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/>
  <xr:revisionPtr revIDLastSave="0" documentId="13_ncr:1_{E6871BF7-D5F8-4B73-830C-A1E57E1C46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01 - SZ Mamateyová-re..." sheetId="2" r:id="rId2"/>
  </sheets>
  <definedNames>
    <definedName name="_xlnm._FilterDatabase" localSheetId="1" hidden="1">'01 - SZ Mamateyová-re...'!$C$127:$K$212</definedName>
    <definedName name="_xlnm.Print_Titles" localSheetId="1">'01 - SZ Mamateyová-re...'!$127:$127</definedName>
    <definedName name="_xlnm.Print_Titles" localSheetId="0">'Rekapitulácia stavby'!$92:$92</definedName>
    <definedName name="_xlnm.Print_Area" localSheetId="1">'01 - SZ Mamateyová-re...'!$C$4:$J$76,'01 - SZ Mamateyová-re...'!$C$82:$J$109,'01 - SZ Mamateyová-re...'!$C$115:$K$212</definedName>
    <definedName name="_xlnm.Print_Area" localSheetId="0">'Rekapitulácia stavby'!$D$4:$AO$76,'Rekapitulácia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181" i="2" l="1"/>
  <c r="BI181" i="2"/>
  <c r="BH181" i="2"/>
  <c r="BG181" i="2"/>
  <c r="BF181" i="2"/>
  <c r="BE181" i="2"/>
  <c r="T181" i="2"/>
  <c r="R181" i="2"/>
  <c r="P181" i="2"/>
  <c r="J181" i="2"/>
  <c r="BK180" i="2"/>
  <c r="BI180" i="2"/>
  <c r="BH180" i="2"/>
  <c r="BG180" i="2"/>
  <c r="BE180" i="2"/>
  <c r="T180" i="2"/>
  <c r="R180" i="2"/>
  <c r="P180" i="2"/>
  <c r="J180" i="2"/>
  <c r="BF180" i="2" s="1"/>
  <c r="J169" i="2" l="1"/>
  <c r="BK169" i="2"/>
  <c r="J132" i="2" l="1"/>
  <c r="J37" i="2" l="1"/>
  <c r="J36" i="2"/>
  <c r="AY95" i="1" s="1"/>
  <c r="J35" i="2"/>
  <c r="AX95" i="1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 s="1"/>
  <c r="BI190" i="2"/>
  <c r="BH190" i="2"/>
  <c r="BG190" i="2"/>
  <c r="BE190" i="2"/>
  <c r="T190" i="2"/>
  <c r="R190" i="2"/>
  <c r="P190" i="2"/>
  <c r="BK190" i="2"/>
  <c r="J190" i="2"/>
  <c r="BF190" i="2" s="1"/>
  <c r="BI189" i="2"/>
  <c r="BH189" i="2"/>
  <c r="BG189" i="2"/>
  <c r="BE189" i="2"/>
  <c r="T189" i="2"/>
  <c r="R189" i="2"/>
  <c r="P189" i="2"/>
  <c r="BK189" i="2"/>
  <c r="J189" i="2"/>
  <c r="BF189" i="2" s="1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 s="1"/>
  <c r="BI182" i="2"/>
  <c r="BH182" i="2"/>
  <c r="BG182" i="2"/>
  <c r="BE182" i="2"/>
  <c r="T182" i="2"/>
  <c r="R182" i="2"/>
  <c r="P182" i="2"/>
  <c r="BK182" i="2"/>
  <c r="J182" i="2"/>
  <c r="BF182" i="2" s="1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 s="1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R175" i="2"/>
  <c r="P175" i="2"/>
  <c r="BK175" i="2"/>
  <c r="J175" i="2"/>
  <c r="BF175" i="2" s="1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0" i="2"/>
  <c r="BH160" i="2"/>
  <c r="BG160" i="2"/>
  <c r="BE160" i="2"/>
  <c r="T160" i="2"/>
  <c r="T159" i="2" s="1"/>
  <c r="R160" i="2"/>
  <c r="R159" i="2" s="1"/>
  <c r="P160" i="2"/>
  <c r="P159" i="2" s="1"/>
  <c r="BK160" i="2"/>
  <c r="BK159" i="2" s="1"/>
  <c r="J159" i="2" s="1"/>
  <c r="J101" i="2" s="1"/>
  <c r="J160" i="2"/>
  <c r="BF160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BK143" i="2"/>
  <c r="J143" i="2"/>
  <c r="BF143" i="2" s="1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 s="1"/>
  <c r="BI135" i="2"/>
  <c r="BH135" i="2"/>
  <c r="BG135" i="2"/>
  <c r="BE135" i="2"/>
  <c r="T135" i="2"/>
  <c r="R135" i="2"/>
  <c r="P135" i="2"/>
  <c r="BK135" i="2"/>
  <c r="J135" i="2"/>
  <c r="BF135" i="2" s="1"/>
  <c r="BI133" i="2"/>
  <c r="BH133" i="2"/>
  <c r="BG133" i="2"/>
  <c r="BE133" i="2"/>
  <c r="T133" i="2"/>
  <c r="R133" i="2"/>
  <c r="P133" i="2"/>
  <c r="BK133" i="2"/>
  <c r="J133" i="2"/>
  <c r="BF133" i="2" s="1"/>
  <c r="BI131" i="2"/>
  <c r="BH131" i="2"/>
  <c r="BG131" i="2"/>
  <c r="BE131" i="2"/>
  <c r="T131" i="2"/>
  <c r="R131" i="2"/>
  <c r="P131" i="2"/>
  <c r="BK131" i="2"/>
  <c r="J131" i="2"/>
  <c r="BF131" i="2" s="1"/>
  <c r="F122" i="2"/>
  <c r="E120" i="2"/>
  <c r="F89" i="2"/>
  <c r="E87" i="2"/>
  <c r="J24" i="2"/>
  <c r="E24" i="2"/>
  <c r="J125" i="2" s="1"/>
  <c r="J23" i="2"/>
  <c r="J21" i="2"/>
  <c r="E21" i="2"/>
  <c r="J91" i="2" s="1"/>
  <c r="J20" i="2"/>
  <c r="E18" i="2"/>
  <c r="F125" i="2" s="1"/>
  <c r="J15" i="2"/>
  <c r="E15" i="2"/>
  <c r="F124" i="2" s="1"/>
  <c r="J14" i="2"/>
  <c r="J122" i="2"/>
  <c r="E7" i="2"/>
  <c r="E118" i="2" s="1"/>
  <c r="AS94" i="1"/>
  <c r="AM90" i="1"/>
  <c r="AM89" i="1"/>
  <c r="L89" i="1"/>
  <c r="AM87" i="1"/>
  <c r="L87" i="1"/>
  <c r="L85" i="1"/>
  <c r="R174" i="2" l="1"/>
  <c r="T142" i="2"/>
  <c r="R183" i="2"/>
  <c r="R134" i="2"/>
  <c r="P191" i="2"/>
  <c r="BK177" i="2"/>
  <c r="J177" i="2" s="1"/>
  <c r="J105" i="2" s="1"/>
  <c r="T177" i="2"/>
  <c r="BK183" i="2"/>
  <c r="J183" i="2" s="1"/>
  <c r="J106" i="2" s="1"/>
  <c r="P162" i="2"/>
  <c r="P174" i="2"/>
  <c r="P142" i="2"/>
  <c r="T162" i="2"/>
  <c r="BK174" i="2"/>
  <c r="J174" i="2" s="1"/>
  <c r="J104" i="2" s="1"/>
  <c r="R177" i="2"/>
  <c r="T191" i="2"/>
  <c r="P194" i="2"/>
  <c r="J124" i="2"/>
  <c r="J92" i="2"/>
  <c r="R191" i="2"/>
  <c r="P130" i="2"/>
  <c r="T194" i="2"/>
  <c r="R130" i="2"/>
  <c r="T134" i="2"/>
  <c r="BK142" i="2"/>
  <c r="J142" i="2" s="1"/>
  <c r="J100" i="2" s="1"/>
  <c r="R142" i="2"/>
  <c r="R162" i="2"/>
  <c r="T174" i="2"/>
  <c r="T183" i="2"/>
  <c r="P183" i="2"/>
  <c r="T130" i="2"/>
  <c r="P134" i="2"/>
  <c r="BK134" i="2"/>
  <c r="J134" i="2" s="1"/>
  <c r="J99" i="2" s="1"/>
  <c r="P177" i="2"/>
  <c r="F91" i="2"/>
  <c r="BK191" i="2"/>
  <c r="J191" i="2" s="1"/>
  <c r="J107" i="2" s="1"/>
  <c r="F37" i="2"/>
  <c r="BD95" i="1" s="1"/>
  <c r="BD94" i="1" s="1"/>
  <c r="W33" i="1" s="1"/>
  <c r="BK162" i="2"/>
  <c r="J162" i="2" s="1"/>
  <c r="J33" i="2"/>
  <c r="AV95" i="1" s="1"/>
  <c r="F35" i="2"/>
  <c r="BB95" i="1" s="1"/>
  <c r="BB94" i="1" s="1"/>
  <c r="W31" i="1" s="1"/>
  <c r="BK130" i="2"/>
  <c r="J130" i="2" s="1"/>
  <c r="J98" i="2" s="1"/>
  <c r="F36" i="2"/>
  <c r="BC95" i="1" s="1"/>
  <c r="BC94" i="1" s="1"/>
  <c r="AY94" i="1" s="1"/>
  <c r="J34" i="2"/>
  <c r="AW95" i="1" s="1"/>
  <c r="AT95" i="1" s="1"/>
  <c r="F34" i="2"/>
  <c r="BA95" i="1" s="1"/>
  <c r="BA94" i="1" s="1"/>
  <c r="F33" i="2"/>
  <c r="AZ95" i="1" s="1"/>
  <c r="AZ94" i="1" s="1"/>
  <c r="E85" i="2"/>
  <c r="R194" i="2"/>
  <c r="BK194" i="2"/>
  <c r="J194" i="2" s="1"/>
  <c r="J108" i="2" s="1"/>
  <c r="J103" i="2" l="1"/>
  <c r="J161" i="2"/>
  <c r="T161" i="2"/>
  <c r="R129" i="2"/>
  <c r="P161" i="2"/>
  <c r="T129" i="2"/>
  <c r="AX94" i="1"/>
  <c r="R161" i="2"/>
  <c r="BK161" i="2"/>
  <c r="BK129" i="2"/>
  <c r="J129" i="2" s="1"/>
  <c r="P129" i="2"/>
  <c r="W32" i="1"/>
  <c r="AW94" i="1"/>
  <c r="AK30" i="1" s="1"/>
  <c r="W30" i="1"/>
  <c r="AV94" i="1"/>
  <c r="W29" i="1"/>
  <c r="J102" i="2" l="1"/>
  <c r="J97" i="2"/>
  <c r="J128" i="2"/>
  <c r="T128" i="2"/>
  <c r="R128" i="2"/>
  <c r="P128" i="2"/>
  <c r="AU95" i="1" s="1"/>
  <c r="AU94" i="1" s="1"/>
  <c r="BK128" i="2"/>
  <c r="AT94" i="1"/>
  <c r="AK29" i="1"/>
  <c r="J96" i="2" l="1"/>
  <c r="J30" i="2" l="1"/>
  <c r="J39" i="2" l="1"/>
  <c r="AG95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<sst xmlns="http://schemas.openxmlformats.org/spreadsheetml/2006/main" count="1255" uniqueCount="363">
  <si>
    <t>Export Komplet</t>
  </si>
  <si>
    <t/>
  </si>
  <si>
    <t>2.0</t>
  </si>
  <si>
    <t>False</t>
  </si>
  <si>
    <t>{0d76f1a7-7d3e-4bbc-9435-73ee09e8c339}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</si>
  <si>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</si>
  <si>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</si>
  <si>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</si>
  <si>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</si>
  <si>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</si>
  <si>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</si>
  <si>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</si>
  <si>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</si>
  <si>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</si>
  <si>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</si>
  <si>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</si>
  <si>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</si>
  <si>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</si>
  <si>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</si>
  <si>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</si>
  <si>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</si>
  <si>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</si>
  <si>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</si>
  <si>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</si>
  <si>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</si>
  <si>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</si>
  <si>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</si>
  <si>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</si>
  <si>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</si>
  <si>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</si>
  <si>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</si>
  <si>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</si>
  <si>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</si>
  <si>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</si>
  <si>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</si>
  <si>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</si>
  <si>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</si>
  <si>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</si>
  <si>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</si>
  <si>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</si>
  <si>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</si>
  <si>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</si>
  <si>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</si>
  <si>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</si>
  <si>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</si>
  <si>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</si>
  <si>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</si>
  <si>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</si>
  <si>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</si>
  <si>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</si>
  <si>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</si>
  <si>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</si>
  <si>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</si>
  <si>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</si>
  <si>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</si>
  <si>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</si>
  <si>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</si>
  <si>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</si>
  <si>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</si>
  <si>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</si>
  <si>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</si>
  <si>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</si>
  <si>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</si>
  <si>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</si>
  <si>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</si>
  <si>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</si>
  <si>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</si>
  <si>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</si>
  <si>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</si>
  <si>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</si>
  <si>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</si>
  <si>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</si>
  <si>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</si>
  <si>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</si>
  <si>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{aeaa7a96-05c2-4fa2-928a-71d7062f38bf}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</si>
  <si>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</si>
  <si>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</si>
  <si>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</si>
  <si>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</si>
  <si>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</si>
  <si>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</si>
  <si>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</si>
  <si>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</si>
  <si>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</si>
  <si>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</si>
  <si>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</si>
  <si>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</si>
  <si>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</si>
  <si>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</si>
  <si>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713 - Izolácie tepelné</t>
  </si>
  <si>
    <t xml:space="preserve">    764 - Konštrukcie klampiarske</t>
  </si>
  <si>
    <t xml:space="preserve">    767 - Konštrukcie doplnkové kovové</t>
  </si>
  <si>
    <t xml:space="preserve">    784 - Dokončovacie práce - maľby</t>
  </si>
  <si>
    <t>OST1 - Elektroinštalácie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</si>
  <si>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</si>
  <si>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</si>
  <si>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</si>
  <si>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</si>
  <si>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</si>
  <si>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</si>
  <si>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</si>
  <si>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</si>
  <si>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</si>
  <si>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</si>
  <si>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</si>
  <si>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</si>
  <si>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</si>
  <si>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</si>
  <si>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</si>
  <si>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</si>
  <si>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</si>
  <si>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</si>
  <si>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3171621010</t>
  </si>
  <si>
    <t>ks</t>
  </si>
  <si>
    <t>4</t>
  </si>
  <si>
    <t>2</t>
  </si>
  <si>
    <t>3402392280</t>
  </si>
  <si>
    <t>Zamurovanie otvorov plochy nad 1 do 4 m2 tehlami ref.POROTHERM (380x250x238)</t>
  </si>
  <si>
    <t>m2</t>
  </si>
  <si>
    <t>6</t>
  </si>
  <si>
    <t>Úpravy povrchov, podlahy, osadenie</t>
  </si>
  <si>
    <t>8</t>
  </si>
  <si>
    <t>5</t>
  </si>
  <si>
    <t>612460361.S0</t>
  </si>
  <si>
    <t>Vnútorná omietka stien vápennocementová jednovrstvová, vr.finálneho prehladenia</t>
  </si>
  <si>
    <t>10</t>
  </si>
  <si>
    <t>7</t>
  </si>
  <si>
    <t>622460241.r</t>
  </si>
  <si>
    <t>16</t>
  </si>
  <si>
    <t>9</t>
  </si>
  <si>
    <t>622461052.S0</t>
  </si>
  <si>
    <t>Vonkajšia omietka ostení silikónová</t>
  </si>
  <si>
    <t>18</t>
  </si>
  <si>
    <t>622481119.S</t>
  </si>
  <si>
    <t>Potiahnutie vonkajších stien sklotextílnou mriežkou s celoplošným prilepením</t>
  </si>
  <si>
    <t>625250206.S0</t>
  </si>
  <si>
    <t>22</t>
  </si>
  <si>
    <t>625250212.S1</t>
  </si>
  <si>
    <t>28</t>
  </si>
  <si>
    <t>32</t>
  </si>
  <si>
    <t>Ostatné konštrukcie a práce-búranie</t>
  </si>
  <si>
    <t>941941041.S</t>
  </si>
  <si>
    <t>Montáž lešenia ľahkého pracovného radového s podlahami šírky nad 1,00 do 1,20 m, výšky do 10 m</t>
  </si>
  <si>
    <t>34</t>
  </si>
  <si>
    <t>941941291.S</t>
  </si>
  <si>
    <t>Príplatok za prvý a každý ďalší i začatý mesiac použitia lešenia ľahkého pracovného radového s podlahami šírky nad 1,00 do 1,20 m, výšky do 10 m</t>
  </si>
  <si>
    <t>36</t>
  </si>
  <si>
    <t>941941841.S</t>
  </si>
  <si>
    <t>Demontáž lešenia ľahkého pracovného radového s podlahami šírky nad 1,00 do 1,20 m, výšky do 10 m</t>
  </si>
  <si>
    <t>38</t>
  </si>
  <si>
    <t>941955001.S</t>
  </si>
  <si>
    <t>Lešenie ľahké pracovné pomocné, s výškou lešeňovej podlahy do 1,20 m</t>
  </si>
  <si>
    <t>40</t>
  </si>
  <si>
    <t>952901111.S</t>
  </si>
  <si>
    <t>Vyčistenie budov pri výške podlaží do 4 m</t>
  </si>
  <si>
    <t>42</t>
  </si>
  <si>
    <t>967031132.S</t>
  </si>
  <si>
    <t>Prikresanie rovných ostení, bez odstupu, po hrubom vybúraní otvorov, v murive tehl. na maltu,  -0,05700t</t>
  </si>
  <si>
    <t>46</t>
  </si>
  <si>
    <t>968061112.S</t>
  </si>
  <si>
    <t>Vyvesenie dreveného okenného krídla do suti plochy do 1,5 m2, -0,01200t</t>
  </si>
  <si>
    <t>48</t>
  </si>
  <si>
    <t>968061113.S</t>
  </si>
  <si>
    <t>Vyvesenie dreveného okenného krídla do suti plochy nad 1,5 m2, -0,01600t</t>
  </si>
  <si>
    <t>50</t>
  </si>
  <si>
    <t>968062246.S</t>
  </si>
  <si>
    <t>Vybúranie drevených rámov okien jednoduchých plochy do 4 m2,  -0,02700t</t>
  </si>
  <si>
    <t>54</t>
  </si>
  <si>
    <t>968072876r</t>
  </si>
  <si>
    <t>Demontáž jestvujúcich mreží, vrátane kotvenia</t>
  </si>
  <si>
    <t>58</t>
  </si>
  <si>
    <t>m</t>
  </si>
  <si>
    <t>979011111.S</t>
  </si>
  <si>
    <t>Zvislá doprava sutiny a vybúraných hmôt za prvé podlažie nad alebo pod základným podlažím</t>
  </si>
  <si>
    <t>t</t>
  </si>
  <si>
    <t>68</t>
  </si>
  <si>
    <t>979081111.S</t>
  </si>
  <si>
    <t>Odvoz sutiny a vybúraných hmôt na skládku do 1 km</t>
  </si>
  <si>
    <t>70</t>
  </si>
  <si>
    <t>979081121.S</t>
  </si>
  <si>
    <t>Odvoz sutiny a vybúraných hmôt na skládku za každý ďalší 1 km-uvažovaný odvoz na skládku do 15km, dodávateľ nacení podľa svojich možností</t>
  </si>
  <si>
    <t>72</t>
  </si>
  <si>
    <t>979082111.S</t>
  </si>
  <si>
    <t>Vnútrostavenisková doprava sutiny a vybúraných hmôt do 10 m</t>
  </si>
  <si>
    <t>74</t>
  </si>
  <si>
    <t>979082121.S</t>
  </si>
  <si>
    <t>Vnútrostavenisková doprava sutiny a vybúraných hmôt za každých ďalších 5 m</t>
  </si>
  <si>
    <t>76</t>
  </si>
  <si>
    <t>979089012.S</t>
  </si>
  <si>
    <t>78</t>
  </si>
  <si>
    <t>99</t>
  </si>
  <si>
    <t>Presun hmôt HSV</t>
  </si>
  <si>
    <t>41</t>
  </si>
  <si>
    <t>999281111.S</t>
  </si>
  <si>
    <t>Presun hmôt pre opravy a údržbu objektov vrátane vonkajších plášťov výšky do 25 m</t>
  </si>
  <si>
    <t>82</t>
  </si>
  <si>
    <t>PSV</t>
  </si>
  <si>
    <t>Práce a dodávky PSV</t>
  </si>
  <si>
    <t>%</t>
  </si>
  <si>
    <t>712</t>
  </si>
  <si>
    <t>Izolácie striech</t>
  </si>
  <si>
    <t>712290011</t>
  </si>
  <si>
    <t>Kotvenie strešnej fólie, vrátane odtrhovej skúšky</t>
  </si>
  <si>
    <t>90</t>
  </si>
  <si>
    <t>712300841.S</t>
  </si>
  <si>
    <t>Odstránenie povlakovej krytiny na strechách plochých do 10° machu,  -0,00200t</t>
  </si>
  <si>
    <t>92</t>
  </si>
  <si>
    <t>712370050.S</t>
  </si>
  <si>
    <t>Zhotovenie povlakovej krytiny striech plochých do 10°PVC-P fóliou položenou voľne so zvarením spoju</t>
  </si>
  <si>
    <t>94</t>
  </si>
  <si>
    <t>712873230.S</t>
  </si>
  <si>
    <t>Zhotovenie povlakovej krytiny vytiahnutím izol.povlaku z PVC-P fólie na konštrukcie prevyšujúce úroveň strechy do 50 cm so zvarením spoju</t>
  </si>
  <si>
    <t>96</t>
  </si>
  <si>
    <t>M</t>
  </si>
  <si>
    <t>28322000270r</t>
  </si>
  <si>
    <t>Strešná hydroizolačná fólia PVC-P SIKAPLAN G-15, hr. 1,5 mm</t>
  </si>
  <si>
    <t>98</t>
  </si>
  <si>
    <t>712990040.S</t>
  </si>
  <si>
    <t>Položenie geotextílie vodorovne alebo zvislo na strechy ploché do 10°</t>
  </si>
  <si>
    <t>100</t>
  </si>
  <si>
    <t>693110004710.S1</t>
  </si>
  <si>
    <t>Geotextília</t>
  </si>
  <si>
    <t>102</t>
  </si>
  <si>
    <t>712991020.S</t>
  </si>
  <si>
    <t>104</t>
  </si>
  <si>
    <t>607260000300.S</t>
  </si>
  <si>
    <t>Doska OSB nebrúsená hr. 18 mm</t>
  </si>
  <si>
    <t>106</t>
  </si>
  <si>
    <t>998712201.S</t>
  </si>
  <si>
    <t>Presun hmôt pre izoláciu povlakovej krytiny v objektoch výšky do 6 m</t>
  </si>
  <si>
    <t>108</t>
  </si>
  <si>
    <t>713</t>
  </si>
  <si>
    <t>Izolácie tepelné</t>
  </si>
  <si>
    <t>713144080.S</t>
  </si>
  <si>
    <t>Montáž tepelnej izolácie na atiku z XPS do lepidla</t>
  </si>
  <si>
    <t>110</t>
  </si>
  <si>
    <t>283750001900.S</t>
  </si>
  <si>
    <t>Doska XPS hr. 60 mm, zateplenie soklov, suterénov, podláh, terás, striech, cestné staviteľstvo</t>
  </si>
  <si>
    <t>112</t>
  </si>
  <si>
    <t>764</t>
  </si>
  <si>
    <t>Konštrukcie klampiarske</t>
  </si>
  <si>
    <t>764430520.S2</t>
  </si>
  <si>
    <t>118</t>
  </si>
  <si>
    <t>764430840.S</t>
  </si>
  <si>
    <t>Demontáž oplechovania múrov a nadmuroviek rš od 330 do 500 mm,  -0,00230t</t>
  </si>
  <si>
    <t>120</t>
  </si>
  <si>
    <t>998764201.S</t>
  </si>
  <si>
    <t>Presun hmôt pre konštrukcie klampiarske v objektoch výšky do 6 m</t>
  </si>
  <si>
    <t>122</t>
  </si>
  <si>
    <t>767</t>
  </si>
  <si>
    <t>Konštrukcie doplnkové kovové</t>
  </si>
  <si>
    <t>76711111O1</t>
  </si>
  <si>
    <t>134</t>
  </si>
  <si>
    <t>76711111O2</t>
  </si>
  <si>
    <t>136</t>
  </si>
  <si>
    <t>76711111O3</t>
  </si>
  <si>
    <t>138</t>
  </si>
  <si>
    <t>76711111OV1</t>
  </si>
  <si>
    <t>140</t>
  </si>
  <si>
    <t>76711111OV2</t>
  </si>
  <si>
    <t>142</t>
  </si>
  <si>
    <t>76711111Z1</t>
  </si>
  <si>
    <t>146</t>
  </si>
  <si>
    <t>998767201.S</t>
  </si>
  <si>
    <t>Presun hmôt pre kovové stavebné doplnkové konštrukcie v objektoch výšky do 6 m</t>
  </si>
  <si>
    <t>150</t>
  </si>
  <si>
    <t>784</t>
  </si>
  <si>
    <t>Dokončovacie práce - maľby</t>
  </si>
  <si>
    <t>784410100</t>
  </si>
  <si>
    <t>Penetrovanie jednonásobné jemnozrnných podkladov výšky do 3, 80 m</t>
  </si>
  <si>
    <t>170</t>
  </si>
  <si>
    <t>784452271</t>
  </si>
  <si>
    <t>Maľby z maliarskych zmesí  dvojnásobné základné na podklad jemnozrnný výšky do 3, 80 m</t>
  </si>
  <si>
    <t>172</t>
  </si>
  <si>
    <t>OST1</t>
  </si>
  <si>
    <t>Elektroinštalácie</t>
  </si>
  <si>
    <t>ELE25</t>
  </si>
  <si>
    <t>sekanie drážok</t>
  </si>
  <si>
    <t>598</t>
  </si>
  <si>
    <t>ELE26</t>
  </si>
  <si>
    <t>Hlavná svorka uzemnenia MEB s krytom</t>
  </si>
  <si>
    <t>600</t>
  </si>
  <si>
    <t>ELE27</t>
  </si>
  <si>
    <t>FeZn d8mm</t>
  </si>
  <si>
    <t>602</t>
  </si>
  <si>
    <t>ELE28</t>
  </si>
  <si>
    <t>FeZn d10mm</t>
  </si>
  <si>
    <t>604</t>
  </si>
  <si>
    <t>ELE29</t>
  </si>
  <si>
    <t>SZ v krabici do zateplenia</t>
  </si>
  <si>
    <t>606</t>
  </si>
  <si>
    <t>ELE30</t>
  </si>
  <si>
    <t>podperka na fóliu s podlepením</t>
  </si>
  <si>
    <t>608</t>
  </si>
  <si>
    <t>ELE31</t>
  </si>
  <si>
    <t>rúra HDPE d40mm pre zvod</t>
  </si>
  <si>
    <t>610</t>
  </si>
  <si>
    <t>ELE32</t>
  </si>
  <si>
    <t>SS  svorka spojovacia</t>
  </si>
  <si>
    <t>612</t>
  </si>
  <si>
    <t>ELE33</t>
  </si>
  <si>
    <t>SP1 pripoj svorka bleskozvodová</t>
  </si>
  <si>
    <t>614</t>
  </si>
  <si>
    <t>ELE34</t>
  </si>
  <si>
    <t>pripojenie na jestv blesk a uzem</t>
  </si>
  <si>
    <t>616</t>
  </si>
  <si>
    <t>ELE36</t>
  </si>
  <si>
    <t>pomocné práce</t>
  </si>
  <si>
    <t>hod</t>
  </si>
  <si>
    <t>618</t>
  </si>
  <si>
    <t>ELE37</t>
  </si>
  <si>
    <t>zisť. Skut. Stavu</t>
  </si>
  <si>
    <t>620</t>
  </si>
  <si>
    <t>ELE38</t>
  </si>
  <si>
    <t>demontáže</t>
  </si>
  <si>
    <t>622</t>
  </si>
  <si>
    <t>ELE41</t>
  </si>
  <si>
    <t>zabezp. Vyp stavu</t>
  </si>
  <si>
    <t>626</t>
  </si>
  <si>
    <t>ELE42</t>
  </si>
  <si>
    <t>meranie uzemnenia</t>
  </si>
  <si>
    <t>628</t>
  </si>
  <si>
    <t>ELE43</t>
  </si>
  <si>
    <t>východzia revízia</t>
  </si>
  <si>
    <t>630</t>
  </si>
  <si>
    <t>ELE44</t>
  </si>
  <si>
    <t>preberacie konanie</t>
  </si>
  <si>
    <t>632</t>
  </si>
  <si>
    <t>ELE45</t>
  </si>
  <si>
    <t>Úradná skúška</t>
  </si>
  <si>
    <t>kpl</t>
  </si>
  <si>
    <t>-661380334</t>
  </si>
  <si>
    <t>DPBratislava</t>
  </si>
  <si>
    <t>IČO:51007487</t>
  </si>
  <si>
    <t>sub</t>
  </si>
  <si>
    <t>SZ Mamateyova-re...</t>
  </si>
  <si>
    <t>Keramický predpätý preklad ref.POROTHERM KPP 12, šírky 120 mm, výšky 65 mm, dĺžky 1200 mm</t>
  </si>
  <si>
    <t>Keramický preklad ref.POROTHERM KP 7, šírky 70mm, výšky 238 mm, dĺžky 1200 mm</t>
  </si>
  <si>
    <t>Oprava vnútorných vápenno-cementových omietok stien po osadeni dveri a okien</t>
  </si>
  <si>
    <t>Vyspravenie vonk.stien po otlčení a  vyrovnanie podkladu</t>
  </si>
  <si>
    <t>612421221.R</t>
  </si>
  <si>
    <t>Kontaktný zatepľovací systém stien z fasádneho EPS hr. 80 mm,lep.stierka,sklotext.mriežka,penetračný náter,silikonová omietka antracit RAL 7016</t>
  </si>
  <si>
    <t>Kontaktný zatepľovací systém stien z XPS hr. 80 mm,lep.stierka,sklotext.mriežka,penetračný náter,silikonová omietka antracit RAL 7016</t>
  </si>
  <si>
    <t>Poplatok za skladovanie - zmiešane odpady zo stavieb</t>
  </si>
  <si>
    <t>Montáž podkladnej konštrukcie z OSB dosiek na atike šírky do 500 mm pod klampiarske konštrukcie</t>
  </si>
  <si>
    <t>Oplechovanie muriva a atík z poplastovaného plechu, vrátane rohov r.š. 500 mm, vr.príponiek</t>
  </si>
  <si>
    <t>M+D Ext.dvere,bezpečnostné,jednokrídlové,s bočnym oknom,čiastočne presklené s bezp.izol.3-sklom,vr.kovania,povrch.úpravy,antracit</t>
  </si>
  <si>
    <t>M+D Plastové okno stav.otvor 600/600mm,jednokrídlové,otv.sklop.,izolačné trojsklo,vrátane parapetov, antracit</t>
  </si>
  <si>
    <t>M+D Plastové okno ,jednokrídlové,fixné,izolačné trojsklo,vrátane parapetov, antracit</t>
  </si>
  <si>
    <t>M+D Plastové okno ,jednokrídlové,otv.sklopné,izolačné trojsklo,vrátane parapetov-int.plast.,antracit</t>
  </si>
  <si>
    <t>M+D Plastové okno stav.otvor 800/800mm,jednokrídlové,otv.sklopné,izolačné trojsklo,vrátane parapetov-int.plast.,antracit+ ovladanie</t>
  </si>
  <si>
    <t>M+D Okenná mreža z oceľ.profilov-jakl 30/30/2,tyč kruhová d=10mm,tyč plochá 30/3m,mont.prvok ref.BAUMIT L-W 10ks, vrátane kotvenia, povrchovej úpravy antracit</t>
  </si>
  <si>
    <t>3171621011</t>
  </si>
  <si>
    <t>Napojenie na jestvujuce strešne vpuste a opracovanie strešnych prestupov</t>
  </si>
  <si>
    <t>286630008200</t>
  </si>
  <si>
    <t>764352427K2/1</t>
  </si>
  <si>
    <t>M+D Dažďový žľab, antracitová farba, r.š.350mm</t>
  </si>
  <si>
    <t>190</t>
  </si>
  <si>
    <t>764454451K2/2</t>
  </si>
  <si>
    <t>M+D Dažďová rýna, antracitovej farby, r.š.420mm</t>
  </si>
  <si>
    <t>192</t>
  </si>
  <si>
    <t>Sociálne zariadenie Mamateyova-rekonštrukcia</t>
  </si>
  <si>
    <t>01 - SZ Mamateyova-re...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</si>
</sst>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color theme="3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68" fontId="0" fillId="0" borderId="3" xfId="0" applyNumberFormat="1" applyFont="1" applyBorder="1" applyAlignment="1">
      <alignment vertical="center"/>
    </xf>
    <xf numFmtId="168" fontId="30" fillId="0" borderId="3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P6" sqref="AP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8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85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R5" s="17"/>
      <c r="BS5" s="14" t="s">
        <v>6</v>
      </c>
    </row>
    <row r="6" spans="1:74" s="1" customFormat="1" ht="36.950000000000003" customHeight="1">
      <c r="B6" s="17"/>
      <c r="D6" s="22" t="s">
        <v>11</v>
      </c>
      <c r="K6" s="187" t="s">
        <v>361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R6" s="17"/>
      <c r="BS6" s="14" t="s">
        <v>6</v>
      </c>
    </row>
    <row r="7" spans="1:74" s="1" customFormat="1" ht="12" customHeight="1">
      <c r="B7" s="17"/>
      <c r="D7" s="23" t="s">
        <v>12</v>
      </c>
      <c r="K7" s="21" t="s">
        <v>1</v>
      </c>
      <c r="AK7" s="23" t="s">
        <v>13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14</v>
      </c>
      <c r="K8" s="21" t="s">
        <v>15</v>
      </c>
      <c r="AK8" s="23" t="s">
        <v>16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17</v>
      </c>
      <c r="J10" s="1" t="s">
        <v>332</v>
      </c>
      <c r="AK10" s="23" t="s">
        <v>18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15</v>
      </c>
      <c r="AK11" s="23" t="s">
        <v>19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20</v>
      </c>
      <c r="AK13" s="23" t="s">
        <v>333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15</v>
      </c>
      <c r="AK14" s="23" t="s">
        <v>19</v>
      </c>
      <c r="AM14" s="192"/>
      <c r="AN14" s="192"/>
      <c r="AO14" s="192"/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21</v>
      </c>
      <c r="AK16" s="23" t="s">
        <v>18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15</v>
      </c>
      <c r="AK17" s="23" t="s">
        <v>19</v>
      </c>
      <c r="AN17" s="21" t="s">
        <v>1</v>
      </c>
      <c r="AR17" s="17"/>
      <c r="BS17" s="14" t="s">
        <v>22</v>
      </c>
    </row>
    <row r="18" spans="1:71" s="1" customFormat="1" ht="6.95" customHeight="1">
      <c r="B18" s="17"/>
      <c r="AR18" s="17"/>
      <c r="BS18" s="14" t="s">
        <v>23</v>
      </c>
    </row>
    <row r="19" spans="1:71" s="1" customFormat="1" ht="12" customHeight="1">
      <c r="B19" s="17"/>
      <c r="D19" s="23" t="s">
        <v>24</v>
      </c>
      <c r="AK19" s="23" t="s">
        <v>18</v>
      </c>
      <c r="AN19" s="21" t="s">
        <v>1</v>
      </c>
      <c r="AR19" s="17"/>
      <c r="BS19" s="14" t="s">
        <v>23</v>
      </c>
    </row>
    <row r="20" spans="1:71" s="1" customFormat="1" ht="18.399999999999999" customHeight="1">
      <c r="B20" s="17"/>
      <c r="E20" s="21" t="s">
        <v>15</v>
      </c>
      <c r="AK20" s="23" t="s">
        <v>19</v>
      </c>
      <c r="AN20" s="21" t="s">
        <v>1</v>
      </c>
      <c r="AR20" s="17"/>
      <c r="BS20" s="14" t="s">
        <v>22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0">
        <f>ROUND(AG94,2)</f>
        <v>0</v>
      </c>
      <c r="AL26" s="191"/>
      <c r="AM26" s="191"/>
      <c r="AN26" s="191"/>
      <c r="AO26" s="191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3" t="s">
        <v>27</v>
      </c>
      <c r="M28" s="193"/>
      <c r="N28" s="193"/>
      <c r="O28" s="193"/>
      <c r="P28" s="193"/>
      <c r="Q28" s="26"/>
      <c r="R28" s="26"/>
      <c r="S28" s="26"/>
      <c r="T28" s="26"/>
      <c r="U28" s="26"/>
      <c r="V28" s="26"/>
      <c r="W28" s="193" t="s">
        <v>28</v>
      </c>
      <c r="X28" s="193"/>
      <c r="Y28" s="193"/>
      <c r="Z28" s="193"/>
      <c r="AA28" s="193"/>
      <c r="AB28" s="193"/>
      <c r="AC28" s="193"/>
      <c r="AD28" s="193"/>
      <c r="AE28" s="193"/>
      <c r="AF28" s="26"/>
      <c r="AG28" s="26"/>
      <c r="AH28" s="26"/>
      <c r="AI28" s="26"/>
      <c r="AJ28" s="26"/>
      <c r="AK28" s="193" t="s">
        <v>29</v>
      </c>
      <c r="AL28" s="193"/>
      <c r="AM28" s="193"/>
      <c r="AN28" s="193"/>
      <c r="AO28" s="193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96">
        <v>0.2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31"/>
    </row>
    <row r="30" spans="1:71" s="3" customFormat="1" ht="14.45" customHeight="1">
      <c r="B30" s="31"/>
      <c r="F30" s="23" t="s">
        <v>32</v>
      </c>
      <c r="L30" s="196">
        <v>0.2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1"/>
    </row>
    <row r="31" spans="1:71" s="3" customFormat="1" ht="14.45" hidden="1" customHeight="1">
      <c r="B31" s="31"/>
      <c r="F31" s="23" t="s">
        <v>33</v>
      </c>
      <c r="L31" s="196">
        <v>0.2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1"/>
    </row>
    <row r="32" spans="1:71" s="3" customFormat="1" ht="14.45" hidden="1" customHeight="1">
      <c r="B32" s="31"/>
      <c r="F32" s="23" t="s">
        <v>34</v>
      </c>
      <c r="L32" s="196">
        <v>0.2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1"/>
    </row>
    <row r="33" spans="1:57" s="3" customFormat="1" ht="14.45" hidden="1" customHeight="1">
      <c r="B33" s="31"/>
      <c r="F33" s="23" t="s">
        <v>35</v>
      </c>
      <c r="L33" s="19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97" t="s">
        <v>38</v>
      </c>
      <c r="Y35" s="198"/>
      <c r="Z35" s="198"/>
      <c r="AA35" s="198"/>
      <c r="AB35" s="198"/>
      <c r="AC35" s="34"/>
      <c r="AD35" s="34"/>
      <c r="AE35" s="34"/>
      <c r="AF35" s="34"/>
      <c r="AG35" s="34"/>
      <c r="AH35" s="34"/>
      <c r="AI35" s="34"/>
      <c r="AJ35" s="34"/>
      <c r="AK35" s="199">
        <f>SUM(AK26:AK33)</f>
        <v>0</v>
      </c>
      <c r="AL35" s="198"/>
      <c r="AM35" s="198"/>
      <c r="AN35" s="198"/>
      <c r="AO35" s="200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AR84" s="45"/>
    </row>
    <row r="85" spans="1:91" s="5" customFormat="1" ht="36.950000000000003" customHeight="1">
      <c r="B85" s="46"/>
      <c r="C85" s="47" t="s">
        <v>11</v>
      </c>
      <c r="L85" s="165" t="str">
        <f>K6</f>
        <v>Sociálne zariadenie Mamateyova-rekonštrukcia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14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16</v>
      </c>
      <c r="AJ87" s="26"/>
      <c r="AK87" s="26"/>
      <c r="AL87" s="26"/>
      <c r="AM87" s="167" t="str">
        <f>IF(AN8= "","",AN8)</f>
        <v/>
      </c>
      <c r="AN87" s="167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17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21</v>
      </c>
      <c r="AJ89" s="26"/>
      <c r="AK89" s="26"/>
      <c r="AL89" s="26"/>
      <c r="AM89" s="168" t="str">
        <f>IF(E17="","",E17)</f>
        <v xml:space="preserve"> </v>
      </c>
      <c r="AN89" s="169"/>
      <c r="AO89" s="169"/>
      <c r="AP89" s="169"/>
      <c r="AQ89" s="26"/>
      <c r="AR89" s="27"/>
      <c r="AS89" s="170" t="s">
        <v>46</v>
      </c>
      <c r="AT89" s="17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20</v>
      </c>
      <c r="D90" s="26"/>
      <c r="E90" s="26"/>
      <c r="F90" s="26"/>
      <c r="G90" s="174"/>
      <c r="H90" s="174"/>
      <c r="I90" s="174"/>
      <c r="J90" s="174"/>
      <c r="K90" s="174"/>
      <c r="L90" s="174"/>
      <c r="M90" s="174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68" t="str">
        <f>IF(E20="","",E20)</f>
        <v xml:space="preserve"> </v>
      </c>
      <c r="AN90" s="169"/>
      <c r="AO90" s="169"/>
      <c r="AP90" s="169"/>
      <c r="AQ90" s="26"/>
      <c r="AR90" s="27"/>
      <c r="AS90" s="172"/>
      <c r="AT90" s="17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2"/>
      <c r="AT91" s="17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5" t="s">
        <v>47</v>
      </c>
      <c r="D92" s="176"/>
      <c r="E92" s="176"/>
      <c r="F92" s="176"/>
      <c r="G92" s="176"/>
      <c r="H92" s="54"/>
      <c r="I92" s="177" t="s">
        <v>48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8" t="s">
        <v>49</v>
      </c>
      <c r="AH92" s="176"/>
      <c r="AI92" s="176"/>
      <c r="AJ92" s="176"/>
      <c r="AK92" s="176"/>
      <c r="AL92" s="176"/>
      <c r="AM92" s="176"/>
      <c r="AN92" s="177" t="s">
        <v>50</v>
      </c>
      <c r="AO92" s="176"/>
      <c r="AP92" s="179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3">
        <f>ROUND(AG95,2)</f>
        <v>0</v>
      </c>
      <c r="AH94" s="183"/>
      <c r="AI94" s="183"/>
      <c r="AJ94" s="183"/>
      <c r="AK94" s="183"/>
      <c r="AL94" s="183"/>
      <c r="AM94" s="183"/>
      <c r="AN94" s="184">
        <f>SUM(AG94,AT94)</f>
        <v>0</v>
      </c>
      <c r="AO94" s="184"/>
      <c r="AP94" s="18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 t="e">
        <f>ROUND(AU95,5)</f>
        <v>#REF!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>
      <c r="A95" s="73" t="s">
        <v>70</v>
      </c>
      <c r="B95" s="74"/>
      <c r="C95" s="75"/>
      <c r="D95" s="182" t="s">
        <v>71</v>
      </c>
      <c r="E95" s="182"/>
      <c r="F95" s="182"/>
      <c r="G95" s="182"/>
      <c r="H95" s="182"/>
      <c r="I95" s="76"/>
      <c r="J95" s="182" t="s">
        <v>335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0">
        <f>'01 - SZ Mamateyová-re...'!J30</f>
        <v>0</v>
      </c>
      <c r="AH95" s="181"/>
      <c r="AI95" s="181"/>
      <c r="AJ95" s="181"/>
      <c r="AK95" s="181"/>
      <c r="AL95" s="181"/>
      <c r="AM95" s="181"/>
      <c r="AN95" s="180">
        <f>SUM(AG95,AT95)</f>
        <v>0</v>
      </c>
      <c r="AO95" s="181"/>
      <c r="AP95" s="181"/>
      <c r="AQ95" s="77" t="s">
        <v>72</v>
      </c>
      <c r="AR95" s="74"/>
      <c r="AS95" s="78">
        <v>0</v>
      </c>
      <c r="AT95" s="79">
        <f>ROUND(SUM(AV95:AW95),2)</f>
        <v>0</v>
      </c>
      <c r="AU95" s="80" t="e">
        <f>'01 - SZ Mamateyová-re...'!P128</f>
        <v>#REF!</v>
      </c>
      <c r="AV95" s="79">
        <f>'01 - SZ Mamateyová-re...'!J33</f>
        <v>0</v>
      </c>
      <c r="AW95" s="79">
        <f>'01 - SZ Mamateyová-re...'!J34</f>
        <v>0</v>
      </c>
      <c r="AX95" s="79">
        <f>'01 - SZ Mamateyová-re...'!J35</f>
        <v>0</v>
      </c>
      <c r="AY95" s="79">
        <f>'01 - SZ Mamateyová-re...'!J36</f>
        <v>0</v>
      </c>
      <c r="AZ95" s="79">
        <f>'01 - SZ Mamateyová-re...'!F33</f>
        <v>0</v>
      </c>
      <c r="BA95" s="79">
        <f>'01 - SZ Mamateyová-re...'!F34</f>
        <v>0</v>
      </c>
      <c r="BB95" s="79">
        <f>'01 - SZ Mamateyová-re...'!F35</f>
        <v>0</v>
      </c>
      <c r="BC95" s="79">
        <f>'01 - SZ Mamateyová-re...'!F36</f>
        <v>0</v>
      </c>
      <c r="BD95" s="81">
        <f>'01 - SZ Mamateyová-re...'!F37</f>
        <v>0</v>
      </c>
      <c r="BT95" s="82" t="s">
        <v>73</v>
      </c>
      <c r="BV95" s="82" t="s">
        <v>68</v>
      </c>
      <c r="BW95" s="82" t="s">
        <v>74</v>
      </c>
      <c r="BX95" s="82" t="s">
        <v>4</v>
      </c>
      <c r="CL95" s="82" t="s">
        <v>1</v>
      </c>
      <c r="CM95" s="82" t="s">
        <v>66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2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AM14:AO1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G90:M90"/>
  </mergeCells>
  <hyperlinks>
    <hyperlink ref="A95" location="'01 - SZ Rača Komisárky-r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13"/>
  <sheetViews>
    <sheetView showGridLines="0" workbookViewId="0">
      <selection activeCell="I9" sqref="I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88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4" t="s">
        <v>74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75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02" t="str">
        <f>'Rekapitulácia stavby'!K6</f>
        <v>Sociálne zariadenie Mamateyova-rekonštrukcia</v>
      </c>
      <c r="F7" s="203"/>
      <c r="G7" s="203"/>
      <c r="H7" s="203"/>
      <c r="L7" s="17"/>
    </row>
    <row r="8" spans="1:46" s="2" customFormat="1" ht="12" customHeight="1">
      <c r="A8" s="26"/>
      <c r="B8" s="27"/>
      <c r="C8" s="26"/>
      <c r="D8" s="23" t="s">
        <v>76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65" t="s">
        <v>362</v>
      </c>
      <c r="F9" s="201"/>
      <c r="G9" s="201"/>
      <c r="H9" s="20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</v>
      </c>
      <c r="E12" s="26"/>
      <c r="F12" s="21" t="s">
        <v>15</v>
      </c>
      <c r="G12" s="26"/>
      <c r="H12" s="26"/>
      <c r="I12" s="23" t="s">
        <v>16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6"/>
      <c r="G14" s="26"/>
      <c r="H14" s="26"/>
      <c r="I14" s="23" t="s">
        <v>18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19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20</v>
      </c>
      <c r="E17" s="26"/>
      <c r="F17" s="26"/>
      <c r="G17" s="26"/>
      <c r="H17" s="26"/>
      <c r="I17" s="23" t="s">
        <v>18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5" t="str">
        <f>'Rekapitulácia stavby'!E14</f>
        <v xml:space="preserve"> </v>
      </c>
      <c r="F18" s="185"/>
      <c r="G18" s="185"/>
      <c r="H18" s="185"/>
      <c r="I18" s="23" t="s">
        <v>19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18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19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18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19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89" t="s">
        <v>1</v>
      </c>
      <c r="F27" s="189"/>
      <c r="G27" s="189"/>
      <c r="H27" s="189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26</v>
      </c>
      <c r="E30" s="26"/>
      <c r="F30" s="26"/>
      <c r="G30" s="26"/>
      <c r="H30" s="26"/>
      <c r="I30" s="26"/>
      <c r="J30" s="65">
        <f>ROUND(J128,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28</v>
      </c>
      <c r="G32" s="26"/>
      <c r="H32" s="26"/>
      <c r="I32" s="30" t="s">
        <v>27</v>
      </c>
      <c r="J32" s="30" t="s">
        <v>29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30</v>
      </c>
      <c r="E33" s="23" t="s">
        <v>31</v>
      </c>
      <c r="F33" s="90">
        <f>ROUND((SUM(BE128:BE212)),  2)</f>
        <v>0</v>
      </c>
      <c r="G33" s="26"/>
      <c r="H33" s="26"/>
      <c r="I33" s="91">
        <v>0.2</v>
      </c>
      <c r="J33" s="90">
        <f>ROUND(((SUM(BE128:BE212))*I33),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32</v>
      </c>
      <c r="F34" s="90">
        <f>ROUND((SUM(BF128:BF212)),  2)</f>
        <v>0</v>
      </c>
      <c r="G34" s="26"/>
      <c r="H34" s="26"/>
      <c r="I34" s="91">
        <v>0.2</v>
      </c>
      <c r="J34" s="90">
        <f>ROUND(((SUM(BF128:BF212))*I34),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33</v>
      </c>
      <c r="F35" s="90">
        <f>ROUND((SUM(BG128:BG212)),  2)</f>
        <v>0</v>
      </c>
      <c r="G35" s="26"/>
      <c r="H35" s="26"/>
      <c r="I35" s="91">
        <v>0.2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34</v>
      </c>
      <c r="F36" s="90">
        <f>ROUND((SUM(BH128:BH212)),  2)</f>
        <v>0</v>
      </c>
      <c r="G36" s="26"/>
      <c r="H36" s="26"/>
      <c r="I36" s="91">
        <v>0.2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35</v>
      </c>
      <c r="F37" s="90">
        <f>ROUND((SUM(BI128:BI212)),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36</v>
      </c>
      <c r="E39" s="54"/>
      <c r="F39" s="54"/>
      <c r="G39" s="94" t="s">
        <v>37</v>
      </c>
      <c r="H39" s="95" t="s">
        <v>38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98" t="s">
        <v>42</v>
      </c>
      <c r="G61" s="39" t="s">
        <v>41</v>
      </c>
      <c r="H61" s="29"/>
      <c r="I61" s="29"/>
      <c r="J61" s="99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98" t="s">
        <v>42</v>
      </c>
      <c r="G76" s="39" t="s">
        <v>41</v>
      </c>
      <c r="H76" s="29"/>
      <c r="I76" s="29"/>
      <c r="J76" s="99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2" t="str">
        <f>E7</f>
        <v>Sociálne zariadenie Mamateyova-rekonštrukcia</v>
      </c>
      <c r="F85" s="203"/>
      <c r="G85" s="203"/>
      <c r="H85" s="20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65" t="str">
        <f>E9</f>
        <v>01 - SZ Mamateyova-re...</v>
      </c>
      <c r="F87" s="201"/>
      <c r="G87" s="201"/>
      <c r="H87" s="20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14</v>
      </c>
      <c r="D89" s="26"/>
      <c r="E89" s="26"/>
      <c r="F89" s="21" t="str">
        <f>F12</f>
        <v xml:space="preserve"> </v>
      </c>
      <c r="G89" s="26"/>
      <c r="H89" s="26"/>
      <c r="I89" s="23" t="s">
        <v>16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17</v>
      </c>
      <c r="D91" s="26"/>
      <c r="E91" s="26"/>
      <c r="F91" s="21" t="str">
        <f>E15</f>
        <v xml:space="preserve"> 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20</v>
      </c>
      <c r="D92" s="26"/>
      <c r="E92" s="26"/>
      <c r="F92" s="21"/>
      <c r="G92" s="26"/>
      <c r="H92" s="26"/>
      <c r="I92" s="23" t="s">
        <v>24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78</v>
      </c>
      <c r="D94" s="92"/>
      <c r="E94" s="92"/>
      <c r="F94" s="92"/>
      <c r="G94" s="92"/>
      <c r="H94" s="92"/>
      <c r="I94" s="92"/>
      <c r="J94" s="101" t="s">
        <v>79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80</v>
      </c>
      <c r="D96" s="26"/>
      <c r="E96" s="26"/>
      <c r="F96" s="26"/>
      <c r="G96" s="26"/>
      <c r="H96" s="26"/>
      <c r="I96" s="26"/>
      <c r="J96" s="65">
        <f>J128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81</v>
      </c>
    </row>
    <row r="97" spans="1:31" s="9" customFormat="1" ht="24.95" customHeight="1">
      <c r="B97" s="103"/>
      <c r="D97" s="104" t="s">
        <v>82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1:31" s="10" customFormat="1" ht="19.899999999999999" customHeight="1">
      <c r="B98" s="107"/>
      <c r="D98" s="108" t="s">
        <v>83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1:31" s="10" customFormat="1" ht="19.899999999999999" customHeight="1">
      <c r="B99" s="107"/>
      <c r="D99" s="108" t="s">
        <v>84</v>
      </c>
      <c r="E99" s="109"/>
      <c r="F99" s="109"/>
      <c r="G99" s="109"/>
      <c r="H99" s="109"/>
      <c r="I99" s="109"/>
      <c r="J99" s="110">
        <f>J134</f>
        <v>0</v>
      </c>
      <c r="L99" s="107"/>
    </row>
    <row r="100" spans="1:31" s="10" customFormat="1" ht="19.899999999999999" customHeight="1">
      <c r="B100" s="107"/>
      <c r="D100" s="108" t="s">
        <v>85</v>
      </c>
      <c r="E100" s="109"/>
      <c r="F100" s="109"/>
      <c r="G100" s="109"/>
      <c r="H100" s="109"/>
      <c r="I100" s="109"/>
      <c r="J100" s="110">
        <f>J142</f>
        <v>0</v>
      </c>
      <c r="L100" s="107"/>
    </row>
    <row r="101" spans="1:31" s="10" customFormat="1" ht="19.899999999999999" customHeight="1">
      <c r="B101" s="107"/>
      <c r="D101" s="108" t="s">
        <v>86</v>
      </c>
      <c r="E101" s="109"/>
      <c r="F101" s="109"/>
      <c r="G101" s="109"/>
      <c r="H101" s="109"/>
      <c r="I101" s="109"/>
      <c r="J101" s="110">
        <f>J159</f>
        <v>0</v>
      </c>
      <c r="L101" s="107"/>
    </row>
    <row r="102" spans="1:31" s="9" customFormat="1" ht="24.95" customHeight="1">
      <c r="B102" s="103"/>
      <c r="D102" s="104" t="s">
        <v>87</v>
      </c>
      <c r="E102" s="105"/>
      <c r="F102" s="105"/>
      <c r="G102" s="105"/>
      <c r="H102" s="105"/>
      <c r="I102" s="105"/>
      <c r="J102" s="106">
        <f>J161</f>
        <v>0</v>
      </c>
      <c r="L102" s="103"/>
    </row>
    <row r="103" spans="1:31" s="10" customFormat="1" ht="19.899999999999999" customHeight="1">
      <c r="B103" s="107"/>
      <c r="D103" s="108" t="s">
        <v>88</v>
      </c>
      <c r="E103" s="109"/>
      <c r="F103" s="109"/>
      <c r="G103" s="109"/>
      <c r="H103" s="109"/>
      <c r="I103" s="109"/>
      <c r="J103" s="110">
        <f>J162</f>
        <v>0</v>
      </c>
      <c r="L103" s="107"/>
    </row>
    <row r="104" spans="1:31" s="10" customFormat="1" ht="19.899999999999999" customHeight="1">
      <c r="B104" s="107"/>
      <c r="D104" s="108" t="s">
        <v>89</v>
      </c>
      <c r="E104" s="109"/>
      <c r="F104" s="109"/>
      <c r="G104" s="109"/>
      <c r="H104" s="109"/>
      <c r="I104" s="109"/>
      <c r="J104" s="110">
        <f>J174</f>
        <v>0</v>
      </c>
      <c r="L104" s="107"/>
    </row>
    <row r="105" spans="1:31" s="10" customFormat="1" ht="19.899999999999999" customHeight="1">
      <c r="B105" s="107"/>
      <c r="D105" s="108" t="s">
        <v>90</v>
      </c>
      <c r="E105" s="109"/>
      <c r="F105" s="109"/>
      <c r="G105" s="109"/>
      <c r="H105" s="109"/>
      <c r="I105" s="109"/>
      <c r="J105" s="110">
        <f>J177</f>
        <v>0</v>
      </c>
      <c r="L105" s="107"/>
    </row>
    <row r="106" spans="1:31" s="10" customFormat="1" ht="19.899999999999999" customHeight="1">
      <c r="B106" s="107"/>
      <c r="D106" s="108" t="s">
        <v>91</v>
      </c>
      <c r="E106" s="109"/>
      <c r="F106" s="109"/>
      <c r="G106" s="109"/>
      <c r="H106" s="109"/>
      <c r="I106" s="109"/>
      <c r="J106" s="110">
        <f>J183</f>
        <v>0</v>
      </c>
      <c r="L106" s="107"/>
    </row>
    <row r="107" spans="1:31" s="10" customFormat="1" ht="19.899999999999999" customHeight="1">
      <c r="B107" s="107"/>
      <c r="D107" s="108" t="s">
        <v>92</v>
      </c>
      <c r="E107" s="109"/>
      <c r="F107" s="109"/>
      <c r="G107" s="109"/>
      <c r="H107" s="109"/>
      <c r="I107" s="109"/>
      <c r="J107" s="110">
        <f>J191</f>
        <v>0</v>
      </c>
      <c r="L107" s="107"/>
    </row>
    <row r="108" spans="1:31" s="9" customFormat="1" ht="24.95" customHeight="1">
      <c r="B108" s="103"/>
      <c r="D108" s="104" t="s">
        <v>93</v>
      </c>
      <c r="E108" s="105"/>
      <c r="F108" s="105"/>
      <c r="G108" s="105"/>
      <c r="H108" s="105"/>
      <c r="I108" s="105"/>
      <c r="J108" s="106">
        <f>J194</f>
        <v>0</v>
      </c>
      <c r="L108" s="103"/>
    </row>
    <row r="109" spans="1:31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5" customHeight="1">
      <c r="A114" s="26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94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11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02" t="str">
        <f>E7</f>
        <v>Sociálne zariadenie Mamateyova-rekonštrukcia</v>
      </c>
      <c r="F118" s="203"/>
      <c r="G118" s="203"/>
      <c r="H118" s="203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76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165" t="str">
        <f>E9</f>
        <v>01 - SZ Mamateyova-re...</v>
      </c>
      <c r="F120" s="201"/>
      <c r="G120" s="201"/>
      <c r="H120" s="201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14</v>
      </c>
      <c r="D122" s="26"/>
      <c r="E122" s="26"/>
      <c r="F122" s="21" t="str">
        <f>F12</f>
        <v xml:space="preserve"> </v>
      </c>
      <c r="G122" s="26"/>
      <c r="H122" s="26"/>
      <c r="I122" s="23" t="s">
        <v>16</v>
      </c>
      <c r="J122" s="49" t="str">
        <f>IF(J12="","",J12)</f>
        <v/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17</v>
      </c>
      <c r="D124" s="26"/>
      <c r="E124" s="26"/>
      <c r="F124" s="21" t="str">
        <f>E15</f>
        <v xml:space="preserve"> </v>
      </c>
      <c r="G124" s="26"/>
      <c r="H124" s="26"/>
      <c r="I124" s="23" t="s">
        <v>21</v>
      </c>
      <c r="J124" s="24" t="str">
        <f>E21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20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24</v>
      </c>
      <c r="J125" s="24" t="str">
        <f>E24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11"/>
      <c r="B127" s="112"/>
      <c r="C127" s="113" t="s">
        <v>95</v>
      </c>
      <c r="D127" s="114" t="s">
        <v>51</v>
      </c>
      <c r="E127" s="114" t="s">
        <v>47</v>
      </c>
      <c r="F127" s="114" t="s">
        <v>48</v>
      </c>
      <c r="G127" s="114" t="s">
        <v>96</v>
      </c>
      <c r="H127" s="114" t="s">
        <v>97</v>
      </c>
      <c r="I127" s="114" t="s">
        <v>98</v>
      </c>
      <c r="J127" s="115" t="s">
        <v>79</v>
      </c>
      <c r="K127" s="116" t="s">
        <v>99</v>
      </c>
      <c r="L127" s="117"/>
      <c r="M127" s="56" t="s">
        <v>1</v>
      </c>
      <c r="N127" s="57" t="s">
        <v>30</v>
      </c>
      <c r="O127" s="57" t="s">
        <v>100</v>
      </c>
      <c r="P127" s="57" t="s">
        <v>101</v>
      </c>
      <c r="Q127" s="57" t="s">
        <v>102</v>
      </c>
      <c r="R127" s="57" t="s">
        <v>103</v>
      </c>
      <c r="S127" s="57" t="s">
        <v>104</v>
      </c>
      <c r="T127" s="58" t="s">
        <v>105</v>
      </c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</row>
    <row r="128" spans="1:63" s="2" customFormat="1" ht="22.9" customHeight="1">
      <c r="A128" s="26"/>
      <c r="B128" s="27"/>
      <c r="C128" s="63" t="s">
        <v>80</v>
      </c>
      <c r="D128" s="26"/>
      <c r="E128" s="26"/>
      <c r="F128" s="26"/>
      <c r="G128" s="26"/>
      <c r="H128" s="26"/>
      <c r="I128" s="26"/>
      <c r="J128" s="118">
        <f>J129+J161+J194</f>
        <v>0</v>
      </c>
      <c r="K128" s="26"/>
      <c r="L128" s="27"/>
      <c r="M128" s="59"/>
      <c r="N128" s="50"/>
      <c r="O128" s="60"/>
      <c r="P128" s="119" t="e">
        <f>P129+P161+#REF!+P194</f>
        <v>#REF!</v>
      </c>
      <c r="Q128" s="60"/>
      <c r="R128" s="119" t="e">
        <f>R129+R161+#REF!+R194</f>
        <v>#REF!</v>
      </c>
      <c r="S128" s="60"/>
      <c r="T128" s="120" t="e">
        <f>T129+T161+#REF!+T194</f>
        <v>#REF!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65</v>
      </c>
      <c r="AU128" s="14" t="s">
        <v>81</v>
      </c>
      <c r="BK128" s="121" t="e">
        <f>BK129+BK161+#REF!+BK194</f>
        <v>#REF!</v>
      </c>
    </row>
    <row r="129" spans="1:65" s="12" customFormat="1" ht="25.9" customHeight="1">
      <c r="B129" s="122"/>
      <c r="D129" s="123" t="s">
        <v>65</v>
      </c>
      <c r="E129" s="124" t="s">
        <v>106</v>
      </c>
      <c r="F129" s="124" t="s">
        <v>107</v>
      </c>
      <c r="J129" s="125">
        <f>BK129</f>
        <v>0</v>
      </c>
      <c r="L129" s="122"/>
      <c r="M129" s="126"/>
      <c r="N129" s="127"/>
      <c r="O129" s="127"/>
      <c r="P129" s="128">
        <f>P130+P134+P142+P159</f>
        <v>0</v>
      </c>
      <c r="Q129" s="127"/>
      <c r="R129" s="128">
        <f>R130+R134+R142+R159</f>
        <v>0</v>
      </c>
      <c r="S129" s="127"/>
      <c r="T129" s="129">
        <f>T130+T134+T142+T159</f>
        <v>0</v>
      </c>
      <c r="AR129" s="123" t="s">
        <v>73</v>
      </c>
      <c r="AT129" s="130" t="s">
        <v>65</v>
      </c>
      <c r="AU129" s="130" t="s">
        <v>66</v>
      </c>
      <c r="AY129" s="123" t="s">
        <v>108</v>
      </c>
      <c r="BK129" s="131">
        <f>BK130+BK134+BK142+BK159</f>
        <v>0</v>
      </c>
    </row>
    <row r="130" spans="1:65" s="12" customFormat="1" ht="22.9" customHeight="1">
      <c r="B130" s="122"/>
      <c r="D130" s="123" t="s">
        <v>65</v>
      </c>
      <c r="E130" s="132" t="s">
        <v>109</v>
      </c>
      <c r="F130" s="132" t="s">
        <v>110</v>
      </c>
      <c r="J130" s="133">
        <f>BK130</f>
        <v>0</v>
      </c>
      <c r="L130" s="122"/>
      <c r="M130" s="126"/>
      <c r="N130" s="127"/>
      <c r="O130" s="127"/>
      <c r="P130" s="128">
        <f>SUM(P131:P133)</f>
        <v>0</v>
      </c>
      <c r="Q130" s="127"/>
      <c r="R130" s="128">
        <f>SUM(R131:R133)</f>
        <v>0</v>
      </c>
      <c r="S130" s="127"/>
      <c r="T130" s="129">
        <f>SUM(T131:T133)</f>
        <v>0</v>
      </c>
      <c r="AR130" s="123" t="s">
        <v>73</v>
      </c>
      <c r="AT130" s="130" t="s">
        <v>65</v>
      </c>
      <c r="AU130" s="130" t="s">
        <v>73</v>
      </c>
      <c r="AY130" s="123" t="s">
        <v>108</v>
      </c>
      <c r="BK130" s="131">
        <f>SUM(BK131:BK133)</f>
        <v>0</v>
      </c>
    </row>
    <row r="131" spans="1:65" s="2" customFormat="1" ht="24" customHeight="1">
      <c r="A131" s="26"/>
      <c r="B131" s="134"/>
      <c r="C131" s="135" t="s">
        <v>73</v>
      </c>
      <c r="D131" s="135" t="s">
        <v>111</v>
      </c>
      <c r="E131" s="136" t="s">
        <v>112</v>
      </c>
      <c r="F131" s="137" t="s">
        <v>336</v>
      </c>
      <c r="G131" s="138" t="s">
        <v>113</v>
      </c>
      <c r="H131" s="139">
        <v>3</v>
      </c>
      <c r="I131" s="139"/>
      <c r="J131" s="139">
        <f>ROUND(I131*H131,3)</f>
        <v>0</v>
      </c>
      <c r="K131" s="140"/>
      <c r="L131" s="160"/>
      <c r="M131" s="141" t="s">
        <v>1</v>
      </c>
      <c r="N131" s="142" t="s">
        <v>32</v>
      </c>
      <c r="O131" s="143">
        <v>0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114</v>
      </c>
      <c r="AT131" s="145" t="s">
        <v>111</v>
      </c>
      <c r="AU131" s="145" t="s">
        <v>115</v>
      </c>
      <c r="AY131" s="14" t="s">
        <v>108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115</v>
      </c>
      <c r="BK131" s="147">
        <f>ROUND(I131*H131,3)</f>
        <v>0</v>
      </c>
      <c r="BL131" s="14" t="s">
        <v>114</v>
      </c>
      <c r="BM131" s="145" t="s">
        <v>115</v>
      </c>
    </row>
    <row r="132" spans="1:65" s="2" customFormat="1" ht="24" customHeight="1">
      <c r="A132" s="162"/>
      <c r="B132" s="134"/>
      <c r="C132" s="135">
        <v>2</v>
      </c>
      <c r="D132" s="135" t="s">
        <v>111</v>
      </c>
      <c r="E132" s="136" t="s">
        <v>352</v>
      </c>
      <c r="F132" s="137" t="s">
        <v>337</v>
      </c>
      <c r="G132" s="138" t="s">
        <v>113</v>
      </c>
      <c r="H132" s="139">
        <v>6</v>
      </c>
      <c r="I132" s="139"/>
      <c r="J132" s="139">
        <f>ROUND(I132*H132,3)</f>
        <v>0</v>
      </c>
      <c r="K132" s="140"/>
      <c r="L132" s="160"/>
      <c r="M132" s="141"/>
      <c r="N132" s="142"/>
      <c r="O132" s="143"/>
      <c r="P132" s="143"/>
      <c r="Q132" s="143"/>
      <c r="R132" s="143"/>
      <c r="S132" s="143"/>
      <c r="T132" s="144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R132" s="145"/>
      <c r="AT132" s="145"/>
      <c r="AU132" s="145"/>
      <c r="AY132" s="14"/>
      <c r="BE132" s="146"/>
      <c r="BF132" s="146"/>
      <c r="BG132" s="146"/>
      <c r="BH132" s="146"/>
      <c r="BI132" s="146"/>
      <c r="BJ132" s="14"/>
      <c r="BK132" s="147"/>
      <c r="BL132" s="14"/>
      <c r="BM132" s="145"/>
    </row>
    <row r="133" spans="1:65" s="2" customFormat="1" ht="24" customHeight="1">
      <c r="A133" s="26"/>
      <c r="B133" s="134"/>
      <c r="C133" s="135">
        <v>3</v>
      </c>
      <c r="D133" s="135" t="s">
        <v>111</v>
      </c>
      <c r="E133" s="136" t="s">
        <v>116</v>
      </c>
      <c r="F133" s="137" t="s">
        <v>117</v>
      </c>
      <c r="G133" s="138" t="s">
        <v>118</v>
      </c>
      <c r="H133" s="139">
        <v>15.6</v>
      </c>
      <c r="I133" s="139"/>
      <c r="J133" s="139">
        <f>ROUND(I133*H133,3)</f>
        <v>0</v>
      </c>
      <c r="K133" s="140"/>
      <c r="L133" s="160"/>
      <c r="M133" s="141" t="s">
        <v>1</v>
      </c>
      <c r="N133" s="142" t="s">
        <v>32</v>
      </c>
      <c r="O133" s="143">
        <v>0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114</v>
      </c>
      <c r="AT133" s="145" t="s">
        <v>111</v>
      </c>
      <c r="AU133" s="145" t="s">
        <v>115</v>
      </c>
      <c r="AY133" s="14" t="s">
        <v>108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4" t="s">
        <v>115</v>
      </c>
      <c r="BK133" s="147">
        <f>ROUND(I133*H133,3)</f>
        <v>0</v>
      </c>
      <c r="BL133" s="14" t="s">
        <v>114</v>
      </c>
      <c r="BM133" s="145" t="s">
        <v>114</v>
      </c>
    </row>
    <row r="134" spans="1:65" s="12" customFormat="1" ht="22.9" customHeight="1">
      <c r="B134" s="122"/>
      <c r="D134" s="123" t="s">
        <v>65</v>
      </c>
      <c r="E134" s="132" t="s">
        <v>119</v>
      </c>
      <c r="F134" s="132" t="s">
        <v>120</v>
      </c>
      <c r="J134" s="133">
        <f>BK134</f>
        <v>0</v>
      </c>
      <c r="L134" s="122"/>
      <c r="M134" s="126"/>
      <c r="N134" s="127"/>
      <c r="O134" s="127"/>
      <c r="P134" s="128">
        <f>SUM(P135:P141)</f>
        <v>0</v>
      </c>
      <c r="Q134" s="127"/>
      <c r="R134" s="128">
        <f>SUM(R135:R141)</f>
        <v>0</v>
      </c>
      <c r="S134" s="127"/>
      <c r="T134" s="129">
        <f>SUM(T135:T141)</f>
        <v>0</v>
      </c>
      <c r="AR134" s="123" t="s">
        <v>73</v>
      </c>
      <c r="AT134" s="130" t="s">
        <v>65</v>
      </c>
      <c r="AU134" s="130" t="s">
        <v>73</v>
      </c>
      <c r="AY134" s="123" t="s">
        <v>108</v>
      </c>
      <c r="BK134" s="131">
        <f>SUM(BK135:BK141)</f>
        <v>0</v>
      </c>
    </row>
    <row r="135" spans="1:65" s="2" customFormat="1" ht="24" customHeight="1">
      <c r="A135" s="26"/>
      <c r="B135" s="134"/>
      <c r="C135" s="135" t="s">
        <v>114</v>
      </c>
      <c r="D135" s="135" t="s">
        <v>111</v>
      </c>
      <c r="E135" s="136" t="s">
        <v>340</v>
      </c>
      <c r="F135" s="137" t="s">
        <v>338</v>
      </c>
      <c r="G135" s="138" t="s">
        <v>334</v>
      </c>
      <c r="H135" s="139">
        <v>1</v>
      </c>
      <c r="I135" s="139"/>
      <c r="J135" s="139">
        <f t="shared" ref="J135:J141" si="0">ROUND(I135*H135,3)</f>
        <v>0</v>
      </c>
      <c r="K135" s="140"/>
      <c r="L135" s="160"/>
      <c r="M135" s="141" t="s">
        <v>1</v>
      </c>
      <c r="N135" s="142" t="s">
        <v>32</v>
      </c>
      <c r="O135" s="143">
        <v>0</v>
      </c>
      <c r="P135" s="143">
        <f t="shared" ref="P135:P141" si="1">O135*H135</f>
        <v>0</v>
      </c>
      <c r="Q135" s="143">
        <v>0</v>
      </c>
      <c r="R135" s="143">
        <f t="shared" ref="R135:R141" si="2">Q135*H135</f>
        <v>0</v>
      </c>
      <c r="S135" s="143">
        <v>0</v>
      </c>
      <c r="T135" s="144">
        <f t="shared" ref="T135:T141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114</v>
      </c>
      <c r="AT135" s="145" t="s">
        <v>111</v>
      </c>
      <c r="AU135" s="145" t="s">
        <v>115</v>
      </c>
      <c r="AY135" s="14" t="s">
        <v>108</v>
      </c>
      <c r="BE135" s="146">
        <f t="shared" ref="BE135:BE141" si="4">IF(N135="základná",J135,0)</f>
        <v>0</v>
      </c>
      <c r="BF135" s="146">
        <f t="shared" ref="BF135:BF141" si="5">IF(N135="znížená",J135,0)</f>
        <v>0</v>
      </c>
      <c r="BG135" s="146">
        <f t="shared" ref="BG135:BG141" si="6">IF(N135="zákl. prenesená",J135,0)</f>
        <v>0</v>
      </c>
      <c r="BH135" s="146">
        <f t="shared" ref="BH135:BH141" si="7">IF(N135="zníž. prenesená",J135,0)</f>
        <v>0</v>
      </c>
      <c r="BI135" s="146">
        <f t="shared" ref="BI135:BI141" si="8">IF(N135="nulová",J135,0)</f>
        <v>0</v>
      </c>
      <c r="BJ135" s="14" t="s">
        <v>115</v>
      </c>
      <c r="BK135" s="147">
        <f t="shared" ref="BK135:BK141" si="9">ROUND(I135*H135,3)</f>
        <v>0</v>
      </c>
      <c r="BL135" s="14" t="s">
        <v>114</v>
      </c>
      <c r="BM135" s="145" t="s">
        <v>121</v>
      </c>
    </row>
    <row r="136" spans="1:65" s="2" customFormat="1" ht="24" customHeight="1">
      <c r="A136" s="26"/>
      <c r="B136" s="134"/>
      <c r="C136" s="135" t="s">
        <v>122</v>
      </c>
      <c r="D136" s="135" t="s">
        <v>111</v>
      </c>
      <c r="E136" s="136" t="s">
        <v>123</v>
      </c>
      <c r="F136" s="137" t="s">
        <v>124</v>
      </c>
      <c r="G136" s="138" t="s">
        <v>118</v>
      </c>
      <c r="H136" s="139">
        <v>15.6</v>
      </c>
      <c r="I136" s="139"/>
      <c r="J136" s="139">
        <f t="shared" si="0"/>
        <v>0</v>
      </c>
      <c r="K136" s="140"/>
      <c r="L136" s="160"/>
      <c r="M136" s="141" t="s">
        <v>1</v>
      </c>
      <c r="N136" s="142" t="s">
        <v>32</v>
      </c>
      <c r="O136" s="143">
        <v>0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114</v>
      </c>
      <c r="AT136" s="145" t="s">
        <v>111</v>
      </c>
      <c r="AU136" s="145" t="s">
        <v>115</v>
      </c>
      <c r="AY136" s="14" t="s">
        <v>108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115</v>
      </c>
      <c r="BK136" s="147">
        <f t="shared" si="9"/>
        <v>0</v>
      </c>
      <c r="BL136" s="14" t="s">
        <v>114</v>
      </c>
      <c r="BM136" s="145" t="s">
        <v>125</v>
      </c>
    </row>
    <row r="137" spans="1:65" s="2" customFormat="1" ht="24" customHeight="1">
      <c r="A137" s="26"/>
      <c r="B137" s="134"/>
      <c r="C137" s="135">
        <v>6</v>
      </c>
      <c r="D137" s="135" t="s">
        <v>111</v>
      </c>
      <c r="E137" s="136" t="s">
        <v>127</v>
      </c>
      <c r="F137" s="137" t="s">
        <v>339</v>
      </c>
      <c r="G137" s="138" t="s">
        <v>118</v>
      </c>
      <c r="H137" s="139">
        <v>123.41</v>
      </c>
      <c r="I137" s="139"/>
      <c r="J137" s="139">
        <f t="shared" si="0"/>
        <v>0</v>
      </c>
      <c r="K137" s="140"/>
      <c r="L137" s="160"/>
      <c r="M137" s="141" t="s">
        <v>1</v>
      </c>
      <c r="N137" s="142" t="s">
        <v>32</v>
      </c>
      <c r="O137" s="143">
        <v>0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114</v>
      </c>
      <c r="AT137" s="145" t="s">
        <v>111</v>
      </c>
      <c r="AU137" s="145" t="s">
        <v>115</v>
      </c>
      <c r="AY137" s="14" t="s">
        <v>108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115</v>
      </c>
      <c r="BK137" s="147">
        <f t="shared" si="9"/>
        <v>0</v>
      </c>
      <c r="BL137" s="14" t="s">
        <v>114</v>
      </c>
      <c r="BM137" s="145" t="s">
        <v>128</v>
      </c>
    </row>
    <row r="138" spans="1:65" s="2" customFormat="1" ht="16.5" customHeight="1">
      <c r="A138" s="26"/>
      <c r="B138" s="134"/>
      <c r="C138" s="135" t="s">
        <v>119</v>
      </c>
      <c r="D138" s="135" t="s">
        <v>111</v>
      </c>
      <c r="E138" s="136" t="s">
        <v>130</v>
      </c>
      <c r="F138" s="137" t="s">
        <v>131</v>
      </c>
      <c r="G138" s="138" t="s">
        <v>118</v>
      </c>
      <c r="H138" s="139">
        <v>4.4859999999999998</v>
      </c>
      <c r="I138" s="139"/>
      <c r="J138" s="139">
        <f t="shared" si="0"/>
        <v>0</v>
      </c>
      <c r="K138" s="140"/>
      <c r="L138" s="160"/>
      <c r="M138" s="141" t="s">
        <v>1</v>
      </c>
      <c r="N138" s="142" t="s">
        <v>32</v>
      </c>
      <c r="O138" s="143">
        <v>0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114</v>
      </c>
      <c r="AT138" s="145" t="s">
        <v>111</v>
      </c>
      <c r="AU138" s="145" t="s">
        <v>115</v>
      </c>
      <c r="AY138" s="14" t="s">
        <v>108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115</v>
      </c>
      <c r="BK138" s="147">
        <f t="shared" si="9"/>
        <v>0</v>
      </c>
      <c r="BL138" s="14" t="s">
        <v>114</v>
      </c>
      <c r="BM138" s="145" t="s">
        <v>132</v>
      </c>
    </row>
    <row r="139" spans="1:65" s="2" customFormat="1" ht="24" customHeight="1">
      <c r="A139" s="26"/>
      <c r="B139" s="134"/>
      <c r="C139" s="135" t="s">
        <v>126</v>
      </c>
      <c r="D139" s="135" t="s">
        <v>111</v>
      </c>
      <c r="E139" s="136" t="s">
        <v>133</v>
      </c>
      <c r="F139" s="137" t="s">
        <v>134</v>
      </c>
      <c r="G139" s="138" t="s">
        <v>118</v>
      </c>
      <c r="H139" s="139">
        <v>4.4859999999999998</v>
      </c>
      <c r="I139" s="139"/>
      <c r="J139" s="139">
        <f t="shared" si="0"/>
        <v>0</v>
      </c>
      <c r="K139" s="140"/>
      <c r="L139" s="160"/>
      <c r="M139" s="141" t="s">
        <v>1</v>
      </c>
      <c r="N139" s="142" t="s">
        <v>32</v>
      </c>
      <c r="O139" s="143">
        <v>0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114</v>
      </c>
      <c r="AT139" s="145" t="s">
        <v>111</v>
      </c>
      <c r="AU139" s="145" t="s">
        <v>115</v>
      </c>
      <c r="AY139" s="14" t="s">
        <v>108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115</v>
      </c>
      <c r="BK139" s="147">
        <f t="shared" si="9"/>
        <v>0</v>
      </c>
      <c r="BL139" s="14" t="s">
        <v>114</v>
      </c>
      <c r="BM139" s="145" t="s">
        <v>7</v>
      </c>
    </row>
    <row r="140" spans="1:65" s="2" customFormat="1" ht="36" customHeight="1">
      <c r="A140" s="26"/>
      <c r="B140" s="134"/>
      <c r="C140" s="135">
        <v>7</v>
      </c>
      <c r="D140" s="135" t="s">
        <v>111</v>
      </c>
      <c r="E140" s="136" t="s">
        <v>135</v>
      </c>
      <c r="F140" s="137" t="s">
        <v>341</v>
      </c>
      <c r="G140" s="138" t="s">
        <v>118</v>
      </c>
      <c r="H140" s="139">
        <v>158.24</v>
      </c>
      <c r="I140" s="139"/>
      <c r="J140" s="139">
        <f t="shared" si="0"/>
        <v>0</v>
      </c>
      <c r="K140" s="140"/>
      <c r="L140" s="160"/>
      <c r="M140" s="141" t="s">
        <v>1</v>
      </c>
      <c r="N140" s="142" t="s">
        <v>32</v>
      </c>
      <c r="O140" s="143">
        <v>0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114</v>
      </c>
      <c r="AT140" s="145" t="s">
        <v>111</v>
      </c>
      <c r="AU140" s="145" t="s">
        <v>115</v>
      </c>
      <c r="AY140" s="14" t="s">
        <v>108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115</v>
      </c>
      <c r="BK140" s="147">
        <f t="shared" si="9"/>
        <v>0</v>
      </c>
      <c r="BL140" s="14" t="s">
        <v>114</v>
      </c>
      <c r="BM140" s="145" t="s">
        <v>136</v>
      </c>
    </row>
    <row r="141" spans="1:65" s="2" customFormat="1" ht="36" customHeight="1">
      <c r="A141" s="26"/>
      <c r="B141" s="134"/>
      <c r="C141" s="135" t="s">
        <v>121</v>
      </c>
      <c r="D141" s="135" t="s">
        <v>111</v>
      </c>
      <c r="E141" s="136" t="s">
        <v>137</v>
      </c>
      <c r="F141" s="137" t="s">
        <v>342</v>
      </c>
      <c r="G141" s="138" t="s">
        <v>118</v>
      </c>
      <c r="H141" s="139">
        <v>15.185</v>
      </c>
      <c r="I141" s="139"/>
      <c r="J141" s="139">
        <f t="shared" si="0"/>
        <v>0</v>
      </c>
      <c r="K141" s="140"/>
      <c r="L141" s="160"/>
      <c r="M141" s="141" t="s">
        <v>1</v>
      </c>
      <c r="N141" s="142" t="s">
        <v>32</v>
      </c>
      <c r="O141" s="143">
        <v>0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114</v>
      </c>
      <c r="AT141" s="145" t="s">
        <v>111</v>
      </c>
      <c r="AU141" s="145" t="s">
        <v>115</v>
      </c>
      <c r="AY141" s="14" t="s">
        <v>108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4" t="s">
        <v>115</v>
      </c>
      <c r="BK141" s="147">
        <f t="shared" si="9"/>
        <v>0</v>
      </c>
      <c r="BL141" s="14" t="s">
        <v>114</v>
      </c>
      <c r="BM141" s="145" t="s">
        <v>138</v>
      </c>
    </row>
    <row r="142" spans="1:65" s="12" customFormat="1" ht="22.9" customHeight="1">
      <c r="B142" s="122"/>
      <c r="D142" s="123" t="s">
        <v>65</v>
      </c>
      <c r="E142" s="132" t="s">
        <v>129</v>
      </c>
      <c r="F142" s="132" t="s">
        <v>140</v>
      </c>
      <c r="J142" s="133">
        <f>BK142</f>
        <v>0</v>
      </c>
      <c r="L142" s="122"/>
      <c r="M142" s="126"/>
      <c r="N142" s="127"/>
      <c r="O142" s="127"/>
      <c r="P142" s="128">
        <f>SUM(P143:P158)</f>
        <v>0</v>
      </c>
      <c r="Q142" s="127"/>
      <c r="R142" s="128">
        <f>SUM(R143:R158)</f>
        <v>0</v>
      </c>
      <c r="S142" s="127"/>
      <c r="T142" s="129">
        <f>SUM(T143:T158)</f>
        <v>0</v>
      </c>
      <c r="AR142" s="123" t="s">
        <v>73</v>
      </c>
      <c r="AT142" s="130" t="s">
        <v>65</v>
      </c>
      <c r="AU142" s="130" t="s">
        <v>73</v>
      </c>
      <c r="AY142" s="123" t="s">
        <v>108</v>
      </c>
      <c r="BK142" s="131">
        <f>SUM(BK143:BK158)</f>
        <v>0</v>
      </c>
    </row>
    <row r="143" spans="1:65" s="2" customFormat="1" ht="24" customHeight="1">
      <c r="A143" s="26"/>
      <c r="B143" s="134"/>
      <c r="C143" s="135">
        <v>9</v>
      </c>
      <c r="D143" s="135" t="s">
        <v>111</v>
      </c>
      <c r="E143" s="136" t="s">
        <v>141</v>
      </c>
      <c r="F143" s="137" t="s">
        <v>142</v>
      </c>
      <c r="G143" s="138" t="s">
        <v>118</v>
      </c>
      <c r="H143" s="139">
        <v>148.21600000000001</v>
      </c>
      <c r="I143" s="139"/>
      <c r="J143" s="139">
        <f t="shared" ref="J143:J158" si="10">ROUND(I143*H143,3)</f>
        <v>0</v>
      </c>
      <c r="K143" s="140"/>
      <c r="L143" s="160"/>
      <c r="M143" s="141" t="s">
        <v>1</v>
      </c>
      <c r="N143" s="142" t="s">
        <v>32</v>
      </c>
      <c r="O143" s="143">
        <v>0</v>
      </c>
      <c r="P143" s="143">
        <f t="shared" ref="P143:P158" si="11">O143*H143</f>
        <v>0</v>
      </c>
      <c r="Q143" s="143">
        <v>0</v>
      </c>
      <c r="R143" s="143">
        <f t="shared" ref="R143:R158" si="12">Q143*H143</f>
        <v>0</v>
      </c>
      <c r="S143" s="143">
        <v>0</v>
      </c>
      <c r="T143" s="144">
        <f t="shared" ref="T143:T158" si="13"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114</v>
      </c>
      <c r="AT143" s="145" t="s">
        <v>111</v>
      </c>
      <c r="AU143" s="145" t="s">
        <v>115</v>
      </c>
      <c r="AY143" s="14" t="s">
        <v>108</v>
      </c>
      <c r="BE143" s="146">
        <f t="shared" ref="BE143:BE158" si="14">IF(N143="základná",J143,0)</f>
        <v>0</v>
      </c>
      <c r="BF143" s="146">
        <f t="shared" ref="BF143:BF158" si="15">IF(N143="znížená",J143,0)</f>
        <v>0</v>
      </c>
      <c r="BG143" s="146">
        <f t="shared" ref="BG143:BG158" si="16">IF(N143="zákl. prenesená",J143,0)</f>
        <v>0</v>
      </c>
      <c r="BH143" s="146">
        <f t="shared" ref="BH143:BH158" si="17">IF(N143="zníž. prenesená",J143,0)</f>
        <v>0</v>
      </c>
      <c r="BI143" s="146">
        <f t="shared" ref="BI143:BI158" si="18">IF(N143="nulová",J143,0)</f>
        <v>0</v>
      </c>
      <c r="BJ143" s="14" t="s">
        <v>115</v>
      </c>
      <c r="BK143" s="147">
        <f t="shared" ref="BK143:BK158" si="19">ROUND(I143*H143,3)</f>
        <v>0</v>
      </c>
      <c r="BL143" s="14" t="s">
        <v>114</v>
      </c>
      <c r="BM143" s="145" t="s">
        <v>143</v>
      </c>
    </row>
    <row r="144" spans="1:65" s="2" customFormat="1" ht="36" customHeight="1">
      <c r="A144" s="26"/>
      <c r="B144" s="134"/>
      <c r="C144" s="135">
        <v>10</v>
      </c>
      <c r="D144" s="135" t="s">
        <v>111</v>
      </c>
      <c r="E144" s="136" t="s">
        <v>144</v>
      </c>
      <c r="F144" s="137" t="s">
        <v>145</v>
      </c>
      <c r="G144" s="138" t="s">
        <v>118</v>
      </c>
      <c r="H144" s="139">
        <v>148.21600000000001</v>
      </c>
      <c r="I144" s="139"/>
      <c r="J144" s="139">
        <f t="shared" si="10"/>
        <v>0</v>
      </c>
      <c r="K144" s="140"/>
      <c r="L144" s="160"/>
      <c r="M144" s="141" t="s">
        <v>1</v>
      </c>
      <c r="N144" s="142" t="s">
        <v>32</v>
      </c>
      <c r="O144" s="143">
        <v>0</v>
      </c>
      <c r="P144" s="143">
        <f t="shared" si="11"/>
        <v>0</v>
      </c>
      <c r="Q144" s="143">
        <v>0</v>
      </c>
      <c r="R144" s="143">
        <f t="shared" si="12"/>
        <v>0</v>
      </c>
      <c r="S144" s="143">
        <v>0</v>
      </c>
      <c r="T144" s="14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114</v>
      </c>
      <c r="AT144" s="145" t="s">
        <v>111</v>
      </c>
      <c r="AU144" s="145" t="s">
        <v>115</v>
      </c>
      <c r="AY144" s="14" t="s">
        <v>108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4" t="s">
        <v>115</v>
      </c>
      <c r="BK144" s="147">
        <f t="shared" si="19"/>
        <v>0</v>
      </c>
      <c r="BL144" s="14" t="s">
        <v>114</v>
      </c>
      <c r="BM144" s="145" t="s">
        <v>146</v>
      </c>
    </row>
    <row r="145" spans="1:65" s="2" customFormat="1" ht="24" customHeight="1">
      <c r="A145" s="26"/>
      <c r="B145" s="134"/>
      <c r="C145" s="135">
        <v>11</v>
      </c>
      <c r="D145" s="135" t="s">
        <v>111</v>
      </c>
      <c r="E145" s="136" t="s">
        <v>147</v>
      </c>
      <c r="F145" s="137" t="s">
        <v>148</v>
      </c>
      <c r="G145" s="138" t="s">
        <v>118</v>
      </c>
      <c r="H145" s="139">
        <v>148.21600000000001</v>
      </c>
      <c r="I145" s="139"/>
      <c r="J145" s="139">
        <f t="shared" si="10"/>
        <v>0</v>
      </c>
      <c r="K145" s="140"/>
      <c r="L145" s="160"/>
      <c r="M145" s="141" t="s">
        <v>1</v>
      </c>
      <c r="N145" s="142" t="s">
        <v>32</v>
      </c>
      <c r="O145" s="143">
        <v>0</v>
      </c>
      <c r="P145" s="143">
        <f t="shared" si="11"/>
        <v>0</v>
      </c>
      <c r="Q145" s="143">
        <v>0</v>
      </c>
      <c r="R145" s="143">
        <f t="shared" si="12"/>
        <v>0</v>
      </c>
      <c r="S145" s="143">
        <v>0</v>
      </c>
      <c r="T145" s="144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114</v>
      </c>
      <c r="AT145" s="145" t="s">
        <v>111</v>
      </c>
      <c r="AU145" s="145" t="s">
        <v>115</v>
      </c>
      <c r="AY145" s="14" t="s">
        <v>108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4" t="s">
        <v>115</v>
      </c>
      <c r="BK145" s="147">
        <f t="shared" si="19"/>
        <v>0</v>
      </c>
      <c r="BL145" s="14" t="s">
        <v>114</v>
      </c>
      <c r="BM145" s="145" t="s">
        <v>149</v>
      </c>
    </row>
    <row r="146" spans="1:65" s="2" customFormat="1" ht="24" customHeight="1">
      <c r="A146" s="26"/>
      <c r="B146" s="134"/>
      <c r="C146" s="135">
        <v>12</v>
      </c>
      <c r="D146" s="135" t="s">
        <v>111</v>
      </c>
      <c r="E146" s="136" t="s">
        <v>150</v>
      </c>
      <c r="F146" s="137" t="s">
        <v>151</v>
      </c>
      <c r="G146" s="138" t="s">
        <v>118</v>
      </c>
      <c r="H146" s="139">
        <v>73.313000000000002</v>
      </c>
      <c r="I146" s="139"/>
      <c r="J146" s="139">
        <f t="shared" si="10"/>
        <v>0</v>
      </c>
      <c r="K146" s="140"/>
      <c r="L146" s="160"/>
      <c r="M146" s="141" t="s">
        <v>1</v>
      </c>
      <c r="N146" s="142" t="s">
        <v>32</v>
      </c>
      <c r="O146" s="143">
        <v>0</v>
      </c>
      <c r="P146" s="143">
        <f t="shared" si="11"/>
        <v>0</v>
      </c>
      <c r="Q146" s="143">
        <v>0</v>
      </c>
      <c r="R146" s="143">
        <f t="shared" si="12"/>
        <v>0</v>
      </c>
      <c r="S146" s="143">
        <v>0</v>
      </c>
      <c r="T146" s="144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114</v>
      </c>
      <c r="AT146" s="145" t="s">
        <v>111</v>
      </c>
      <c r="AU146" s="145" t="s">
        <v>115</v>
      </c>
      <c r="AY146" s="14" t="s">
        <v>108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4" t="s">
        <v>115</v>
      </c>
      <c r="BK146" s="147">
        <f t="shared" si="19"/>
        <v>0</v>
      </c>
      <c r="BL146" s="14" t="s">
        <v>114</v>
      </c>
      <c r="BM146" s="145" t="s">
        <v>152</v>
      </c>
    </row>
    <row r="147" spans="1:65" s="2" customFormat="1" ht="16.5" customHeight="1">
      <c r="A147" s="26"/>
      <c r="B147" s="134"/>
      <c r="C147" s="135">
        <v>13</v>
      </c>
      <c r="D147" s="135" t="s">
        <v>111</v>
      </c>
      <c r="E147" s="136" t="s">
        <v>153</v>
      </c>
      <c r="F147" s="137" t="s">
        <v>154</v>
      </c>
      <c r="G147" s="138" t="s">
        <v>118</v>
      </c>
      <c r="H147" s="139">
        <v>55.23</v>
      </c>
      <c r="I147" s="139"/>
      <c r="J147" s="139">
        <f t="shared" si="10"/>
        <v>0</v>
      </c>
      <c r="K147" s="140"/>
      <c r="L147" s="160"/>
      <c r="M147" s="141" t="s">
        <v>1</v>
      </c>
      <c r="N147" s="142" t="s">
        <v>32</v>
      </c>
      <c r="O147" s="143">
        <v>0</v>
      </c>
      <c r="P147" s="143">
        <f t="shared" si="11"/>
        <v>0</v>
      </c>
      <c r="Q147" s="143">
        <v>0</v>
      </c>
      <c r="R147" s="143">
        <f t="shared" si="12"/>
        <v>0</v>
      </c>
      <c r="S147" s="143">
        <v>0</v>
      </c>
      <c r="T147" s="14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114</v>
      </c>
      <c r="AT147" s="145" t="s">
        <v>111</v>
      </c>
      <c r="AU147" s="145" t="s">
        <v>115</v>
      </c>
      <c r="AY147" s="14" t="s">
        <v>108</v>
      </c>
      <c r="BE147" s="146">
        <f t="shared" si="14"/>
        <v>0</v>
      </c>
      <c r="BF147" s="146">
        <f t="shared" si="15"/>
        <v>0</v>
      </c>
      <c r="BG147" s="146">
        <f t="shared" si="16"/>
        <v>0</v>
      </c>
      <c r="BH147" s="146">
        <f t="shared" si="17"/>
        <v>0</v>
      </c>
      <c r="BI147" s="146">
        <f t="shared" si="18"/>
        <v>0</v>
      </c>
      <c r="BJ147" s="14" t="s">
        <v>115</v>
      </c>
      <c r="BK147" s="147">
        <f t="shared" si="19"/>
        <v>0</v>
      </c>
      <c r="BL147" s="14" t="s">
        <v>114</v>
      </c>
      <c r="BM147" s="145" t="s">
        <v>155</v>
      </c>
    </row>
    <row r="148" spans="1:65" s="2" customFormat="1" ht="24" customHeight="1">
      <c r="A148" s="26"/>
      <c r="B148" s="134"/>
      <c r="C148" s="135">
        <v>14</v>
      </c>
      <c r="D148" s="135" t="s">
        <v>111</v>
      </c>
      <c r="E148" s="136" t="s">
        <v>156</v>
      </c>
      <c r="F148" s="137" t="s">
        <v>157</v>
      </c>
      <c r="G148" s="138" t="s">
        <v>118</v>
      </c>
      <c r="H148" s="139">
        <v>9.42</v>
      </c>
      <c r="I148" s="139"/>
      <c r="J148" s="139">
        <f t="shared" si="10"/>
        <v>0</v>
      </c>
      <c r="K148" s="140"/>
      <c r="L148" s="160"/>
      <c r="M148" s="141" t="s">
        <v>1</v>
      </c>
      <c r="N148" s="142" t="s">
        <v>32</v>
      </c>
      <c r="O148" s="143">
        <v>0</v>
      </c>
      <c r="P148" s="143">
        <f t="shared" si="11"/>
        <v>0</v>
      </c>
      <c r="Q148" s="143">
        <v>0</v>
      </c>
      <c r="R148" s="143">
        <f t="shared" si="12"/>
        <v>0</v>
      </c>
      <c r="S148" s="143">
        <v>0</v>
      </c>
      <c r="T148" s="14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114</v>
      </c>
      <c r="AT148" s="145" t="s">
        <v>111</v>
      </c>
      <c r="AU148" s="145" t="s">
        <v>115</v>
      </c>
      <c r="AY148" s="14" t="s">
        <v>108</v>
      </c>
      <c r="BE148" s="146">
        <f t="shared" si="14"/>
        <v>0</v>
      </c>
      <c r="BF148" s="146">
        <f t="shared" si="15"/>
        <v>0</v>
      </c>
      <c r="BG148" s="146">
        <f t="shared" si="16"/>
        <v>0</v>
      </c>
      <c r="BH148" s="146">
        <f t="shared" si="17"/>
        <v>0</v>
      </c>
      <c r="BI148" s="146">
        <f t="shared" si="18"/>
        <v>0</v>
      </c>
      <c r="BJ148" s="14" t="s">
        <v>115</v>
      </c>
      <c r="BK148" s="147">
        <f t="shared" si="19"/>
        <v>0</v>
      </c>
      <c r="BL148" s="14" t="s">
        <v>114</v>
      </c>
      <c r="BM148" s="145" t="s">
        <v>158</v>
      </c>
    </row>
    <row r="149" spans="1:65" s="2" customFormat="1" ht="24" customHeight="1">
      <c r="A149" s="26"/>
      <c r="B149" s="134"/>
      <c r="C149" s="135">
        <v>15</v>
      </c>
      <c r="D149" s="135" t="s">
        <v>111</v>
      </c>
      <c r="E149" s="136" t="s">
        <v>159</v>
      </c>
      <c r="F149" s="137" t="s">
        <v>160</v>
      </c>
      <c r="G149" s="138" t="s">
        <v>113</v>
      </c>
      <c r="H149" s="139">
        <v>28</v>
      </c>
      <c r="I149" s="139"/>
      <c r="J149" s="139">
        <f t="shared" si="10"/>
        <v>0</v>
      </c>
      <c r="K149" s="140"/>
      <c r="L149" s="160"/>
      <c r="M149" s="141" t="s">
        <v>1</v>
      </c>
      <c r="N149" s="142" t="s">
        <v>32</v>
      </c>
      <c r="O149" s="143">
        <v>0</v>
      </c>
      <c r="P149" s="143">
        <f t="shared" si="11"/>
        <v>0</v>
      </c>
      <c r="Q149" s="143">
        <v>0</v>
      </c>
      <c r="R149" s="143">
        <f t="shared" si="12"/>
        <v>0</v>
      </c>
      <c r="S149" s="143">
        <v>0</v>
      </c>
      <c r="T149" s="14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114</v>
      </c>
      <c r="AT149" s="145" t="s">
        <v>111</v>
      </c>
      <c r="AU149" s="145" t="s">
        <v>115</v>
      </c>
      <c r="AY149" s="14" t="s">
        <v>108</v>
      </c>
      <c r="BE149" s="146">
        <f t="shared" si="14"/>
        <v>0</v>
      </c>
      <c r="BF149" s="146">
        <f t="shared" si="15"/>
        <v>0</v>
      </c>
      <c r="BG149" s="146">
        <f t="shared" si="16"/>
        <v>0</v>
      </c>
      <c r="BH149" s="146">
        <f t="shared" si="17"/>
        <v>0</v>
      </c>
      <c r="BI149" s="146">
        <f t="shared" si="18"/>
        <v>0</v>
      </c>
      <c r="BJ149" s="14" t="s">
        <v>115</v>
      </c>
      <c r="BK149" s="147">
        <f t="shared" si="19"/>
        <v>0</v>
      </c>
      <c r="BL149" s="14" t="s">
        <v>114</v>
      </c>
      <c r="BM149" s="145" t="s">
        <v>161</v>
      </c>
    </row>
    <row r="150" spans="1:65" s="2" customFormat="1" ht="24" customHeight="1">
      <c r="A150" s="26"/>
      <c r="B150" s="134"/>
      <c r="C150" s="135">
        <v>16</v>
      </c>
      <c r="D150" s="135" t="s">
        <v>111</v>
      </c>
      <c r="E150" s="136" t="s">
        <v>162</v>
      </c>
      <c r="F150" s="137" t="s">
        <v>163</v>
      </c>
      <c r="G150" s="138" t="s">
        <v>113</v>
      </c>
      <c r="H150" s="139">
        <v>5</v>
      </c>
      <c r="I150" s="139"/>
      <c r="J150" s="139">
        <f t="shared" si="10"/>
        <v>0</v>
      </c>
      <c r="K150" s="140"/>
      <c r="L150" s="160"/>
      <c r="M150" s="141" t="s">
        <v>1</v>
      </c>
      <c r="N150" s="142" t="s">
        <v>32</v>
      </c>
      <c r="O150" s="143">
        <v>0</v>
      </c>
      <c r="P150" s="143">
        <f t="shared" si="11"/>
        <v>0</v>
      </c>
      <c r="Q150" s="143">
        <v>0</v>
      </c>
      <c r="R150" s="143">
        <f t="shared" si="12"/>
        <v>0</v>
      </c>
      <c r="S150" s="143">
        <v>0</v>
      </c>
      <c r="T150" s="14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114</v>
      </c>
      <c r="AT150" s="145" t="s">
        <v>111</v>
      </c>
      <c r="AU150" s="145" t="s">
        <v>115</v>
      </c>
      <c r="AY150" s="14" t="s">
        <v>108</v>
      </c>
      <c r="BE150" s="146">
        <f t="shared" si="14"/>
        <v>0</v>
      </c>
      <c r="BF150" s="146">
        <f t="shared" si="15"/>
        <v>0</v>
      </c>
      <c r="BG150" s="146">
        <f t="shared" si="16"/>
        <v>0</v>
      </c>
      <c r="BH150" s="146">
        <f t="shared" si="17"/>
        <v>0</v>
      </c>
      <c r="BI150" s="146">
        <f t="shared" si="18"/>
        <v>0</v>
      </c>
      <c r="BJ150" s="14" t="s">
        <v>115</v>
      </c>
      <c r="BK150" s="147">
        <f t="shared" si="19"/>
        <v>0</v>
      </c>
      <c r="BL150" s="14" t="s">
        <v>114</v>
      </c>
      <c r="BM150" s="145" t="s">
        <v>164</v>
      </c>
    </row>
    <row r="151" spans="1:65" s="2" customFormat="1" ht="24" customHeight="1">
      <c r="A151" s="26"/>
      <c r="B151" s="134"/>
      <c r="C151" s="135">
        <v>17</v>
      </c>
      <c r="D151" s="135" t="s">
        <v>111</v>
      </c>
      <c r="E151" s="136" t="s">
        <v>165</v>
      </c>
      <c r="F151" s="137" t="s">
        <v>166</v>
      </c>
      <c r="G151" s="138" t="s">
        <v>118</v>
      </c>
      <c r="H151" s="139">
        <v>38.68</v>
      </c>
      <c r="I151" s="139"/>
      <c r="J151" s="139">
        <f t="shared" si="10"/>
        <v>0</v>
      </c>
      <c r="K151" s="140"/>
      <c r="L151" s="160"/>
      <c r="M151" s="141" t="s">
        <v>1</v>
      </c>
      <c r="N151" s="142" t="s">
        <v>32</v>
      </c>
      <c r="O151" s="143">
        <v>0</v>
      </c>
      <c r="P151" s="143">
        <f t="shared" si="11"/>
        <v>0</v>
      </c>
      <c r="Q151" s="143">
        <v>0</v>
      </c>
      <c r="R151" s="143">
        <f t="shared" si="12"/>
        <v>0</v>
      </c>
      <c r="S151" s="143">
        <v>0</v>
      </c>
      <c r="T151" s="14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114</v>
      </c>
      <c r="AT151" s="145" t="s">
        <v>111</v>
      </c>
      <c r="AU151" s="145" t="s">
        <v>115</v>
      </c>
      <c r="AY151" s="14" t="s">
        <v>108</v>
      </c>
      <c r="BE151" s="146">
        <f t="shared" si="14"/>
        <v>0</v>
      </c>
      <c r="BF151" s="146">
        <f t="shared" si="15"/>
        <v>0</v>
      </c>
      <c r="BG151" s="146">
        <f t="shared" si="16"/>
        <v>0</v>
      </c>
      <c r="BH151" s="146">
        <f t="shared" si="17"/>
        <v>0</v>
      </c>
      <c r="BI151" s="146">
        <f t="shared" si="18"/>
        <v>0</v>
      </c>
      <c r="BJ151" s="14" t="s">
        <v>115</v>
      </c>
      <c r="BK151" s="147">
        <f t="shared" si="19"/>
        <v>0</v>
      </c>
      <c r="BL151" s="14" t="s">
        <v>114</v>
      </c>
      <c r="BM151" s="145" t="s">
        <v>167</v>
      </c>
    </row>
    <row r="152" spans="1:65" s="2" customFormat="1" ht="16.5" customHeight="1">
      <c r="A152" s="26"/>
      <c r="B152" s="134"/>
      <c r="C152" s="135">
        <v>18</v>
      </c>
      <c r="D152" s="135" t="s">
        <v>111</v>
      </c>
      <c r="E152" s="136" t="s">
        <v>168</v>
      </c>
      <c r="F152" s="137" t="s">
        <v>169</v>
      </c>
      <c r="G152" s="138" t="s">
        <v>118</v>
      </c>
      <c r="H152" s="139">
        <v>21.125</v>
      </c>
      <c r="I152" s="139"/>
      <c r="J152" s="139">
        <f t="shared" si="10"/>
        <v>0</v>
      </c>
      <c r="K152" s="140"/>
      <c r="L152" s="160"/>
      <c r="M152" s="141" t="s">
        <v>1</v>
      </c>
      <c r="N152" s="142" t="s">
        <v>32</v>
      </c>
      <c r="O152" s="143">
        <v>0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5" t="s">
        <v>114</v>
      </c>
      <c r="AT152" s="145" t="s">
        <v>111</v>
      </c>
      <c r="AU152" s="145" t="s">
        <v>115</v>
      </c>
      <c r="AY152" s="14" t="s">
        <v>108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4" t="s">
        <v>115</v>
      </c>
      <c r="BK152" s="147">
        <f t="shared" si="19"/>
        <v>0</v>
      </c>
      <c r="BL152" s="14" t="s">
        <v>114</v>
      </c>
      <c r="BM152" s="145" t="s">
        <v>170</v>
      </c>
    </row>
    <row r="153" spans="1:65" s="2" customFormat="1" ht="24" customHeight="1">
      <c r="A153" s="26"/>
      <c r="B153" s="134"/>
      <c r="C153" s="135">
        <v>19</v>
      </c>
      <c r="D153" s="135" t="s">
        <v>111</v>
      </c>
      <c r="E153" s="136" t="s">
        <v>172</v>
      </c>
      <c r="F153" s="137" t="s">
        <v>173</v>
      </c>
      <c r="G153" s="138" t="s">
        <v>174</v>
      </c>
      <c r="H153" s="139">
        <v>6.8</v>
      </c>
      <c r="I153" s="139"/>
      <c r="J153" s="139">
        <f t="shared" si="10"/>
        <v>0</v>
      </c>
      <c r="K153" s="140"/>
      <c r="L153" s="160"/>
      <c r="M153" s="141" t="s">
        <v>1</v>
      </c>
      <c r="N153" s="142" t="s">
        <v>32</v>
      </c>
      <c r="O153" s="143">
        <v>0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114</v>
      </c>
      <c r="AT153" s="145" t="s">
        <v>111</v>
      </c>
      <c r="AU153" s="145" t="s">
        <v>115</v>
      </c>
      <c r="AY153" s="14" t="s">
        <v>108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4" t="s">
        <v>115</v>
      </c>
      <c r="BK153" s="147">
        <f t="shared" si="19"/>
        <v>0</v>
      </c>
      <c r="BL153" s="14" t="s">
        <v>114</v>
      </c>
      <c r="BM153" s="145" t="s">
        <v>175</v>
      </c>
    </row>
    <row r="154" spans="1:65" s="2" customFormat="1" ht="16.5" customHeight="1">
      <c r="A154" s="26"/>
      <c r="B154" s="134"/>
      <c r="C154" s="135">
        <v>20</v>
      </c>
      <c r="D154" s="135" t="s">
        <v>111</v>
      </c>
      <c r="E154" s="136" t="s">
        <v>176</v>
      </c>
      <c r="F154" s="137" t="s">
        <v>177</v>
      </c>
      <c r="G154" s="138" t="s">
        <v>174</v>
      </c>
      <c r="H154" s="139">
        <v>6.8</v>
      </c>
      <c r="I154" s="139"/>
      <c r="J154" s="139">
        <f t="shared" si="10"/>
        <v>0</v>
      </c>
      <c r="K154" s="140"/>
      <c r="L154" s="160"/>
      <c r="M154" s="141" t="s">
        <v>1</v>
      </c>
      <c r="N154" s="142" t="s">
        <v>32</v>
      </c>
      <c r="O154" s="143">
        <v>0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114</v>
      </c>
      <c r="AT154" s="145" t="s">
        <v>111</v>
      </c>
      <c r="AU154" s="145" t="s">
        <v>115</v>
      </c>
      <c r="AY154" s="14" t="s">
        <v>108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4" t="s">
        <v>115</v>
      </c>
      <c r="BK154" s="147">
        <f t="shared" si="19"/>
        <v>0</v>
      </c>
      <c r="BL154" s="14" t="s">
        <v>114</v>
      </c>
      <c r="BM154" s="145" t="s">
        <v>178</v>
      </c>
    </row>
    <row r="155" spans="1:65" s="2" customFormat="1" ht="36" customHeight="1">
      <c r="A155" s="26"/>
      <c r="B155" s="134"/>
      <c r="C155" s="135">
        <v>21</v>
      </c>
      <c r="D155" s="135" t="s">
        <v>111</v>
      </c>
      <c r="E155" s="136" t="s">
        <v>179</v>
      </c>
      <c r="F155" s="137" t="s">
        <v>180</v>
      </c>
      <c r="G155" s="138" t="s">
        <v>174</v>
      </c>
      <c r="H155" s="139">
        <v>170</v>
      </c>
      <c r="I155" s="139"/>
      <c r="J155" s="139">
        <f t="shared" si="10"/>
        <v>0</v>
      </c>
      <c r="K155" s="140"/>
      <c r="L155" s="160"/>
      <c r="M155" s="141" t="s">
        <v>1</v>
      </c>
      <c r="N155" s="142" t="s">
        <v>32</v>
      </c>
      <c r="O155" s="143">
        <v>0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114</v>
      </c>
      <c r="AT155" s="145" t="s">
        <v>111</v>
      </c>
      <c r="AU155" s="145" t="s">
        <v>115</v>
      </c>
      <c r="AY155" s="14" t="s">
        <v>108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4" t="s">
        <v>115</v>
      </c>
      <c r="BK155" s="147">
        <f t="shared" si="19"/>
        <v>0</v>
      </c>
      <c r="BL155" s="14" t="s">
        <v>114</v>
      </c>
      <c r="BM155" s="145" t="s">
        <v>181</v>
      </c>
    </row>
    <row r="156" spans="1:65" s="2" customFormat="1" ht="24" customHeight="1">
      <c r="A156" s="26"/>
      <c r="B156" s="134"/>
      <c r="C156" s="135">
        <v>22</v>
      </c>
      <c r="D156" s="135" t="s">
        <v>111</v>
      </c>
      <c r="E156" s="136" t="s">
        <v>182</v>
      </c>
      <c r="F156" s="137" t="s">
        <v>183</v>
      </c>
      <c r="G156" s="138" t="s">
        <v>174</v>
      </c>
      <c r="H156" s="139">
        <v>6.8</v>
      </c>
      <c r="I156" s="139"/>
      <c r="J156" s="139">
        <f t="shared" si="10"/>
        <v>0</v>
      </c>
      <c r="K156" s="140"/>
      <c r="L156" s="160"/>
      <c r="M156" s="141" t="s">
        <v>1</v>
      </c>
      <c r="N156" s="142" t="s">
        <v>32</v>
      </c>
      <c r="O156" s="143">
        <v>0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114</v>
      </c>
      <c r="AT156" s="145" t="s">
        <v>111</v>
      </c>
      <c r="AU156" s="145" t="s">
        <v>115</v>
      </c>
      <c r="AY156" s="14" t="s">
        <v>108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4" t="s">
        <v>115</v>
      </c>
      <c r="BK156" s="147">
        <f t="shared" si="19"/>
        <v>0</v>
      </c>
      <c r="BL156" s="14" t="s">
        <v>114</v>
      </c>
      <c r="BM156" s="145" t="s">
        <v>184</v>
      </c>
    </row>
    <row r="157" spans="1:65" s="2" customFormat="1" ht="24" customHeight="1">
      <c r="A157" s="26"/>
      <c r="B157" s="134"/>
      <c r="C157" s="135">
        <v>23</v>
      </c>
      <c r="D157" s="135" t="s">
        <v>111</v>
      </c>
      <c r="E157" s="136" t="s">
        <v>185</v>
      </c>
      <c r="F157" s="137" t="s">
        <v>186</v>
      </c>
      <c r="G157" s="138" t="s">
        <v>174</v>
      </c>
      <c r="H157" s="139">
        <v>6.8</v>
      </c>
      <c r="I157" s="139"/>
      <c r="J157" s="139">
        <f t="shared" si="10"/>
        <v>0</v>
      </c>
      <c r="K157" s="140"/>
      <c r="L157" s="160"/>
      <c r="M157" s="141" t="s">
        <v>1</v>
      </c>
      <c r="N157" s="142" t="s">
        <v>32</v>
      </c>
      <c r="O157" s="143">
        <v>0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114</v>
      </c>
      <c r="AT157" s="145" t="s">
        <v>111</v>
      </c>
      <c r="AU157" s="145" t="s">
        <v>115</v>
      </c>
      <c r="AY157" s="14" t="s">
        <v>108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4" t="s">
        <v>115</v>
      </c>
      <c r="BK157" s="147">
        <f t="shared" si="19"/>
        <v>0</v>
      </c>
      <c r="BL157" s="14" t="s">
        <v>114</v>
      </c>
      <c r="BM157" s="145" t="s">
        <v>187</v>
      </c>
    </row>
    <row r="158" spans="1:65" s="2" customFormat="1" ht="24" customHeight="1">
      <c r="A158" s="26"/>
      <c r="B158" s="134"/>
      <c r="C158" s="135">
        <v>24</v>
      </c>
      <c r="D158" s="135" t="s">
        <v>111</v>
      </c>
      <c r="E158" s="136" t="s">
        <v>188</v>
      </c>
      <c r="F158" s="137" t="s">
        <v>343</v>
      </c>
      <c r="G158" s="138" t="s">
        <v>174</v>
      </c>
      <c r="H158" s="139">
        <v>6.8</v>
      </c>
      <c r="I158" s="139"/>
      <c r="J158" s="139">
        <f t="shared" si="10"/>
        <v>0</v>
      </c>
      <c r="K158" s="140"/>
      <c r="L158" s="160"/>
      <c r="M158" s="141" t="s">
        <v>1</v>
      </c>
      <c r="N158" s="142" t="s">
        <v>32</v>
      </c>
      <c r="O158" s="143">
        <v>0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114</v>
      </c>
      <c r="AT158" s="145" t="s">
        <v>111</v>
      </c>
      <c r="AU158" s="145" t="s">
        <v>115</v>
      </c>
      <c r="AY158" s="14" t="s">
        <v>108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4" t="s">
        <v>115</v>
      </c>
      <c r="BK158" s="147">
        <f t="shared" si="19"/>
        <v>0</v>
      </c>
      <c r="BL158" s="14" t="s">
        <v>114</v>
      </c>
      <c r="BM158" s="145" t="s">
        <v>189</v>
      </c>
    </row>
    <row r="159" spans="1:65" s="12" customFormat="1" ht="22.9" customHeight="1">
      <c r="B159" s="122"/>
      <c r="D159" s="123" t="s">
        <v>65</v>
      </c>
      <c r="E159" s="132" t="s">
        <v>190</v>
      </c>
      <c r="F159" s="132" t="s">
        <v>191</v>
      </c>
      <c r="J159" s="133">
        <f>BK159</f>
        <v>0</v>
      </c>
      <c r="L159" s="122"/>
      <c r="M159" s="126"/>
      <c r="N159" s="127"/>
      <c r="O159" s="127"/>
      <c r="P159" s="128">
        <f>P160</f>
        <v>0</v>
      </c>
      <c r="Q159" s="127"/>
      <c r="R159" s="128">
        <f>R160</f>
        <v>0</v>
      </c>
      <c r="S159" s="127"/>
      <c r="T159" s="129">
        <f>T160</f>
        <v>0</v>
      </c>
      <c r="AR159" s="123" t="s">
        <v>73</v>
      </c>
      <c r="AT159" s="130" t="s">
        <v>65</v>
      </c>
      <c r="AU159" s="130" t="s">
        <v>73</v>
      </c>
      <c r="AY159" s="123" t="s">
        <v>108</v>
      </c>
      <c r="BK159" s="131">
        <f>BK160</f>
        <v>0</v>
      </c>
    </row>
    <row r="160" spans="1:65" s="2" customFormat="1" ht="24" customHeight="1">
      <c r="A160" s="26"/>
      <c r="B160" s="134"/>
      <c r="C160" s="135" t="s">
        <v>192</v>
      </c>
      <c r="D160" s="135" t="s">
        <v>111</v>
      </c>
      <c r="E160" s="136" t="s">
        <v>193</v>
      </c>
      <c r="F160" s="137" t="s">
        <v>194</v>
      </c>
      <c r="G160" s="138" t="s">
        <v>174</v>
      </c>
      <c r="H160" s="139">
        <v>17.38</v>
      </c>
      <c r="I160" s="139"/>
      <c r="J160" s="139">
        <f>ROUND(I160*H160,3)</f>
        <v>0</v>
      </c>
      <c r="K160" s="140"/>
      <c r="L160" s="27"/>
      <c r="M160" s="141" t="s">
        <v>1</v>
      </c>
      <c r="N160" s="142" t="s">
        <v>32</v>
      </c>
      <c r="O160" s="143">
        <v>0</v>
      </c>
      <c r="P160" s="143">
        <f>O160*H160</f>
        <v>0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114</v>
      </c>
      <c r="AT160" s="145" t="s">
        <v>111</v>
      </c>
      <c r="AU160" s="145" t="s">
        <v>115</v>
      </c>
      <c r="AY160" s="14" t="s">
        <v>108</v>
      </c>
      <c r="BE160" s="146">
        <f>IF(N160="základná",J160,0)</f>
        <v>0</v>
      </c>
      <c r="BF160" s="146">
        <f>IF(N160="znížená",J160,0)</f>
        <v>0</v>
      </c>
      <c r="BG160" s="146">
        <f>IF(N160="zákl. prenesená",J160,0)</f>
        <v>0</v>
      </c>
      <c r="BH160" s="146">
        <f>IF(N160="zníž. prenesená",J160,0)</f>
        <v>0</v>
      </c>
      <c r="BI160" s="146">
        <f>IF(N160="nulová",J160,0)</f>
        <v>0</v>
      </c>
      <c r="BJ160" s="14" t="s">
        <v>115</v>
      </c>
      <c r="BK160" s="147">
        <f>ROUND(I160*H160,3)</f>
        <v>0</v>
      </c>
      <c r="BL160" s="14" t="s">
        <v>114</v>
      </c>
      <c r="BM160" s="145" t="s">
        <v>195</v>
      </c>
    </row>
    <row r="161" spans="1:65" s="12" customFormat="1" ht="25.9" customHeight="1">
      <c r="B161" s="122"/>
      <c r="D161" s="123" t="s">
        <v>65</v>
      </c>
      <c r="E161" s="124" t="s">
        <v>196</v>
      </c>
      <c r="F161" s="124" t="s">
        <v>197</v>
      </c>
      <c r="J161" s="125">
        <f>J162+J174+J177+J183+J191</f>
        <v>0</v>
      </c>
      <c r="L161" s="122"/>
      <c r="M161" s="126"/>
      <c r="N161" s="127"/>
      <c r="O161" s="127"/>
      <c r="P161" s="128" t="e">
        <f>#REF!+P162+P174+#REF!+P177+#REF!+P183+#REF!+#REF!+#REF!+P191</f>
        <v>#REF!</v>
      </c>
      <c r="Q161" s="127"/>
      <c r="R161" s="128" t="e">
        <f>#REF!+R162+R174+#REF!+R177+#REF!+R183+#REF!+#REF!+#REF!+R191</f>
        <v>#REF!</v>
      </c>
      <c r="S161" s="127"/>
      <c r="T161" s="129" t="e">
        <f>#REF!+T162+T174+#REF!+T177+#REF!+T183+#REF!+#REF!+#REF!+T191</f>
        <v>#REF!</v>
      </c>
      <c r="AR161" s="123" t="s">
        <v>115</v>
      </c>
      <c r="AT161" s="130" t="s">
        <v>65</v>
      </c>
      <c r="AU161" s="130" t="s">
        <v>66</v>
      </c>
      <c r="AY161" s="123" t="s">
        <v>108</v>
      </c>
      <c r="BK161" s="131" t="e">
        <f>#REF!+BK162+BK174+#REF!+BK177+#REF!+BK183+#REF!+#REF!+#REF!+BK191</f>
        <v>#REF!</v>
      </c>
    </row>
    <row r="162" spans="1:65" s="12" customFormat="1" ht="22.9" customHeight="1">
      <c r="B162" s="122"/>
      <c r="D162" s="123" t="s">
        <v>65</v>
      </c>
      <c r="E162" s="132" t="s">
        <v>199</v>
      </c>
      <c r="F162" s="132" t="s">
        <v>200</v>
      </c>
      <c r="J162" s="133">
        <f>BK162</f>
        <v>0</v>
      </c>
      <c r="L162" s="122"/>
      <c r="M162" s="126"/>
      <c r="N162" s="127"/>
      <c r="O162" s="127"/>
      <c r="P162" s="128">
        <f>SUM(P163:P173)</f>
        <v>0</v>
      </c>
      <c r="Q162" s="127"/>
      <c r="R162" s="128">
        <f>SUM(R163:R173)</f>
        <v>0</v>
      </c>
      <c r="S162" s="127"/>
      <c r="T162" s="129">
        <f>SUM(T163:T173)</f>
        <v>0</v>
      </c>
      <c r="AR162" s="123" t="s">
        <v>115</v>
      </c>
      <c r="AT162" s="130" t="s">
        <v>65</v>
      </c>
      <c r="AU162" s="130" t="s">
        <v>73</v>
      </c>
      <c r="AY162" s="123" t="s">
        <v>108</v>
      </c>
      <c r="BK162" s="131">
        <f>SUM(BK163:BK173)</f>
        <v>0</v>
      </c>
    </row>
    <row r="163" spans="1:65" s="2" customFormat="1" ht="16.5" customHeight="1">
      <c r="A163" s="26"/>
      <c r="B163" s="134"/>
      <c r="C163" s="135">
        <v>26</v>
      </c>
      <c r="D163" s="135" t="s">
        <v>111</v>
      </c>
      <c r="E163" s="136" t="s">
        <v>201</v>
      </c>
      <c r="F163" s="137" t="s">
        <v>202</v>
      </c>
      <c r="G163" s="138" t="s">
        <v>118</v>
      </c>
      <c r="H163" s="139">
        <v>64.650000000000006</v>
      </c>
      <c r="I163" s="139"/>
      <c r="J163" s="139">
        <f t="shared" ref="J163:J173" si="20">ROUND(I163*H163,3)</f>
        <v>0</v>
      </c>
      <c r="K163" s="140"/>
      <c r="L163" s="160"/>
      <c r="M163" s="141" t="s">
        <v>1</v>
      </c>
      <c r="N163" s="142" t="s">
        <v>32</v>
      </c>
      <c r="O163" s="143">
        <v>0</v>
      </c>
      <c r="P163" s="143">
        <f t="shared" ref="P163:P173" si="21">O163*H163</f>
        <v>0</v>
      </c>
      <c r="Q163" s="143">
        <v>0</v>
      </c>
      <c r="R163" s="143">
        <f t="shared" ref="R163:R173" si="22">Q163*H163</f>
        <v>0</v>
      </c>
      <c r="S163" s="143">
        <v>0</v>
      </c>
      <c r="T163" s="144">
        <f t="shared" ref="T163:T173" si="23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128</v>
      </c>
      <c r="AT163" s="145" t="s">
        <v>111</v>
      </c>
      <c r="AU163" s="145" t="s">
        <v>115</v>
      </c>
      <c r="AY163" s="14" t="s">
        <v>108</v>
      </c>
      <c r="BE163" s="146">
        <f t="shared" ref="BE163:BE173" si="24">IF(N163="základná",J163,0)</f>
        <v>0</v>
      </c>
      <c r="BF163" s="146">
        <f t="shared" ref="BF163:BF173" si="25">IF(N163="znížená",J163,0)</f>
        <v>0</v>
      </c>
      <c r="BG163" s="146">
        <f t="shared" ref="BG163:BG173" si="26">IF(N163="zákl. prenesená",J163,0)</f>
        <v>0</v>
      </c>
      <c r="BH163" s="146">
        <f t="shared" ref="BH163:BH173" si="27">IF(N163="zníž. prenesená",J163,0)</f>
        <v>0</v>
      </c>
      <c r="BI163" s="146">
        <f t="shared" ref="BI163:BI173" si="28">IF(N163="nulová",J163,0)</f>
        <v>0</v>
      </c>
      <c r="BJ163" s="14" t="s">
        <v>115</v>
      </c>
      <c r="BK163" s="147">
        <f t="shared" ref="BK163:BK173" si="29">ROUND(I163*H163,3)</f>
        <v>0</v>
      </c>
      <c r="BL163" s="14" t="s">
        <v>128</v>
      </c>
      <c r="BM163" s="145" t="s">
        <v>203</v>
      </c>
    </row>
    <row r="164" spans="1:65" s="2" customFormat="1" ht="24" customHeight="1">
      <c r="A164" s="26"/>
      <c r="B164" s="134"/>
      <c r="C164" s="135">
        <v>27</v>
      </c>
      <c r="D164" s="135" t="s">
        <v>111</v>
      </c>
      <c r="E164" s="136" t="s">
        <v>204</v>
      </c>
      <c r="F164" s="137" t="s">
        <v>205</v>
      </c>
      <c r="G164" s="138" t="s">
        <v>118</v>
      </c>
      <c r="H164" s="139">
        <v>43.73</v>
      </c>
      <c r="I164" s="139"/>
      <c r="J164" s="139">
        <f t="shared" si="20"/>
        <v>0</v>
      </c>
      <c r="K164" s="140"/>
      <c r="L164" s="160"/>
      <c r="M164" s="141" t="s">
        <v>1</v>
      </c>
      <c r="N164" s="142" t="s">
        <v>32</v>
      </c>
      <c r="O164" s="143">
        <v>0</v>
      </c>
      <c r="P164" s="143">
        <f t="shared" si="21"/>
        <v>0</v>
      </c>
      <c r="Q164" s="143">
        <v>0</v>
      </c>
      <c r="R164" s="143">
        <f t="shared" si="22"/>
        <v>0</v>
      </c>
      <c r="S164" s="143">
        <v>0</v>
      </c>
      <c r="T164" s="14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128</v>
      </c>
      <c r="AT164" s="145" t="s">
        <v>111</v>
      </c>
      <c r="AU164" s="145" t="s">
        <v>115</v>
      </c>
      <c r="AY164" s="14" t="s">
        <v>108</v>
      </c>
      <c r="BE164" s="146">
        <f t="shared" si="24"/>
        <v>0</v>
      </c>
      <c r="BF164" s="146">
        <f t="shared" si="25"/>
        <v>0</v>
      </c>
      <c r="BG164" s="146">
        <f t="shared" si="26"/>
        <v>0</v>
      </c>
      <c r="BH164" s="146">
        <f t="shared" si="27"/>
        <v>0</v>
      </c>
      <c r="BI164" s="146">
        <f t="shared" si="28"/>
        <v>0</v>
      </c>
      <c r="BJ164" s="14" t="s">
        <v>115</v>
      </c>
      <c r="BK164" s="147">
        <f t="shared" si="29"/>
        <v>0</v>
      </c>
      <c r="BL164" s="14" t="s">
        <v>128</v>
      </c>
      <c r="BM164" s="145" t="s">
        <v>206</v>
      </c>
    </row>
    <row r="165" spans="1:65" s="2" customFormat="1" ht="24" customHeight="1">
      <c r="A165" s="26"/>
      <c r="B165" s="134"/>
      <c r="C165" s="135">
        <v>28</v>
      </c>
      <c r="D165" s="135" t="s">
        <v>111</v>
      </c>
      <c r="E165" s="136" t="s">
        <v>207</v>
      </c>
      <c r="F165" s="137" t="s">
        <v>208</v>
      </c>
      <c r="G165" s="138" t="s">
        <v>118</v>
      </c>
      <c r="H165" s="139">
        <v>43.73</v>
      </c>
      <c r="I165" s="139"/>
      <c r="J165" s="139">
        <f t="shared" si="20"/>
        <v>0</v>
      </c>
      <c r="K165" s="140"/>
      <c r="L165" s="160"/>
      <c r="M165" s="141" t="s">
        <v>1</v>
      </c>
      <c r="N165" s="142" t="s">
        <v>32</v>
      </c>
      <c r="O165" s="143">
        <v>0</v>
      </c>
      <c r="P165" s="143">
        <f t="shared" si="21"/>
        <v>0</v>
      </c>
      <c r="Q165" s="143">
        <v>0</v>
      </c>
      <c r="R165" s="143">
        <f t="shared" si="22"/>
        <v>0</v>
      </c>
      <c r="S165" s="143">
        <v>0</v>
      </c>
      <c r="T165" s="14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128</v>
      </c>
      <c r="AT165" s="145" t="s">
        <v>111</v>
      </c>
      <c r="AU165" s="145" t="s">
        <v>115</v>
      </c>
      <c r="AY165" s="14" t="s">
        <v>108</v>
      </c>
      <c r="BE165" s="146">
        <f t="shared" si="24"/>
        <v>0</v>
      </c>
      <c r="BF165" s="146">
        <f t="shared" si="25"/>
        <v>0</v>
      </c>
      <c r="BG165" s="146">
        <f t="shared" si="26"/>
        <v>0</v>
      </c>
      <c r="BH165" s="146">
        <f t="shared" si="27"/>
        <v>0</v>
      </c>
      <c r="BI165" s="146">
        <f t="shared" si="28"/>
        <v>0</v>
      </c>
      <c r="BJ165" s="14" t="s">
        <v>115</v>
      </c>
      <c r="BK165" s="147">
        <f t="shared" si="29"/>
        <v>0</v>
      </c>
      <c r="BL165" s="14" t="s">
        <v>128</v>
      </c>
      <c r="BM165" s="145" t="s">
        <v>209</v>
      </c>
    </row>
    <row r="166" spans="1:65" s="2" customFormat="1" ht="36" customHeight="1">
      <c r="A166" s="26"/>
      <c r="B166" s="134"/>
      <c r="C166" s="135">
        <v>29</v>
      </c>
      <c r="D166" s="135" t="s">
        <v>111</v>
      </c>
      <c r="E166" s="136" t="s">
        <v>210</v>
      </c>
      <c r="F166" s="137" t="s">
        <v>211</v>
      </c>
      <c r="G166" s="138" t="s">
        <v>118</v>
      </c>
      <c r="H166" s="139">
        <v>20.925999999999998</v>
      </c>
      <c r="I166" s="139"/>
      <c r="J166" s="139">
        <f t="shared" si="20"/>
        <v>0</v>
      </c>
      <c r="K166" s="140"/>
      <c r="L166" s="160"/>
      <c r="M166" s="141" t="s">
        <v>1</v>
      </c>
      <c r="N166" s="142" t="s">
        <v>32</v>
      </c>
      <c r="O166" s="143">
        <v>0</v>
      </c>
      <c r="P166" s="143">
        <f t="shared" si="21"/>
        <v>0</v>
      </c>
      <c r="Q166" s="143">
        <v>0</v>
      </c>
      <c r="R166" s="143">
        <f t="shared" si="22"/>
        <v>0</v>
      </c>
      <c r="S166" s="143">
        <v>0</v>
      </c>
      <c r="T166" s="14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5" t="s">
        <v>128</v>
      </c>
      <c r="AT166" s="145" t="s">
        <v>111</v>
      </c>
      <c r="AU166" s="145" t="s">
        <v>115</v>
      </c>
      <c r="AY166" s="14" t="s">
        <v>108</v>
      </c>
      <c r="BE166" s="146">
        <f t="shared" si="24"/>
        <v>0</v>
      </c>
      <c r="BF166" s="146">
        <f t="shared" si="25"/>
        <v>0</v>
      </c>
      <c r="BG166" s="146">
        <f t="shared" si="26"/>
        <v>0</v>
      </c>
      <c r="BH166" s="146">
        <f t="shared" si="27"/>
        <v>0</v>
      </c>
      <c r="BI166" s="146">
        <f t="shared" si="28"/>
        <v>0</v>
      </c>
      <c r="BJ166" s="14" t="s">
        <v>115</v>
      </c>
      <c r="BK166" s="147">
        <f t="shared" si="29"/>
        <v>0</v>
      </c>
      <c r="BL166" s="14" t="s">
        <v>128</v>
      </c>
      <c r="BM166" s="145" t="s">
        <v>212</v>
      </c>
    </row>
    <row r="167" spans="1:65" s="2" customFormat="1" ht="24" customHeight="1">
      <c r="A167" s="26"/>
      <c r="B167" s="134"/>
      <c r="C167" s="135">
        <v>30</v>
      </c>
      <c r="D167" s="148" t="s">
        <v>213</v>
      </c>
      <c r="E167" s="149" t="s">
        <v>214</v>
      </c>
      <c r="F167" s="150" t="s">
        <v>215</v>
      </c>
      <c r="G167" s="151" t="s">
        <v>118</v>
      </c>
      <c r="H167" s="152">
        <v>77.58</v>
      </c>
      <c r="I167" s="152"/>
      <c r="J167" s="152">
        <f t="shared" si="20"/>
        <v>0</v>
      </c>
      <c r="K167" s="153"/>
      <c r="L167" s="160"/>
      <c r="M167" s="154" t="s">
        <v>1</v>
      </c>
      <c r="N167" s="155" t="s">
        <v>32</v>
      </c>
      <c r="O167" s="143">
        <v>0</v>
      </c>
      <c r="P167" s="143">
        <f t="shared" si="21"/>
        <v>0</v>
      </c>
      <c r="Q167" s="143">
        <v>0</v>
      </c>
      <c r="R167" s="143">
        <f t="shared" si="22"/>
        <v>0</v>
      </c>
      <c r="S167" s="143">
        <v>0</v>
      </c>
      <c r="T167" s="144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5" t="s">
        <v>139</v>
      </c>
      <c r="AT167" s="145" t="s">
        <v>213</v>
      </c>
      <c r="AU167" s="145" t="s">
        <v>115</v>
      </c>
      <c r="AY167" s="14" t="s">
        <v>108</v>
      </c>
      <c r="BE167" s="146">
        <f t="shared" si="24"/>
        <v>0</v>
      </c>
      <c r="BF167" s="146">
        <f t="shared" si="25"/>
        <v>0</v>
      </c>
      <c r="BG167" s="146">
        <f t="shared" si="26"/>
        <v>0</v>
      </c>
      <c r="BH167" s="146">
        <f t="shared" si="27"/>
        <v>0</v>
      </c>
      <c r="BI167" s="146">
        <f t="shared" si="28"/>
        <v>0</v>
      </c>
      <c r="BJ167" s="14" t="s">
        <v>115</v>
      </c>
      <c r="BK167" s="147">
        <f t="shared" si="29"/>
        <v>0</v>
      </c>
      <c r="BL167" s="14" t="s">
        <v>128</v>
      </c>
      <c r="BM167" s="145" t="s">
        <v>216</v>
      </c>
    </row>
    <row r="168" spans="1:65" s="2" customFormat="1" ht="24" customHeight="1">
      <c r="A168" s="26"/>
      <c r="B168" s="134"/>
      <c r="C168" s="135">
        <v>31</v>
      </c>
      <c r="D168" s="135" t="s">
        <v>111</v>
      </c>
      <c r="E168" s="136" t="s">
        <v>217</v>
      </c>
      <c r="F168" s="137" t="s">
        <v>218</v>
      </c>
      <c r="G168" s="138" t="s">
        <v>118</v>
      </c>
      <c r="H168" s="139">
        <v>64.650000000000006</v>
      </c>
      <c r="I168" s="139"/>
      <c r="J168" s="139">
        <f t="shared" si="20"/>
        <v>0</v>
      </c>
      <c r="K168" s="140"/>
      <c r="L168" s="160"/>
      <c r="M168" s="141" t="s">
        <v>1</v>
      </c>
      <c r="N168" s="142" t="s">
        <v>32</v>
      </c>
      <c r="O168" s="143">
        <v>0</v>
      </c>
      <c r="P168" s="143">
        <f t="shared" si="21"/>
        <v>0</v>
      </c>
      <c r="Q168" s="143">
        <v>0</v>
      </c>
      <c r="R168" s="143">
        <f t="shared" si="22"/>
        <v>0</v>
      </c>
      <c r="S168" s="143">
        <v>0</v>
      </c>
      <c r="T168" s="144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5" t="s">
        <v>128</v>
      </c>
      <c r="AT168" s="145" t="s">
        <v>111</v>
      </c>
      <c r="AU168" s="145" t="s">
        <v>115</v>
      </c>
      <c r="AY168" s="14" t="s">
        <v>108</v>
      </c>
      <c r="BE168" s="146">
        <f t="shared" si="24"/>
        <v>0</v>
      </c>
      <c r="BF168" s="146">
        <f t="shared" si="25"/>
        <v>0</v>
      </c>
      <c r="BG168" s="146">
        <f t="shared" si="26"/>
        <v>0</v>
      </c>
      <c r="BH168" s="146">
        <f t="shared" si="27"/>
        <v>0</v>
      </c>
      <c r="BI168" s="146">
        <f t="shared" si="28"/>
        <v>0</v>
      </c>
      <c r="BJ168" s="14" t="s">
        <v>115</v>
      </c>
      <c r="BK168" s="147">
        <f t="shared" si="29"/>
        <v>0</v>
      </c>
      <c r="BL168" s="14" t="s">
        <v>128</v>
      </c>
      <c r="BM168" s="145" t="s">
        <v>219</v>
      </c>
    </row>
    <row r="169" spans="1:65" s="2" customFormat="1" ht="24" customHeight="1">
      <c r="A169" s="163"/>
      <c r="B169" s="134"/>
      <c r="C169" s="135">
        <v>32</v>
      </c>
      <c r="D169" s="135"/>
      <c r="E169" s="136" t="s">
        <v>354</v>
      </c>
      <c r="F169" s="137" t="s">
        <v>353</v>
      </c>
      <c r="G169" s="138" t="s">
        <v>113</v>
      </c>
      <c r="H169" s="139">
        <v>7</v>
      </c>
      <c r="I169" s="139"/>
      <c r="J169" s="139">
        <f t="shared" si="20"/>
        <v>0</v>
      </c>
      <c r="K169" s="140"/>
      <c r="L169" s="160"/>
      <c r="M169" s="141"/>
      <c r="N169" s="142"/>
      <c r="O169" s="143"/>
      <c r="P169" s="143"/>
      <c r="Q169" s="143"/>
      <c r="R169" s="143"/>
      <c r="S169" s="143"/>
      <c r="T169" s="144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R169" s="145"/>
      <c r="AT169" s="145"/>
      <c r="AU169" s="145"/>
      <c r="AY169" s="14"/>
      <c r="BE169" s="146"/>
      <c r="BF169" s="146"/>
      <c r="BG169" s="146"/>
      <c r="BH169" s="146"/>
      <c r="BI169" s="146"/>
      <c r="BJ169" s="14"/>
      <c r="BK169" s="147">
        <f t="shared" si="29"/>
        <v>0</v>
      </c>
      <c r="BL169" s="14"/>
      <c r="BM169" s="145"/>
    </row>
    <row r="170" spans="1:65" s="2" customFormat="1" ht="21.75" customHeight="1">
      <c r="A170" s="26"/>
      <c r="B170" s="134"/>
      <c r="C170" s="135">
        <v>33</v>
      </c>
      <c r="D170" s="148" t="s">
        <v>213</v>
      </c>
      <c r="E170" s="149" t="s">
        <v>220</v>
      </c>
      <c r="F170" s="150" t="s">
        <v>221</v>
      </c>
      <c r="G170" s="151" t="s">
        <v>118</v>
      </c>
      <c r="H170" s="152">
        <v>77.58</v>
      </c>
      <c r="I170" s="152"/>
      <c r="J170" s="152">
        <f t="shared" si="20"/>
        <v>0</v>
      </c>
      <c r="K170" s="153"/>
      <c r="L170" s="160"/>
      <c r="M170" s="154" t="s">
        <v>1</v>
      </c>
      <c r="N170" s="155" t="s">
        <v>32</v>
      </c>
      <c r="O170" s="143">
        <v>0</v>
      </c>
      <c r="P170" s="143">
        <f t="shared" si="21"/>
        <v>0</v>
      </c>
      <c r="Q170" s="143">
        <v>0</v>
      </c>
      <c r="R170" s="143">
        <f t="shared" si="22"/>
        <v>0</v>
      </c>
      <c r="S170" s="143">
        <v>0</v>
      </c>
      <c r="T170" s="144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5" t="s">
        <v>139</v>
      </c>
      <c r="AT170" s="145" t="s">
        <v>213</v>
      </c>
      <c r="AU170" s="145" t="s">
        <v>115</v>
      </c>
      <c r="AY170" s="14" t="s">
        <v>108</v>
      </c>
      <c r="BE170" s="146">
        <f t="shared" si="24"/>
        <v>0</v>
      </c>
      <c r="BF170" s="146">
        <f t="shared" si="25"/>
        <v>0</v>
      </c>
      <c r="BG170" s="146">
        <f t="shared" si="26"/>
        <v>0</v>
      </c>
      <c r="BH170" s="146">
        <f t="shared" si="27"/>
        <v>0</v>
      </c>
      <c r="BI170" s="146">
        <f t="shared" si="28"/>
        <v>0</v>
      </c>
      <c r="BJ170" s="14" t="s">
        <v>115</v>
      </c>
      <c r="BK170" s="147">
        <f t="shared" si="29"/>
        <v>0</v>
      </c>
      <c r="BL170" s="14" t="s">
        <v>128</v>
      </c>
      <c r="BM170" s="145" t="s">
        <v>222</v>
      </c>
    </row>
    <row r="171" spans="1:65" s="2" customFormat="1" ht="24" customHeight="1">
      <c r="A171" s="26"/>
      <c r="B171" s="134"/>
      <c r="C171" s="135">
        <v>34</v>
      </c>
      <c r="D171" s="135" t="s">
        <v>111</v>
      </c>
      <c r="E171" s="136" t="s">
        <v>223</v>
      </c>
      <c r="F171" s="137" t="s">
        <v>344</v>
      </c>
      <c r="G171" s="138" t="s">
        <v>171</v>
      </c>
      <c r="H171" s="139">
        <v>46.8</v>
      </c>
      <c r="I171" s="139"/>
      <c r="J171" s="139">
        <f t="shared" si="20"/>
        <v>0</v>
      </c>
      <c r="K171" s="140"/>
      <c r="L171" s="160"/>
      <c r="M171" s="141" t="s">
        <v>1</v>
      </c>
      <c r="N171" s="142" t="s">
        <v>32</v>
      </c>
      <c r="O171" s="143">
        <v>0</v>
      </c>
      <c r="P171" s="143">
        <f t="shared" si="21"/>
        <v>0</v>
      </c>
      <c r="Q171" s="143">
        <v>0</v>
      </c>
      <c r="R171" s="143">
        <f t="shared" si="22"/>
        <v>0</v>
      </c>
      <c r="S171" s="143">
        <v>0</v>
      </c>
      <c r="T171" s="144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5" t="s">
        <v>128</v>
      </c>
      <c r="AT171" s="145" t="s">
        <v>111</v>
      </c>
      <c r="AU171" s="145" t="s">
        <v>115</v>
      </c>
      <c r="AY171" s="14" t="s">
        <v>108</v>
      </c>
      <c r="BE171" s="146">
        <f t="shared" si="24"/>
        <v>0</v>
      </c>
      <c r="BF171" s="146">
        <f t="shared" si="25"/>
        <v>0</v>
      </c>
      <c r="BG171" s="146">
        <f t="shared" si="26"/>
        <v>0</v>
      </c>
      <c r="BH171" s="146">
        <f t="shared" si="27"/>
        <v>0</v>
      </c>
      <c r="BI171" s="146">
        <f t="shared" si="28"/>
        <v>0</v>
      </c>
      <c r="BJ171" s="14" t="s">
        <v>115</v>
      </c>
      <c r="BK171" s="147">
        <f t="shared" si="29"/>
        <v>0</v>
      </c>
      <c r="BL171" s="14" t="s">
        <v>128</v>
      </c>
      <c r="BM171" s="145" t="s">
        <v>224</v>
      </c>
    </row>
    <row r="172" spans="1:65" s="2" customFormat="1" ht="16.5" customHeight="1">
      <c r="A172" s="26"/>
      <c r="B172" s="134"/>
      <c r="C172" s="135">
        <v>35</v>
      </c>
      <c r="D172" s="148" t="s">
        <v>213</v>
      </c>
      <c r="E172" s="149" t="s">
        <v>225</v>
      </c>
      <c r="F172" s="150" t="s">
        <v>226</v>
      </c>
      <c r="G172" s="151" t="s">
        <v>118</v>
      </c>
      <c r="H172" s="152">
        <v>23.4</v>
      </c>
      <c r="I172" s="152"/>
      <c r="J172" s="152">
        <f t="shared" si="20"/>
        <v>0</v>
      </c>
      <c r="K172" s="153"/>
      <c r="L172" s="160"/>
      <c r="M172" s="154" t="s">
        <v>1</v>
      </c>
      <c r="N172" s="155" t="s">
        <v>32</v>
      </c>
      <c r="O172" s="143">
        <v>0</v>
      </c>
      <c r="P172" s="143">
        <f t="shared" si="21"/>
        <v>0</v>
      </c>
      <c r="Q172" s="143">
        <v>0</v>
      </c>
      <c r="R172" s="143">
        <f t="shared" si="22"/>
        <v>0</v>
      </c>
      <c r="S172" s="143">
        <v>0</v>
      </c>
      <c r="T172" s="14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5" t="s">
        <v>139</v>
      </c>
      <c r="AT172" s="145" t="s">
        <v>213</v>
      </c>
      <c r="AU172" s="145" t="s">
        <v>115</v>
      </c>
      <c r="AY172" s="14" t="s">
        <v>108</v>
      </c>
      <c r="BE172" s="146">
        <f t="shared" si="24"/>
        <v>0</v>
      </c>
      <c r="BF172" s="146">
        <f t="shared" si="25"/>
        <v>0</v>
      </c>
      <c r="BG172" s="146">
        <f t="shared" si="26"/>
        <v>0</v>
      </c>
      <c r="BH172" s="146">
        <f t="shared" si="27"/>
        <v>0</v>
      </c>
      <c r="BI172" s="146">
        <f t="shared" si="28"/>
        <v>0</v>
      </c>
      <c r="BJ172" s="14" t="s">
        <v>115</v>
      </c>
      <c r="BK172" s="147">
        <f t="shared" si="29"/>
        <v>0</v>
      </c>
      <c r="BL172" s="14" t="s">
        <v>128</v>
      </c>
      <c r="BM172" s="145" t="s">
        <v>227</v>
      </c>
    </row>
    <row r="173" spans="1:65" s="2" customFormat="1" ht="24" customHeight="1">
      <c r="A173" s="26"/>
      <c r="B173" s="134"/>
      <c r="C173" s="135">
        <v>36</v>
      </c>
      <c r="D173" s="135" t="s">
        <v>111</v>
      </c>
      <c r="E173" s="136" t="s">
        <v>228</v>
      </c>
      <c r="F173" s="137" t="s">
        <v>229</v>
      </c>
      <c r="G173" s="138" t="s">
        <v>198</v>
      </c>
      <c r="H173" s="139">
        <v>26.515000000000001</v>
      </c>
      <c r="I173" s="139"/>
      <c r="J173" s="139">
        <f t="shared" si="20"/>
        <v>0</v>
      </c>
      <c r="K173" s="140"/>
      <c r="L173" s="160"/>
      <c r="M173" s="141" t="s">
        <v>1</v>
      </c>
      <c r="N173" s="142" t="s">
        <v>32</v>
      </c>
      <c r="O173" s="143">
        <v>0</v>
      </c>
      <c r="P173" s="143">
        <f t="shared" si="21"/>
        <v>0</v>
      </c>
      <c r="Q173" s="143">
        <v>0</v>
      </c>
      <c r="R173" s="143">
        <f t="shared" si="22"/>
        <v>0</v>
      </c>
      <c r="S173" s="143">
        <v>0</v>
      </c>
      <c r="T173" s="14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5" t="s">
        <v>128</v>
      </c>
      <c r="AT173" s="145" t="s">
        <v>111</v>
      </c>
      <c r="AU173" s="145" t="s">
        <v>115</v>
      </c>
      <c r="AY173" s="14" t="s">
        <v>108</v>
      </c>
      <c r="BE173" s="146">
        <f t="shared" si="24"/>
        <v>0</v>
      </c>
      <c r="BF173" s="146">
        <f t="shared" si="25"/>
        <v>0</v>
      </c>
      <c r="BG173" s="146">
        <f t="shared" si="26"/>
        <v>0</v>
      </c>
      <c r="BH173" s="146">
        <f t="shared" si="27"/>
        <v>0</v>
      </c>
      <c r="BI173" s="146">
        <f t="shared" si="28"/>
        <v>0</v>
      </c>
      <c r="BJ173" s="14" t="s">
        <v>115</v>
      </c>
      <c r="BK173" s="147">
        <f t="shared" si="29"/>
        <v>0</v>
      </c>
      <c r="BL173" s="14" t="s">
        <v>128</v>
      </c>
      <c r="BM173" s="145" t="s">
        <v>230</v>
      </c>
    </row>
    <row r="174" spans="1:65" s="12" customFormat="1" ht="22.9" customHeight="1">
      <c r="B174" s="122"/>
      <c r="D174" s="123" t="s">
        <v>65</v>
      </c>
      <c r="E174" s="132" t="s">
        <v>231</v>
      </c>
      <c r="F174" s="132" t="s">
        <v>232</v>
      </c>
      <c r="J174" s="133">
        <f>BK174</f>
        <v>0</v>
      </c>
      <c r="L174" s="122"/>
      <c r="M174" s="126"/>
      <c r="N174" s="127"/>
      <c r="O174" s="127"/>
      <c r="P174" s="128">
        <f>SUM(P175:P176)</f>
        <v>0</v>
      </c>
      <c r="Q174" s="127"/>
      <c r="R174" s="128">
        <f>SUM(R175:R176)</f>
        <v>0</v>
      </c>
      <c r="S174" s="127"/>
      <c r="T174" s="129">
        <f>SUM(T175:T176)</f>
        <v>0</v>
      </c>
      <c r="AR174" s="123" t="s">
        <v>115</v>
      </c>
      <c r="AT174" s="130" t="s">
        <v>65</v>
      </c>
      <c r="AU174" s="130" t="s">
        <v>73</v>
      </c>
      <c r="AY174" s="123" t="s">
        <v>108</v>
      </c>
      <c r="BK174" s="131">
        <f>SUM(BK175:BK176)</f>
        <v>0</v>
      </c>
    </row>
    <row r="175" spans="1:65" s="2" customFormat="1" ht="16.5" customHeight="1">
      <c r="A175" s="26"/>
      <c r="B175" s="134"/>
      <c r="C175" s="135">
        <v>37</v>
      </c>
      <c r="D175" s="135" t="s">
        <v>111</v>
      </c>
      <c r="E175" s="136" t="s">
        <v>233</v>
      </c>
      <c r="F175" s="137" t="s">
        <v>234</v>
      </c>
      <c r="G175" s="138" t="s">
        <v>118</v>
      </c>
      <c r="H175" s="139">
        <v>23.4</v>
      </c>
      <c r="I175" s="139"/>
      <c r="J175" s="139">
        <f>ROUND(I175*H175,3)</f>
        <v>0</v>
      </c>
      <c r="K175" s="140"/>
      <c r="L175" s="160"/>
      <c r="M175" s="141" t="s">
        <v>1</v>
      </c>
      <c r="N175" s="142" t="s">
        <v>32</v>
      </c>
      <c r="O175" s="143">
        <v>0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5" t="s">
        <v>128</v>
      </c>
      <c r="AT175" s="145" t="s">
        <v>111</v>
      </c>
      <c r="AU175" s="145" t="s">
        <v>115</v>
      </c>
      <c r="AY175" s="14" t="s">
        <v>108</v>
      </c>
      <c r="BE175" s="146">
        <f>IF(N175="základná",J175,0)</f>
        <v>0</v>
      </c>
      <c r="BF175" s="146">
        <f>IF(N175="znížená",J175,0)</f>
        <v>0</v>
      </c>
      <c r="BG175" s="146">
        <f>IF(N175="zákl. prenesená",J175,0)</f>
        <v>0</v>
      </c>
      <c r="BH175" s="146">
        <f>IF(N175="zníž. prenesená",J175,0)</f>
        <v>0</v>
      </c>
      <c r="BI175" s="146">
        <f>IF(N175="nulová",J175,0)</f>
        <v>0</v>
      </c>
      <c r="BJ175" s="14" t="s">
        <v>115</v>
      </c>
      <c r="BK175" s="147">
        <f>ROUND(I175*H175,3)</f>
        <v>0</v>
      </c>
      <c r="BL175" s="14" t="s">
        <v>128</v>
      </c>
      <c r="BM175" s="145" t="s">
        <v>235</v>
      </c>
    </row>
    <row r="176" spans="1:65" s="2" customFormat="1" ht="24" customHeight="1">
      <c r="A176" s="26"/>
      <c r="B176" s="134"/>
      <c r="C176" s="148">
        <v>38</v>
      </c>
      <c r="D176" s="148" t="s">
        <v>213</v>
      </c>
      <c r="E176" s="149" t="s">
        <v>236</v>
      </c>
      <c r="F176" s="150" t="s">
        <v>237</v>
      </c>
      <c r="G176" s="151" t="s">
        <v>118</v>
      </c>
      <c r="H176" s="152">
        <v>23.4</v>
      </c>
      <c r="I176" s="152"/>
      <c r="J176" s="152">
        <f>ROUND(I176*H176,3)</f>
        <v>0</v>
      </c>
      <c r="K176" s="153"/>
      <c r="L176" s="160"/>
      <c r="M176" s="154" t="s">
        <v>1</v>
      </c>
      <c r="N176" s="155" t="s">
        <v>32</v>
      </c>
      <c r="O176" s="143">
        <v>0</v>
      </c>
      <c r="P176" s="143">
        <f>O176*H176</f>
        <v>0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5" t="s">
        <v>139</v>
      </c>
      <c r="AT176" s="145" t="s">
        <v>213</v>
      </c>
      <c r="AU176" s="145" t="s">
        <v>115</v>
      </c>
      <c r="AY176" s="14" t="s">
        <v>108</v>
      </c>
      <c r="BE176" s="146">
        <f>IF(N176="základná",J176,0)</f>
        <v>0</v>
      </c>
      <c r="BF176" s="146">
        <f>IF(N176="znížená",J176,0)</f>
        <v>0</v>
      </c>
      <c r="BG176" s="146">
        <f>IF(N176="zákl. prenesená",J176,0)</f>
        <v>0</v>
      </c>
      <c r="BH176" s="146">
        <f>IF(N176="zníž. prenesená",J176,0)</f>
        <v>0</v>
      </c>
      <c r="BI176" s="146">
        <f>IF(N176="nulová",J176,0)</f>
        <v>0</v>
      </c>
      <c r="BJ176" s="14" t="s">
        <v>115</v>
      </c>
      <c r="BK176" s="147">
        <f>ROUND(I176*H176,3)</f>
        <v>0</v>
      </c>
      <c r="BL176" s="14" t="s">
        <v>128</v>
      </c>
      <c r="BM176" s="145" t="s">
        <v>238</v>
      </c>
    </row>
    <row r="177" spans="1:65" s="12" customFormat="1" ht="22.9" customHeight="1">
      <c r="B177" s="122"/>
      <c r="D177" s="123" t="s">
        <v>65</v>
      </c>
      <c r="E177" s="132" t="s">
        <v>239</v>
      </c>
      <c r="F177" s="132" t="s">
        <v>240</v>
      </c>
      <c r="J177" s="133">
        <f>BK177</f>
        <v>0</v>
      </c>
      <c r="L177" s="122"/>
      <c r="M177" s="126"/>
      <c r="N177" s="127"/>
      <c r="O177" s="127"/>
      <c r="P177" s="128">
        <f>SUM(P178:P182)</f>
        <v>0</v>
      </c>
      <c r="Q177" s="127"/>
      <c r="R177" s="128">
        <f>SUM(R178:R182)</f>
        <v>0</v>
      </c>
      <c r="S177" s="127"/>
      <c r="T177" s="129">
        <f>SUM(T178:T182)</f>
        <v>0</v>
      </c>
      <c r="AR177" s="123" t="s">
        <v>115</v>
      </c>
      <c r="AT177" s="130" t="s">
        <v>65</v>
      </c>
      <c r="AU177" s="130" t="s">
        <v>73</v>
      </c>
      <c r="AY177" s="123" t="s">
        <v>108</v>
      </c>
      <c r="BK177" s="131">
        <f>SUM(BK178:BK182)</f>
        <v>0</v>
      </c>
    </row>
    <row r="178" spans="1:65" s="2" customFormat="1" ht="24" customHeight="1">
      <c r="A178" s="26"/>
      <c r="B178" s="134"/>
      <c r="C178" s="135">
        <v>39</v>
      </c>
      <c r="D178" s="135" t="s">
        <v>111</v>
      </c>
      <c r="E178" s="136" t="s">
        <v>241</v>
      </c>
      <c r="F178" s="137" t="s">
        <v>345</v>
      </c>
      <c r="G178" s="138" t="s">
        <v>171</v>
      </c>
      <c r="H178" s="139">
        <v>50.38</v>
      </c>
      <c r="I178" s="139"/>
      <c r="J178" s="139">
        <f>ROUND(I178*H178,3)</f>
        <v>0</v>
      </c>
      <c r="K178" s="140"/>
      <c r="L178" s="160"/>
      <c r="M178" s="141" t="s">
        <v>1</v>
      </c>
      <c r="N178" s="142" t="s">
        <v>32</v>
      </c>
      <c r="O178" s="143">
        <v>0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5" t="s">
        <v>128</v>
      </c>
      <c r="AT178" s="145" t="s">
        <v>111</v>
      </c>
      <c r="AU178" s="145" t="s">
        <v>115</v>
      </c>
      <c r="AY178" s="14" t="s">
        <v>108</v>
      </c>
      <c r="BE178" s="146">
        <f>IF(N178="základná",J178,0)</f>
        <v>0</v>
      </c>
      <c r="BF178" s="146">
        <f>IF(N178="znížená",J178,0)</f>
        <v>0</v>
      </c>
      <c r="BG178" s="146">
        <f>IF(N178="zákl. prenesená",J178,0)</f>
        <v>0</v>
      </c>
      <c r="BH178" s="146">
        <f>IF(N178="zníž. prenesená",J178,0)</f>
        <v>0</v>
      </c>
      <c r="BI178" s="146">
        <f>IF(N178="nulová",J178,0)</f>
        <v>0</v>
      </c>
      <c r="BJ178" s="14" t="s">
        <v>115</v>
      </c>
      <c r="BK178" s="147">
        <f>ROUND(I178*H178,3)</f>
        <v>0</v>
      </c>
      <c r="BL178" s="14" t="s">
        <v>128</v>
      </c>
      <c r="BM178" s="145" t="s">
        <v>242</v>
      </c>
    </row>
    <row r="179" spans="1:65" s="2" customFormat="1" ht="24" customHeight="1">
      <c r="A179" s="26"/>
      <c r="B179" s="134"/>
      <c r="C179" s="135">
        <v>40</v>
      </c>
      <c r="D179" s="135" t="s">
        <v>111</v>
      </c>
      <c r="E179" s="136" t="s">
        <v>243</v>
      </c>
      <c r="F179" s="137" t="s">
        <v>244</v>
      </c>
      <c r="G179" s="138" t="s">
        <v>171</v>
      </c>
      <c r="H179" s="139">
        <v>48.61</v>
      </c>
      <c r="I179" s="139"/>
      <c r="J179" s="139">
        <f>ROUND(I179*H179,3)</f>
        <v>0</v>
      </c>
      <c r="K179" s="140"/>
      <c r="L179" s="160"/>
      <c r="M179" s="141" t="s">
        <v>1</v>
      </c>
      <c r="N179" s="142" t="s">
        <v>32</v>
      </c>
      <c r="O179" s="143">
        <v>0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5" t="s">
        <v>128</v>
      </c>
      <c r="AT179" s="145" t="s">
        <v>111</v>
      </c>
      <c r="AU179" s="145" t="s">
        <v>115</v>
      </c>
      <c r="AY179" s="14" t="s">
        <v>108</v>
      </c>
      <c r="BE179" s="146">
        <f>IF(N179="základná",J179,0)</f>
        <v>0</v>
      </c>
      <c r="BF179" s="146">
        <f>IF(N179="znížená",J179,0)</f>
        <v>0</v>
      </c>
      <c r="BG179" s="146">
        <f>IF(N179="zákl. prenesená",J179,0)</f>
        <v>0</v>
      </c>
      <c r="BH179" s="146">
        <f>IF(N179="zníž. prenesená",J179,0)</f>
        <v>0</v>
      </c>
      <c r="BI179" s="146">
        <f>IF(N179="nulová",J179,0)</f>
        <v>0</v>
      </c>
      <c r="BJ179" s="14" t="s">
        <v>115</v>
      </c>
      <c r="BK179" s="147">
        <f>ROUND(I179*H179,3)</f>
        <v>0</v>
      </c>
      <c r="BL179" s="14" t="s">
        <v>128</v>
      </c>
      <c r="BM179" s="145" t="s">
        <v>245</v>
      </c>
    </row>
    <row r="180" spans="1:65" s="2" customFormat="1" ht="16.5" customHeight="1">
      <c r="A180" s="163"/>
      <c r="B180" s="134"/>
      <c r="C180" s="135">
        <v>41</v>
      </c>
      <c r="D180" s="135" t="s">
        <v>111</v>
      </c>
      <c r="E180" s="136" t="s">
        <v>355</v>
      </c>
      <c r="F180" s="137" t="s">
        <v>356</v>
      </c>
      <c r="G180" s="138" t="s">
        <v>171</v>
      </c>
      <c r="H180" s="139">
        <v>11</v>
      </c>
      <c r="I180" s="139"/>
      <c r="J180" s="139">
        <f t="shared" ref="J180:J181" si="30">ROUND(I180*H180,3)</f>
        <v>0</v>
      </c>
      <c r="K180" s="140"/>
      <c r="L180" s="160"/>
      <c r="M180" s="141" t="s">
        <v>1</v>
      </c>
      <c r="N180" s="142" t="s">
        <v>32</v>
      </c>
      <c r="O180" s="143">
        <v>0</v>
      </c>
      <c r="P180" s="143">
        <f t="shared" ref="P180:P181" si="31">O180*H180</f>
        <v>0</v>
      </c>
      <c r="Q180" s="143">
        <v>0</v>
      </c>
      <c r="R180" s="143">
        <f t="shared" ref="R180:R181" si="32">Q180*H180</f>
        <v>0</v>
      </c>
      <c r="S180" s="143">
        <v>0</v>
      </c>
      <c r="T180" s="144">
        <f t="shared" ref="T180:T181" si="33">S180*H180</f>
        <v>0</v>
      </c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R180" s="145" t="s">
        <v>128</v>
      </c>
      <c r="AT180" s="145" t="s">
        <v>111</v>
      </c>
      <c r="AU180" s="145" t="s">
        <v>115</v>
      </c>
      <c r="AY180" s="14" t="s">
        <v>108</v>
      </c>
      <c r="BE180" s="146">
        <f t="shared" ref="BE180:BE181" si="34">IF(N180="základná",J180,0)</f>
        <v>0</v>
      </c>
      <c r="BF180" s="146">
        <f t="shared" ref="BF180:BF181" si="35">IF(N180="znížená",J180,0)</f>
        <v>0</v>
      </c>
      <c r="BG180" s="146">
        <f t="shared" ref="BG180:BG181" si="36">IF(N180="zákl. prenesená",J180,0)</f>
        <v>0</v>
      </c>
      <c r="BH180" s="146">
        <f t="shared" ref="BH180:BH181" si="37">IF(N180="zníž. prenesená",J180,0)</f>
        <v>0</v>
      </c>
      <c r="BI180" s="146">
        <f t="shared" ref="BI180:BI181" si="38">IF(N180="nulová",J180,0)</f>
        <v>0</v>
      </c>
      <c r="BJ180" s="14" t="s">
        <v>115</v>
      </c>
      <c r="BK180" s="147">
        <f t="shared" ref="BK180:BK181" si="39">ROUND(I180*H180,3)</f>
        <v>0</v>
      </c>
      <c r="BL180" s="14" t="s">
        <v>128</v>
      </c>
      <c r="BM180" s="145" t="s">
        <v>357</v>
      </c>
    </row>
    <row r="181" spans="1:65" s="2" customFormat="1" ht="16.5" customHeight="1">
      <c r="A181" s="163"/>
      <c r="B181" s="134"/>
      <c r="C181" s="135">
        <v>42</v>
      </c>
      <c r="D181" s="135" t="s">
        <v>111</v>
      </c>
      <c r="E181" s="136" t="s">
        <v>358</v>
      </c>
      <c r="F181" s="137" t="s">
        <v>359</v>
      </c>
      <c r="G181" s="138" t="s">
        <v>171</v>
      </c>
      <c r="H181" s="139">
        <v>6.2</v>
      </c>
      <c r="I181" s="139"/>
      <c r="J181" s="139">
        <f t="shared" si="30"/>
        <v>0</v>
      </c>
      <c r="K181" s="140"/>
      <c r="L181" s="160"/>
      <c r="M181" s="141" t="s">
        <v>1</v>
      </c>
      <c r="N181" s="142" t="s">
        <v>32</v>
      </c>
      <c r="O181" s="143">
        <v>0</v>
      </c>
      <c r="P181" s="143">
        <f t="shared" si="31"/>
        <v>0</v>
      </c>
      <c r="Q181" s="143">
        <v>0</v>
      </c>
      <c r="R181" s="143">
        <f t="shared" si="32"/>
        <v>0</v>
      </c>
      <c r="S181" s="143">
        <v>0</v>
      </c>
      <c r="T181" s="144">
        <f t="shared" si="33"/>
        <v>0</v>
      </c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R181" s="145" t="s">
        <v>128</v>
      </c>
      <c r="AT181" s="145" t="s">
        <v>111</v>
      </c>
      <c r="AU181" s="145" t="s">
        <v>115</v>
      </c>
      <c r="AY181" s="14" t="s">
        <v>108</v>
      </c>
      <c r="BE181" s="146">
        <f t="shared" si="34"/>
        <v>0</v>
      </c>
      <c r="BF181" s="146">
        <f t="shared" si="35"/>
        <v>0</v>
      </c>
      <c r="BG181" s="146">
        <f t="shared" si="36"/>
        <v>0</v>
      </c>
      <c r="BH181" s="146">
        <f t="shared" si="37"/>
        <v>0</v>
      </c>
      <c r="BI181" s="146">
        <f t="shared" si="38"/>
        <v>0</v>
      </c>
      <c r="BJ181" s="14" t="s">
        <v>115</v>
      </c>
      <c r="BK181" s="147">
        <f t="shared" si="39"/>
        <v>0</v>
      </c>
      <c r="BL181" s="14" t="s">
        <v>128</v>
      </c>
      <c r="BM181" s="145" t="s">
        <v>360</v>
      </c>
    </row>
    <row r="182" spans="1:65" s="2" customFormat="1" ht="24" customHeight="1">
      <c r="A182" s="26"/>
      <c r="B182" s="134"/>
      <c r="C182" s="135">
        <v>43</v>
      </c>
      <c r="D182" s="135" t="s">
        <v>111</v>
      </c>
      <c r="E182" s="136" t="s">
        <v>246</v>
      </c>
      <c r="F182" s="137" t="s">
        <v>247</v>
      </c>
      <c r="G182" s="138" t="s">
        <v>198</v>
      </c>
      <c r="H182" s="139">
        <v>21</v>
      </c>
      <c r="I182" s="139"/>
      <c r="J182" s="139">
        <f>ROUND(I182*H182,3)</f>
        <v>0</v>
      </c>
      <c r="K182" s="140"/>
      <c r="L182" s="160"/>
      <c r="M182" s="141" t="s">
        <v>1</v>
      </c>
      <c r="N182" s="142" t="s">
        <v>32</v>
      </c>
      <c r="O182" s="143">
        <v>0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5" t="s">
        <v>128</v>
      </c>
      <c r="AT182" s="145" t="s">
        <v>111</v>
      </c>
      <c r="AU182" s="145" t="s">
        <v>115</v>
      </c>
      <c r="AY182" s="14" t="s">
        <v>108</v>
      </c>
      <c r="BE182" s="146">
        <f>IF(N182="základná",J182,0)</f>
        <v>0</v>
      </c>
      <c r="BF182" s="146">
        <f>IF(N182="znížená",J182,0)</f>
        <v>0</v>
      </c>
      <c r="BG182" s="146">
        <f>IF(N182="zákl. prenesená",J182,0)</f>
        <v>0</v>
      </c>
      <c r="BH182" s="146">
        <f>IF(N182="zníž. prenesená",J182,0)</f>
        <v>0</v>
      </c>
      <c r="BI182" s="146">
        <f>IF(N182="nulová",J182,0)</f>
        <v>0</v>
      </c>
      <c r="BJ182" s="14" t="s">
        <v>115</v>
      </c>
      <c r="BK182" s="147">
        <f>ROUND(I182*H182,3)</f>
        <v>0</v>
      </c>
      <c r="BL182" s="14" t="s">
        <v>128</v>
      </c>
      <c r="BM182" s="145" t="s">
        <v>248</v>
      </c>
    </row>
    <row r="183" spans="1:65" s="12" customFormat="1" ht="22.9" customHeight="1">
      <c r="B183" s="122"/>
      <c r="D183" s="123" t="s">
        <v>65</v>
      </c>
      <c r="E183" s="132" t="s">
        <v>249</v>
      </c>
      <c r="F183" s="132" t="s">
        <v>250</v>
      </c>
      <c r="J183" s="133">
        <f>BK183</f>
        <v>0</v>
      </c>
      <c r="L183" s="122"/>
      <c r="M183" s="126"/>
      <c r="N183" s="127"/>
      <c r="O183" s="127"/>
      <c r="P183" s="128">
        <f>SUM(P184:P190)</f>
        <v>0</v>
      </c>
      <c r="Q183" s="127"/>
      <c r="R183" s="128">
        <f>SUM(R184:R190)</f>
        <v>0</v>
      </c>
      <c r="S183" s="127"/>
      <c r="T183" s="129">
        <f>SUM(T184:T190)</f>
        <v>0</v>
      </c>
      <c r="AR183" s="123" t="s">
        <v>115</v>
      </c>
      <c r="AT183" s="130" t="s">
        <v>65</v>
      </c>
      <c r="AU183" s="130" t="s">
        <v>73</v>
      </c>
      <c r="AY183" s="123" t="s">
        <v>108</v>
      </c>
      <c r="BK183" s="131">
        <f>SUM(BK184:BK190)</f>
        <v>0</v>
      </c>
    </row>
    <row r="184" spans="1:65" s="2" customFormat="1" ht="36" customHeight="1">
      <c r="A184" s="26"/>
      <c r="B184" s="134"/>
      <c r="C184" s="135">
        <v>44</v>
      </c>
      <c r="D184" s="135" t="s">
        <v>111</v>
      </c>
      <c r="E184" s="136" t="s">
        <v>251</v>
      </c>
      <c r="F184" s="137" t="s">
        <v>346</v>
      </c>
      <c r="G184" s="138" t="s">
        <v>113</v>
      </c>
      <c r="H184" s="139">
        <v>1</v>
      </c>
      <c r="I184" s="139"/>
      <c r="J184" s="139">
        <f t="shared" ref="J184:J190" si="40">ROUND(I184*H184,3)</f>
        <v>0</v>
      </c>
      <c r="K184" s="140"/>
      <c r="L184" s="27"/>
      <c r="M184" s="141" t="s">
        <v>1</v>
      </c>
      <c r="N184" s="142" t="s">
        <v>32</v>
      </c>
      <c r="O184" s="143">
        <v>0</v>
      </c>
      <c r="P184" s="143">
        <f t="shared" ref="P184:P190" si="41">O184*H184</f>
        <v>0</v>
      </c>
      <c r="Q184" s="143">
        <v>0</v>
      </c>
      <c r="R184" s="143">
        <f t="shared" ref="R184:R190" si="42">Q184*H184</f>
        <v>0</v>
      </c>
      <c r="S184" s="143">
        <v>0</v>
      </c>
      <c r="T184" s="144">
        <f t="shared" ref="T184:T190" si="43"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5" t="s">
        <v>128</v>
      </c>
      <c r="AT184" s="145" t="s">
        <v>111</v>
      </c>
      <c r="AU184" s="145" t="s">
        <v>115</v>
      </c>
      <c r="AY184" s="14" t="s">
        <v>108</v>
      </c>
      <c r="BE184" s="146">
        <f t="shared" ref="BE184:BE190" si="44">IF(N184="základná",J184,0)</f>
        <v>0</v>
      </c>
      <c r="BF184" s="146">
        <f t="shared" ref="BF184:BF190" si="45">IF(N184="znížená",J184,0)</f>
        <v>0</v>
      </c>
      <c r="BG184" s="146">
        <f t="shared" ref="BG184:BG190" si="46">IF(N184="zákl. prenesená",J184,0)</f>
        <v>0</v>
      </c>
      <c r="BH184" s="146">
        <f t="shared" ref="BH184:BH190" si="47">IF(N184="zníž. prenesená",J184,0)</f>
        <v>0</v>
      </c>
      <c r="BI184" s="146">
        <f t="shared" ref="BI184:BI190" si="48">IF(N184="nulová",J184,0)</f>
        <v>0</v>
      </c>
      <c r="BJ184" s="14" t="s">
        <v>115</v>
      </c>
      <c r="BK184" s="147">
        <f t="shared" ref="BK184:BK190" si="49">ROUND(I184*H184,3)</f>
        <v>0</v>
      </c>
      <c r="BL184" s="14" t="s">
        <v>128</v>
      </c>
      <c r="BM184" s="145" t="s">
        <v>252</v>
      </c>
    </row>
    <row r="185" spans="1:65" s="2" customFormat="1" ht="48" customHeight="1">
      <c r="A185" s="26"/>
      <c r="B185" s="134"/>
      <c r="C185" s="135">
        <v>45</v>
      </c>
      <c r="D185" s="135" t="s">
        <v>111</v>
      </c>
      <c r="E185" s="136" t="s">
        <v>253</v>
      </c>
      <c r="F185" s="137" t="s">
        <v>348</v>
      </c>
      <c r="G185" s="138" t="s">
        <v>113</v>
      </c>
      <c r="H185" s="139">
        <v>1</v>
      </c>
      <c r="I185" s="139"/>
      <c r="J185" s="139">
        <f t="shared" si="40"/>
        <v>0</v>
      </c>
      <c r="K185" s="140"/>
      <c r="L185" s="27"/>
      <c r="M185" s="141" t="s">
        <v>1</v>
      </c>
      <c r="N185" s="142" t="s">
        <v>32</v>
      </c>
      <c r="O185" s="143">
        <v>0</v>
      </c>
      <c r="P185" s="143">
        <f t="shared" si="41"/>
        <v>0</v>
      </c>
      <c r="Q185" s="143">
        <v>0</v>
      </c>
      <c r="R185" s="143">
        <f t="shared" si="42"/>
        <v>0</v>
      </c>
      <c r="S185" s="143">
        <v>0</v>
      </c>
      <c r="T185" s="144">
        <f t="shared" si="4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5" t="s">
        <v>128</v>
      </c>
      <c r="AT185" s="145" t="s">
        <v>111</v>
      </c>
      <c r="AU185" s="145" t="s">
        <v>115</v>
      </c>
      <c r="AY185" s="14" t="s">
        <v>108</v>
      </c>
      <c r="BE185" s="146">
        <f t="shared" si="44"/>
        <v>0</v>
      </c>
      <c r="BF185" s="146">
        <f t="shared" si="45"/>
        <v>0</v>
      </c>
      <c r="BG185" s="146">
        <f t="shared" si="46"/>
        <v>0</v>
      </c>
      <c r="BH185" s="146">
        <f t="shared" si="47"/>
        <v>0</v>
      </c>
      <c r="BI185" s="146">
        <f t="shared" si="48"/>
        <v>0</v>
      </c>
      <c r="BJ185" s="14" t="s">
        <v>115</v>
      </c>
      <c r="BK185" s="147">
        <f t="shared" si="49"/>
        <v>0</v>
      </c>
      <c r="BL185" s="14" t="s">
        <v>128</v>
      </c>
      <c r="BM185" s="145" t="s">
        <v>254</v>
      </c>
    </row>
    <row r="186" spans="1:65" s="2" customFormat="1" ht="48" customHeight="1">
      <c r="A186" s="26"/>
      <c r="B186" s="134"/>
      <c r="C186" s="135">
        <v>46</v>
      </c>
      <c r="D186" s="135" t="s">
        <v>111</v>
      </c>
      <c r="E186" s="136" t="s">
        <v>255</v>
      </c>
      <c r="F186" s="137" t="s">
        <v>349</v>
      </c>
      <c r="G186" s="138" t="s">
        <v>113</v>
      </c>
      <c r="H186" s="139">
        <v>2</v>
      </c>
      <c r="I186" s="139"/>
      <c r="J186" s="139">
        <f t="shared" si="40"/>
        <v>0</v>
      </c>
      <c r="K186" s="140"/>
      <c r="L186" s="27"/>
      <c r="M186" s="141" t="s">
        <v>1</v>
      </c>
      <c r="N186" s="142" t="s">
        <v>32</v>
      </c>
      <c r="O186" s="143">
        <v>0</v>
      </c>
      <c r="P186" s="143">
        <f t="shared" si="41"/>
        <v>0</v>
      </c>
      <c r="Q186" s="143">
        <v>0</v>
      </c>
      <c r="R186" s="143">
        <f t="shared" si="42"/>
        <v>0</v>
      </c>
      <c r="S186" s="143">
        <v>0</v>
      </c>
      <c r="T186" s="144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5" t="s">
        <v>128</v>
      </c>
      <c r="AT186" s="145" t="s">
        <v>111</v>
      </c>
      <c r="AU186" s="145" t="s">
        <v>115</v>
      </c>
      <c r="AY186" s="14" t="s">
        <v>108</v>
      </c>
      <c r="BE186" s="146">
        <f t="shared" si="44"/>
        <v>0</v>
      </c>
      <c r="BF186" s="146">
        <f t="shared" si="45"/>
        <v>0</v>
      </c>
      <c r="BG186" s="146">
        <f t="shared" si="46"/>
        <v>0</v>
      </c>
      <c r="BH186" s="146">
        <f t="shared" si="47"/>
        <v>0</v>
      </c>
      <c r="BI186" s="146">
        <f t="shared" si="48"/>
        <v>0</v>
      </c>
      <c r="BJ186" s="14" t="s">
        <v>115</v>
      </c>
      <c r="BK186" s="147">
        <f t="shared" si="49"/>
        <v>0</v>
      </c>
      <c r="BL186" s="14" t="s">
        <v>128</v>
      </c>
      <c r="BM186" s="145" t="s">
        <v>256</v>
      </c>
    </row>
    <row r="187" spans="1:65" s="2" customFormat="1" ht="48" customHeight="1">
      <c r="A187" s="26"/>
      <c r="B187" s="134"/>
      <c r="C187" s="135">
        <v>47</v>
      </c>
      <c r="D187" s="135" t="s">
        <v>111</v>
      </c>
      <c r="E187" s="136" t="s">
        <v>257</v>
      </c>
      <c r="F187" s="137" t="s">
        <v>347</v>
      </c>
      <c r="G187" s="138" t="s">
        <v>113</v>
      </c>
      <c r="H187" s="139">
        <v>2</v>
      </c>
      <c r="I187" s="139"/>
      <c r="J187" s="139">
        <f t="shared" si="40"/>
        <v>0</v>
      </c>
      <c r="K187" s="140"/>
      <c r="L187" s="27"/>
      <c r="M187" s="141" t="s">
        <v>1</v>
      </c>
      <c r="N187" s="142" t="s">
        <v>32</v>
      </c>
      <c r="O187" s="143">
        <v>0</v>
      </c>
      <c r="P187" s="143">
        <f t="shared" si="41"/>
        <v>0</v>
      </c>
      <c r="Q187" s="143">
        <v>0</v>
      </c>
      <c r="R187" s="143">
        <f t="shared" si="42"/>
        <v>0</v>
      </c>
      <c r="S187" s="143">
        <v>0</v>
      </c>
      <c r="T187" s="144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5" t="s">
        <v>128</v>
      </c>
      <c r="AT187" s="145" t="s">
        <v>111</v>
      </c>
      <c r="AU187" s="145" t="s">
        <v>115</v>
      </c>
      <c r="AY187" s="14" t="s">
        <v>108</v>
      </c>
      <c r="BE187" s="146">
        <f t="shared" si="44"/>
        <v>0</v>
      </c>
      <c r="BF187" s="146">
        <f t="shared" si="45"/>
        <v>0</v>
      </c>
      <c r="BG187" s="146">
        <f t="shared" si="46"/>
        <v>0</v>
      </c>
      <c r="BH187" s="146">
        <f t="shared" si="47"/>
        <v>0</v>
      </c>
      <c r="BI187" s="146">
        <f t="shared" si="48"/>
        <v>0</v>
      </c>
      <c r="BJ187" s="14" t="s">
        <v>115</v>
      </c>
      <c r="BK187" s="147">
        <f t="shared" si="49"/>
        <v>0</v>
      </c>
      <c r="BL187" s="14" t="s">
        <v>128</v>
      </c>
      <c r="BM187" s="145" t="s">
        <v>258</v>
      </c>
    </row>
    <row r="188" spans="1:65" s="2" customFormat="1" ht="48" customHeight="1">
      <c r="A188" s="26"/>
      <c r="B188" s="134"/>
      <c r="C188" s="135">
        <v>48</v>
      </c>
      <c r="D188" s="135" t="s">
        <v>111</v>
      </c>
      <c r="E188" s="136" t="s">
        <v>259</v>
      </c>
      <c r="F188" s="137" t="s">
        <v>350</v>
      </c>
      <c r="G188" s="138" t="s">
        <v>113</v>
      </c>
      <c r="H188" s="139">
        <v>3</v>
      </c>
      <c r="I188" s="139"/>
      <c r="J188" s="139">
        <f t="shared" si="40"/>
        <v>0</v>
      </c>
      <c r="K188" s="140"/>
      <c r="L188" s="27"/>
      <c r="M188" s="141" t="s">
        <v>1</v>
      </c>
      <c r="N188" s="142" t="s">
        <v>32</v>
      </c>
      <c r="O188" s="143">
        <v>0</v>
      </c>
      <c r="P188" s="143">
        <f t="shared" si="41"/>
        <v>0</v>
      </c>
      <c r="Q188" s="143">
        <v>0</v>
      </c>
      <c r="R188" s="143">
        <f t="shared" si="42"/>
        <v>0</v>
      </c>
      <c r="S188" s="143">
        <v>0</v>
      </c>
      <c r="T188" s="144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5" t="s">
        <v>128</v>
      </c>
      <c r="AT188" s="145" t="s">
        <v>111</v>
      </c>
      <c r="AU188" s="145" t="s">
        <v>115</v>
      </c>
      <c r="AY188" s="14" t="s">
        <v>108</v>
      </c>
      <c r="BE188" s="146">
        <f t="shared" si="44"/>
        <v>0</v>
      </c>
      <c r="BF188" s="146">
        <f t="shared" si="45"/>
        <v>0</v>
      </c>
      <c r="BG188" s="146">
        <f t="shared" si="46"/>
        <v>0</v>
      </c>
      <c r="BH188" s="146">
        <f t="shared" si="47"/>
        <v>0</v>
      </c>
      <c r="BI188" s="146">
        <f t="shared" si="48"/>
        <v>0</v>
      </c>
      <c r="BJ188" s="14" t="s">
        <v>115</v>
      </c>
      <c r="BK188" s="147">
        <f t="shared" si="49"/>
        <v>0</v>
      </c>
      <c r="BL188" s="14" t="s">
        <v>128</v>
      </c>
      <c r="BM188" s="145" t="s">
        <v>260</v>
      </c>
    </row>
    <row r="189" spans="1:65" s="2" customFormat="1" ht="48" customHeight="1">
      <c r="A189" s="26"/>
      <c r="B189" s="134"/>
      <c r="C189" s="135">
        <v>49</v>
      </c>
      <c r="D189" s="135" t="s">
        <v>111</v>
      </c>
      <c r="E189" s="136" t="s">
        <v>261</v>
      </c>
      <c r="F189" s="137" t="s">
        <v>351</v>
      </c>
      <c r="G189" s="138" t="s">
        <v>113</v>
      </c>
      <c r="H189" s="139">
        <v>8</v>
      </c>
      <c r="I189" s="139"/>
      <c r="J189" s="139">
        <f t="shared" si="40"/>
        <v>0</v>
      </c>
      <c r="K189" s="140"/>
      <c r="L189" s="27"/>
      <c r="M189" s="141" t="s">
        <v>1</v>
      </c>
      <c r="N189" s="142" t="s">
        <v>32</v>
      </c>
      <c r="O189" s="143">
        <v>0</v>
      </c>
      <c r="P189" s="143">
        <f t="shared" si="41"/>
        <v>0</v>
      </c>
      <c r="Q189" s="143">
        <v>0</v>
      </c>
      <c r="R189" s="143">
        <f t="shared" si="42"/>
        <v>0</v>
      </c>
      <c r="S189" s="143">
        <v>0</v>
      </c>
      <c r="T189" s="144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5" t="s">
        <v>128</v>
      </c>
      <c r="AT189" s="145" t="s">
        <v>111</v>
      </c>
      <c r="AU189" s="145" t="s">
        <v>115</v>
      </c>
      <c r="AY189" s="14" t="s">
        <v>108</v>
      </c>
      <c r="BE189" s="146">
        <f t="shared" si="44"/>
        <v>0</v>
      </c>
      <c r="BF189" s="146">
        <f t="shared" si="45"/>
        <v>0</v>
      </c>
      <c r="BG189" s="146">
        <f t="shared" si="46"/>
        <v>0</v>
      </c>
      <c r="BH189" s="146">
        <f t="shared" si="47"/>
        <v>0</v>
      </c>
      <c r="BI189" s="146">
        <f t="shared" si="48"/>
        <v>0</v>
      </c>
      <c r="BJ189" s="14" t="s">
        <v>115</v>
      </c>
      <c r="BK189" s="147">
        <f t="shared" si="49"/>
        <v>0</v>
      </c>
      <c r="BL189" s="14" t="s">
        <v>128</v>
      </c>
      <c r="BM189" s="145" t="s">
        <v>262</v>
      </c>
    </row>
    <row r="190" spans="1:65" s="2" customFormat="1" ht="24" customHeight="1">
      <c r="A190" s="26"/>
      <c r="B190" s="134"/>
      <c r="C190" s="135">
        <v>50</v>
      </c>
      <c r="D190" s="135" t="s">
        <v>111</v>
      </c>
      <c r="E190" s="136" t="s">
        <v>263</v>
      </c>
      <c r="F190" s="137" t="s">
        <v>264</v>
      </c>
      <c r="G190" s="138" t="s">
        <v>198</v>
      </c>
      <c r="H190" s="139">
        <v>81.597999999999999</v>
      </c>
      <c r="I190" s="139"/>
      <c r="J190" s="139">
        <f t="shared" si="40"/>
        <v>0</v>
      </c>
      <c r="K190" s="140"/>
      <c r="L190" s="27"/>
      <c r="M190" s="141" t="s">
        <v>1</v>
      </c>
      <c r="N190" s="142" t="s">
        <v>32</v>
      </c>
      <c r="O190" s="143">
        <v>0</v>
      </c>
      <c r="P190" s="143">
        <f t="shared" si="41"/>
        <v>0</v>
      </c>
      <c r="Q190" s="143">
        <v>0</v>
      </c>
      <c r="R190" s="143">
        <f t="shared" si="42"/>
        <v>0</v>
      </c>
      <c r="S190" s="143">
        <v>0</v>
      </c>
      <c r="T190" s="144">
        <f t="shared" si="4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5" t="s">
        <v>128</v>
      </c>
      <c r="AT190" s="145" t="s">
        <v>111</v>
      </c>
      <c r="AU190" s="145" t="s">
        <v>115</v>
      </c>
      <c r="AY190" s="14" t="s">
        <v>108</v>
      </c>
      <c r="BE190" s="146">
        <f t="shared" si="44"/>
        <v>0</v>
      </c>
      <c r="BF190" s="146">
        <f t="shared" si="45"/>
        <v>0</v>
      </c>
      <c r="BG190" s="146">
        <f t="shared" si="46"/>
        <v>0</v>
      </c>
      <c r="BH190" s="146">
        <f t="shared" si="47"/>
        <v>0</v>
      </c>
      <c r="BI190" s="146">
        <f t="shared" si="48"/>
        <v>0</v>
      </c>
      <c r="BJ190" s="14" t="s">
        <v>115</v>
      </c>
      <c r="BK190" s="147">
        <f t="shared" si="49"/>
        <v>0</v>
      </c>
      <c r="BL190" s="14" t="s">
        <v>128</v>
      </c>
      <c r="BM190" s="145" t="s">
        <v>265</v>
      </c>
    </row>
    <row r="191" spans="1:65" s="12" customFormat="1" ht="22.9" customHeight="1">
      <c r="B191" s="122"/>
      <c r="D191" s="123" t="s">
        <v>65</v>
      </c>
      <c r="E191" s="132" t="s">
        <v>266</v>
      </c>
      <c r="F191" s="132" t="s">
        <v>267</v>
      </c>
      <c r="J191" s="133">
        <f>BK191</f>
        <v>0</v>
      </c>
      <c r="L191" s="122"/>
      <c r="M191" s="126"/>
      <c r="N191" s="127"/>
      <c r="O191" s="127"/>
      <c r="P191" s="128">
        <f>SUM(P192:P193)</f>
        <v>0</v>
      </c>
      <c r="Q191" s="127"/>
      <c r="R191" s="128">
        <f>SUM(R192:R193)</f>
        <v>0</v>
      </c>
      <c r="S191" s="127"/>
      <c r="T191" s="129">
        <f>SUM(T192:T193)</f>
        <v>0</v>
      </c>
      <c r="AR191" s="123" t="s">
        <v>115</v>
      </c>
      <c r="AT191" s="130" t="s">
        <v>65</v>
      </c>
      <c r="AU191" s="130" t="s">
        <v>73</v>
      </c>
      <c r="AY191" s="123" t="s">
        <v>108</v>
      </c>
      <c r="BK191" s="131">
        <f>SUM(BK192:BK193)</f>
        <v>0</v>
      </c>
    </row>
    <row r="192" spans="1:65" s="2" customFormat="1" ht="24" customHeight="1">
      <c r="A192" s="26"/>
      <c r="B192" s="134"/>
      <c r="C192" s="135">
        <v>51</v>
      </c>
      <c r="D192" s="135" t="s">
        <v>111</v>
      </c>
      <c r="E192" s="136" t="s">
        <v>268</v>
      </c>
      <c r="F192" s="137" t="s">
        <v>269</v>
      </c>
      <c r="G192" s="138" t="s">
        <v>118</v>
      </c>
      <c r="H192" s="139">
        <v>55.6</v>
      </c>
      <c r="I192" s="139"/>
      <c r="J192" s="139">
        <f>ROUND(I192*H192,3)</f>
        <v>0</v>
      </c>
      <c r="K192" s="140"/>
      <c r="L192" s="160"/>
      <c r="M192" s="141" t="s">
        <v>1</v>
      </c>
      <c r="N192" s="142" t="s">
        <v>32</v>
      </c>
      <c r="O192" s="143">
        <v>0</v>
      </c>
      <c r="P192" s="143">
        <f>O192*H192</f>
        <v>0</v>
      </c>
      <c r="Q192" s="143">
        <v>0</v>
      </c>
      <c r="R192" s="143">
        <f>Q192*H192</f>
        <v>0</v>
      </c>
      <c r="S192" s="143">
        <v>0</v>
      </c>
      <c r="T192" s="144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5" t="s">
        <v>128</v>
      </c>
      <c r="AT192" s="145" t="s">
        <v>111</v>
      </c>
      <c r="AU192" s="145" t="s">
        <v>115</v>
      </c>
      <c r="AY192" s="14" t="s">
        <v>108</v>
      </c>
      <c r="BE192" s="146">
        <f>IF(N192="základná",J192,0)</f>
        <v>0</v>
      </c>
      <c r="BF192" s="146">
        <f>IF(N192="znížená",J192,0)</f>
        <v>0</v>
      </c>
      <c r="BG192" s="146">
        <f>IF(N192="zákl. prenesená",J192,0)</f>
        <v>0</v>
      </c>
      <c r="BH192" s="146">
        <f>IF(N192="zníž. prenesená",J192,0)</f>
        <v>0</v>
      </c>
      <c r="BI192" s="146">
        <f>IF(N192="nulová",J192,0)</f>
        <v>0</v>
      </c>
      <c r="BJ192" s="14" t="s">
        <v>115</v>
      </c>
      <c r="BK192" s="147">
        <f>ROUND(I192*H192,3)</f>
        <v>0</v>
      </c>
      <c r="BL192" s="14" t="s">
        <v>128</v>
      </c>
      <c r="BM192" s="145" t="s">
        <v>270</v>
      </c>
    </row>
    <row r="193" spans="1:65" s="2" customFormat="1" ht="24" customHeight="1">
      <c r="A193" s="26"/>
      <c r="B193" s="134"/>
      <c r="C193" s="135">
        <v>52</v>
      </c>
      <c r="D193" s="135" t="s">
        <v>111</v>
      </c>
      <c r="E193" s="136" t="s">
        <v>271</v>
      </c>
      <c r="F193" s="137" t="s">
        <v>272</v>
      </c>
      <c r="G193" s="138" t="s">
        <v>118</v>
      </c>
      <c r="H193" s="139">
        <v>55.6</v>
      </c>
      <c r="I193" s="139"/>
      <c r="J193" s="139">
        <f>ROUND(I193*H193,3)</f>
        <v>0</v>
      </c>
      <c r="K193" s="140"/>
      <c r="L193" s="160"/>
      <c r="M193" s="141" t="s">
        <v>1</v>
      </c>
      <c r="N193" s="142" t="s">
        <v>32</v>
      </c>
      <c r="O193" s="143">
        <v>0</v>
      </c>
      <c r="P193" s="143">
        <f>O193*H193</f>
        <v>0</v>
      </c>
      <c r="Q193" s="143">
        <v>0</v>
      </c>
      <c r="R193" s="143">
        <f>Q193*H193</f>
        <v>0</v>
      </c>
      <c r="S193" s="143">
        <v>0</v>
      </c>
      <c r="T193" s="144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5" t="s">
        <v>128</v>
      </c>
      <c r="AT193" s="145" t="s">
        <v>111</v>
      </c>
      <c r="AU193" s="145" t="s">
        <v>115</v>
      </c>
      <c r="AY193" s="14" t="s">
        <v>108</v>
      </c>
      <c r="BE193" s="146">
        <f>IF(N193="základná",J193,0)</f>
        <v>0</v>
      </c>
      <c r="BF193" s="146">
        <f>IF(N193="znížená",J193,0)</f>
        <v>0</v>
      </c>
      <c r="BG193" s="146">
        <f>IF(N193="zákl. prenesená",J193,0)</f>
        <v>0</v>
      </c>
      <c r="BH193" s="146">
        <f>IF(N193="zníž. prenesená",J193,0)</f>
        <v>0</v>
      </c>
      <c r="BI193" s="146">
        <f>IF(N193="nulová",J193,0)</f>
        <v>0</v>
      </c>
      <c r="BJ193" s="14" t="s">
        <v>115</v>
      </c>
      <c r="BK193" s="147">
        <f>ROUND(I193*H193,3)</f>
        <v>0</v>
      </c>
      <c r="BL193" s="14" t="s">
        <v>128</v>
      </c>
      <c r="BM193" s="145" t="s">
        <v>273</v>
      </c>
    </row>
    <row r="194" spans="1:65" s="12" customFormat="1" ht="25.9" customHeight="1">
      <c r="B194" s="122"/>
      <c r="D194" s="123" t="s">
        <v>65</v>
      </c>
      <c r="E194" s="124" t="s">
        <v>274</v>
      </c>
      <c r="F194" s="124" t="s">
        <v>275</v>
      </c>
      <c r="J194" s="125">
        <f>BK194</f>
        <v>0</v>
      </c>
      <c r="L194" s="122"/>
      <c r="M194" s="126"/>
      <c r="N194" s="127"/>
      <c r="O194" s="127"/>
      <c r="P194" s="128">
        <f>SUM(P195:P212)</f>
        <v>0</v>
      </c>
      <c r="Q194" s="127"/>
      <c r="R194" s="128">
        <f>SUM(R195:R212)</f>
        <v>0</v>
      </c>
      <c r="S194" s="127"/>
      <c r="T194" s="129">
        <f>SUM(T195:T212)</f>
        <v>0</v>
      </c>
      <c r="AR194" s="123" t="s">
        <v>73</v>
      </c>
      <c r="AT194" s="130" t="s">
        <v>65</v>
      </c>
      <c r="AU194" s="130" t="s">
        <v>66</v>
      </c>
      <c r="AY194" s="123" t="s">
        <v>108</v>
      </c>
      <c r="BK194" s="131">
        <f>SUM(BK195:BK212)</f>
        <v>0</v>
      </c>
    </row>
    <row r="195" spans="1:65" s="2" customFormat="1" ht="16.5" customHeight="1">
      <c r="A195" s="26"/>
      <c r="B195" s="134"/>
      <c r="C195" s="135">
        <v>53</v>
      </c>
      <c r="D195" s="135" t="s">
        <v>111</v>
      </c>
      <c r="E195" s="136" t="s">
        <v>276</v>
      </c>
      <c r="F195" s="137" t="s">
        <v>277</v>
      </c>
      <c r="G195" s="138" t="s">
        <v>171</v>
      </c>
      <c r="H195" s="139">
        <v>10</v>
      </c>
      <c r="I195" s="139"/>
      <c r="J195" s="139">
        <f t="shared" ref="J195:J212" si="50">ROUND(I195*H195,3)</f>
        <v>0</v>
      </c>
      <c r="K195" s="140"/>
      <c r="L195" s="161"/>
      <c r="M195" s="141" t="s">
        <v>1</v>
      </c>
      <c r="N195" s="142" t="s">
        <v>32</v>
      </c>
      <c r="O195" s="143">
        <v>0</v>
      </c>
      <c r="P195" s="143">
        <f t="shared" ref="P195:P212" si="51">O195*H195</f>
        <v>0</v>
      </c>
      <c r="Q195" s="143">
        <v>0</v>
      </c>
      <c r="R195" s="143">
        <f t="shared" ref="R195:R212" si="52">Q195*H195</f>
        <v>0</v>
      </c>
      <c r="S195" s="143">
        <v>0</v>
      </c>
      <c r="T195" s="144">
        <f t="shared" ref="T195:T212" si="53"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5" t="s">
        <v>114</v>
      </c>
      <c r="AT195" s="145" t="s">
        <v>111</v>
      </c>
      <c r="AU195" s="145" t="s">
        <v>73</v>
      </c>
      <c r="AY195" s="14" t="s">
        <v>108</v>
      </c>
      <c r="BE195" s="146">
        <f t="shared" ref="BE195:BE212" si="54">IF(N195="základná",J195,0)</f>
        <v>0</v>
      </c>
      <c r="BF195" s="146">
        <f t="shared" ref="BF195:BF212" si="55">IF(N195="znížená",J195,0)</f>
        <v>0</v>
      </c>
      <c r="BG195" s="146">
        <f t="shared" ref="BG195:BG212" si="56">IF(N195="zákl. prenesená",J195,0)</f>
        <v>0</v>
      </c>
      <c r="BH195" s="146">
        <f t="shared" ref="BH195:BH212" si="57">IF(N195="zníž. prenesená",J195,0)</f>
        <v>0</v>
      </c>
      <c r="BI195" s="146">
        <f t="shared" ref="BI195:BI212" si="58">IF(N195="nulová",J195,0)</f>
        <v>0</v>
      </c>
      <c r="BJ195" s="14" t="s">
        <v>115</v>
      </c>
      <c r="BK195" s="147">
        <f t="shared" ref="BK195:BK212" si="59">ROUND(I195*H195,3)</f>
        <v>0</v>
      </c>
      <c r="BL195" s="14" t="s">
        <v>114</v>
      </c>
      <c r="BM195" s="145" t="s">
        <v>278</v>
      </c>
    </row>
    <row r="196" spans="1:65" s="2" customFormat="1" ht="16.5" customHeight="1">
      <c r="A196" s="26"/>
      <c r="B196" s="134"/>
      <c r="C196" s="164">
        <v>54</v>
      </c>
      <c r="D196" s="148" t="s">
        <v>213</v>
      </c>
      <c r="E196" s="149" t="s">
        <v>279</v>
      </c>
      <c r="F196" s="150" t="s">
        <v>280</v>
      </c>
      <c r="G196" s="151" t="s">
        <v>113</v>
      </c>
      <c r="H196" s="152">
        <v>1</v>
      </c>
      <c r="I196" s="152"/>
      <c r="J196" s="152">
        <f t="shared" si="50"/>
        <v>0</v>
      </c>
      <c r="K196" s="153"/>
      <c r="L196" s="161"/>
      <c r="M196" s="154" t="s">
        <v>1</v>
      </c>
      <c r="N196" s="155" t="s">
        <v>32</v>
      </c>
      <c r="O196" s="143">
        <v>0</v>
      </c>
      <c r="P196" s="143">
        <f t="shared" si="51"/>
        <v>0</v>
      </c>
      <c r="Q196" s="143">
        <v>0</v>
      </c>
      <c r="R196" s="143">
        <f t="shared" si="52"/>
        <v>0</v>
      </c>
      <c r="S196" s="143">
        <v>0</v>
      </c>
      <c r="T196" s="144">
        <f t="shared" si="5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5" t="s">
        <v>121</v>
      </c>
      <c r="AT196" s="145" t="s">
        <v>213</v>
      </c>
      <c r="AU196" s="145" t="s">
        <v>73</v>
      </c>
      <c r="AY196" s="14" t="s">
        <v>108</v>
      </c>
      <c r="BE196" s="146">
        <f t="shared" si="54"/>
        <v>0</v>
      </c>
      <c r="BF196" s="146">
        <f t="shared" si="55"/>
        <v>0</v>
      </c>
      <c r="BG196" s="146">
        <f t="shared" si="56"/>
        <v>0</v>
      </c>
      <c r="BH196" s="146">
        <f t="shared" si="57"/>
        <v>0</v>
      </c>
      <c r="BI196" s="146">
        <f t="shared" si="58"/>
        <v>0</v>
      </c>
      <c r="BJ196" s="14" t="s">
        <v>115</v>
      </c>
      <c r="BK196" s="147">
        <f t="shared" si="59"/>
        <v>0</v>
      </c>
      <c r="BL196" s="14" t="s">
        <v>114</v>
      </c>
      <c r="BM196" s="145" t="s">
        <v>281</v>
      </c>
    </row>
    <row r="197" spans="1:65" s="2" customFormat="1" ht="16.5" customHeight="1">
      <c r="A197" s="26"/>
      <c r="B197" s="134"/>
      <c r="C197" s="164">
        <v>55</v>
      </c>
      <c r="D197" s="148" t="s">
        <v>213</v>
      </c>
      <c r="E197" s="149" t="s">
        <v>282</v>
      </c>
      <c r="F197" s="150" t="s">
        <v>283</v>
      </c>
      <c r="G197" s="151" t="s">
        <v>171</v>
      </c>
      <c r="H197" s="152">
        <v>72</v>
      </c>
      <c r="I197" s="152"/>
      <c r="J197" s="152">
        <f t="shared" si="50"/>
        <v>0</v>
      </c>
      <c r="K197" s="153"/>
      <c r="L197" s="161"/>
      <c r="M197" s="154" t="s">
        <v>1</v>
      </c>
      <c r="N197" s="155" t="s">
        <v>32</v>
      </c>
      <c r="O197" s="143">
        <v>0</v>
      </c>
      <c r="P197" s="143">
        <f t="shared" si="51"/>
        <v>0</v>
      </c>
      <c r="Q197" s="143">
        <v>0</v>
      </c>
      <c r="R197" s="143">
        <f t="shared" si="52"/>
        <v>0</v>
      </c>
      <c r="S197" s="143">
        <v>0</v>
      </c>
      <c r="T197" s="144">
        <f t="shared" si="5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5" t="s">
        <v>121</v>
      </c>
      <c r="AT197" s="145" t="s">
        <v>213</v>
      </c>
      <c r="AU197" s="145" t="s">
        <v>73</v>
      </c>
      <c r="AY197" s="14" t="s">
        <v>108</v>
      </c>
      <c r="BE197" s="146">
        <f t="shared" si="54"/>
        <v>0</v>
      </c>
      <c r="BF197" s="146">
        <f t="shared" si="55"/>
        <v>0</v>
      </c>
      <c r="BG197" s="146">
        <f t="shared" si="56"/>
        <v>0</v>
      </c>
      <c r="BH197" s="146">
        <f t="shared" si="57"/>
        <v>0</v>
      </c>
      <c r="BI197" s="146">
        <f t="shared" si="58"/>
        <v>0</v>
      </c>
      <c r="BJ197" s="14" t="s">
        <v>115</v>
      </c>
      <c r="BK197" s="147">
        <f t="shared" si="59"/>
        <v>0</v>
      </c>
      <c r="BL197" s="14" t="s">
        <v>114</v>
      </c>
      <c r="BM197" s="145" t="s">
        <v>284</v>
      </c>
    </row>
    <row r="198" spans="1:65" s="2" customFormat="1" ht="16.5" customHeight="1">
      <c r="A198" s="26"/>
      <c r="B198" s="134"/>
      <c r="C198" s="135">
        <v>56</v>
      </c>
      <c r="D198" s="148" t="s">
        <v>213</v>
      </c>
      <c r="E198" s="149" t="s">
        <v>285</v>
      </c>
      <c r="F198" s="150" t="s">
        <v>286</v>
      </c>
      <c r="G198" s="151" t="s">
        <v>171</v>
      </c>
      <c r="H198" s="152">
        <v>5</v>
      </c>
      <c r="I198" s="152"/>
      <c r="J198" s="152">
        <f t="shared" si="50"/>
        <v>0</v>
      </c>
      <c r="K198" s="153"/>
      <c r="L198" s="161"/>
      <c r="M198" s="154" t="s">
        <v>1</v>
      </c>
      <c r="N198" s="155" t="s">
        <v>32</v>
      </c>
      <c r="O198" s="143">
        <v>0</v>
      </c>
      <c r="P198" s="143">
        <f t="shared" si="51"/>
        <v>0</v>
      </c>
      <c r="Q198" s="143">
        <v>0</v>
      </c>
      <c r="R198" s="143">
        <f t="shared" si="52"/>
        <v>0</v>
      </c>
      <c r="S198" s="143">
        <v>0</v>
      </c>
      <c r="T198" s="144">
        <f t="shared" si="5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5" t="s">
        <v>121</v>
      </c>
      <c r="AT198" s="145" t="s">
        <v>213</v>
      </c>
      <c r="AU198" s="145" t="s">
        <v>73</v>
      </c>
      <c r="AY198" s="14" t="s">
        <v>108</v>
      </c>
      <c r="BE198" s="146">
        <f t="shared" si="54"/>
        <v>0</v>
      </c>
      <c r="BF198" s="146">
        <f t="shared" si="55"/>
        <v>0</v>
      </c>
      <c r="BG198" s="146">
        <f t="shared" si="56"/>
        <v>0</v>
      </c>
      <c r="BH198" s="146">
        <f t="shared" si="57"/>
        <v>0</v>
      </c>
      <c r="BI198" s="146">
        <f t="shared" si="58"/>
        <v>0</v>
      </c>
      <c r="BJ198" s="14" t="s">
        <v>115</v>
      </c>
      <c r="BK198" s="147">
        <f t="shared" si="59"/>
        <v>0</v>
      </c>
      <c r="BL198" s="14" t="s">
        <v>114</v>
      </c>
      <c r="BM198" s="145" t="s">
        <v>287</v>
      </c>
    </row>
    <row r="199" spans="1:65" s="2" customFormat="1" ht="16.5" customHeight="1">
      <c r="A199" s="26"/>
      <c r="B199" s="134"/>
      <c r="C199" s="164">
        <v>57</v>
      </c>
      <c r="D199" s="148" t="s">
        <v>213</v>
      </c>
      <c r="E199" s="149" t="s">
        <v>288</v>
      </c>
      <c r="F199" s="150" t="s">
        <v>289</v>
      </c>
      <c r="G199" s="151" t="s">
        <v>113</v>
      </c>
      <c r="H199" s="152">
        <v>4</v>
      </c>
      <c r="I199" s="152"/>
      <c r="J199" s="152">
        <f t="shared" si="50"/>
        <v>0</v>
      </c>
      <c r="K199" s="153"/>
      <c r="L199" s="161"/>
      <c r="M199" s="154" t="s">
        <v>1</v>
      </c>
      <c r="N199" s="155" t="s">
        <v>32</v>
      </c>
      <c r="O199" s="143">
        <v>0</v>
      </c>
      <c r="P199" s="143">
        <f t="shared" si="51"/>
        <v>0</v>
      </c>
      <c r="Q199" s="143">
        <v>0</v>
      </c>
      <c r="R199" s="143">
        <f t="shared" si="52"/>
        <v>0</v>
      </c>
      <c r="S199" s="143">
        <v>0</v>
      </c>
      <c r="T199" s="144">
        <f t="shared" si="5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5" t="s">
        <v>121</v>
      </c>
      <c r="AT199" s="145" t="s">
        <v>213</v>
      </c>
      <c r="AU199" s="145" t="s">
        <v>73</v>
      </c>
      <c r="AY199" s="14" t="s">
        <v>108</v>
      </c>
      <c r="BE199" s="146">
        <f t="shared" si="54"/>
        <v>0</v>
      </c>
      <c r="BF199" s="146">
        <f t="shared" si="55"/>
        <v>0</v>
      </c>
      <c r="BG199" s="146">
        <f t="shared" si="56"/>
        <v>0</v>
      </c>
      <c r="BH199" s="146">
        <f t="shared" si="57"/>
        <v>0</v>
      </c>
      <c r="BI199" s="146">
        <f t="shared" si="58"/>
        <v>0</v>
      </c>
      <c r="BJ199" s="14" t="s">
        <v>115</v>
      </c>
      <c r="BK199" s="147">
        <f t="shared" si="59"/>
        <v>0</v>
      </c>
      <c r="BL199" s="14" t="s">
        <v>114</v>
      </c>
      <c r="BM199" s="145" t="s">
        <v>290</v>
      </c>
    </row>
    <row r="200" spans="1:65" s="2" customFormat="1" ht="16.5" customHeight="1">
      <c r="A200" s="26"/>
      <c r="B200" s="134"/>
      <c r="C200" s="164">
        <v>58</v>
      </c>
      <c r="D200" s="148" t="s">
        <v>213</v>
      </c>
      <c r="E200" s="149" t="s">
        <v>291</v>
      </c>
      <c r="F200" s="150" t="s">
        <v>292</v>
      </c>
      <c r="G200" s="151" t="s">
        <v>113</v>
      </c>
      <c r="H200" s="152">
        <v>98</v>
      </c>
      <c r="I200" s="152"/>
      <c r="J200" s="152">
        <f t="shared" si="50"/>
        <v>0</v>
      </c>
      <c r="K200" s="153"/>
      <c r="L200" s="161"/>
      <c r="M200" s="154" t="s">
        <v>1</v>
      </c>
      <c r="N200" s="155" t="s">
        <v>32</v>
      </c>
      <c r="O200" s="143">
        <v>0</v>
      </c>
      <c r="P200" s="143">
        <f t="shared" si="51"/>
        <v>0</v>
      </c>
      <c r="Q200" s="143">
        <v>0</v>
      </c>
      <c r="R200" s="143">
        <f t="shared" si="52"/>
        <v>0</v>
      </c>
      <c r="S200" s="143">
        <v>0</v>
      </c>
      <c r="T200" s="144">
        <f t="shared" si="5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5" t="s">
        <v>121</v>
      </c>
      <c r="AT200" s="145" t="s">
        <v>213</v>
      </c>
      <c r="AU200" s="145" t="s">
        <v>73</v>
      </c>
      <c r="AY200" s="14" t="s">
        <v>108</v>
      </c>
      <c r="BE200" s="146">
        <f t="shared" si="54"/>
        <v>0</v>
      </c>
      <c r="BF200" s="146">
        <f t="shared" si="55"/>
        <v>0</v>
      </c>
      <c r="BG200" s="146">
        <f t="shared" si="56"/>
        <v>0</v>
      </c>
      <c r="BH200" s="146">
        <f t="shared" si="57"/>
        <v>0</v>
      </c>
      <c r="BI200" s="146">
        <f t="shared" si="58"/>
        <v>0</v>
      </c>
      <c r="BJ200" s="14" t="s">
        <v>115</v>
      </c>
      <c r="BK200" s="147">
        <f t="shared" si="59"/>
        <v>0</v>
      </c>
      <c r="BL200" s="14" t="s">
        <v>114</v>
      </c>
      <c r="BM200" s="145" t="s">
        <v>293</v>
      </c>
    </row>
    <row r="201" spans="1:65" s="2" customFormat="1" ht="16.5" customHeight="1">
      <c r="A201" s="26"/>
      <c r="B201" s="134"/>
      <c r="C201" s="135">
        <v>59</v>
      </c>
      <c r="D201" s="148" t="s">
        <v>213</v>
      </c>
      <c r="E201" s="149" t="s">
        <v>294</v>
      </c>
      <c r="F201" s="150" t="s">
        <v>295</v>
      </c>
      <c r="G201" s="151" t="s">
        <v>171</v>
      </c>
      <c r="H201" s="152">
        <v>44</v>
      </c>
      <c r="I201" s="152"/>
      <c r="J201" s="152">
        <f t="shared" si="50"/>
        <v>0</v>
      </c>
      <c r="K201" s="153"/>
      <c r="L201" s="161"/>
      <c r="M201" s="154" t="s">
        <v>1</v>
      </c>
      <c r="N201" s="155" t="s">
        <v>32</v>
      </c>
      <c r="O201" s="143">
        <v>0</v>
      </c>
      <c r="P201" s="143">
        <f t="shared" si="51"/>
        <v>0</v>
      </c>
      <c r="Q201" s="143">
        <v>0</v>
      </c>
      <c r="R201" s="143">
        <f t="shared" si="52"/>
        <v>0</v>
      </c>
      <c r="S201" s="143">
        <v>0</v>
      </c>
      <c r="T201" s="144">
        <f t="shared" si="5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45" t="s">
        <v>121</v>
      </c>
      <c r="AT201" s="145" t="s">
        <v>213</v>
      </c>
      <c r="AU201" s="145" t="s">
        <v>73</v>
      </c>
      <c r="AY201" s="14" t="s">
        <v>108</v>
      </c>
      <c r="BE201" s="146">
        <f t="shared" si="54"/>
        <v>0</v>
      </c>
      <c r="BF201" s="146">
        <f t="shared" si="55"/>
        <v>0</v>
      </c>
      <c r="BG201" s="146">
        <f t="shared" si="56"/>
        <v>0</v>
      </c>
      <c r="BH201" s="146">
        <f t="shared" si="57"/>
        <v>0</v>
      </c>
      <c r="BI201" s="146">
        <f t="shared" si="58"/>
        <v>0</v>
      </c>
      <c r="BJ201" s="14" t="s">
        <v>115</v>
      </c>
      <c r="BK201" s="147">
        <f t="shared" si="59"/>
        <v>0</v>
      </c>
      <c r="BL201" s="14" t="s">
        <v>114</v>
      </c>
      <c r="BM201" s="145" t="s">
        <v>296</v>
      </c>
    </row>
    <row r="202" spans="1:65" s="2" customFormat="1" ht="16.5" customHeight="1">
      <c r="A202" s="26"/>
      <c r="B202" s="134"/>
      <c r="C202" s="164">
        <v>60</v>
      </c>
      <c r="D202" s="148" t="s">
        <v>213</v>
      </c>
      <c r="E202" s="149" t="s">
        <v>297</v>
      </c>
      <c r="F202" s="150" t="s">
        <v>298</v>
      </c>
      <c r="G202" s="151" t="s">
        <v>113</v>
      </c>
      <c r="H202" s="152">
        <v>9</v>
      </c>
      <c r="I202" s="152"/>
      <c r="J202" s="152">
        <f t="shared" si="50"/>
        <v>0</v>
      </c>
      <c r="K202" s="153"/>
      <c r="L202" s="161"/>
      <c r="M202" s="154" t="s">
        <v>1</v>
      </c>
      <c r="N202" s="155" t="s">
        <v>32</v>
      </c>
      <c r="O202" s="143">
        <v>0</v>
      </c>
      <c r="P202" s="143">
        <f t="shared" si="51"/>
        <v>0</v>
      </c>
      <c r="Q202" s="143">
        <v>0</v>
      </c>
      <c r="R202" s="143">
        <f t="shared" si="52"/>
        <v>0</v>
      </c>
      <c r="S202" s="143">
        <v>0</v>
      </c>
      <c r="T202" s="144">
        <f t="shared" si="5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5" t="s">
        <v>121</v>
      </c>
      <c r="AT202" s="145" t="s">
        <v>213</v>
      </c>
      <c r="AU202" s="145" t="s">
        <v>73</v>
      </c>
      <c r="AY202" s="14" t="s">
        <v>108</v>
      </c>
      <c r="BE202" s="146">
        <f t="shared" si="54"/>
        <v>0</v>
      </c>
      <c r="BF202" s="146">
        <f t="shared" si="55"/>
        <v>0</v>
      </c>
      <c r="BG202" s="146">
        <f t="shared" si="56"/>
        <v>0</v>
      </c>
      <c r="BH202" s="146">
        <f t="shared" si="57"/>
        <v>0</v>
      </c>
      <c r="BI202" s="146">
        <f t="shared" si="58"/>
        <v>0</v>
      </c>
      <c r="BJ202" s="14" t="s">
        <v>115</v>
      </c>
      <c r="BK202" s="147">
        <f t="shared" si="59"/>
        <v>0</v>
      </c>
      <c r="BL202" s="14" t="s">
        <v>114</v>
      </c>
      <c r="BM202" s="145" t="s">
        <v>299</v>
      </c>
    </row>
    <row r="203" spans="1:65" s="2" customFormat="1" ht="16.5" customHeight="1">
      <c r="A203" s="26"/>
      <c r="B203" s="134"/>
      <c r="C203" s="164">
        <v>61</v>
      </c>
      <c r="D203" s="148" t="s">
        <v>213</v>
      </c>
      <c r="E203" s="149" t="s">
        <v>300</v>
      </c>
      <c r="F203" s="150" t="s">
        <v>301</v>
      </c>
      <c r="G203" s="151" t="s">
        <v>113</v>
      </c>
      <c r="H203" s="152">
        <v>4</v>
      </c>
      <c r="I203" s="152"/>
      <c r="J203" s="152">
        <f t="shared" si="50"/>
        <v>0</v>
      </c>
      <c r="K203" s="153"/>
      <c r="L203" s="161"/>
      <c r="M203" s="154" t="s">
        <v>1</v>
      </c>
      <c r="N203" s="155" t="s">
        <v>32</v>
      </c>
      <c r="O203" s="143">
        <v>0</v>
      </c>
      <c r="P203" s="143">
        <f t="shared" si="51"/>
        <v>0</v>
      </c>
      <c r="Q203" s="143">
        <v>0</v>
      </c>
      <c r="R203" s="143">
        <f t="shared" si="52"/>
        <v>0</v>
      </c>
      <c r="S203" s="143">
        <v>0</v>
      </c>
      <c r="T203" s="144">
        <f t="shared" si="5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45" t="s">
        <v>121</v>
      </c>
      <c r="AT203" s="145" t="s">
        <v>213</v>
      </c>
      <c r="AU203" s="145" t="s">
        <v>73</v>
      </c>
      <c r="AY203" s="14" t="s">
        <v>108</v>
      </c>
      <c r="BE203" s="146">
        <f t="shared" si="54"/>
        <v>0</v>
      </c>
      <c r="BF203" s="146">
        <f t="shared" si="55"/>
        <v>0</v>
      </c>
      <c r="BG203" s="146">
        <f t="shared" si="56"/>
        <v>0</v>
      </c>
      <c r="BH203" s="146">
        <f t="shared" si="57"/>
        <v>0</v>
      </c>
      <c r="BI203" s="146">
        <f t="shared" si="58"/>
        <v>0</v>
      </c>
      <c r="BJ203" s="14" t="s">
        <v>115</v>
      </c>
      <c r="BK203" s="147">
        <f t="shared" si="59"/>
        <v>0</v>
      </c>
      <c r="BL203" s="14" t="s">
        <v>114</v>
      </c>
      <c r="BM203" s="145" t="s">
        <v>302</v>
      </c>
    </row>
    <row r="204" spans="1:65" s="2" customFormat="1" ht="16.5" customHeight="1">
      <c r="A204" s="26"/>
      <c r="B204" s="134"/>
      <c r="C204" s="135">
        <v>62</v>
      </c>
      <c r="D204" s="135" t="s">
        <v>111</v>
      </c>
      <c r="E204" s="136" t="s">
        <v>303</v>
      </c>
      <c r="F204" s="137" t="s">
        <v>304</v>
      </c>
      <c r="G204" s="138" t="s">
        <v>113</v>
      </c>
      <c r="H204" s="139">
        <v>5</v>
      </c>
      <c r="I204" s="139"/>
      <c r="J204" s="139">
        <f t="shared" si="50"/>
        <v>0</v>
      </c>
      <c r="K204" s="140"/>
      <c r="L204" s="161"/>
      <c r="M204" s="141" t="s">
        <v>1</v>
      </c>
      <c r="N204" s="142" t="s">
        <v>32</v>
      </c>
      <c r="O204" s="143">
        <v>0</v>
      </c>
      <c r="P204" s="143">
        <f t="shared" si="51"/>
        <v>0</v>
      </c>
      <c r="Q204" s="143">
        <v>0</v>
      </c>
      <c r="R204" s="143">
        <f t="shared" si="52"/>
        <v>0</v>
      </c>
      <c r="S204" s="143">
        <v>0</v>
      </c>
      <c r="T204" s="144">
        <f t="shared" si="5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5" t="s">
        <v>114</v>
      </c>
      <c r="AT204" s="145" t="s">
        <v>111</v>
      </c>
      <c r="AU204" s="145" t="s">
        <v>73</v>
      </c>
      <c r="AY204" s="14" t="s">
        <v>108</v>
      </c>
      <c r="BE204" s="146">
        <f t="shared" si="54"/>
        <v>0</v>
      </c>
      <c r="BF204" s="146">
        <f t="shared" si="55"/>
        <v>0</v>
      </c>
      <c r="BG204" s="146">
        <f t="shared" si="56"/>
        <v>0</v>
      </c>
      <c r="BH204" s="146">
        <f t="shared" si="57"/>
        <v>0</v>
      </c>
      <c r="BI204" s="146">
        <f t="shared" si="58"/>
        <v>0</v>
      </c>
      <c r="BJ204" s="14" t="s">
        <v>115</v>
      </c>
      <c r="BK204" s="147">
        <f t="shared" si="59"/>
        <v>0</v>
      </c>
      <c r="BL204" s="14" t="s">
        <v>114</v>
      </c>
      <c r="BM204" s="145" t="s">
        <v>305</v>
      </c>
    </row>
    <row r="205" spans="1:65" s="2" customFormat="1" ht="16.5" customHeight="1">
      <c r="A205" s="26"/>
      <c r="B205" s="134"/>
      <c r="C205" s="164">
        <v>63</v>
      </c>
      <c r="D205" s="135" t="s">
        <v>111</v>
      </c>
      <c r="E205" s="136" t="s">
        <v>306</v>
      </c>
      <c r="F205" s="137" t="s">
        <v>307</v>
      </c>
      <c r="G205" s="138" t="s">
        <v>308</v>
      </c>
      <c r="H205" s="139">
        <v>10</v>
      </c>
      <c r="I205" s="139"/>
      <c r="J205" s="139">
        <f t="shared" si="50"/>
        <v>0</v>
      </c>
      <c r="K205" s="140"/>
      <c r="L205" s="161"/>
      <c r="M205" s="141" t="s">
        <v>1</v>
      </c>
      <c r="N205" s="142" t="s">
        <v>32</v>
      </c>
      <c r="O205" s="143">
        <v>0</v>
      </c>
      <c r="P205" s="143">
        <f t="shared" si="51"/>
        <v>0</v>
      </c>
      <c r="Q205" s="143">
        <v>0</v>
      </c>
      <c r="R205" s="143">
        <f t="shared" si="52"/>
        <v>0</v>
      </c>
      <c r="S205" s="143">
        <v>0</v>
      </c>
      <c r="T205" s="144">
        <f t="shared" si="5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5" t="s">
        <v>114</v>
      </c>
      <c r="AT205" s="145" t="s">
        <v>111</v>
      </c>
      <c r="AU205" s="145" t="s">
        <v>73</v>
      </c>
      <c r="AY205" s="14" t="s">
        <v>108</v>
      </c>
      <c r="BE205" s="146">
        <f t="shared" si="54"/>
        <v>0</v>
      </c>
      <c r="BF205" s="146">
        <f t="shared" si="55"/>
        <v>0</v>
      </c>
      <c r="BG205" s="146">
        <f t="shared" si="56"/>
        <v>0</v>
      </c>
      <c r="BH205" s="146">
        <f t="shared" si="57"/>
        <v>0</v>
      </c>
      <c r="BI205" s="146">
        <f t="shared" si="58"/>
        <v>0</v>
      </c>
      <c r="BJ205" s="14" t="s">
        <v>115</v>
      </c>
      <c r="BK205" s="147">
        <f t="shared" si="59"/>
        <v>0</v>
      </c>
      <c r="BL205" s="14" t="s">
        <v>114</v>
      </c>
      <c r="BM205" s="145" t="s">
        <v>309</v>
      </c>
    </row>
    <row r="206" spans="1:65" s="2" customFormat="1" ht="16.5" customHeight="1">
      <c r="A206" s="26"/>
      <c r="B206" s="134"/>
      <c r="C206" s="164">
        <v>64</v>
      </c>
      <c r="D206" s="135" t="s">
        <v>111</v>
      </c>
      <c r="E206" s="136" t="s">
        <v>310</v>
      </c>
      <c r="F206" s="137" t="s">
        <v>311</v>
      </c>
      <c r="G206" s="138" t="s">
        <v>308</v>
      </c>
      <c r="H206" s="139">
        <v>10</v>
      </c>
      <c r="I206" s="139"/>
      <c r="J206" s="139">
        <f t="shared" si="50"/>
        <v>0</v>
      </c>
      <c r="K206" s="140"/>
      <c r="L206" s="161"/>
      <c r="M206" s="141" t="s">
        <v>1</v>
      </c>
      <c r="N206" s="142" t="s">
        <v>32</v>
      </c>
      <c r="O206" s="143">
        <v>0</v>
      </c>
      <c r="P206" s="143">
        <f t="shared" si="51"/>
        <v>0</v>
      </c>
      <c r="Q206" s="143">
        <v>0</v>
      </c>
      <c r="R206" s="143">
        <f t="shared" si="52"/>
        <v>0</v>
      </c>
      <c r="S206" s="143">
        <v>0</v>
      </c>
      <c r="T206" s="144">
        <f t="shared" si="5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45" t="s">
        <v>114</v>
      </c>
      <c r="AT206" s="145" t="s">
        <v>111</v>
      </c>
      <c r="AU206" s="145" t="s">
        <v>73</v>
      </c>
      <c r="AY206" s="14" t="s">
        <v>108</v>
      </c>
      <c r="BE206" s="146">
        <f t="shared" si="54"/>
        <v>0</v>
      </c>
      <c r="BF206" s="146">
        <f t="shared" si="55"/>
        <v>0</v>
      </c>
      <c r="BG206" s="146">
        <f t="shared" si="56"/>
        <v>0</v>
      </c>
      <c r="BH206" s="146">
        <f t="shared" si="57"/>
        <v>0</v>
      </c>
      <c r="BI206" s="146">
        <f t="shared" si="58"/>
        <v>0</v>
      </c>
      <c r="BJ206" s="14" t="s">
        <v>115</v>
      </c>
      <c r="BK206" s="147">
        <f t="shared" si="59"/>
        <v>0</v>
      </c>
      <c r="BL206" s="14" t="s">
        <v>114</v>
      </c>
      <c r="BM206" s="145" t="s">
        <v>312</v>
      </c>
    </row>
    <row r="207" spans="1:65" s="2" customFormat="1" ht="16.5" customHeight="1">
      <c r="A207" s="26"/>
      <c r="B207" s="134"/>
      <c r="C207" s="135">
        <v>65</v>
      </c>
      <c r="D207" s="135" t="s">
        <v>111</v>
      </c>
      <c r="E207" s="136" t="s">
        <v>313</v>
      </c>
      <c r="F207" s="137" t="s">
        <v>314</v>
      </c>
      <c r="G207" s="138" t="s">
        <v>308</v>
      </c>
      <c r="H207" s="139">
        <v>6</v>
      </c>
      <c r="I207" s="139"/>
      <c r="J207" s="139">
        <f t="shared" si="50"/>
        <v>0</v>
      </c>
      <c r="K207" s="140"/>
      <c r="L207" s="161"/>
      <c r="M207" s="141" t="s">
        <v>1</v>
      </c>
      <c r="N207" s="142" t="s">
        <v>32</v>
      </c>
      <c r="O207" s="143">
        <v>0</v>
      </c>
      <c r="P207" s="143">
        <f t="shared" si="51"/>
        <v>0</v>
      </c>
      <c r="Q207" s="143">
        <v>0</v>
      </c>
      <c r="R207" s="143">
        <f t="shared" si="52"/>
        <v>0</v>
      </c>
      <c r="S207" s="143">
        <v>0</v>
      </c>
      <c r="T207" s="144">
        <f t="shared" si="5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45" t="s">
        <v>114</v>
      </c>
      <c r="AT207" s="145" t="s">
        <v>111</v>
      </c>
      <c r="AU207" s="145" t="s">
        <v>73</v>
      </c>
      <c r="AY207" s="14" t="s">
        <v>108</v>
      </c>
      <c r="BE207" s="146">
        <f t="shared" si="54"/>
        <v>0</v>
      </c>
      <c r="BF207" s="146">
        <f t="shared" si="55"/>
        <v>0</v>
      </c>
      <c r="BG207" s="146">
        <f t="shared" si="56"/>
        <v>0</v>
      </c>
      <c r="BH207" s="146">
        <f t="shared" si="57"/>
        <v>0</v>
      </c>
      <c r="BI207" s="146">
        <f t="shared" si="58"/>
        <v>0</v>
      </c>
      <c r="BJ207" s="14" t="s">
        <v>115</v>
      </c>
      <c r="BK207" s="147">
        <f t="shared" si="59"/>
        <v>0</v>
      </c>
      <c r="BL207" s="14" t="s">
        <v>114</v>
      </c>
      <c r="BM207" s="145" t="s">
        <v>315</v>
      </c>
    </row>
    <row r="208" spans="1:65" s="2" customFormat="1" ht="16.5" customHeight="1">
      <c r="A208" s="26"/>
      <c r="B208" s="134"/>
      <c r="C208" s="164">
        <v>66</v>
      </c>
      <c r="D208" s="135" t="s">
        <v>111</v>
      </c>
      <c r="E208" s="136" t="s">
        <v>316</v>
      </c>
      <c r="F208" s="137" t="s">
        <v>317</v>
      </c>
      <c r="G208" s="138" t="s">
        <v>308</v>
      </c>
      <c r="H208" s="139">
        <v>6</v>
      </c>
      <c r="I208" s="139"/>
      <c r="J208" s="139">
        <f t="shared" si="50"/>
        <v>0</v>
      </c>
      <c r="K208" s="140"/>
      <c r="L208" s="161"/>
      <c r="M208" s="141" t="s">
        <v>1</v>
      </c>
      <c r="N208" s="142" t="s">
        <v>32</v>
      </c>
      <c r="O208" s="143">
        <v>0</v>
      </c>
      <c r="P208" s="143">
        <f t="shared" si="51"/>
        <v>0</v>
      </c>
      <c r="Q208" s="143">
        <v>0</v>
      </c>
      <c r="R208" s="143">
        <f t="shared" si="52"/>
        <v>0</v>
      </c>
      <c r="S208" s="143">
        <v>0</v>
      </c>
      <c r="T208" s="144">
        <f t="shared" si="5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45" t="s">
        <v>114</v>
      </c>
      <c r="AT208" s="145" t="s">
        <v>111</v>
      </c>
      <c r="AU208" s="145" t="s">
        <v>73</v>
      </c>
      <c r="AY208" s="14" t="s">
        <v>108</v>
      </c>
      <c r="BE208" s="146">
        <f t="shared" si="54"/>
        <v>0</v>
      </c>
      <c r="BF208" s="146">
        <f t="shared" si="55"/>
        <v>0</v>
      </c>
      <c r="BG208" s="146">
        <f t="shared" si="56"/>
        <v>0</v>
      </c>
      <c r="BH208" s="146">
        <f t="shared" si="57"/>
        <v>0</v>
      </c>
      <c r="BI208" s="146">
        <f t="shared" si="58"/>
        <v>0</v>
      </c>
      <c r="BJ208" s="14" t="s">
        <v>115</v>
      </c>
      <c r="BK208" s="147">
        <f t="shared" si="59"/>
        <v>0</v>
      </c>
      <c r="BL208" s="14" t="s">
        <v>114</v>
      </c>
      <c r="BM208" s="145" t="s">
        <v>318</v>
      </c>
    </row>
    <row r="209" spans="1:65" s="2" customFormat="1" ht="16.5" customHeight="1">
      <c r="A209" s="26"/>
      <c r="B209" s="134"/>
      <c r="C209" s="164">
        <v>67</v>
      </c>
      <c r="D209" s="135" t="s">
        <v>111</v>
      </c>
      <c r="E209" s="136" t="s">
        <v>319</v>
      </c>
      <c r="F209" s="137" t="s">
        <v>320</v>
      </c>
      <c r="G209" s="138" t="s">
        <v>308</v>
      </c>
      <c r="H209" s="139">
        <v>6</v>
      </c>
      <c r="I209" s="139"/>
      <c r="J209" s="139">
        <f t="shared" si="50"/>
        <v>0</v>
      </c>
      <c r="K209" s="140"/>
      <c r="L209" s="161"/>
      <c r="M209" s="141" t="s">
        <v>1</v>
      </c>
      <c r="N209" s="142" t="s">
        <v>32</v>
      </c>
      <c r="O209" s="143">
        <v>0</v>
      </c>
      <c r="P209" s="143">
        <f t="shared" si="51"/>
        <v>0</v>
      </c>
      <c r="Q209" s="143">
        <v>0</v>
      </c>
      <c r="R209" s="143">
        <f t="shared" si="52"/>
        <v>0</v>
      </c>
      <c r="S209" s="143">
        <v>0</v>
      </c>
      <c r="T209" s="144">
        <f t="shared" si="5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5" t="s">
        <v>114</v>
      </c>
      <c r="AT209" s="145" t="s">
        <v>111</v>
      </c>
      <c r="AU209" s="145" t="s">
        <v>73</v>
      </c>
      <c r="AY209" s="14" t="s">
        <v>108</v>
      </c>
      <c r="BE209" s="146">
        <f t="shared" si="54"/>
        <v>0</v>
      </c>
      <c r="BF209" s="146">
        <f t="shared" si="55"/>
        <v>0</v>
      </c>
      <c r="BG209" s="146">
        <f t="shared" si="56"/>
        <v>0</v>
      </c>
      <c r="BH209" s="146">
        <f t="shared" si="57"/>
        <v>0</v>
      </c>
      <c r="BI209" s="146">
        <f t="shared" si="58"/>
        <v>0</v>
      </c>
      <c r="BJ209" s="14" t="s">
        <v>115</v>
      </c>
      <c r="BK209" s="147">
        <f t="shared" si="59"/>
        <v>0</v>
      </c>
      <c r="BL209" s="14" t="s">
        <v>114</v>
      </c>
      <c r="BM209" s="145" t="s">
        <v>321</v>
      </c>
    </row>
    <row r="210" spans="1:65" s="2" customFormat="1" ht="16.5" customHeight="1">
      <c r="A210" s="26"/>
      <c r="B210" s="134"/>
      <c r="C210" s="135">
        <v>68</v>
      </c>
      <c r="D210" s="135" t="s">
        <v>111</v>
      </c>
      <c r="E210" s="136" t="s">
        <v>322</v>
      </c>
      <c r="F210" s="137" t="s">
        <v>323</v>
      </c>
      <c r="G210" s="138" t="s">
        <v>308</v>
      </c>
      <c r="H210" s="139">
        <v>16</v>
      </c>
      <c r="I210" s="139"/>
      <c r="J210" s="139">
        <f t="shared" si="50"/>
        <v>0</v>
      </c>
      <c r="K210" s="140"/>
      <c r="L210" s="161"/>
      <c r="M210" s="141" t="s">
        <v>1</v>
      </c>
      <c r="N210" s="142" t="s">
        <v>32</v>
      </c>
      <c r="O210" s="143">
        <v>0</v>
      </c>
      <c r="P210" s="143">
        <f t="shared" si="51"/>
        <v>0</v>
      </c>
      <c r="Q210" s="143">
        <v>0</v>
      </c>
      <c r="R210" s="143">
        <f t="shared" si="52"/>
        <v>0</v>
      </c>
      <c r="S210" s="143">
        <v>0</v>
      </c>
      <c r="T210" s="144">
        <f t="shared" si="5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45" t="s">
        <v>114</v>
      </c>
      <c r="AT210" s="145" t="s">
        <v>111</v>
      </c>
      <c r="AU210" s="145" t="s">
        <v>73</v>
      </c>
      <c r="AY210" s="14" t="s">
        <v>108</v>
      </c>
      <c r="BE210" s="146">
        <f t="shared" si="54"/>
        <v>0</v>
      </c>
      <c r="BF210" s="146">
        <f t="shared" si="55"/>
        <v>0</v>
      </c>
      <c r="BG210" s="146">
        <f t="shared" si="56"/>
        <v>0</v>
      </c>
      <c r="BH210" s="146">
        <f t="shared" si="57"/>
        <v>0</v>
      </c>
      <c r="BI210" s="146">
        <f t="shared" si="58"/>
        <v>0</v>
      </c>
      <c r="BJ210" s="14" t="s">
        <v>115</v>
      </c>
      <c r="BK210" s="147">
        <f t="shared" si="59"/>
        <v>0</v>
      </c>
      <c r="BL210" s="14" t="s">
        <v>114</v>
      </c>
      <c r="BM210" s="145" t="s">
        <v>324</v>
      </c>
    </row>
    <row r="211" spans="1:65" s="2" customFormat="1" ht="16.5" customHeight="1">
      <c r="A211" s="26"/>
      <c r="B211" s="134"/>
      <c r="C211" s="164">
        <v>69</v>
      </c>
      <c r="D211" s="135" t="s">
        <v>111</v>
      </c>
      <c r="E211" s="136" t="s">
        <v>325</v>
      </c>
      <c r="F211" s="137" t="s">
        <v>326</v>
      </c>
      <c r="G211" s="138" t="s">
        <v>308</v>
      </c>
      <c r="H211" s="139">
        <v>8</v>
      </c>
      <c r="I211" s="139"/>
      <c r="J211" s="139">
        <f t="shared" si="50"/>
        <v>0</v>
      </c>
      <c r="K211" s="140"/>
      <c r="L211" s="161"/>
      <c r="M211" s="141" t="s">
        <v>1</v>
      </c>
      <c r="N211" s="142" t="s">
        <v>32</v>
      </c>
      <c r="O211" s="143">
        <v>0</v>
      </c>
      <c r="P211" s="143">
        <f t="shared" si="51"/>
        <v>0</v>
      </c>
      <c r="Q211" s="143">
        <v>0</v>
      </c>
      <c r="R211" s="143">
        <f t="shared" si="52"/>
        <v>0</v>
      </c>
      <c r="S211" s="143">
        <v>0</v>
      </c>
      <c r="T211" s="144">
        <f t="shared" si="5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5" t="s">
        <v>114</v>
      </c>
      <c r="AT211" s="145" t="s">
        <v>111</v>
      </c>
      <c r="AU211" s="145" t="s">
        <v>73</v>
      </c>
      <c r="AY211" s="14" t="s">
        <v>108</v>
      </c>
      <c r="BE211" s="146">
        <f t="shared" si="54"/>
        <v>0</v>
      </c>
      <c r="BF211" s="146">
        <f t="shared" si="55"/>
        <v>0</v>
      </c>
      <c r="BG211" s="146">
        <f t="shared" si="56"/>
        <v>0</v>
      </c>
      <c r="BH211" s="146">
        <f t="shared" si="57"/>
        <v>0</v>
      </c>
      <c r="BI211" s="146">
        <f t="shared" si="58"/>
        <v>0</v>
      </c>
      <c r="BJ211" s="14" t="s">
        <v>115</v>
      </c>
      <c r="BK211" s="147">
        <f t="shared" si="59"/>
        <v>0</v>
      </c>
      <c r="BL211" s="14" t="s">
        <v>114</v>
      </c>
      <c r="BM211" s="145" t="s">
        <v>327</v>
      </c>
    </row>
    <row r="212" spans="1:65" s="2" customFormat="1" ht="16.5" customHeight="1">
      <c r="A212" s="26"/>
      <c r="B212" s="134"/>
      <c r="C212" s="164">
        <v>70</v>
      </c>
      <c r="D212" s="135" t="s">
        <v>111</v>
      </c>
      <c r="E212" s="136" t="s">
        <v>328</v>
      </c>
      <c r="F212" s="137" t="s">
        <v>329</v>
      </c>
      <c r="G212" s="138" t="s">
        <v>330</v>
      </c>
      <c r="H212" s="139">
        <v>1</v>
      </c>
      <c r="I212" s="139"/>
      <c r="J212" s="139">
        <f t="shared" si="50"/>
        <v>0</v>
      </c>
      <c r="K212" s="140"/>
      <c r="L212" s="161"/>
      <c r="M212" s="156" t="s">
        <v>1</v>
      </c>
      <c r="N212" s="157" t="s">
        <v>32</v>
      </c>
      <c r="O212" s="158">
        <v>0</v>
      </c>
      <c r="P212" s="158">
        <f t="shared" si="51"/>
        <v>0</v>
      </c>
      <c r="Q212" s="158">
        <v>0</v>
      </c>
      <c r="R212" s="158">
        <f t="shared" si="52"/>
        <v>0</v>
      </c>
      <c r="S212" s="158">
        <v>0</v>
      </c>
      <c r="T212" s="159">
        <f t="shared" si="5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5" t="s">
        <v>114</v>
      </c>
      <c r="AT212" s="145" t="s">
        <v>111</v>
      </c>
      <c r="AU212" s="145" t="s">
        <v>73</v>
      </c>
      <c r="AY212" s="14" t="s">
        <v>108</v>
      </c>
      <c r="BE212" s="146">
        <f t="shared" si="54"/>
        <v>0</v>
      </c>
      <c r="BF212" s="146">
        <f t="shared" si="55"/>
        <v>0</v>
      </c>
      <c r="BG212" s="146">
        <f t="shared" si="56"/>
        <v>0</v>
      </c>
      <c r="BH212" s="146">
        <f t="shared" si="57"/>
        <v>0</v>
      </c>
      <c r="BI212" s="146">
        <f t="shared" si="58"/>
        <v>0</v>
      </c>
      <c r="BJ212" s="14" t="s">
        <v>115</v>
      </c>
      <c r="BK212" s="147">
        <f t="shared" si="59"/>
        <v>0</v>
      </c>
      <c r="BL212" s="14" t="s">
        <v>114</v>
      </c>
      <c r="BM212" s="145" t="s">
        <v>331</v>
      </c>
    </row>
    <row r="213" spans="1:65" s="2" customFormat="1" ht="6.95" customHeight="1">
      <c r="A213" s="26"/>
      <c r="B213" s="41"/>
      <c r="C213" s="42"/>
      <c r="D213" s="42"/>
      <c r="E213" s="42"/>
      <c r="F213" s="42"/>
      <c r="G213" s="42"/>
      <c r="H213" s="42"/>
      <c r="I213" s="42"/>
      <c r="J213" s="42"/>
      <c r="K213" s="42"/>
      <c r="L213" s="27"/>
      <c r="M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</row>
  </sheetData>
  <autoFilter ref="C127:K212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131 J133:J160 J182:J212 J162:J168 J170:J17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200CD-6DD2-42C4-B999-653EE60C6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0CAEC7-9654-40EA-B911-3BA4F17B352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EE8918-257F-47E1-9E60-10F420AD2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SZ Mamateyová-re...</vt:lpstr>
      <vt:lpstr>'01 - SZ Mamateyová-re...'!Názvy_tlače</vt:lpstr>
      <vt:lpstr>'Rekapitulácia stavby'!Názvy_tlače</vt:lpstr>
      <vt:lpstr>'01 - SZ Mamateyová-re...'!Oblasť_tlače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2021-06-11T09:34:59Z</dcterms:created>
  <dcterms:modified xsi:type="dcterms:W3CDTF">2022-06-21T10:25:07Z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