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P_0235 - Stajne s hospod..." sheetId="2" r:id="rId2"/>
    <sheet name="SO 07 - Doprava a spevnen..." sheetId="3" r:id="rId3"/>
    <sheet name="SO 08 - Oplotenie výbehu ..." sheetId="4" r:id="rId4"/>
    <sheet name="SO 90 - Fotovoltaická ele..." sheetId="5" r:id="rId5"/>
    <sheet name="SO 91 - Inštalácie EZS a ..." sheetId="6" r:id="rId6"/>
    <sheet name="SO 93 - Vnútorná konštruk..." sheetId="7" r:id="rId7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'SP_0235 - Stajne s hospod...'!$C$121:$K$186</definedName>
    <definedName name="_xlnm.Print_Area" localSheetId="1">'SP_0235 - Stajne s hospod...'!$C$4:$J$76,'SP_0235 - Stajne s hospod...'!$C$82:$J$105,'SP_0235 - Stajne s hospod...'!$C$111:$J$186</definedName>
    <definedName name="_xlnm.Print_Titles" localSheetId="1">'SP_0235 - Stajne s hospod...'!$121:$121</definedName>
    <definedName name="_xlnm._FilterDatabase" localSheetId="2" hidden="1">'SO 07 - Doprava a spevnen...'!$C$120:$K$165</definedName>
    <definedName name="_xlnm.Print_Area" localSheetId="2">'SO 07 - Doprava a spevnen...'!$C$4:$J$76,'SO 07 - Doprava a spevnen...'!$C$82:$J$102,'SO 07 - Doprava a spevnen...'!$C$108:$J$165</definedName>
    <definedName name="_xlnm.Print_Titles" localSheetId="2">'SO 07 - Doprava a spevnen...'!$120:$120</definedName>
    <definedName name="_xlnm._FilterDatabase" localSheetId="3" hidden="1">'SO 08 - Oplotenie výbehu ...'!$C$121:$K$144</definedName>
    <definedName name="_xlnm.Print_Area" localSheetId="3">'SO 08 - Oplotenie výbehu ...'!$C$4:$J$76,'SO 08 - Oplotenie výbehu ...'!$C$82:$J$103,'SO 08 - Oplotenie výbehu ...'!$C$109:$J$144</definedName>
    <definedName name="_xlnm.Print_Titles" localSheetId="3">'SO 08 - Oplotenie výbehu ...'!$121:$121</definedName>
    <definedName name="_xlnm._FilterDatabase" localSheetId="4" hidden="1">'SO 90 - Fotovoltaická ele...'!$C$117:$K$122</definedName>
    <definedName name="_xlnm.Print_Area" localSheetId="4">'SO 90 - Fotovoltaická ele...'!$C$4:$J$76,'SO 90 - Fotovoltaická ele...'!$C$82:$J$99,'SO 90 - Fotovoltaická ele...'!$C$105:$J$122</definedName>
    <definedName name="_xlnm.Print_Titles" localSheetId="4">'SO 90 - Fotovoltaická ele...'!$117:$117</definedName>
    <definedName name="_xlnm._FilterDatabase" localSheetId="5" hidden="1">'SO 91 - Inštalácie EZS a ...'!$C$117:$K$138</definedName>
    <definedName name="_xlnm.Print_Area" localSheetId="5">'SO 91 - Inštalácie EZS a ...'!$C$4:$J$76,'SO 91 - Inštalácie EZS a ...'!$C$82:$J$99,'SO 91 - Inštalácie EZS a ...'!$C$105:$J$138</definedName>
    <definedName name="_xlnm.Print_Titles" localSheetId="5">'SO 91 - Inštalácie EZS a ...'!$117:$117</definedName>
    <definedName name="_xlnm._FilterDatabase" localSheetId="6" hidden="1">'SO 93 - Vnútorná konštruk...'!$C$116:$K$120</definedName>
    <definedName name="_xlnm.Print_Area" localSheetId="6">'SO 93 - Vnútorná konštruk...'!$C$4:$J$76,'SO 93 - Vnútorná konštruk...'!$C$82:$J$98,'SO 93 - Vnútorná konštruk...'!$C$104:$J$120</definedName>
    <definedName name="_xlnm.Print_Titles" localSheetId="6">'SO 93 - Vnútorná konštruk...'!$116:$116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6" r="P120"/>
  <c r="P119"/>
  <c r="P118"/>
  <c i="1" r="AU99"/>
  <c i="6" r="J37"/>
  <c r="J36"/>
  <c i="1" r="AY99"/>
  <c i="6" r="J35"/>
  <c i="1" r="AX99"/>
  <c i="6"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5" r="J37"/>
  <c r="J36"/>
  <c i="1" r="AY98"/>
  <c i="5" r="J35"/>
  <c i="1" r="AX98"/>
  <c i="5" r="BI122"/>
  <c r="BH122"/>
  <c r="BG122"/>
  <c r="BE122"/>
  <c r="T122"/>
  <c r="R122"/>
  <c r="P122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4" r="J37"/>
  <c r="J36"/>
  <c i="1" r="AY97"/>
  <c i="4" r="J35"/>
  <c i="1" r="AX97"/>
  <c i="4"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85"/>
  <c i="3" r="J37"/>
  <c r="J36"/>
  <c i="1" r="AY96"/>
  <c i="3" r="J35"/>
  <c i="1" r="AX96"/>
  <c i="3" r="BI165"/>
  <c r="BH165"/>
  <c r="BG165"/>
  <c r="BE165"/>
  <c r="T165"/>
  <c r="T164"/>
  <c r="R165"/>
  <c r="R164"/>
  <c r="P165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2" r="J35"/>
  <c r="J34"/>
  <c i="1" r="AY95"/>
  <c i="2" r="J33"/>
  <c i="1" r="AX95"/>
  <c i="2"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BK178"/>
  <c r="BK156"/>
  <c r="BK154"/>
  <c r="J153"/>
  <c r="J146"/>
  <c r="BK145"/>
  <c r="J145"/>
  <c r="J141"/>
  <c r="J138"/>
  <c r="BK137"/>
  <c r="BK136"/>
  <c r="BK135"/>
  <c r="BK133"/>
  <c r="J131"/>
  <c r="BK129"/>
  <c r="BK127"/>
  <c r="BK125"/>
  <c r="BK182"/>
  <c r="BK181"/>
  <c r="BK180"/>
  <c r="J179"/>
  <c r="BK177"/>
  <c r="J176"/>
  <c r="BK175"/>
  <c r="J174"/>
  <c r="BK173"/>
  <c r="BK172"/>
  <c r="BK171"/>
  <c r="BK169"/>
  <c r="BK168"/>
  <c r="BK167"/>
  <c r="J167"/>
  <c r="J164"/>
  <c r="J162"/>
  <c r="J161"/>
  <c r="J158"/>
  <c r="BK152"/>
  <c r="BK146"/>
  <c r="J143"/>
  <c r="BK132"/>
  <c r="J129"/>
  <c r="J184"/>
  <c r="J181"/>
  <c r="J180"/>
  <c r="BK179"/>
  <c r="J178"/>
  <c r="BK159"/>
  <c r="BK158"/>
  <c r="J157"/>
  <c r="J155"/>
  <c r="BK153"/>
  <c r="J149"/>
  <c r="J147"/>
  <c r="BK142"/>
  <c r="BK139"/>
  <c r="J137"/>
  <c r="J135"/>
  <c r="J132"/>
  <c r="J128"/>
  <c r="J126"/>
  <c r="J186"/>
  <c r="BK184"/>
  <c r="J177"/>
  <c r="BK157"/>
  <c r="BK151"/>
  <c r="J148"/>
  <c r="BK143"/>
  <c r="J139"/>
  <c r="J127"/>
  <c i="3" r="J165"/>
  <c r="J162"/>
  <c r="J160"/>
  <c r="J159"/>
  <c r="J156"/>
  <c r="J153"/>
  <c r="J151"/>
  <c r="BK147"/>
  <c r="J145"/>
  <c r="BK143"/>
  <c r="BK141"/>
  <c r="BK139"/>
  <c r="BK137"/>
  <c r="BK134"/>
  <c r="J132"/>
  <c r="J130"/>
  <c i="2" r="BK149"/>
  <c r="BK128"/>
  <c r="BK186"/>
  <c i="3" r="J129"/>
  <c r="J128"/>
  <c r="J127"/>
  <c r="BK126"/>
  <c r="BK125"/>
  <c r="J124"/>
  <c r="BK165"/>
  <c r="J163"/>
  <c r="BK155"/>
  <c r="BK153"/>
  <c r="J152"/>
  <c r="BK150"/>
  <c r="BK148"/>
  <c r="BK145"/>
  <c r="J143"/>
  <c r="J139"/>
  <c r="BK138"/>
  <c r="J134"/>
  <c r="BK132"/>
  <c r="BK129"/>
  <c r="J125"/>
  <c i="4" r="J135"/>
  <c r="BK134"/>
  <c r="BK130"/>
  <c r="BK127"/>
  <c r="J144"/>
  <c r="BK141"/>
  <c r="BK136"/>
  <c r="BK132"/>
  <c r="J130"/>
  <c r="J127"/>
  <c i="5" r="BK122"/>
  <c r="J121"/>
  <c i="6" r="J135"/>
  <c r="J132"/>
  <c r="J129"/>
  <c r="J125"/>
  <c r="BK122"/>
  <c r="BK137"/>
  <c r="BK135"/>
  <c r="J133"/>
  <c r="J131"/>
  <c r="BK129"/>
  <c r="J127"/>
  <c r="BK125"/>
  <c r="BK123"/>
  <c i="7" r="J120"/>
  <c i="2" r="BK134"/>
  <c r="BK176"/>
  <c r="BK174"/>
  <c r="J173"/>
  <c r="J172"/>
  <c r="J171"/>
  <c r="J169"/>
  <c r="J168"/>
  <c r="BK164"/>
  <c r="BK162"/>
  <c r="BK161"/>
  <c r="J159"/>
  <c r="BK155"/>
  <c r="BK147"/>
  <c r="J144"/>
  <c r="J133"/>
  <c r="BK131"/>
  <c i="1" r="AS94"/>
  <c i="2" r="J156"/>
  <c r="J154"/>
  <c r="BK148"/>
  <c r="BK141"/>
  <c r="BK138"/>
  <c r="J136"/>
  <c r="J134"/>
  <c r="J130"/>
  <c r="J125"/>
  <c r="BK185"/>
  <c r="J182"/>
  <c r="J175"/>
  <c r="J152"/>
  <c r="J151"/>
  <c r="BK144"/>
  <c r="J142"/>
  <c r="BK130"/>
  <c r="BK126"/>
  <c i="3" r="BK163"/>
  <c r="BK161"/>
  <c r="J158"/>
  <c r="J154"/>
  <c r="BK152"/>
  <c r="J150"/>
  <c r="J146"/>
  <c r="J144"/>
  <c r="BK142"/>
  <c r="BK140"/>
  <c r="J138"/>
  <c r="J135"/>
  <c r="J133"/>
  <c r="BK131"/>
  <c r="BK160"/>
  <c r="J157"/>
  <c r="BK151"/>
  <c r="J148"/>
  <c r="J137"/>
  <c r="BK130"/>
  <c r="BK127"/>
  <c r="BK124"/>
  <c i="4" r="BK144"/>
  <c r="BK142"/>
  <c r="J136"/>
  <c r="J132"/>
  <c r="BK129"/>
  <c r="BK126"/>
  <c r="BK143"/>
  <c r="J142"/>
  <c r="BK138"/>
  <c r="BK135"/>
  <c r="BK131"/>
  <c r="BK128"/>
  <c r="J125"/>
  <c i="5" r="BK121"/>
  <c i="6" r="J137"/>
  <c r="BK133"/>
  <c r="J130"/>
  <c r="BK127"/>
  <c r="BK124"/>
  <c r="J121"/>
  <c r="BK138"/>
  <c r="J136"/>
  <c r="BK134"/>
  <c r="BK132"/>
  <c r="BK130"/>
  <c r="J128"/>
  <c r="J126"/>
  <c r="J124"/>
  <c r="J122"/>
  <c r="BK121"/>
  <c i="7" r="J119"/>
  <c r="BK120"/>
  <c r="BK119"/>
  <c i="2" r="J185"/>
  <c i="3" r="BK162"/>
  <c r="J161"/>
  <c r="BK159"/>
  <c r="BK158"/>
  <c r="BK157"/>
  <c r="BK156"/>
  <c r="J155"/>
  <c r="BK154"/>
  <c r="J147"/>
  <c r="BK146"/>
  <c r="BK144"/>
  <c r="J142"/>
  <c r="J141"/>
  <c r="J140"/>
  <c r="BK135"/>
  <c r="BK133"/>
  <c r="J131"/>
  <c r="BK128"/>
  <c r="J126"/>
  <c i="4" r="J143"/>
  <c r="J141"/>
  <c r="J138"/>
  <c r="J131"/>
  <c r="J128"/>
  <c r="BK125"/>
  <c r="J134"/>
  <c r="J129"/>
  <c r="J126"/>
  <c i="5" r="J122"/>
  <c i="6" r="J138"/>
  <c r="BK136"/>
  <c r="J134"/>
  <c r="BK131"/>
  <c r="BK128"/>
  <c r="BK126"/>
  <c r="J123"/>
  <c r="F36"/>
  <c i="2" l="1" r="R124"/>
  <c r="P140"/>
  <c r="T140"/>
  <c r="R150"/>
  <c r="P160"/>
  <c r="BK170"/>
  <c r="J170"/>
  <c r="J103"/>
  <c r="R170"/>
  <c r="P183"/>
  <c i="3" r="BK123"/>
  <c r="J123"/>
  <c r="J98"/>
  <c r="BK136"/>
  <c r="J136"/>
  <c r="J99"/>
  <c r="R136"/>
  <c r="P149"/>
  <c i="4" r="T124"/>
  <c r="T133"/>
  <c r="P140"/>
  <c r="P139"/>
  <c i="5" r="P120"/>
  <c r="P119"/>
  <c r="P118"/>
  <c i="1" r="AU98"/>
  <c i="6" r="R120"/>
  <c r="R119"/>
  <c r="R118"/>
  <c i="3" r="P123"/>
  <c r="P136"/>
  <c r="BK149"/>
  <c r="J149"/>
  <c r="J100"/>
  <c r="T149"/>
  <c i="4" r="BK124"/>
  <c r="J124"/>
  <c r="J98"/>
  <c r="R124"/>
  <c r="P133"/>
  <c r="BK140"/>
  <c r="J140"/>
  <c r="J102"/>
  <c r="T140"/>
  <c r="T139"/>
  <c i="5" r="BK120"/>
  <c r="J120"/>
  <c r="J98"/>
  <c r="R120"/>
  <c r="R119"/>
  <c r="R118"/>
  <c i="6" r="T120"/>
  <c r="T119"/>
  <c r="T118"/>
  <c i="2" r="P124"/>
  <c r="BK140"/>
  <c r="J140"/>
  <c r="J97"/>
  <c r="BK150"/>
  <c r="J150"/>
  <c r="J98"/>
  <c r="T150"/>
  <c r="T160"/>
  <c r="BK166"/>
  <c r="J166"/>
  <c r="J102"/>
  <c r="T166"/>
  <c r="T170"/>
  <c r="R183"/>
  <c r="BK124"/>
  <c r="J124"/>
  <c r="J96"/>
  <c r="T124"/>
  <c r="T123"/>
  <c r="R140"/>
  <c r="P150"/>
  <c r="BK160"/>
  <c r="J160"/>
  <c r="J99"/>
  <c r="R160"/>
  <c r="P166"/>
  <c r="R166"/>
  <c r="R165"/>
  <c r="P170"/>
  <c r="BK183"/>
  <c r="J183"/>
  <c r="J104"/>
  <c r="T183"/>
  <c i="3" r="R123"/>
  <c r="T123"/>
  <c r="T136"/>
  <c r="R149"/>
  <c i="4" r="P124"/>
  <c r="P123"/>
  <c r="P122"/>
  <c i="1" r="AU97"/>
  <c i="4" r="BK133"/>
  <c r="J133"/>
  <c r="J99"/>
  <c r="R133"/>
  <c r="R140"/>
  <c r="R139"/>
  <c i="5" r="T120"/>
  <c r="T119"/>
  <c r="T118"/>
  <c i="6" r="BK120"/>
  <c r="BK119"/>
  <c r="J119"/>
  <c r="J97"/>
  <c i="7" r="BK118"/>
  <c r="J118"/>
  <c r="J97"/>
  <c r="P118"/>
  <c r="P117"/>
  <c i="1" r="AU100"/>
  <c i="7" r="R118"/>
  <c r="R117"/>
  <c r="T118"/>
  <c r="T117"/>
  <c i="2" r="BK163"/>
  <c r="J163"/>
  <c r="J100"/>
  <c i="3" r="BK164"/>
  <c r="J164"/>
  <c r="J101"/>
  <c i="4" r="BK137"/>
  <c r="J137"/>
  <c r="J100"/>
  <c i="6" r="BK118"/>
  <c r="J118"/>
  <c r="J96"/>
  <c r="J120"/>
  <c r="J98"/>
  <c i="7" r="E85"/>
  <c r="J89"/>
  <c r="F92"/>
  <c r="BF119"/>
  <c r="BF120"/>
  <c i="6" r="E85"/>
  <c r="F115"/>
  <c r="BF121"/>
  <c r="BF122"/>
  <c r="BF123"/>
  <c r="BF124"/>
  <c r="BF125"/>
  <c r="BF126"/>
  <c r="BF127"/>
  <c r="BF129"/>
  <c r="BF130"/>
  <c r="BF132"/>
  <c r="BF133"/>
  <c r="BF134"/>
  <c r="BF135"/>
  <c r="BF136"/>
  <c r="BF138"/>
  <c r="J89"/>
  <c r="BF128"/>
  <c r="BF131"/>
  <c r="BF137"/>
  <c i="1" r="BC99"/>
  <c i="5" r="E85"/>
  <c r="J89"/>
  <c r="F92"/>
  <c r="BF121"/>
  <c r="BF122"/>
  <c i="4" r="E112"/>
  <c r="J116"/>
  <c r="BF125"/>
  <c r="BF126"/>
  <c r="BF128"/>
  <c r="BF129"/>
  <c r="BF143"/>
  <c r="BF144"/>
  <c r="F92"/>
  <c r="BF127"/>
  <c r="BF130"/>
  <c r="BF131"/>
  <c r="BF132"/>
  <c r="BF134"/>
  <c r="BF135"/>
  <c r="BF136"/>
  <c r="BF138"/>
  <c r="BF141"/>
  <c r="BF142"/>
  <c i="3" r="J89"/>
  <c r="BF124"/>
  <c r="BF125"/>
  <c r="BF128"/>
  <c r="BF130"/>
  <c r="BF133"/>
  <c r="BF138"/>
  <c r="BF139"/>
  <c r="BF141"/>
  <c r="BF142"/>
  <c r="BF143"/>
  <c r="BF146"/>
  <c r="BF150"/>
  <c r="BF151"/>
  <c r="BF152"/>
  <c r="BF153"/>
  <c r="BF154"/>
  <c r="BF155"/>
  <c r="BF156"/>
  <c r="BF157"/>
  <c r="BF163"/>
  <c r="E85"/>
  <c r="F92"/>
  <c r="BF126"/>
  <c r="BF127"/>
  <c r="BF129"/>
  <c r="BF131"/>
  <c r="BF132"/>
  <c r="BF134"/>
  <c r="BF135"/>
  <c r="BF137"/>
  <c r="BF140"/>
  <c r="BF144"/>
  <c r="BF145"/>
  <c r="BF147"/>
  <c r="BF148"/>
  <c r="BF158"/>
  <c r="BF159"/>
  <c r="BF160"/>
  <c r="BF161"/>
  <c r="BF162"/>
  <c r="BF165"/>
  <c i="2" r="BF125"/>
  <c r="BF128"/>
  <c r="BF129"/>
  <c r="BF144"/>
  <c r="BF145"/>
  <c r="BF153"/>
  <c r="BF174"/>
  <c r="BF175"/>
  <c r="BF176"/>
  <c r="J116"/>
  <c r="BF126"/>
  <c r="BF127"/>
  <c r="BF131"/>
  <c r="BF132"/>
  <c r="BF133"/>
  <c r="BF141"/>
  <c r="BF143"/>
  <c r="BF146"/>
  <c r="BF148"/>
  <c r="BF169"/>
  <c r="BF177"/>
  <c r="BF179"/>
  <c r="F119"/>
  <c r="BF136"/>
  <c r="BF142"/>
  <c r="BF149"/>
  <c r="BF151"/>
  <c r="BF154"/>
  <c r="BF155"/>
  <c r="BF156"/>
  <c r="BF157"/>
  <c r="BF158"/>
  <c r="BF159"/>
  <c r="BF161"/>
  <c r="BF162"/>
  <c r="BF164"/>
  <c r="BF167"/>
  <c r="BF168"/>
  <c r="BF171"/>
  <c r="BF172"/>
  <c r="BF173"/>
  <c r="BF178"/>
  <c r="BF180"/>
  <c r="BF184"/>
  <c r="BF130"/>
  <c r="BF134"/>
  <c r="BF135"/>
  <c r="BF137"/>
  <c r="BF138"/>
  <c r="BF139"/>
  <c r="BF147"/>
  <c r="BF152"/>
  <c r="BF181"/>
  <c r="BF182"/>
  <c r="BF185"/>
  <c r="BF186"/>
  <c r="J31"/>
  <c i="1" r="AV95"/>
  <c i="2" r="F34"/>
  <c i="1" r="BC95"/>
  <c i="3" r="F36"/>
  <c i="1" r="BC96"/>
  <c i="4" r="F37"/>
  <c i="1" r="BD97"/>
  <c i="5" r="F33"/>
  <c i="1" r="AZ98"/>
  <c i="5" r="F35"/>
  <c i="1" r="BB98"/>
  <c i="5" r="J33"/>
  <c i="1" r="AV98"/>
  <c i="6" r="F33"/>
  <c i="1" r="AZ99"/>
  <c i="2" r="F35"/>
  <c i="1" r="BD95"/>
  <c i="3" r="F37"/>
  <c i="1" r="BD96"/>
  <c i="4" r="F33"/>
  <c i="1" r="AZ97"/>
  <c i="4" r="J33"/>
  <c i="1" r="AV97"/>
  <c i="5" r="F36"/>
  <c i="1" r="BC98"/>
  <c i="6" r="J33"/>
  <c i="1" r="AV99"/>
  <c i="7" r="J33"/>
  <c i="1" r="AV100"/>
  <c i="7" r="F37"/>
  <c i="1" r="BD100"/>
  <c i="7" r="F36"/>
  <c i="1" r="BC100"/>
  <c i="2" r="F31"/>
  <c i="1" r="AZ95"/>
  <c i="3" r="F33"/>
  <c i="1" r="AZ96"/>
  <c i="3" r="J33"/>
  <c i="1" r="AV96"/>
  <c i="7" r="F35"/>
  <c i="1" r="BB100"/>
  <c i="2" r="F33"/>
  <c i="1" r="BB95"/>
  <c i="3" r="F35"/>
  <c i="1" r="BB96"/>
  <c i="4" r="F36"/>
  <c i="1" r="BC97"/>
  <c i="4" r="F35"/>
  <c i="1" r="BB97"/>
  <c i="5" r="F37"/>
  <c i="1" r="BD98"/>
  <c i="6" r="F35"/>
  <c i="1" r="BB99"/>
  <c i="6" r="F37"/>
  <c i="1" r="BD99"/>
  <c i="7" r="F33"/>
  <c i="1" r="AZ100"/>
  <c i="2" l="1" r="P165"/>
  <c r="T165"/>
  <c r="P123"/>
  <c i="3" r="P122"/>
  <c r="P121"/>
  <c i="1" r="AU96"/>
  <c i="3" r="R122"/>
  <c r="R121"/>
  <c r="T122"/>
  <c r="T121"/>
  <c i="2" r="T122"/>
  <c i="4" r="R123"/>
  <c r="R122"/>
  <c r="T123"/>
  <c r="T122"/>
  <c i="2" r="R123"/>
  <c r="R122"/>
  <c i="5" r="BK119"/>
  <c r="J119"/>
  <c r="J97"/>
  <c i="2" r="BK123"/>
  <c r="J123"/>
  <c r="J95"/>
  <c r="BK165"/>
  <c r="J165"/>
  <c r="J101"/>
  <c i="3" r="BK122"/>
  <c r="J122"/>
  <c r="J97"/>
  <c i="4" r="BK123"/>
  <c r="J123"/>
  <c r="J97"/>
  <c r="BK139"/>
  <c r="J139"/>
  <c r="J101"/>
  <c i="7" r="BK117"/>
  <c r="J117"/>
  <c r="J96"/>
  <c i="2" r="F32"/>
  <c i="1" r="BA95"/>
  <c i="4" r="F34"/>
  <c i="1" r="BA97"/>
  <c i="5" r="J34"/>
  <c i="1" r="AW98"/>
  <c r="AT98"/>
  <c i="6" r="J30"/>
  <c i="1" r="AG99"/>
  <c i="7" r="J34"/>
  <c i="1" r="AW100"/>
  <c r="AT100"/>
  <c i="7" r="F34"/>
  <c i="1" r="BA100"/>
  <c r="BB94"/>
  <c r="W31"/>
  <c i="2" r="J32"/>
  <c i="1" r="AW95"/>
  <c r="AT95"/>
  <c i="3" r="J34"/>
  <c i="1" r="AW96"/>
  <c r="AT96"/>
  <c i="5" r="F34"/>
  <c i="1" r="BA98"/>
  <c i="6" r="F34"/>
  <c i="1" r="BA99"/>
  <c r="BC94"/>
  <c r="W32"/>
  <c r="BD94"/>
  <c r="W33"/>
  <c i="3" r="F34"/>
  <c i="1" r="BA96"/>
  <c i="4" r="J34"/>
  <c i="1" r="AW97"/>
  <c r="AT97"/>
  <c i="6" r="J34"/>
  <c i="1" r="AW99"/>
  <c r="AT99"/>
  <c r="AZ94"/>
  <c r="W29"/>
  <c i="2" l="1" r="P122"/>
  <c i="1" r="AU95"/>
  <c i="2" r="BK122"/>
  <c r="J122"/>
  <c i="3" r="BK121"/>
  <c r="J121"/>
  <c r="J96"/>
  <c i="5" r="BK118"/>
  <c r="J118"/>
  <c i="4" r="BK122"/>
  <c r="J122"/>
  <c r="J96"/>
  <c i="1" r="AN99"/>
  <c i="6" r="J39"/>
  <c i="2" r="J28"/>
  <c i="1" r="AG95"/>
  <c i="5" r="J30"/>
  <c i="1" r="AG98"/>
  <c i="7" r="J30"/>
  <c i="1" r="AG100"/>
  <c r="AX94"/>
  <c r="AY94"/>
  <c r="AU94"/>
  <c r="BA94"/>
  <c r="W30"/>
  <c r="AV94"/>
  <c r="AK29"/>
  <c i="2" l="1" r="J37"/>
  <c i="7" r="J39"/>
  <c i="5" r="J39"/>
  <c i="2" r="J94"/>
  <c i="5" r="J96"/>
  <c i="1" r="AN98"/>
  <c r="AN100"/>
  <c r="AN95"/>
  <c i="4" r="J30"/>
  <c i="1" r="AG97"/>
  <c r="AW94"/>
  <c r="AK30"/>
  <c i="3" r="J30"/>
  <c i="1" r="AG96"/>
  <c i="4" l="1" r="J39"/>
  <c i="3" r="J39"/>
  <c i="1" r="AG94"/>
  <c r="AK26"/>
  <c r="AN96"/>
  <c r="AN97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<sst xmlns="http://schemas.openxmlformats.org/spreadsheetml/2006/main">
  <si>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</si>
  <si>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</si>
  <si>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</si>
  <si>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</si>
  <si>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{8dcf8ff1-219d-4258-bc0b-81f5631db102}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</si>
  <si>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</si>
  <si>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</si>
  <si>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</si>
  <si>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</si>
  <si>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</si>
  <si>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0,001</t>
  </si>
  <si>
    <t>Kód:</t>
  </si>
  <si>
    <t>SP_0235</t>
  </si>
  <si>
    <t>Stavba:</t>
  </si>
  <si>
    <t>Stajne s hospodárskou budovou</t>
  </si>
  <si>
    <t>JKSO:</t>
  </si>
  <si>
    <t>KS:</t>
  </si>
  <si>
    <t>Miesto:</t>
  </si>
  <si>
    <t>Veľké Leváre</t>
  </si>
  <si>
    <t>Dátum:</t>
  </si>
  <si>
    <t>23. 6. 2022</t>
  </si>
  <si>
    <t>Objednávateľ:</t>
  </si>
  <si>
    <t>IČO:</t>
  </si>
  <si>
    <t>Martina STACHOVÁ</t>
  </si>
  <si>
    <t>IČ DPH:</t>
  </si>
  <si>
    <t>Zhotoviteľ:</t>
  </si>
  <si>
    <t xml:space="preserve"> </t>
  </si>
  <si>
    <t>Projektant:</t>
  </si>
  <si>
    <t>ABORIGIN Projekt, s.r.o.</t>
  </si>
  <si>
    <t>True</t>
  </si>
  <si>
    <t>Spracovateľ:</t>
  </si>
  <si>
    <t>Adam Pupiš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</si>
  <si>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</si>
  <si>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</si>
  <si>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</si>
  <si>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</si>
  <si>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</si>
  <si>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</si>
  <si>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</si>
  <si>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</si>
  <si>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</si>
  <si>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</si>
  <si>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</si>
  <si>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</si>
  <si>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</si>
  <si>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</si>
  <si>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</si>
  <si>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</si>
  <si>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</si>
  <si>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</si>
  <si>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</si>
  <si>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</si>
  <si>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</si>
  <si>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</si>
  <si>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</si>
  <si>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</si>
  <si>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</si>
  <si>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</si>
  <si>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</si>
  <si>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</si>
  <si>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</si>
  <si>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</si>
  <si>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</si>
  <si>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</si>
  <si>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</si>
  <si>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</si>
  <si>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</si>
  <si>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</si>
  <si>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</si>
  <si>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</si>
  <si>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</si>
  <si>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</si>
  <si>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</si>
  <si>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</si>
  <si>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</si>
  <si>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</si>
  <si>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</si>
  <si>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</si>
  <si>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</si>
  <si>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</si>
  <si>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07</t>
  </si>
  <si>
    <t>Doprava a spevnené plochy</t>
  </si>
  <si>
    <t>{00be5839-81ee-4bc6-847e-cd8a0bacba15}</t>
  </si>
  <si>
    <t>SO 08</t>
  </si>
  <si>
    <t>Oplotenie výbehu pre kone</t>
  </si>
  <si>
    <t>{191c893f-0533-41a6-b8a3-7bfba258ff8b}</t>
  </si>
  <si>
    <t>SO 90</t>
  </si>
  <si>
    <t>Fotovoltaická elektráreň 10,92 kW</t>
  </si>
  <si>
    <t>{609c424a-cdcf-4d81-879b-96784afbcc9a}</t>
  </si>
  <si>
    <t>SO 91</t>
  </si>
  <si>
    <t>Inštalácie EZS a CCTV</t>
  </si>
  <si>
    <t>{f232edf7-d5e0-4a0b-a1fb-1cc4d498f800}</t>
  </si>
  <si>
    <t>SO 93</t>
  </si>
  <si>
    <t>Vnútorná konštrukcia Vstavku</t>
  </si>
  <si>
    <t>{2a53dd1a-1aaf-41f8-bc41-31e046acb523}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</si>
  <si>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</si>
  <si>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</si>
  <si>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</si>
  <si>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</si>
  <si>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</si>
  <si>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</si>
  <si>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</si>
  <si>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</si>
  <si>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</si>
  <si>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</si>
  <si>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</si>
  <si>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</si>
  <si>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</si>
  <si>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</si>
  <si>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</si>
  <si>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</si>
  <si>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</si>
  <si>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</si>
  <si>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</si>
  <si>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</si>
  <si>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</si>
  <si>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</si>
  <si>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</si>
  <si>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</si>
  <si>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</si>
  <si>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</si>
  <si>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</si>
  <si>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</si>
  <si>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</si>
  <si>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</si>
  <si>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</si>
  <si>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</si>
  <si>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</si>
  <si>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119001801.S</t>
  </si>
  <si>
    <t>Ochranné zábradlie okolo výkopu, drevené výšky 1,10 m dvojtyčové</t>
  </si>
  <si>
    <t>m</t>
  </si>
  <si>
    <t>4</t>
  </si>
  <si>
    <t>2</t>
  </si>
  <si>
    <t>1114893950</t>
  </si>
  <si>
    <t>121101112.S</t>
  </si>
  <si>
    <t>Odstránenie ornice s premiestn. na hromady, so zložením na vzdialenosť do 100 m a do 1000 m3</t>
  </si>
  <si>
    <t>m3</t>
  </si>
  <si>
    <t>-1650455903</t>
  </si>
  <si>
    <t>3</t>
  </si>
  <si>
    <t>131201102.S</t>
  </si>
  <si>
    <t>Výkop nezapaženej jamy v hornine 3, nad 100 do 1000 m3</t>
  </si>
  <si>
    <t>-248810890</t>
  </si>
  <si>
    <t>131201109.S</t>
  </si>
  <si>
    <t>Hĺbenie nezapažených jám a zárezov. Príplatok za lepivosť horniny 3</t>
  </si>
  <si>
    <t>-210132676</t>
  </si>
  <si>
    <t>5</t>
  </si>
  <si>
    <t>132201202.S</t>
  </si>
  <si>
    <t>Výkop ryhy šírky 600-2000mm horn.3 od 100 do 1000 m3</t>
  </si>
  <si>
    <t>-977042100</t>
  </si>
  <si>
    <t>6</t>
  </si>
  <si>
    <t>132201209.S</t>
  </si>
  <si>
    <t>Príplatok k cenám za lepivosť pri hĺbení rýh š. nad 600 do 2 000 mm zapaž. i nezapažených, s urovnaním dna v hornine 3</t>
  </si>
  <si>
    <t>483909312</t>
  </si>
  <si>
    <t>7</t>
  </si>
  <si>
    <t>162301121.S</t>
  </si>
  <si>
    <t>Vodorovné premiestnenie výkopku po spevnenej ceste z horniny tr.1-4, nad 100 do 1000 m3 na vzdialenosť nad 50 do 500 m</t>
  </si>
  <si>
    <t>1182712507</t>
  </si>
  <si>
    <t>8</t>
  </si>
  <si>
    <t>162501123.S</t>
  </si>
  <si>
    <t>Vodorovné premiestnenie výkopku po spevnenej ceste z horniny tr.1-4, nad 100 do 1000 m3, príplatok k cene za každých ďalšich a začatých 1000 m</t>
  </si>
  <si>
    <t>-2032028419</t>
  </si>
  <si>
    <t>9</t>
  </si>
  <si>
    <t>167101102.S</t>
  </si>
  <si>
    <t>Nakladanie neuľahnutého výkopku z hornín tr.1-4 nad 100 do 1000 m3</t>
  </si>
  <si>
    <t>1880524798</t>
  </si>
  <si>
    <t>10</t>
  </si>
  <si>
    <t>171201202.S</t>
  </si>
  <si>
    <t>Uloženie sypaniny na skládky nad 100 do 1000 m3</t>
  </si>
  <si>
    <t>-1903800810</t>
  </si>
  <si>
    <t>11</t>
  </si>
  <si>
    <t>171209002.S</t>
  </si>
  <si>
    <t>Poplatok za skladovanie - zemina a kamenivo (17 05) ostatné</t>
  </si>
  <si>
    <t>t</t>
  </si>
  <si>
    <t>-460087750</t>
  </si>
  <si>
    <t>12</t>
  </si>
  <si>
    <t>174101002.S</t>
  </si>
  <si>
    <t>Zásyp sypaninou so zhutnením jám, šachiet, rýh, zárezov alebo okolo objektov nad 100 do 1000 m3</t>
  </si>
  <si>
    <t>598368184</t>
  </si>
  <si>
    <t>13</t>
  </si>
  <si>
    <t>180504111.S</t>
  </si>
  <si>
    <t>Spevnenie plôch mačinovaním štvorcovým v rovine alebo na svahu do 1:5</t>
  </si>
  <si>
    <t>m2</t>
  </si>
  <si>
    <t>-1995453628</t>
  </si>
  <si>
    <t>14</t>
  </si>
  <si>
    <t>M</t>
  </si>
  <si>
    <t>005730000100.S</t>
  </si>
  <si>
    <t>Koberec trávnikový rolovaný</t>
  </si>
  <si>
    <t>2084543870</t>
  </si>
  <si>
    <t>15</t>
  </si>
  <si>
    <t>181301113.S</t>
  </si>
  <si>
    <t>Rozprestretie ornice v rovine, plocha nad 500 m2, hr. do 200 mm</t>
  </si>
  <si>
    <t>282417884</t>
  </si>
  <si>
    <t>Zakladanie</t>
  </si>
  <si>
    <t>16</t>
  </si>
  <si>
    <t>271573001.S</t>
  </si>
  <si>
    <t>Násyp pod základové konštrukcie so zhutnením zo štrkopiesku fr.8-64 mm</t>
  </si>
  <si>
    <t>-1283622346</t>
  </si>
  <si>
    <t>17</t>
  </si>
  <si>
    <t>273321411.S</t>
  </si>
  <si>
    <t>Betón základových dosiek, železový (bez výstuže), tr. C 25/30</t>
  </si>
  <si>
    <t>-802904510</t>
  </si>
  <si>
    <t>18</t>
  </si>
  <si>
    <t>273351215.S</t>
  </si>
  <si>
    <t>Debnenie stien základových dosiek, zhotovenie-dielce</t>
  </si>
  <si>
    <t>1061841529</t>
  </si>
  <si>
    <t>19</t>
  </si>
  <si>
    <t>273351216.S</t>
  </si>
  <si>
    <t>Debnenie stien základových dosiek, odstránenie-dielce</t>
  </si>
  <si>
    <t>1467847579</t>
  </si>
  <si>
    <t>273362422.S</t>
  </si>
  <si>
    <t>Výstuž základových dosiek zo zvár. sietí KARI, priemer drôtu 6/6 mm, veľkosť oka 150x150 mm</t>
  </si>
  <si>
    <t>330897049</t>
  </si>
  <si>
    <t>21</t>
  </si>
  <si>
    <t>274321411.S</t>
  </si>
  <si>
    <t>Betón základových pásov, železový (bez výstuže), tr. C 25/30</t>
  </si>
  <si>
    <t>589985457</t>
  </si>
  <si>
    <t>22</t>
  </si>
  <si>
    <t>274351215.S</t>
  </si>
  <si>
    <t>Debnenie stien základových pásov, zhotovenie-dielce</t>
  </si>
  <si>
    <t>-247070490</t>
  </si>
  <si>
    <t>23</t>
  </si>
  <si>
    <t>274351216.S</t>
  </si>
  <si>
    <t>Debnenie stien základových pásov, odstránenie-dielce</t>
  </si>
  <si>
    <t>-596267669</t>
  </si>
  <si>
    <t>24</t>
  </si>
  <si>
    <t>274361821.S</t>
  </si>
  <si>
    <t>Výstuž základových pásov z ocele B500 (10505)</t>
  </si>
  <si>
    <t>-582862832</t>
  </si>
  <si>
    <t>Zvislé a kompletné konštrukcie</t>
  </si>
  <si>
    <t>25</t>
  </si>
  <si>
    <t>317161144.S</t>
  </si>
  <si>
    <t>Pórobetónový preklad nenosný šírky 150 mm, výšky 250 mm, dĺžky 2000 mm</t>
  </si>
  <si>
    <t>ks</t>
  </si>
  <si>
    <t>830973746</t>
  </si>
  <si>
    <t>28</t>
  </si>
  <si>
    <t>342272104</t>
  </si>
  <si>
    <t>Priečky z tvárnic YTONG hr. 150 mm P2-500 hladkých, na MVC a maltu YTONG (150x249x599)</t>
  </si>
  <si>
    <t>1172817271</t>
  </si>
  <si>
    <t>29</t>
  </si>
  <si>
    <t>OP_001</t>
  </si>
  <si>
    <t>Dodávka a montáž - Stajne a opláštenie</t>
  </si>
  <si>
    <t>sub.</t>
  </si>
  <si>
    <t>-636422301</t>
  </si>
  <si>
    <t>30</t>
  </si>
  <si>
    <t>OP_002</t>
  </si>
  <si>
    <t>Žľab na krmivo</t>
  </si>
  <si>
    <t>-678751828</t>
  </si>
  <si>
    <t>31</t>
  </si>
  <si>
    <t>OP_003</t>
  </si>
  <si>
    <t>Napájačka</t>
  </si>
  <si>
    <t>1911236284</t>
  </si>
  <si>
    <t>32</t>
  </si>
  <si>
    <t>OP_004</t>
  </si>
  <si>
    <t>Držiak na seno</t>
  </si>
  <si>
    <t>1547529171</t>
  </si>
  <si>
    <t>33</t>
  </si>
  <si>
    <t>OP_005</t>
  </si>
  <si>
    <t>Vonkajšia vežička</t>
  </si>
  <si>
    <t>-1226373405</t>
  </si>
  <si>
    <t>34</t>
  </si>
  <si>
    <t>OP_006</t>
  </si>
  <si>
    <t>Montážna plocha</t>
  </si>
  <si>
    <t>1196984497</t>
  </si>
  <si>
    <t>35</t>
  </si>
  <si>
    <t>OP_007</t>
  </si>
  <si>
    <t>Montážna konštrukcia</t>
  </si>
  <si>
    <t>2032908859</t>
  </si>
  <si>
    <t>Úpravy povrchov, podlahy, osadenie</t>
  </si>
  <si>
    <t>36</t>
  </si>
  <si>
    <t>631316114.S</t>
  </si>
  <si>
    <t>Povrchová úprava vsypovou zmesou pre priemyselné (pancierové) podlahy, korundom, stredne ťažká prevádzka, hr. vsypu 3 mm</t>
  </si>
  <si>
    <t>-421361093</t>
  </si>
  <si>
    <t>37</t>
  </si>
  <si>
    <t>631325745.S</t>
  </si>
  <si>
    <t>Mazanina z betónu prostého (m2) vystužená oceľovými vláknami, betón tr. C 25/30 - príplatok za drátky</t>
  </si>
  <si>
    <t>902311538</t>
  </si>
  <si>
    <t>99</t>
  </si>
  <si>
    <t>Presun hmôt HSV</t>
  </si>
  <si>
    <t>38</t>
  </si>
  <si>
    <t>998011001.S</t>
  </si>
  <si>
    <t>Presun hmôt pre budovy (801, 803, 812), zvislá konštr. z tehál, tvárnic, z kovu výšky do 6 m</t>
  </si>
  <si>
    <t>-1105599875</t>
  </si>
  <si>
    <t>PSV</t>
  </si>
  <si>
    <t>Práce a dodávky PSV</t>
  </si>
  <si>
    <t>763</t>
  </si>
  <si>
    <t>Konštrukcie - drevostavby</t>
  </si>
  <si>
    <t>39</t>
  </si>
  <si>
    <t>763115123.S</t>
  </si>
  <si>
    <t>Priečka SDK hr. 100 mm, kca CW+UW 75, jednoducho opláštená doskou protipožiarnou impregnovanou DFH2 12,5mm</t>
  </si>
  <si>
    <t>560673856</t>
  </si>
  <si>
    <t>40</t>
  </si>
  <si>
    <t>763138213.S</t>
  </si>
  <si>
    <t>Podhľad SDK závesný na jednoúrovňovej oceľovej podkonštrukcií CD+UD, doska protipožiarna impregnovaná DFH2 12.5 mm</t>
  </si>
  <si>
    <t>-940777615</t>
  </si>
  <si>
    <t>41</t>
  </si>
  <si>
    <t>998763201.S</t>
  </si>
  <si>
    <t>Presun hmôt pre drevostavby v objektoch výšky do 12 m</t>
  </si>
  <si>
    <t>%</t>
  </si>
  <si>
    <t>1433936659</t>
  </si>
  <si>
    <t>766</t>
  </si>
  <si>
    <t>Konštrukcie stolárske</t>
  </si>
  <si>
    <t>42</t>
  </si>
  <si>
    <t>766621400.S</t>
  </si>
  <si>
    <t>Montáž okien plastových s hydroizolačnými ISO páskami (exteriérová a interiérová)</t>
  </si>
  <si>
    <t>-126701016</t>
  </si>
  <si>
    <t>43</t>
  </si>
  <si>
    <t>283290006100.S</t>
  </si>
  <si>
    <t>Tesniaca paropriepustná fólia polymér-flísová, š. 290 mm, dĺ. 30 m, pre tesnenie pripájacej škáry okenného rámu a muriva z exteriéru</t>
  </si>
  <si>
    <t>-1856260486</t>
  </si>
  <si>
    <t>44</t>
  </si>
  <si>
    <t>283290006200.S</t>
  </si>
  <si>
    <t>Tesniaca paronepriepustná fólia polymér-flísová, š. 70 mm, dĺ. 30 m, pre tesnenie pripájacej škáry okenného rámu a muriva z interiéru</t>
  </si>
  <si>
    <t>1641598230</t>
  </si>
  <si>
    <t>45</t>
  </si>
  <si>
    <t>611410006200.S</t>
  </si>
  <si>
    <t>Plastové okno jednokrídlové OS, vxš 800x800 mm, izolačné trojsklo, 6 komorový profil</t>
  </si>
  <si>
    <t>621577485</t>
  </si>
  <si>
    <t>46</t>
  </si>
  <si>
    <t>766662112.S</t>
  </si>
  <si>
    <t>Montáž dverového krídla otočného jednokrídlového poldrážkového, do existujúcej zárubne, vrátane kovania</t>
  </si>
  <si>
    <t>1890711617</t>
  </si>
  <si>
    <t>47</t>
  </si>
  <si>
    <t>549150000600.S</t>
  </si>
  <si>
    <t>Kľučka dverová a rozeta 2x, nehrdzavejúca oceľ, povrch nerez brúsený</t>
  </si>
  <si>
    <t>-379268582</t>
  </si>
  <si>
    <t>48</t>
  </si>
  <si>
    <t>611610000400.S</t>
  </si>
  <si>
    <t>Dvere vnútorné jednokrídlové, šírka 600-900 mm, výplň papierová voština, povrch fólia, plné</t>
  </si>
  <si>
    <t>535854425</t>
  </si>
  <si>
    <t>49</t>
  </si>
  <si>
    <t>766694141.S</t>
  </si>
  <si>
    <t>Montáž parapetnej dosky plastovej šírky do 300 mm, dĺžky do 1000 mm</t>
  </si>
  <si>
    <t>-1436213091</t>
  </si>
  <si>
    <t>50</t>
  </si>
  <si>
    <t>611560000400.S</t>
  </si>
  <si>
    <t>Parapetná doska plastová, šírka 300 mm, komôrková vnútorná, zlatý dub, mramor, mahagon, svetlý buk, orech</t>
  </si>
  <si>
    <t>-1861976943</t>
  </si>
  <si>
    <t>51</t>
  </si>
  <si>
    <t>766702111.S</t>
  </si>
  <si>
    <t>Montáž zárubní obložkových pre dvere jednokrídlové</t>
  </si>
  <si>
    <t>-173619876</t>
  </si>
  <si>
    <t>52</t>
  </si>
  <si>
    <t>611810002200.S</t>
  </si>
  <si>
    <t>Zárubňa vnútorná obložková, šírka 600-900 mm, výška 1970 mm, DTD doska, povrch fólia, pre stenu hrúbky 60-170 mm, pre jednokrídlové dvere</t>
  </si>
  <si>
    <t>3148605</t>
  </si>
  <si>
    <t>53</t>
  </si>
  <si>
    <t>998766201.S</t>
  </si>
  <si>
    <t>Presun hmot pre konštrukcie stolárske v objektoch výšky do 6 m</t>
  </si>
  <si>
    <t>59926069</t>
  </si>
  <si>
    <t>767</t>
  </si>
  <si>
    <t>Konštrukcie doplnkové kovové</t>
  </si>
  <si>
    <t>54</t>
  </si>
  <si>
    <t>767635010.S</t>
  </si>
  <si>
    <t>Montáž ochrannej, bezpečnostnej a protislnečnej fólie na okná</t>
  </si>
  <si>
    <t>1021846074</t>
  </si>
  <si>
    <t>55</t>
  </si>
  <si>
    <t>283290007100.S</t>
  </si>
  <si>
    <t>Fólia na sklo ochranná a bezpečnostná, číra, hr. 105 μm</t>
  </si>
  <si>
    <t>1039121128</t>
  </si>
  <si>
    <t>56</t>
  </si>
  <si>
    <t>998767201.S</t>
  </si>
  <si>
    <t>Presun hmôt pre kovové stavebné doplnkové konštrukcie v objektoch výšky do 6 m</t>
  </si>
  <si>
    <t>1882772099</t>
  </si>
  <si>
    <t>Objekt:</t>
  </si>
  <si>
    <t>SO 07 - Doprava a spevnené plochy</t>
  </si>
  <si>
    <t xml:space="preserve">    5 - Komunikácie</t>
  </si>
  <si>
    <t xml:space="preserve">    9 - Ostatné konštrukcie a práce-búranie</t>
  </si>
  <si>
    <t>Komunikácie</t>
  </si>
  <si>
    <t>564251111.S</t>
  </si>
  <si>
    <t>Podklad alebo podsyp zo štrkopiesku s rozprestretím, vlhčením a zhutnením, po zhutnení hr. 150 mm</t>
  </si>
  <si>
    <t>26</t>
  </si>
  <si>
    <t>564710111.S</t>
  </si>
  <si>
    <t>Podklad alebo kryt z kameniva hrubého drveného veľ. 2-4 mm s rozprestretím a zhutnením hr. 40 mm</t>
  </si>
  <si>
    <t>564851111.S</t>
  </si>
  <si>
    <t>Podklad zo štrkodrviny s rozprestretím a zhutnením, po zhutnení hr. 150 mm</t>
  </si>
  <si>
    <t>564861115.S</t>
  </si>
  <si>
    <t>Podklad zo štrkodrviny s rozprestretím a zhutnením, po zhutnení hr. 250 mm - 0-32 mm</t>
  </si>
  <si>
    <t>564871111.S</t>
  </si>
  <si>
    <t>Podklad zo štrkodrviny s rozprestretím a zhutnením, po zhutnení hr. 250 mm - 0-16 mm</t>
  </si>
  <si>
    <t>567122111.S</t>
  </si>
  <si>
    <t>Podklad z kameniva stmeleného cementom, s rozprestretím a zhutnením CBGM C 8/10 (C 6/8), po zhutnení hr. 120 mm</t>
  </si>
  <si>
    <t>567133115.S</t>
  </si>
  <si>
    <t>Podklad z kameniva stmeleného cementom s rozprestretím a zhutnením, CBGM C 5/6, po zhutnení hr. 200 mm</t>
  </si>
  <si>
    <t>573131102.S</t>
  </si>
  <si>
    <t>Postrek asfaltový infiltračný s posypom kamenivom z cestnej emulzie v množstve 0,80 kg/m2</t>
  </si>
  <si>
    <t>573231107.S</t>
  </si>
  <si>
    <t>Postrek asfaltový spojovací bez posypu kamenivom z cestnej emulzie v množstve 0,50 kg/m2</t>
  </si>
  <si>
    <t>581130313.S</t>
  </si>
  <si>
    <t>Kryt cementobetónový cestných komunikácií skupiny CB III pre TDZ IV, V a VI, hr. 180 mm</t>
  </si>
  <si>
    <t>596911144.S</t>
  </si>
  <si>
    <t>Kladenie betónovej zámkovej dlažby komunikácií pre peších hr. 60 mm pre peších nad 300 m2 so zriadením lôžka z kameniva hr. 30 mm</t>
  </si>
  <si>
    <t>592460017300</t>
  </si>
  <si>
    <t>Dlažba betónová SEMMELROCK CITYTOP systémová s fázou, rozmer 100x100 až 300x300x60 mm, sivá</t>
  </si>
  <si>
    <t>Ostatné konštrukcie a práce-búranie</t>
  </si>
  <si>
    <t>916361112.S</t>
  </si>
  <si>
    <t>Osadenie cestného obrubníka betónového ležatého do lôžka z betónu prostého tr. C 16/20 s bočnou oporou</t>
  </si>
  <si>
    <t>592170002100.S</t>
  </si>
  <si>
    <t>Obrubník cestný, lxšxv 1000x100x200 mm, skosenie 15/15 mm</t>
  </si>
  <si>
    <t>27</t>
  </si>
  <si>
    <t>916932114.S</t>
  </si>
  <si>
    <t>Osadenie odvodňovacieho polymérbetónového obrubníka pre triedu zaťaženia D 400 - základné a revízne diely</t>
  </si>
  <si>
    <t>592270110600.S</t>
  </si>
  <si>
    <t>Obrubník odvodňovací polymérbetónový základný, dĺ. 0,5 m, výšky 305 mm, svetlá šírka 100 mm</t>
  </si>
  <si>
    <t>592270112700.S</t>
  </si>
  <si>
    <t>Kombi stena pre začiatok/koniec, výšky 305 mm, hr. 25 mm, pre odvodňovacie obrubníky polymérbetónové</t>
  </si>
  <si>
    <t>58</t>
  </si>
  <si>
    <t>917762112.S</t>
  </si>
  <si>
    <t>Osadenie chodník. obrubníka betónového ležatého do lôžka z betónu prosteho tr. C 16/20 s bočnou oporou</t>
  </si>
  <si>
    <t>60</t>
  </si>
  <si>
    <t>592170003500.S</t>
  </si>
  <si>
    <t>Obrubník rovný, lxšxv 1000x100x200 mm, prírodný</t>
  </si>
  <si>
    <t>62</t>
  </si>
  <si>
    <t>919722111.S</t>
  </si>
  <si>
    <t>Dilatačné škáry rezané v cementobet. kryte priečne rezanie škár šírky 2 až 5 mm</t>
  </si>
  <si>
    <t>64</t>
  </si>
  <si>
    <t>919722212.S</t>
  </si>
  <si>
    <t>Dilatačné škáry rezané v cementobet. kryte priečne zaliatie škár za tepla, šírky nad 3 do 9 mm</t>
  </si>
  <si>
    <t>66</t>
  </si>
  <si>
    <t>111630000900.S</t>
  </si>
  <si>
    <t>Asfaltová zálievka modifikovaná pre výplň škár vo vozovkách za horúca</t>
  </si>
  <si>
    <t>kg</t>
  </si>
  <si>
    <t>68</t>
  </si>
  <si>
    <t>935114692.S</t>
  </si>
  <si>
    <t>Osadenie vpustu odvodňovacieho betónového žľabu pre vysoké zaťaženie s ochrannou hranou svetlej šírky 150 mm</t>
  </si>
  <si>
    <t>70</t>
  </si>
  <si>
    <t>592270007200.S</t>
  </si>
  <si>
    <t>Kalový kôš k zachytávaniu nečistôt pre vpust betónový svetlej šírky 150 mm</t>
  </si>
  <si>
    <t>72</t>
  </si>
  <si>
    <t>592270014400.S</t>
  </si>
  <si>
    <t>Mriežkový rošt, štrbiny 30x10 mm, dĺ. 0,5 m, D 400, pozinkovaný s rychlouzáverom, pre žľaby betónové s ochrannou hranou svetlej šírky 150 mm</t>
  </si>
  <si>
    <t>74</t>
  </si>
  <si>
    <t>592270037000.S</t>
  </si>
  <si>
    <t>Vpust betónový, lxšxv 500x261x690 mm, s ochrannou hranou a presuvkou DN 150, pre vysokozáťažové betónové žľaby svetlej šírky 150 mm</t>
  </si>
  <si>
    <t>76</t>
  </si>
  <si>
    <t>78</t>
  </si>
  <si>
    <t>SO 08 - Oplotenie výbehu pre kone</t>
  </si>
  <si>
    <t xml:space="preserve">    762 - Konštrukcie tesárske</t>
  </si>
  <si>
    <t>275321411.S</t>
  </si>
  <si>
    <t>Betón základových pätiek, železový (bez výstuže), tr. C 25/30</t>
  </si>
  <si>
    <t>275351215.S</t>
  </si>
  <si>
    <t>Debnenie stien základových pätiek, zhotovenie-dielce</t>
  </si>
  <si>
    <t>275351216.S</t>
  </si>
  <si>
    <t>Debnenie stien základovýcb pätiek, odstránenie-dielce</t>
  </si>
  <si>
    <t>762</t>
  </si>
  <si>
    <t>Konštrukcie tesárske</t>
  </si>
  <si>
    <t>762712110.S</t>
  </si>
  <si>
    <t>Montáž priestorových viazaných konštrukcií z reziva hraneného prierezovej plochy do 120 cm2</t>
  </si>
  <si>
    <t>605110000600.S</t>
  </si>
  <si>
    <t>Dosky a fošne zo smreku neopracované neomietané akosť I hr. 24-32 mm, š. 250-300 mm</t>
  </si>
  <si>
    <t>762795000.S</t>
  </si>
  <si>
    <t>Spojovacie prostriedky pre priestorové viazané konštrukcie - klince, svorky, fixačné dosky</t>
  </si>
  <si>
    <t>998762202.S</t>
  </si>
  <si>
    <t>Presun hmôt pre konštrukcie tesárske v objektoch výšky do 12 m</t>
  </si>
  <si>
    <t>SO 90 - Fotovoltaická elektráreň 10,92 kW</t>
  </si>
  <si>
    <t>M - Práce a dodávky M</t>
  </si>
  <si>
    <t xml:space="preserve">    21-M - Elektromontáže</t>
  </si>
  <si>
    <t>Práce a dodávky M</t>
  </si>
  <si>
    <t>21-M</t>
  </si>
  <si>
    <t>Elektromontáže</t>
  </si>
  <si>
    <t>001</t>
  </si>
  <si>
    <t>Dodávka FVE 10,92 kW</t>
  </si>
  <si>
    <t>002</t>
  </si>
  <si>
    <t>Montáž FVE 10,92 kW</t>
  </si>
  <si>
    <t>SO 91 - Inštalácie EZS a CCTV</t>
  </si>
  <si>
    <t>konzola pre žľab 40/40:konzola MERKUR 2 50/50 "GZ" -, +33+15+15</t>
  </si>
  <si>
    <t>žľab 40/40:Žľab MERKUR 2 50/50 "GZ" -, +88</t>
  </si>
  <si>
    <t>003</t>
  </si>
  <si>
    <t>žľab rebrový: montáž káblového žľabu s priechodkovými rebrami</t>
  </si>
  <si>
    <t>004</t>
  </si>
  <si>
    <t>Kabel FTP AWG24:Kabel FTP Cat5e</t>
  </si>
  <si>
    <t>005</t>
  </si>
  <si>
    <t>Výjazd technika</t>
  </si>
  <si>
    <t>006</t>
  </si>
  <si>
    <t>Kamera IP Hikvision 4Mpx</t>
  </si>
  <si>
    <t>007</t>
  </si>
  <si>
    <t>Analýza obrazu Rekordér Hikvision 12 kamerový</t>
  </si>
  <si>
    <t>008</t>
  </si>
  <si>
    <t>Pevný disk 3 TB</t>
  </si>
  <si>
    <t>009</t>
  </si>
  <si>
    <t>Montážna podložka pod kameru</t>
  </si>
  <si>
    <t>010</t>
  </si>
  <si>
    <t>Monitor pre kamery 27" Hikvision</t>
  </si>
  <si>
    <t>011</t>
  </si>
  <si>
    <t>FullHD, 24 hodinová záťaž. Racková skriňa</t>
  </si>
  <si>
    <t>012</t>
  </si>
  <si>
    <t>8 portový POE switch s funkciou napájania 2 x 300 m trás</t>
  </si>
  <si>
    <t>013</t>
  </si>
  <si>
    <t>zapojenie tcp/ip kábla do patch panelu:Identifikovanie premeranie , zapojenie-kniplovanie tcp/ip kábla</t>
  </si>
  <si>
    <t>014</t>
  </si>
  <si>
    <t>Chránička KF 09063 BA červené 52mm: montáž, +60+60+135 dotovane</t>
  </si>
  <si>
    <t>015</t>
  </si>
  <si>
    <t>Chránička KF 09063 BA červené 52mm:Rúra ochranná ohybná, červená (bal.50m), 150 samoplatca</t>
  </si>
  <si>
    <t>016</t>
  </si>
  <si>
    <t>KELine FTP 4x2xAWG24 5E:Kábel do vonkajšieho prostredia a na priamu pokládku do zeme FTP,500 m na bubne</t>
  </si>
  <si>
    <t>017</t>
  </si>
  <si>
    <t>Montáž a konfigurácia, nastavenie a zaostrenie kamier</t>
  </si>
  <si>
    <t>018</t>
  </si>
  <si>
    <t>Zapojenie a konfigurácia cctv systému</t>
  </si>
  <si>
    <t>SO 93 - Vnútorná konštrukcia Vstavku</t>
  </si>
  <si>
    <t>VS_001</t>
  </si>
  <si>
    <t>Dodávka technickej miestnosti</t>
  </si>
  <si>
    <t>VS_002</t>
  </si>
  <si>
    <t>Montáž technickej miestnosti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</si>
</sst>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3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S4" s="15" t="s">
        <v>10</v>
      </c>
    </row>
    <row r="5" s="1" customFormat="1" ht="12" customHeight="1">
      <c r="B5" s="18"/>
      <c r="D5" s="21" t="s">
        <v>11</v>
      </c>
      <c r="K5" s="22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S5" s="15" t="s">
        <v>6</v>
      </c>
    </row>
    <row r="6" s="1" customFormat="1" ht="36.96" customHeight="1">
      <c r="B6" s="18"/>
      <c r="D6" s="23" t="s">
        <v>13</v>
      </c>
      <c r="K6" s="24" t="s">
        <v>14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S6" s="15" t="s">
        <v>6</v>
      </c>
    </row>
    <row r="7" s="1" customFormat="1" ht="12" customHeight="1">
      <c r="B7" s="18"/>
      <c r="D7" s="25" t="s">
        <v>15</v>
      </c>
      <c r="K7" s="22" t="s">
        <v>1</v>
      </c>
      <c r="AK7" s="25" t="s">
        <v>16</v>
      </c>
      <c r="AN7" s="22" t="s">
        <v>1</v>
      </c>
      <c r="AR7" s="18"/>
      <c r="BS7" s="15" t="s">
        <v>6</v>
      </c>
    </row>
    <row r="8" s="1" customFormat="1" ht="12" customHeight="1">
      <c r="B8" s="18"/>
      <c r="D8" s="25" t="s">
        <v>17</v>
      </c>
      <c r="K8" s="22" t="s">
        <v>18</v>
      </c>
      <c r="AK8" s="25" t="s">
        <v>19</v>
      </c>
      <c r="AN8" s="22" t="s">
        <v>20</v>
      </c>
      <c r="AR8" s="18"/>
      <c r="BS8" s="15" t="s">
        <v>6</v>
      </c>
    </row>
    <row r="9" s="1" customFormat="1" ht="14.4" customHeight="1">
      <c r="B9" s="18"/>
      <c r="AR9" s="18"/>
      <c r="BS9" s="15" t="s">
        <v>6</v>
      </c>
    </row>
    <row r="10" s="1" customFormat="1" ht="12" customHeight="1">
      <c r="B10" s="18"/>
      <c r="D10" s="25" t="s">
        <v>21</v>
      </c>
      <c r="AK10" s="25" t="s">
        <v>22</v>
      </c>
      <c r="AN10" s="22" t="s">
        <v>1</v>
      </c>
      <c r="AR10" s="18"/>
      <c r="BS10" s="15" t="s">
        <v>6</v>
      </c>
    </row>
    <row r="11" s="1" customFormat="1" ht="18.48" customHeight="1">
      <c r="B11" s="18"/>
      <c r="E11" s="22" t="s">
        <v>23</v>
      </c>
      <c r="AK11" s="25" t="s">
        <v>24</v>
      </c>
      <c r="AN11" s="22" t="s">
        <v>1</v>
      </c>
      <c r="AR11" s="18"/>
      <c r="BS11" s="15" t="s">
        <v>6</v>
      </c>
    </row>
    <row r="12" s="1" customFormat="1" ht="6.96" customHeight="1">
      <c r="B12" s="18"/>
      <c r="AR12" s="18"/>
      <c r="BS12" s="15" t="s">
        <v>6</v>
      </c>
    </row>
    <row r="13" s="1" customFormat="1" ht="12" customHeight="1">
      <c r="B13" s="18"/>
      <c r="D13" s="25" t="s">
        <v>25</v>
      </c>
      <c r="AK13" s="25" t="s">
        <v>22</v>
      </c>
      <c r="AN13" s="22" t="s">
        <v>1</v>
      </c>
      <c r="AR13" s="18"/>
      <c r="BS13" s="15" t="s">
        <v>6</v>
      </c>
    </row>
    <row r="14">
      <c r="B14" s="18"/>
      <c r="E14" s="22" t="s">
        <v>26</v>
      </c>
      <c r="AK14" s="25" t="s">
        <v>24</v>
      </c>
      <c r="AN14" s="22" t="s">
        <v>1</v>
      </c>
      <c r="AR14" s="18"/>
      <c r="BS14" s="15" t="s">
        <v>6</v>
      </c>
    </row>
    <row r="15" s="1" customFormat="1" ht="6.96" customHeight="1">
      <c r="B15" s="18"/>
      <c r="AR15" s="18"/>
      <c r="BS15" s="15" t="s">
        <v>3</v>
      </c>
    </row>
    <row r="16" s="1" customFormat="1" ht="12" customHeight="1">
      <c r="B16" s="18"/>
      <c r="D16" s="25" t="s">
        <v>27</v>
      </c>
      <c r="AK16" s="25" t="s">
        <v>22</v>
      </c>
      <c r="AN16" s="22" t="s">
        <v>1</v>
      </c>
      <c r="AR16" s="18"/>
      <c r="BS16" s="15" t="s">
        <v>3</v>
      </c>
    </row>
    <row r="17" s="1" customFormat="1" ht="18.48" customHeight="1">
      <c r="B17" s="18"/>
      <c r="E17" s="22" t="s">
        <v>28</v>
      </c>
      <c r="AK17" s="25" t="s">
        <v>24</v>
      </c>
      <c r="AN17" s="22" t="s">
        <v>1</v>
      </c>
      <c r="AR17" s="18"/>
      <c r="BS17" s="15" t="s">
        <v>29</v>
      </c>
    </row>
    <row r="18" s="1" customFormat="1" ht="6.96" customHeight="1">
      <c r="B18" s="18"/>
      <c r="AR18" s="18"/>
      <c r="BS18" s="15" t="s">
        <v>6</v>
      </c>
    </row>
    <row r="19" s="1" customFormat="1" ht="12" customHeight="1">
      <c r="B19" s="18"/>
      <c r="D19" s="25" t="s">
        <v>30</v>
      </c>
      <c r="AK19" s="25" t="s">
        <v>22</v>
      </c>
      <c r="AN19" s="22" t="s">
        <v>1</v>
      </c>
      <c r="AR19" s="18"/>
      <c r="BS19" s="15" t="s">
        <v>6</v>
      </c>
    </row>
    <row r="20" s="1" customFormat="1" ht="18.48" customHeight="1">
      <c r="B20" s="18"/>
      <c r="E20" s="22" t="s">
        <v>31</v>
      </c>
      <c r="AK20" s="25" t="s">
        <v>24</v>
      </c>
      <c r="AN20" s="22" t="s">
        <v>1</v>
      </c>
      <c r="AR20" s="18"/>
      <c r="BS20" s="15" t="s">
        <v>29</v>
      </c>
    </row>
    <row r="21" s="1" customFormat="1" ht="6.96" customHeight="1">
      <c r="B21" s="18"/>
      <c r="AR21" s="18"/>
    </row>
    <row r="22" s="1" customFormat="1" ht="12" customHeight="1">
      <c r="B22" s="18"/>
      <c r="D22" s="25" t="s">
        <v>32</v>
      </c>
      <c r="AR22" s="18"/>
    </row>
    <row r="23" s="1" customFormat="1" ht="16.5" customHeight="1">
      <c r="B23" s="18"/>
      <c r="E23" s="26" t="s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R23" s="18"/>
    </row>
    <row r="24" s="1" customFormat="1" ht="6.96" customHeight="1">
      <c r="B24" s="18"/>
      <c r="AR24" s="18"/>
    </row>
    <row r="25" s="1" customFormat="1" ht="6.96" customHeight="1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</row>
    <row r="26" s="2" customFormat="1" ht="25.92" customHeight="1">
      <c r="A26" s="28"/>
      <c r="B26" s="29"/>
      <c r="C26" s="28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2">
        <f>ROUND(AG94,2)</f>
        <v>491030.2</v>
      </c>
      <c r="AL26" s="31"/>
      <c r="AM26" s="31"/>
      <c r="AN26" s="31"/>
      <c r="AO26" s="31"/>
      <c r="AP26" s="28"/>
      <c r="AQ26" s="28"/>
      <c r="AR26" s="29"/>
      <c r="BE26" s="28"/>
    </row>
    <row r="27" s="2" customFormat="1" ht="6.96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="2" customForma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3" t="s">
        <v>34</v>
      </c>
      <c r="M28" s="33"/>
      <c r="N28" s="33"/>
      <c r="O28" s="33"/>
      <c r="P28" s="33"/>
      <c r="Q28" s="28"/>
      <c r="R28" s="28"/>
      <c r="S28" s="28"/>
      <c r="T28" s="28"/>
      <c r="U28" s="28"/>
      <c r="V28" s="28"/>
      <c r="W28" s="33" t="s">
        <v>35</v>
      </c>
      <c r="X28" s="33"/>
      <c r="Y28" s="33"/>
      <c r="Z28" s="33"/>
      <c r="AA28" s="33"/>
      <c r="AB28" s="33"/>
      <c r="AC28" s="33"/>
      <c r="AD28" s="33"/>
      <c r="AE28" s="33"/>
      <c r="AF28" s="28"/>
      <c r="AG28" s="28"/>
      <c r="AH28" s="28"/>
      <c r="AI28" s="28"/>
      <c r="AJ28" s="28"/>
      <c r="AK28" s="33" t="s">
        <v>36</v>
      </c>
      <c r="AL28" s="33"/>
      <c r="AM28" s="33"/>
      <c r="AN28" s="33"/>
      <c r="AO28" s="33"/>
      <c r="AP28" s="28"/>
      <c r="AQ28" s="28"/>
      <c r="AR28" s="29"/>
      <c r="BE28" s="28"/>
    </row>
    <row r="29" s="3" customFormat="1" ht="14.4" customHeight="1">
      <c r="A29" s="3"/>
      <c r="B29" s="34"/>
      <c r="C29" s="3"/>
      <c r="D29" s="25" t="s">
        <v>37</v>
      </c>
      <c r="E29" s="3"/>
      <c r="F29" s="35" t="s">
        <v>38</v>
      </c>
      <c r="G29" s="3"/>
      <c r="H29" s="3"/>
      <c r="I29" s="3"/>
      <c r="J29" s="3"/>
      <c r="K29" s="3"/>
      <c r="L29" s="36">
        <v>0.2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>
        <f>ROUND(AZ94, 2)</f>
        <v>0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8">
        <f>ROUND(AV94, 2)</f>
        <v>0</v>
      </c>
      <c r="AL29" s="37"/>
      <c r="AM29" s="37"/>
      <c r="AN29" s="37"/>
      <c r="AO29" s="37"/>
      <c r="AP29" s="37"/>
      <c r="AQ29" s="37"/>
      <c r="AR29" s="39"/>
      <c r="AS29" s="37"/>
      <c r="AT29" s="37"/>
      <c r="AU29" s="37"/>
      <c r="AV29" s="37"/>
      <c r="AW29" s="37"/>
      <c r="AX29" s="37"/>
      <c r="AY29" s="37"/>
      <c r="AZ29" s="37"/>
      <c r="BE29" s="3"/>
    </row>
    <row r="30" s="3" customFormat="1" ht="14.4" customHeight="1">
      <c r="A30" s="3"/>
      <c r="B30" s="34"/>
      <c r="C30" s="3"/>
      <c r="D30" s="3"/>
      <c r="E30" s="3"/>
      <c r="F30" s="35" t="s">
        <v>39</v>
      </c>
      <c r="G30" s="3"/>
      <c r="H30" s="3"/>
      <c r="I30" s="3"/>
      <c r="J30" s="3"/>
      <c r="K30" s="3"/>
      <c r="L30" s="40">
        <v>0.2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1">
        <f>ROUND(BA94, 2)</f>
        <v>491030.2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1">
        <f>ROUND(AW94, 2)</f>
        <v>98206.04</v>
      </c>
      <c r="AL30" s="3"/>
      <c r="AM30" s="3"/>
      <c r="AN30" s="3"/>
      <c r="AO30" s="3"/>
      <c r="AP30" s="3"/>
      <c r="AQ30" s="3"/>
      <c r="AR30" s="34"/>
      <c r="BE30" s="3"/>
    </row>
    <row r="31" hidden="1" s="3" customFormat="1" ht="14.4" customHeight="1">
      <c r="A31" s="3"/>
      <c r="B31" s="34"/>
      <c r="C31" s="3"/>
      <c r="D31" s="3"/>
      <c r="E31" s="3"/>
      <c r="F31" s="25" t="s">
        <v>40</v>
      </c>
      <c r="G31" s="3"/>
      <c r="H31" s="3"/>
      <c r="I31" s="3"/>
      <c r="J31" s="3"/>
      <c r="K31" s="3"/>
      <c r="L31" s="40">
        <v>0.2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1">
        <v>0</v>
      </c>
      <c r="AL31" s="3"/>
      <c r="AM31" s="3"/>
      <c r="AN31" s="3"/>
      <c r="AO31" s="3"/>
      <c r="AP31" s="3"/>
      <c r="AQ31" s="3"/>
      <c r="AR31" s="34"/>
      <c r="BE31" s="3"/>
    </row>
    <row r="32" hidden="1" s="3" customFormat="1" ht="14.4" customHeight="1">
      <c r="A32" s="3"/>
      <c r="B32" s="34"/>
      <c r="C32" s="3"/>
      <c r="D32" s="3"/>
      <c r="E32" s="3"/>
      <c r="F32" s="25" t="s">
        <v>41</v>
      </c>
      <c r="G32" s="3"/>
      <c r="H32" s="3"/>
      <c r="I32" s="3"/>
      <c r="J32" s="3"/>
      <c r="K32" s="3"/>
      <c r="L32" s="40">
        <v>0.2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1">
        <v>0</v>
      </c>
      <c r="AL32" s="3"/>
      <c r="AM32" s="3"/>
      <c r="AN32" s="3"/>
      <c r="AO32" s="3"/>
      <c r="AP32" s="3"/>
      <c r="AQ32" s="3"/>
      <c r="AR32" s="34"/>
      <c r="BE32" s="3"/>
    </row>
    <row r="33" hidden="1" s="3" customFormat="1" ht="14.4" customHeight="1">
      <c r="A33" s="3"/>
      <c r="B33" s="34"/>
      <c r="C33" s="3"/>
      <c r="D33" s="3"/>
      <c r="E33" s="3"/>
      <c r="F33" s="35" t="s">
        <v>42</v>
      </c>
      <c r="G33" s="3"/>
      <c r="H33" s="3"/>
      <c r="I33" s="3"/>
      <c r="J33" s="3"/>
      <c r="K33" s="3"/>
      <c r="L33" s="36">
        <v>0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>
        <f>ROUND(BD94, 2)</f>
        <v>0</v>
      </c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8">
        <v>0</v>
      </c>
      <c r="AL33" s="37"/>
      <c r="AM33" s="37"/>
      <c r="AN33" s="37"/>
      <c r="AO33" s="37"/>
      <c r="AP33" s="37"/>
      <c r="AQ33" s="37"/>
      <c r="AR33" s="39"/>
      <c r="AS33" s="37"/>
      <c r="AT33" s="37"/>
      <c r="AU33" s="37"/>
      <c r="AV33" s="37"/>
      <c r="AW33" s="37"/>
      <c r="AX33" s="37"/>
      <c r="AY33" s="37"/>
      <c r="AZ33" s="37"/>
      <c r="BE33" s="3"/>
    </row>
    <row r="34" s="2" customFormat="1" ht="6.96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="2" customFormat="1" ht="25.92" customHeight="1">
      <c r="A35" s="28"/>
      <c r="B35" s="29"/>
      <c r="C35" s="42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44</v>
      </c>
      <c r="U35" s="44"/>
      <c r="V35" s="44"/>
      <c r="W35" s="44"/>
      <c r="X35" s="46" t="s">
        <v>45</v>
      </c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7">
        <f>SUM(AK26:AK33)</f>
        <v>589236.24</v>
      </c>
      <c r="AL35" s="44"/>
      <c r="AM35" s="44"/>
      <c r="AN35" s="44"/>
      <c r="AO35" s="48"/>
      <c r="AP35" s="42"/>
      <c r="AQ35" s="42"/>
      <c r="AR35" s="29"/>
      <c r="BE35" s="28"/>
    </row>
    <row r="36" s="2" customFormat="1" ht="6.96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="2" customFormat="1" ht="14.4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R49" s="49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28"/>
      <c r="B60" s="29"/>
      <c r="C60" s="28"/>
      <c r="D60" s="52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52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52" t="s">
        <v>48</v>
      </c>
      <c r="AI60" s="31"/>
      <c r="AJ60" s="31"/>
      <c r="AK60" s="31"/>
      <c r="AL60" s="31"/>
      <c r="AM60" s="52" t="s">
        <v>49</v>
      </c>
      <c r="AN60" s="31"/>
      <c r="AO60" s="31"/>
      <c r="AP60" s="28"/>
      <c r="AQ60" s="28"/>
      <c r="AR60" s="29"/>
      <c r="BE60" s="28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28"/>
      <c r="B64" s="29"/>
      <c r="C64" s="28"/>
      <c r="D64" s="50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0" t="s">
        <v>51</v>
      </c>
      <c r="AI64" s="53"/>
      <c r="AJ64" s="53"/>
      <c r="AK64" s="53"/>
      <c r="AL64" s="53"/>
      <c r="AM64" s="53"/>
      <c r="AN64" s="53"/>
      <c r="AO64" s="53"/>
      <c r="AP64" s="28"/>
      <c r="AQ64" s="28"/>
      <c r="AR64" s="29"/>
      <c r="BE64" s="28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28"/>
      <c r="B75" s="29"/>
      <c r="C75" s="28"/>
      <c r="D75" s="52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52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52" t="s">
        <v>48</v>
      </c>
      <c r="AI75" s="31"/>
      <c r="AJ75" s="31"/>
      <c r="AK75" s="31"/>
      <c r="AL75" s="31"/>
      <c r="AM75" s="52" t="s">
        <v>49</v>
      </c>
      <c r="AN75" s="31"/>
      <c r="AO75" s="31"/>
      <c r="AP75" s="28"/>
      <c r="AQ75" s="28"/>
      <c r="AR75" s="29"/>
      <c r="BE75" s="28"/>
    </row>
    <row r="76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="2" customFormat="1" ht="6.96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29"/>
      <c r="B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29"/>
      <c r="BE81" s="28"/>
    </row>
    <row r="82" s="2" customFormat="1" ht="24.96" customHeight="1">
      <c r="A82" s="28"/>
      <c r="B82" s="29"/>
      <c r="C82" s="19" t="s">
        <v>52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="4" customFormat="1" ht="12" customHeight="1">
      <c r="A84" s="4"/>
      <c r="B84" s="58"/>
      <c r="C84" s="25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SP_0235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58"/>
      <c r="BE84" s="4"/>
    </row>
    <row r="85" s="5" customFormat="1" ht="36.96" customHeight="1">
      <c r="A85" s="5"/>
      <c r="B85" s="59"/>
      <c r="C85" s="60" t="s">
        <v>13</v>
      </c>
      <c r="D85" s="5"/>
      <c r="E85" s="5"/>
      <c r="F85" s="5"/>
      <c r="G85" s="5"/>
      <c r="H85" s="5"/>
      <c r="I85" s="5"/>
      <c r="J85" s="5"/>
      <c r="K85" s="5"/>
      <c r="L85" s="61" t="str">
        <f>K6</f>
        <v>Stajne s hospodárskou budovou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9"/>
      <c r="BE85" s="5"/>
    </row>
    <row r="86" s="2" customFormat="1" ht="6.96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="2" customFormat="1" ht="12" customHeight="1">
      <c r="A87" s="28"/>
      <c r="B87" s="29"/>
      <c r="C87" s="25" t="s">
        <v>17</v>
      </c>
      <c r="D87" s="28"/>
      <c r="E87" s="28"/>
      <c r="F87" s="28"/>
      <c r="G87" s="28"/>
      <c r="H87" s="28"/>
      <c r="I87" s="28"/>
      <c r="J87" s="28"/>
      <c r="K87" s="28"/>
      <c r="L87" s="62" t="str">
        <f>IF(K8="","",K8)</f>
        <v>Veľké Leváre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19</v>
      </c>
      <c r="AJ87" s="28"/>
      <c r="AK87" s="28"/>
      <c r="AL87" s="28"/>
      <c r="AM87" s="63" t="str">
        <f>IF(AN8= "","",AN8)</f>
        <v>23. 6. 2022</v>
      </c>
      <c r="AN87" s="63"/>
      <c r="AO87" s="28"/>
      <c r="AP87" s="28"/>
      <c r="AQ87" s="28"/>
      <c r="AR87" s="29"/>
      <c r="B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="2" customFormat="1" ht="15.15" customHeight="1">
      <c r="A89" s="28"/>
      <c r="B89" s="29"/>
      <c r="C89" s="25" t="s">
        <v>21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Martina STACHOVÁ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27</v>
      </c>
      <c r="AJ89" s="28"/>
      <c r="AK89" s="28"/>
      <c r="AL89" s="28"/>
      <c r="AM89" s="64" t="str">
        <f>IF(E17="","",E17)</f>
        <v>ABORIGIN Projekt, s.r.o.</v>
      </c>
      <c r="AN89" s="4"/>
      <c r="AO89" s="4"/>
      <c r="AP89" s="4"/>
      <c r="AQ89" s="28"/>
      <c r="AR89" s="29"/>
      <c r="AS89" s="65" t="s">
        <v>53</v>
      </c>
      <c r="AT89" s="66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28"/>
    </row>
    <row r="90" s="2" customFormat="1" ht="15.15" customHeight="1">
      <c r="A90" s="28"/>
      <c r="B90" s="29"/>
      <c r="C90" s="25" t="s">
        <v>25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30</v>
      </c>
      <c r="AJ90" s="28"/>
      <c r="AK90" s="28"/>
      <c r="AL90" s="28"/>
      <c r="AM90" s="64" t="str">
        <f>IF(E20="","",E20)</f>
        <v>Adam Pupiš</v>
      </c>
      <c r="AN90" s="4"/>
      <c r="AO90" s="4"/>
      <c r="AP90" s="4"/>
      <c r="AQ90" s="28"/>
      <c r="AR90" s="29"/>
      <c r="AS90" s="69"/>
      <c r="AT90" s="70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28"/>
    </row>
    <row r="91" s="2" customFormat="1" ht="10.8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69"/>
      <c r="AT91" s="70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28"/>
    </row>
    <row r="92" s="2" customFormat="1" ht="29.28" customHeight="1">
      <c r="A92" s="28"/>
      <c r="B92" s="29"/>
      <c r="C92" s="73" t="s">
        <v>54</v>
      </c>
      <c r="D92" s="74"/>
      <c r="E92" s="74"/>
      <c r="F92" s="74"/>
      <c r="G92" s="74"/>
      <c r="H92" s="75"/>
      <c r="I92" s="76" t="s">
        <v>55</v>
      </c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7" t="s">
        <v>56</v>
      </c>
      <c r="AH92" s="74"/>
      <c r="AI92" s="74"/>
      <c r="AJ92" s="74"/>
      <c r="AK92" s="74"/>
      <c r="AL92" s="74"/>
      <c r="AM92" s="74"/>
      <c r="AN92" s="76" t="s">
        <v>57</v>
      </c>
      <c r="AO92" s="74"/>
      <c r="AP92" s="78"/>
      <c r="AQ92" s="79" t="s">
        <v>58</v>
      </c>
      <c r="AR92" s="29"/>
      <c r="AS92" s="80" t="s">
        <v>59</v>
      </c>
      <c r="AT92" s="81" t="s">
        <v>60</v>
      </c>
      <c r="AU92" s="81" t="s">
        <v>61</v>
      </c>
      <c r="AV92" s="81" t="s">
        <v>62</v>
      </c>
      <c r="AW92" s="81" t="s">
        <v>63</v>
      </c>
      <c r="AX92" s="81" t="s">
        <v>64</v>
      </c>
      <c r="AY92" s="81" t="s">
        <v>65</v>
      </c>
      <c r="AZ92" s="81" t="s">
        <v>66</v>
      </c>
      <c r="BA92" s="81" t="s">
        <v>67</v>
      </c>
      <c r="BB92" s="81" t="s">
        <v>68</v>
      </c>
      <c r="BC92" s="81" t="s">
        <v>69</v>
      </c>
      <c r="BD92" s="82" t="s">
        <v>70</v>
      </c>
      <c r="BE92" s="28"/>
    </row>
    <row r="93" s="2" customFormat="1" ht="10.8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28"/>
    </row>
    <row r="94" s="6" customFormat="1" ht="32.4" customHeight="1">
      <c r="A94" s="6"/>
      <c r="B94" s="86"/>
      <c r="C94" s="87" t="s">
        <v>71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9">
        <f>ROUND(SUM(AG95:AG100),2)</f>
        <v>491030.2</v>
      </c>
      <c r="AH94" s="89"/>
      <c r="AI94" s="89"/>
      <c r="AJ94" s="89"/>
      <c r="AK94" s="89"/>
      <c r="AL94" s="89"/>
      <c r="AM94" s="89"/>
      <c r="AN94" s="90">
        <f>SUM(AG94,AT94)</f>
        <v>589236.24</v>
      </c>
      <c r="AO94" s="90"/>
      <c r="AP94" s="90"/>
      <c r="AQ94" s="91" t="s">
        <v>1</v>
      </c>
      <c r="AR94" s="86"/>
      <c r="AS94" s="92">
        <f>ROUND(SUM(AS95:AS100),2)</f>
        <v>0</v>
      </c>
      <c r="AT94" s="93">
        <f>ROUND(SUM(AV94:AW94),2)</f>
        <v>98206.04</v>
      </c>
      <c r="AU94" s="94">
        <f>ROUND(SUM(AU95:AU100),5)</f>
        <v>0</v>
      </c>
      <c r="AV94" s="93">
        <f>ROUND(AZ94*L29,2)</f>
        <v>0</v>
      </c>
      <c r="AW94" s="93">
        <f>ROUND(BA94*L30,2)</f>
        <v>98206.04</v>
      </c>
      <c r="AX94" s="93">
        <f>ROUND(BB94*L29,2)</f>
        <v>0</v>
      </c>
      <c r="AY94" s="93">
        <f>ROUND(BC94*L30,2)</f>
        <v>0</v>
      </c>
      <c r="AZ94" s="93">
        <f>ROUND(SUM(AZ95:AZ100),2)</f>
        <v>0</v>
      </c>
      <c r="BA94" s="93">
        <f>ROUND(SUM(BA95:BA100),2)</f>
        <v>491030.2</v>
      </c>
      <c r="BB94" s="93">
        <f>ROUND(SUM(BB95:BB100),2)</f>
        <v>0</v>
      </c>
      <c r="BC94" s="93">
        <f>ROUND(SUM(BC95:BC100),2)</f>
        <v>0</v>
      </c>
      <c r="BD94" s="95">
        <f>ROUND(SUM(BD95:BD100),2)</f>
        <v>0</v>
      </c>
      <c r="BE94" s="6"/>
      <c r="BS94" s="96" t="s">
        <v>72</v>
      </c>
      <c r="BT94" s="96" t="s">
        <v>73</v>
      </c>
      <c r="BV94" s="96" t="s">
        <v>74</v>
      </c>
      <c r="BW94" s="96" t="s">
        <v>4</v>
      </c>
      <c r="BX94" s="96" t="s">
        <v>75</v>
      </c>
      <c r="CL94" s="96" t="s">
        <v>1</v>
      </c>
    </row>
    <row r="95" s="7" customFormat="1" ht="24.75" customHeight="1">
      <c r="A95" s="97" t="s">
        <v>76</v>
      </c>
      <c r="B95" s="98"/>
      <c r="C95" s="99"/>
      <c r="D95" s="100" t="s">
        <v>12</v>
      </c>
      <c r="E95" s="100"/>
      <c r="F95" s="100"/>
      <c r="G95" s="100"/>
      <c r="H95" s="100"/>
      <c r="I95" s="101"/>
      <c r="J95" s="100" t="s">
        <v>14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2">
        <f>'SP_0235 - Stajne s hospod...'!J28</f>
        <v>230447.25</v>
      </c>
      <c r="AH95" s="101"/>
      <c r="AI95" s="101"/>
      <c r="AJ95" s="101"/>
      <c r="AK95" s="101"/>
      <c r="AL95" s="101"/>
      <c r="AM95" s="101"/>
      <c r="AN95" s="102">
        <f>SUM(AG95,AT95)</f>
        <v>276536.7</v>
      </c>
      <c r="AO95" s="101"/>
      <c r="AP95" s="101"/>
      <c r="AQ95" s="103" t="s">
        <v>77</v>
      </c>
      <c r="AR95" s="98"/>
      <c r="AS95" s="104">
        <v>0</v>
      </c>
      <c r="AT95" s="105">
        <f>ROUND(SUM(AV95:AW95),2)</f>
        <v>46089.45</v>
      </c>
      <c r="AU95" s="106">
        <f>'SP_0235 - Stajne s hospod...'!P122</f>
        <v>0</v>
      </c>
      <c r="AV95" s="105">
        <f>'SP_0235 - Stajne s hospod...'!J31</f>
        <v>0</v>
      </c>
      <c r="AW95" s="105">
        <f>'SP_0235 - Stajne s hospod...'!J32</f>
        <v>46089.45</v>
      </c>
      <c r="AX95" s="105">
        <f>'SP_0235 - Stajne s hospod...'!J33</f>
        <v>0</v>
      </c>
      <c r="AY95" s="105">
        <f>'SP_0235 - Stajne s hospod...'!J34</f>
        <v>0</v>
      </c>
      <c r="AZ95" s="105">
        <f>'SP_0235 - Stajne s hospod...'!F31</f>
        <v>0</v>
      </c>
      <c r="BA95" s="105">
        <f>'SP_0235 - Stajne s hospod...'!F32</f>
        <v>230447.25</v>
      </c>
      <c r="BB95" s="105">
        <f>'SP_0235 - Stajne s hospod...'!F33</f>
        <v>0</v>
      </c>
      <c r="BC95" s="105">
        <f>'SP_0235 - Stajne s hospod...'!F34</f>
        <v>0</v>
      </c>
      <c r="BD95" s="107">
        <f>'SP_0235 - Stajne s hospod...'!F35</f>
        <v>0</v>
      </c>
      <c r="BE95" s="7"/>
      <c r="BT95" s="108" t="s">
        <v>78</v>
      </c>
      <c r="BU95" s="108" t="s">
        <v>79</v>
      </c>
      <c r="BV95" s="108" t="s">
        <v>74</v>
      </c>
      <c r="BW95" s="108" t="s">
        <v>4</v>
      </c>
      <c r="BX95" s="108" t="s">
        <v>75</v>
      </c>
      <c r="CL95" s="108" t="s">
        <v>1</v>
      </c>
    </row>
    <row r="96" s="7" customFormat="1" ht="16.5" customHeight="1">
      <c r="A96" s="97" t="s">
        <v>76</v>
      </c>
      <c r="B96" s="98"/>
      <c r="C96" s="99"/>
      <c r="D96" s="100" t="s">
        <v>80</v>
      </c>
      <c r="E96" s="100"/>
      <c r="F96" s="100"/>
      <c r="G96" s="100"/>
      <c r="H96" s="100"/>
      <c r="I96" s="101"/>
      <c r="J96" s="100" t="s">
        <v>81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2">
        <f>'SO 07 - Doprava a spevnen...'!J30</f>
        <v>175773.47</v>
      </c>
      <c r="AH96" s="101"/>
      <c r="AI96" s="101"/>
      <c r="AJ96" s="101"/>
      <c r="AK96" s="101"/>
      <c r="AL96" s="101"/>
      <c r="AM96" s="101"/>
      <c r="AN96" s="102">
        <f>SUM(AG96,AT96)</f>
        <v>210928.16</v>
      </c>
      <c r="AO96" s="101"/>
      <c r="AP96" s="101"/>
      <c r="AQ96" s="103" t="s">
        <v>77</v>
      </c>
      <c r="AR96" s="98"/>
      <c r="AS96" s="104">
        <v>0</v>
      </c>
      <c r="AT96" s="105">
        <f>ROUND(SUM(AV96:AW96),2)</f>
        <v>35154.690000000004</v>
      </c>
      <c r="AU96" s="106">
        <f>'SO 07 - Doprava a spevnen...'!P121</f>
        <v>0</v>
      </c>
      <c r="AV96" s="105">
        <f>'SO 07 - Doprava a spevnen...'!J33</f>
        <v>0</v>
      </c>
      <c r="AW96" s="105">
        <f>'SO 07 - Doprava a spevnen...'!J34</f>
        <v>35154.690000000004</v>
      </c>
      <c r="AX96" s="105">
        <f>'SO 07 - Doprava a spevnen...'!J35</f>
        <v>0</v>
      </c>
      <c r="AY96" s="105">
        <f>'SO 07 - Doprava a spevnen...'!J36</f>
        <v>0</v>
      </c>
      <c r="AZ96" s="105">
        <f>'SO 07 - Doprava a spevnen...'!F33</f>
        <v>0</v>
      </c>
      <c r="BA96" s="105">
        <f>'SO 07 - Doprava a spevnen...'!F34</f>
        <v>175773.47</v>
      </c>
      <c r="BB96" s="105">
        <f>'SO 07 - Doprava a spevnen...'!F35</f>
        <v>0</v>
      </c>
      <c r="BC96" s="105">
        <f>'SO 07 - Doprava a spevnen...'!F36</f>
        <v>0</v>
      </c>
      <c r="BD96" s="107">
        <f>'SO 07 - Doprava a spevnen...'!F37</f>
        <v>0</v>
      </c>
      <c r="BE96" s="7"/>
      <c r="BT96" s="108" t="s">
        <v>78</v>
      </c>
      <c r="BV96" s="108" t="s">
        <v>74</v>
      </c>
      <c r="BW96" s="108" t="s">
        <v>82</v>
      </c>
      <c r="BX96" s="108" t="s">
        <v>4</v>
      </c>
      <c r="CL96" s="108" t="s">
        <v>1</v>
      </c>
      <c r="CM96" s="108" t="s">
        <v>73</v>
      </c>
    </row>
    <row r="97" s="7" customFormat="1" ht="16.5" customHeight="1">
      <c r="A97" s="97" t="s">
        <v>76</v>
      </c>
      <c r="B97" s="98"/>
      <c r="C97" s="99"/>
      <c r="D97" s="100" t="s">
        <v>83</v>
      </c>
      <c r="E97" s="100"/>
      <c r="F97" s="100"/>
      <c r="G97" s="100"/>
      <c r="H97" s="100"/>
      <c r="I97" s="101"/>
      <c r="J97" s="100" t="s">
        <v>84</v>
      </c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2">
        <f>'SO 08 - Oplotenie výbehu ...'!J30</f>
        <v>37740.18</v>
      </c>
      <c r="AH97" s="101"/>
      <c r="AI97" s="101"/>
      <c r="AJ97" s="101"/>
      <c r="AK97" s="101"/>
      <c r="AL97" s="101"/>
      <c r="AM97" s="101"/>
      <c r="AN97" s="102">
        <f>SUM(AG97,AT97)</f>
        <v>45288.22</v>
      </c>
      <c r="AO97" s="101"/>
      <c r="AP97" s="101"/>
      <c r="AQ97" s="103" t="s">
        <v>77</v>
      </c>
      <c r="AR97" s="98"/>
      <c r="AS97" s="104">
        <v>0</v>
      </c>
      <c r="AT97" s="105">
        <f>ROUND(SUM(AV97:AW97),2)</f>
        <v>7548.04</v>
      </c>
      <c r="AU97" s="106">
        <f>'SO 08 - Oplotenie výbehu ...'!P122</f>
        <v>0</v>
      </c>
      <c r="AV97" s="105">
        <f>'SO 08 - Oplotenie výbehu ...'!J33</f>
        <v>0</v>
      </c>
      <c r="AW97" s="105">
        <f>'SO 08 - Oplotenie výbehu ...'!J34</f>
        <v>7548.04</v>
      </c>
      <c r="AX97" s="105">
        <f>'SO 08 - Oplotenie výbehu ...'!J35</f>
        <v>0</v>
      </c>
      <c r="AY97" s="105">
        <f>'SO 08 - Oplotenie výbehu ...'!J36</f>
        <v>0</v>
      </c>
      <c r="AZ97" s="105">
        <f>'SO 08 - Oplotenie výbehu ...'!F33</f>
        <v>0</v>
      </c>
      <c r="BA97" s="105">
        <f>'SO 08 - Oplotenie výbehu ...'!F34</f>
        <v>37740.18</v>
      </c>
      <c r="BB97" s="105">
        <f>'SO 08 - Oplotenie výbehu ...'!F35</f>
        <v>0</v>
      </c>
      <c r="BC97" s="105">
        <f>'SO 08 - Oplotenie výbehu ...'!F36</f>
        <v>0</v>
      </c>
      <c r="BD97" s="107">
        <f>'SO 08 - Oplotenie výbehu ...'!F37</f>
        <v>0</v>
      </c>
      <c r="BE97" s="7"/>
      <c r="BT97" s="108" t="s">
        <v>78</v>
      </c>
      <c r="BV97" s="108" t="s">
        <v>74</v>
      </c>
      <c r="BW97" s="108" t="s">
        <v>85</v>
      </c>
      <c r="BX97" s="108" t="s">
        <v>4</v>
      </c>
      <c r="CL97" s="108" t="s">
        <v>1</v>
      </c>
      <c r="CM97" s="108" t="s">
        <v>73</v>
      </c>
    </row>
    <row r="98" s="7" customFormat="1" ht="16.5" customHeight="1">
      <c r="A98" s="97" t="s">
        <v>76</v>
      </c>
      <c r="B98" s="98"/>
      <c r="C98" s="99"/>
      <c r="D98" s="100" t="s">
        <v>86</v>
      </c>
      <c r="E98" s="100"/>
      <c r="F98" s="100"/>
      <c r="G98" s="100"/>
      <c r="H98" s="100"/>
      <c r="I98" s="101"/>
      <c r="J98" s="100" t="s">
        <v>87</v>
      </c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2">
        <f>'SO 90 - Fotovoltaická ele...'!J30</f>
        <v>9828</v>
      </c>
      <c r="AH98" s="101"/>
      <c r="AI98" s="101"/>
      <c r="AJ98" s="101"/>
      <c r="AK98" s="101"/>
      <c r="AL98" s="101"/>
      <c r="AM98" s="101"/>
      <c r="AN98" s="102">
        <f>SUM(AG98,AT98)</f>
        <v>11793.6</v>
      </c>
      <c r="AO98" s="101"/>
      <c r="AP98" s="101"/>
      <c r="AQ98" s="103" t="s">
        <v>77</v>
      </c>
      <c r="AR98" s="98"/>
      <c r="AS98" s="104">
        <v>0</v>
      </c>
      <c r="AT98" s="105">
        <f>ROUND(SUM(AV98:AW98),2)</f>
        <v>1965.6</v>
      </c>
      <c r="AU98" s="106">
        <f>'SO 90 - Fotovoltaická ele...'!P118</f>
        <v>0</v>
      </c>
      <c r="AV98" s="105">
        <f>'SO 90 - Fotovoltaická ele...'!J33</f>
        <v>0</v>
      </c>
      <c r="AW98" s="105">
        <f>'SO 90 - Fotovoltaická ele...'!J34</f>
        <v>1965.6</v>
      </c>
      <c r="AX98" s="105">
        <f>'SO 90 - Fotovoltaická ele...'!J35</f>
        <v>0</v>
      </c>
      <c r="AY98" s="105">
        <f>'SO 90 - Fotovoltaická ele...'!J36</f>
        <v>0</v>
      </c>
      <c r="AZ98" s="105">
        <f>'SO 90 - Fotovoltaická ele...'!F33</f>
        <v>0</v>
      </c>
      <c r="BA98" s="105">
        <f>'SO 90 - Fotovoltaická ele...'!F34</f>
        <v>9828</v>
      </c>
      <c r="BB98" s="105">
        <f>'SO 90 - Fotovoltaická ele...'!F35</f>
        <v>0</v>
      </c>
      <c r="BC98" s="105">
        <f>'SO 90 - Fotovoltaická ele...'!F36</f>
        <v>0</v>
      </c>
      <c r="BD98" s="107">
        <f>'SO 90 - Fotovoltaická ele...'!F37</f>
        <v>0</v>
      </c>
      <c r="BE98" s="7"/>
      <c r="BT98" s="108" t="s">
        <v>78</v>
      </c>
      <c r="BV98" s="108" t="s">
        <v>74</v>
      </c>
      <c r="BW98" s="108" t="s">
        <v>88</v>
      </c>
      <c r="BX98" s="108" t="s">
        <v>4</v>
      </c>
      <c r="CL98" s="108" t="s">
        <v>1</v>
      </c>
      <c r="CM98" s="108" t="s">
        <v>73</v>
      </c>
    </row>
    <row r="99" s="7" customFormat="1" ht="16.5" customHeight="1">
      <c r="A99" s="97" t="s">
        <v>76</v>
      </c>
      <c r="B99" s="98"/>
      <c r="C99" s="99"/>
      <c r="D99" s="100" t="s">
        <v>89</v>
      </c>
      <c r="E99" s="100"/>
      <c r="F99" s="100"/>
      <c r="G99" s="100"/>
      <c r="H99" s="100"/>
      <c r="I99" s="101"/>
      <c r="J99" s="100" t="s">
        <v>90</v>
      </c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2">
        <f>'SO 91 - Inštalácie EZS a ...'!J30</f>
        <v>6241.3</v>
      </c>
      <c r="AH99" s="101"/>
      <c r="AI99" s="101"/>
      <c r="AJ99" s="101"/>
      <c r="AK99" s="101"/>
      <c r="AL99" s="101"/>
      <c r="AM99" s="101"/>
      <c r="AN99" s="102">
        <f>SUM(AG99,AT99)</f>
        <v>7489.56</v>
      </c>
      <c r="AO99" s="101"/>
      <c r="AP99" s="101"/>
      <c r="AQ99" s="103" t="s">
        <v>77</v>
      </c>
      <c r="AR99" s="98"/>
      <c r="AS99" s="104">
        <v>0</v>
      </c>
      <c r="AT99" s="105">
        <f>ROUND(SUM(AV99:AW99),2)</f>
        <v>1248.26</v>
      </c>
      <c r="AU99" s="106">
        <f>'SO 91 - Inštalácie EZS a ...'!P118</f>
        <v>0</v>
      </c>
      <c r="AV99" s="105">
        <f>'SO 91 - Inštalácie EZS a ...'!J33</f>
        <v>0</v>
      </c>
      <c r="AW99" s="105">
        <f>'SO 91 - Inštalácie EZS a ...'!J34</f>
        <v>1248.26</v>
      </c>
      <c r="AX99" s="105">
        <f>'SO 91 - Inštalácie EZS a ...'!J35</f>
        <v>0</v>
      </c>
      <c r="AY99" s="105">
        <f>'SO 91 - Inštalácie EZS a ...'!J36</f>
        <v>0</v>
      </c>
      <c r="AZ99" s="105">
        <f>'SO 91 - Inštalácie EZS a ...'!F33</f>
        <v>0</v>
      </c>
      <c r="BA99" s="105">
        <f>'SO 91 - Inštalácie EZS a ...'!F34</f>
        <v>6241.3</v>
      </c>
      <c r="BB99" s="105">
        <f>'SO 91 - Inštalácie EZS a ...'!F35</f>
        <v>0</v>
      </c>
      <c r="BC99" s="105">
        <f>'SO 91 - Inštalácie EZS a ...'!F36</f>
        <v>0</v>
      </c>
      <c r="BD99" s="107">
        <f>'SO 91 - Inštalácie EZS a ...'!F37</f>
        <v>0</v>
      </c>
      <c r="BE99" s="7"/>
      <c r="BT99" s="108" t="s">
        <v>78</v>
      </c>
      <c r="BV99" s="108" t="s">
        <v>74</v>
      </c>
      <c r="BW99" s="108" t="s">
        <v>91</v>
      </c>
      <c r="BX99" s="108" t="s">
        <v>4</v>
      </c>
      <c r="CL99" s="108" t="s">
        <v>1</v>
      </c>
      <c r="CM99" s="108" t="s">
        <v>73</v>
      </c>
    </row>
    <row r="100" s="7" customFormat="1" ht="16.5" customHeight="1">
      <c r="A100" s="97" t="s">
        <v>76</v>
      </c>
      <c r="B100" s="98"/>
      <c r="C100" s="99"/>
      <c r="D100" s="100" t="s">
        <v>92</v>
      </c>
      <c r="E100" s="100"/>
      <c r="F100" s="100"/>
      <c r="G100" s="100"/>
      <c r="H100" s="100"/>
      <c r="I100" s="101"/>
      <c r="J100" s="100" t="s">
        <v>93</v>
      </c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2">
        <f>'SO 93 - Vnútorná konštruk...'!J30</f>
        <v>31000</v>
      </c>
      <c r="AH100" s="101"/>
      <c r="AI100" s="101"/>
      <c r="AJ100" s="101"/>
      <c r="AK100" s="101"/>
      <c r="AL100" s="101"/>
      <c r="AM100" s="101"/>
      <c r="AN100" s="102">
        <f>SUM(AG100,AT100)</f>
        <v>37200</v>
      </c>
      <c r="AO100" s="101"/>
      <c r="AP100" s="101"/>
      <c r="AQ100" s="103" t="s">
        <v>77</v>
      </c>
      <c r="AR100" s="98"/>
      <c r="AS100" s="109">
        <v>0</v>
      </c>
      <c r="AT100" s="110">
        <f>ROUND(SUM(AV100:AW100),2)</f>
        <v>6200</v>
      </c>
      <c r="AU100" s="111">
        <f>'SO 93 - Vnútorná konštruk...'!P117</f>
        <v>0</v>
      </c>
      <c r="AV100" s="110">
        <f>'SO 93 - Vnútorná konštruk...'!J33</f>
        <v>0</v>
      </c>
      <c r="AW100" s="110">
        <f>'SO 93 - Vnútorná konštruk...'!J34</f>
        <v>6200</v>
      </c>
      <c r="AX100" s="110">
        <f>'SO 93 - Vnútorná konštruk...'!J35</f>
        <v>0</v>
      </c>
      <c r="AY100" s="110">
        <f>'SO 93 - Vnútorná konštruk...'!J36</f>
        <v>0</v>
      </c>
      <c r="AZ100" s="110">
        <f>'SO 93 - Vnútorná konštruk...'!F33</f>
        <v>0</v>
      </c>
      <c r="BA100" s="110">
        <f>'SO 93 - Vnútorná konštruk...'!F34</f>
        <v>31000</v>
      </c>
      <c r="BB100" s="110">
        <f>'SO 93 - Vnútorná konštruk...'!F35</f>
        <v>0</v>
      </c>
      <c r="BC100" s="110">
        <f>'SO 93 - Vnútorná konštruk...'!F36</f>
        <v>0</v>
      </c>
      <c r="BD100" s="112">
        <f>'SO 93 - Vnútorná konštruk...'!F37</f>
        <v>0</v>
      </c>
      <c r="BE100" s="7"/>
      <c r="BT100" s="108" t="s">
        <v>78</v>
      </c>
      <c r="BV100" s="108" t="s">
        <v>74</v>
      </c>
      <c r="BW100" s="108" t="s">
        <v>94</v>
      </c>
      <c r="BX100" s="108" t="s">
        <v>4</v>
      </c>
      <c r="CL100" s="108" t="s">
        <v>1</v>
      </c>
      <c r="CM100" s="108" t="s">
        <v>73</v>
      </c>
    </row>
    <row r="101" s="2" customFormat="1" ht="30" customHeight="1">
      <c r="A101" s="28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9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="2" customFormat="1" ht="6.96" customHeight="1">
      <c r="A102" s="28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29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</sheetData>
  <mergeCells count="60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SP_0235 - Stajne s hospod...'!C2" display="/"/>
    <hyperlink ref="A96" location="'SO 07 - Doprava a spevnen...'!C2" display="/"/>
    <hyperlink ref="A97" location="'SO 08 - Oplotenie výbehu ...'!C2" display="/"/>
    <hyperlink ref="A98" location="'SO 90 - Fotovoltaická ele...'!C2" display="/"/>
    <hyperlink ref="A99" location="'SO 91 - Inštalácie EZS a ...'!C2" display="/"/>
    <hyperlink ref="A100" location="'SO 93 - Vnútorná konštru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3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95</v>
      </c>
      <c r="L4" s="18"/>
      <c r="M4" s="114" t="s">
        <v>9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28"/>
      <c r="B6" s="29"/>
      <c r="C6" s="28"/>
      <c r="D6" s="25" t="s">
        <v>13</v>
      </c>
      <c r="E6" s="28"/>
      <c r="F6" s="28"/>
      <c r="G6" s="28"/>
      <c r="H6" s="28"/>
      <c r="I6" s="28"/>
      <c r="J6" s="28"/>
      <c r="K6" s="28"/>
      <c r="L6" s="49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="2" customFormat="1" ht="16.5" customHeight="1">
      <c r="A7" s="28"/>
      <c r="B7" s="29"/>
      <c r="C7" s="28"/>
      <c r="D7" s="28"/>
      <c r="E7" s="61" t="s">
        <v>14</v>
      </c>
      <c r="F7" s="28"/>
      <c r="G7" s="28"/>
      <c r="H7" s="28"/>
      <c r="I7" s="28"/>
      <c r="J7" s="28"/>
      <c r="K7" s="28"/>
      <c r="L7" s="49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="2" customFormat="1">
      <c r="A8" s="28"/>
      <c r="B8" s="29"/>
      <c r="C8" s="28"/>
      <c r="D8" s="28"/>
      <c r="E8" s="28"/>
      <c r="F8" s="28"/>
      <c r="G8" s="28"/>
      <c r="H8" s="28"/>
      <c r="I8" s="28"/>
      <c r="J8" s="28"/>
      <c r="K8" s="28"/>
      <c r="L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2" customHeight="1">
      <c r="A9" s="28"/>
      <c r="B9" s="29"/>
      <c r="C9" s="28"/>
      <c r="D9" s="25" t="s">
        <v>15</v>
      </c>
      <c r="E9" s="28"/>
      <c r="F9" s="22" t="s">
        <v>1</v>
      </c>
      <c r="G9" s="28"/>
      <c r="H9" s="28"/>
      <c r="I9" s="25" t="s">
        <v>16</v>
      </c>
      <c r="J9" s="22" t="s">
        <v>1</v>
      </c>
      <c r="K9" s="28"/>
      <c r="L9" s="4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 ht="12" customHeight="1">
      <c r="A10" s="28"/>
      <c r="B10" s="29"/>
      <c r="C10" s="28"/>
      <c r="D10" s="25" t="s">
        <v>17</v>
      </c>
      <c r="E10" s="28"/>
      <c r="F10" s="22" t="s">
        <v>18</v>
      </c>
      <c r="G10" s="28"/>
      <c r="H10" s="28"/>
      <c r="I10" s="25" t="s">
        <v>19</v>
      </c>
      <c r="J10" s="63" t="str">
        <f>'Rekapitulácia stavby'!AN8</f>
        <v>23. 6. 2022</v>
      </c>
      <c r="K10" s="28"/>
      <c r="L10" s="4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0.8" customHeight="1">
      <c r="A11" s="28"/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4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21</v>
      </c>
      <c r="E12" s="28"/>
      <c r="F12" s="28"/>
      <c r="G12" s="28"/>
      <c r="H12" s="28"/>
      <c r="I12" s="25" t="s">
        <v>22</v>
      </c>
      <c r="J12" s="22" t="s">
        <v>1</v>
      </c>
      <c r="K12" s="28"/>
      <c r="L12" s="4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8" customHeight="1">
      <c r="A13" s="28"/>
      <c r="B13" s="29"/>
      <c r="C13" s="28"/>
      <c r="D13" s="28"/>
      <c r="E13" s="22" t="s">
        <v>23</v>
      </c>
      <c r="F13" s="28"/>
      <c r="G13" s="28"/>
      <c r="H13" s="28"/>
      <c r="I13" s="25" t="s">
        <v>24</v>
      </c>
      <c r="J13" s="22" t="s">
        <v>1</v>
      </c>
      <c r="K13" s="28"/>
      <c r="L13" s="4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6.96" customHeight="1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4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2" customHeight="1">
      <c r="A15" s="28"/>
      <c r="B15" s="29"/>
      <c r="C15" s="28"/>
      <c r="D15" s="25" t="s">
        <v>25</v>
      </c>
      <c r="E15" s="28"/>
      <c r="F15" s="28"/>
      <c r="G15" s="28"/>
      <c r="H15" s="28"/>
      <c r="I15" s="25" t="s">
        <v>22</v>
      </c>
      <c r="J15" s="22" t="str">
        <f>'Rekapitulácia stavby'!AN13</f>
        <v/>
      </c>
      <c r="K15" s="28"/>
      <c r="L15" s="4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18" customHeight="1">
      <c r="A16" s="28"/>
      <c r="B16" s="29"/>
      <c r="C16" s="28"/>
      <c r="D16" s="28"/>
      <c r="E16" s="22" t="str">
        <f>'Rekapitulácia stavby'!E14</f>
        <v xml:space="preserve"> </v>
      </c>
      <c r="F16" s="22"/>
      <c r="G16" s="22"/>
      <c r="H16" s="22"/>
      <c r="I16" s="25" t="s">
        <v>24</v>
      </c>
      <c r="J16" s="22" t="str">
        <f>'Rekapitulácia stavby'!AN14</f>
        <v/>
      </c>
      <c r="K16" s="28"/>
      <c r="L16" s="4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6.96" customHeight="1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4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2" customHeight="1">
      <c r="A18" s="28"/>
      <c r="B18" s="29"/>
      <c r="C18" s="28"/>
      <c r="D18" s="25" t="s">
        <v>27</v>
      </c>
      <c r="E18" s="28"/>
      <c r="F18" s="28"/>
      <c r="G18" s="28"/>
      <c r="H18" s="28"/>
      <c r="I18" s="25" t="s">
        <v>22</v>
      </c>
      <c r="J18" s="22" t="s">
        <v>1</v>
      </c>
      <c r="K18" s="28"/>
      <c r="L18" s="4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18" customHeight="1">
      <c r="A19" s="28"/>
      <c r="B19" s="29"/>
      <c r="C19" s="28"/>
      <c r="D19" s="28"/>
      <c r="E19" s="22" t="s">
        <v>28</v>
      </c>
      <c r="F19" s="28"/>
      <c r="G19" s="28"/>
      <c r="H19" s="28"/>
      <c r="I19" s="25" t="s">
        <v>24</v>
      </c>
      <c r="J19" s="22" t="s">
        <v>1</v>
      </c>
      <c r="K19" s="28"/>
      <c r="L19" s="4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6.96" customHeight="1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4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2" customHeight="1">
      <c r="A21" s="28"/>
      <c r="B21" s="29"/>
      <c r="C21" s="28"/>
      <c r="D21" s="25" t="s">
        <v>30</v>
      </c>
      <c r="E21" s="28"/>
      <c r="F21" s="28"/>
      <c r="G21" s="28"/>
      <c r="H21" s="28"/>
      <c r="I21" s="25" t="s">
        <v>22</v>
      </c>
      <c r="J21" s="22" t="s">
        <v>1</v>
      </c>
      <c r="K21" s="28"/>
      <c r="L21" s="4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18" customHeight="1">
      <c r="A22" s="28"/>
      <c r="B22" s="29"/>
      <c r="C22" s="28"/>
      <c r="D22" s="28"/>
      <c r="E22" s="22" t="s">
        <v>31</v>
      </c>
      <c r="F22" s="28"/>
      <c r="G22" s="28"/>
      <c r="H22" s="28"/>
      <c r="I22" s="25" t="s">
        <v>24</v>
      </c>
      <c r="J22" s="22" t="s">
        <v>1</v>
      </c>
      <c r="K22" s="28"/>
      <c r="L22" s="4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6.96" customHeight="1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4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2" customHeight="1">
      <c r="A24" s="28"/>
      <c r="B24" s="29"/>
      <c r="C24" s="28"/>
      <c r="D24" s="25" t="s">
        <v>32</v>
      </c>
      <c r="E24" s="28"/>
      <c r="F24" s="28"/>
      <c r="G24" s="28"/>
      <c r="H24" s="28"/>
      <c r="I24" s="28"/>
      <c r="J24" s="28"/>
      <c r="K24" s="28"/>
      <c r="L24" s="4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8" customFormat="1" ht="16.5" customHeight="1">
      <c r="A25" s="115"/>
      <c r="B25" s="116"/>
      <c r="C25" s="115"/>
      <c r="D25" s="115"/>
      <c r="E25" s="26" t="s">
        <v>1</v>
      </c>
      <c r="F25" s="26"/>
      <c r="G25" s="26"/>
      <c r="H25" s="26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28"/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4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2" customFormat="1" ht="6.96" customHeight="1">
      <c r="A27" s="28"/>
      <c r="B27" s="29"/>
      <c r="C27" s="28"/>
      <c r="D27" s="84"/>
      <c r="E27" s="84"/>
      <c r="F27" s="84"/>
      <c r="G27" s="84"/>
      <c r="H27" s="84"/>
      <c r="I27" s="84"/>
      <c r="J27" s="84"/>
      <c r="K27" s="84"/>
      <c r="L27" s="49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="2" customFormat="1" ht="25.44" customHeight="1">
      <c r="A28" s="28"/>
      <c r="B28" s="29"/>
      <c r="C28" s="28"/>
      <c r="D28" s="118" t="s">
        <v>33</v>
      </c>
      <c r="E28" s="28"/>
      <c r="F28" s="28"/>
      <c r="G28" s="28"/>
      <c r="H28" s="28"/>
      <c r="I28" s="28"/>
      <c r="J28" s="90">
        <f>ROUND(J122, 2)</f>
        <v>230447.25</v>
      </c>
      <c r="K28" s="28"/>
      <c r="L28" s="4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4"/>
      <c r="E29" s="84"/>
      <c r="F29" s="84"/>
      <c r="G29" s="84"/>
      <c r="H29" s="84"/>
      <c r="I29" s="84"/>
      <c r="J29" s="84"/>
      <c r="K29" s="84"/>
      <c r="L29" s="49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="2" customFormat="1" ht="14.4" customHeight="1">
      <c r="A30" s="28"/>
      <c r="B30" s="29"/>
      <c r="C30" s="28"/>
      <c r="D30" s="28"/>
      <c r="E30" s="28"/>
      <c r="F30" s="33" t="s">
        <v>35</v>
      </c>
      <c r="G30" s="28"/>
      <c r="H30" s="28"/>
      <c r="I30" s="33" t="s">
        <v>34</v>
      </c>
      <c r="J30" s="33" t="s">
        <v>36</v>
      </c>
      <c r="K30" s="28"/>
      <c r="L30" s="4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="2" customFormat="1" ht="14.4" customHeight="1">
      <c r="A31" s="28"/>
      <c r="B31" s="29"/>
      <c r="C31" s="28"/>
      <c r="D31" s="119" t="s">
        <v>37</v>
      </c>
      <c r="E31" s="35" t="s">
        <v>38</v>
      </c>
      <c r="F31" s="120">
        <f>ROUND((SUM(BE122:BE186)),  2)</f>
        <v>0</v>
      </c>
      <c r="G31" s="121"/>
      <c r="H31" s="121"/>
      <c r="I31" s="122">
        <v>0.2</v>
      </c>
      <c r="J31" s="120">
        <f>ROUND(((SUM(BE122:BE186))*I31),  2)</f>
        <v>0</v>
      </c>
      <c r="K31" s="28"/>
      <c r="L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35" t="s">
        <v>39</v>
      </c>
      <c r="F32" s="123">
        <f>ROUND((SUM(BF122:BF186)),  2)</f>
        <v>230447.25</v>
      </c>
      <c r="G32" s="28"/>
      <c r="H32" s="28"/>
      <c r="I32" s="124">
        <v>0.2</v>
      </c>
      <c r="J32" s="123">
        <f>ROUND(((SUM(BF122:BF186))*I32),  2)</f>
        <v>46089.45</v>
      </c>
      <c r="K32" s="28"/>
      <c r="L32" s="4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hidden="1" s="2" customFormat="1" ht="14.4" customHeight="1">
      <c r="A33" s="28"/>
      <c r="B33" s="29"/>
      <c r="C33" s="28"/>
      <c r="D33" s="28"/>
      <c r="E33" s="25" t="s">
        <v>40</v>
      </c>
      <c r="F33" s="123">
        <f>ROUND((SUM(BG122:BG186)),  2)</f>
        <v>0</v>
      </c>
      <c r="G33" s="28"/>
      <c r="H33" s="28"/>
      <c r="I33" s="124">
        <v>0.2</v>
      </c>
      <c r="J33" s="123">
        <f>0</f>
        <v>0</v>
      </c>
      <c r="K33" s="28"/>
      <c r="L33" s="49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hidden="1" s="2" customFormat="1" ht="14.4" customHeight="1">
      <c r="A34" s="28"/>
      <c r="B34" s="29"/>
      <c r="C34" s="28"/>
      <c r="D34" s="28"/>
      <c r="E34" s="25" t="s">
        <v>41</v>
      </c>
      <c r="F34" s="123">
        <f>ROUND((SUM(BH122:BH186)),  2)</f>
        <v>0</v>
      </c>
      <c r="G34" s="28"/>
      <c r="H34" s="28"/>
      <c r="I34" s="124">
        <v>0.2</v>
      </c>
      <c r="J34" s="123">
        <f>0</f>
        <v>0</v>
      </c>
      <c r="K34" s="28"/>
      <c r="L34" s="4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35" t="s">
        <v>42</v>
      </c>
      <c r="F35" s="120">
        <f>ROUND((SUM(BI122:BI186)),  2)</f>
        <v>0</v>
      </c>
      <c r="G35" s="121"/>
      <c r="H35" s="121"/>
      <c r="I35" s="122">
        <v>0</v>
      </c>
      <c r="J35" s="120">
        <f>0</f>
        <v>0</v>
      </c>
      <c r="K35" s="28"/>
      <c r="L35" s="4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="2" customFormat="1" ht="6.96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4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="2" customFormat="1" ht="25.44" customHeight="1">
      <c r="A37" s="28"/>
      <c r="B37" s="29"/>
      <c r="C37" s="125"/>
      <c r="D37" s="126" t="s">
        <v>43</v>
      </c>
      <c r="E37" s="75"/>
      <c r="F37" s="75"/>
      <c r="G37" s="127" t="s">
        <v>44</v>
      </c>
      <c r="H37" s="128" t="s">
        <v>45</v>
      </c>
      <c r="I37" s="75"/>
      <c r="J37" s="129">
        <f>SUM(J28:J35)</f>
        <v>276536.7</v>
      </c>
      <c r="K37" s="130"/>
      <c r="L37" s="4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14.4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9"/>
      <c r="D50" s="50" t="s">
        <v>46</v>
      </c>
      <c r="E50" s="51"/>
      <c r="F50" s="51"/>
      <c r="G50" s="50" t="s">
        <v>47</v>
      </c>
      <c r="H50" s="51"/>
      <c r="I50" s="51"/>
      <c r="J50" s="51"/>
      <c r="K50" s="51"/>
      <c r="L50" s="49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52" t="s">
        <v>48</v>
      </c>
      <c r="E61" s="31"/>
      <c r="F61" s="131" t="s">
        <v>49</v>
      </c>
      <c r="G61" s="52" t="s">
        <v>48</v>
      </c>
      <c r="H61" s="31"/>
      <c r="I61" s="31"/>
      <c r="J61" s="132" t="s">
        <v>49</v>
      </c>
      <c r="K61" s="31"/>
      <c r="L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50" t="s">
        <v>50</v>
      </c>
      <c r="E65" s="53"/>
      <c r="F65" s="53"/>
      <c r="G65" s="50" t="s">
        <v>51</v>
      </c>
      <c r="H65" s="53"/>
      <c r="I65" s="53"/>
      <c r="J65" s="53"/>
      <c r="K65" s="53"/>
      <c r="L65" s="4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52" t="s">
        <v>48</v>
      </c>
      <c r="E76" s="31"/>
      <c r="F76" s="131" t="s">
        <v>49</v>
      </c>
      <c r="G76" s="52" t="s">
        <v>48</v>
      </c>
      <c r="H76" s="31"/>
      <c r="I76" s="31"/>
      <c r="J76" s="132" t="s">
        <v>49</v>
      </c>
      <c r="K76" s="31"/>
      <c r="L76" s="4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4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4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="2" customFormat="1" ht="24.96" customHeight="1">
      <c r="A82" s="28"/>
      <c r="B82" s="29"/>
      <c r="C82" s="19" t="s">
        <v>96</v>
      </c>
      <c r="D82" s="28"/>
      <c r="E82" s="28"/>
      <c r="F82" s="28"/>
      <c r="G82" s="28"/>
      <c r="H82" s="28"/>
      <c r="I82" s="28"/>
      <c r="J82" s="28"/>
      <c r="K82" s="28"/>
      <c r="L82" s="4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="2" customFormat="1" ht="16.5" customHeight="1">
      <c r="A85" s="28"/>
      <c r="B85" s="29"/>
      <c r="C85" s="28"/>
      <c r="D85" s="28"/>
      <c r="E85" s="61" t="str">
        <f>E7</f>
        <v>Stajne s hospodárskou budovou</v>
      </c>
      <c r="F85" s="28"/>
      <c r="G85" s="28"/>
      <c r="H85" s="28"/>
      <c r="I85" s="28"/>
      <c r="J85" s="28"/>
      <c r="K85" s="28"/>
      <c r="L85" s="4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="2" customFormat="1" ht="6.96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4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="2" customFormat="1" ht="12" customHeight="1">
      <c r="A87" s="28"/>
      <c r="B87" s="29"/>
      <c r="C87" s="25" t="s">
        <v>17</v>
      </c>
      <c r="D87" s="28"/>
      <c r="E87" s="28"/>
      <c r="F87" s="22" t="str">
        <f>F10</f>
        <v>Veľké Leváre</v>
      </c>
      <c r="G87" s="28"/>
      <c r="H87" s="28"/>
      <c r="I87" s="25" t="s">
        <v>19</v>
      </c>
      <c r="J87" s="63" t="str">
        <f>IF(J10="","",J10)</f>
        <v>23. 6. 2022</v>
      </c>
      <c r="K87" s="28"/>
      <c r="L87" s="4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="2" customFormat="1" ht="25.65" customHeight="1">
      <c r="A89" s="28"/>
      <c r="B89" s="29"/>
      <c r="C89" s="25" t="s">
        <v>21</v>
      </c>
      <c r="D89" s="28"/>
      <c r="E89" s="28"/>
      <c r="F89" s="22" t="str">
        <f>E13</f>
        <v>Martina STACHOVÁ</v>
      </c>
      <c r="G89" s="28"/>
      <c r="H89" s="28"/>
      <c r="I89" s="25" t="s">
        <v>27</v>
      </c>
      <c r="J89" s="26" t="str">
        <f>E19</f>
        <v>ABORIGIN Projekt, s.r.o.</v>
      </c>
      <c r="K89" s="28"/>
      <c r="L89" s="4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="2" customFormat="1" ht="15.15" customHeight="1">
      <c r="A90" s="28"/>
      <c r="B90" s="29"/>
      <c r="C90" s="25" t="s">
        <v>25</v>
      </c>
      <c r="D90" s="28"/>
      <c r="E90" s="28"/>
      <c r="F90" s="22" t="str">
        <f>IF(E16="","",E16)</f>
        <v xml:space="preserve"> </v>
      </c>
      <c r="G90" s="28"/>
      <c r="H90" s="28"/>
      <c r="I90" s="25" t="s">
        <v>30</v>
      </c>
      <c r="J90" s="26" t="str">
        <f>E22</f>
        <v>Adam Pupiš</v>
      </c>
      <c r="K90" s="28"/>
      <c r="L90" s="4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="2" customFormat="1" ht="10.32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4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="2" customFormat="1" ht="29.28" customHeight="1">
      <c r="A92" s="28"/>
      <c r="B92" s="29"/>
      <c r="C92" s="133" t="s">
        <v>97</v>
      </c>
      <c r="D92" s="125"/>
      <c r="E92" s="125"/>
      <c r="F92" s="125"/>
      <c r="G92" s="125"/>
      <c r="H92" s="125"/>
      <c r="I92" s="125"/>
      <c r="J92" s="134" t="s">
        <v>98</v>
      </c>
      <c r="K92" s="125"/>
      <c r="L92" s="4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="2" customFormat="1" ht="22.8" customHeight="1">
      <c r="A94" s="28"/>
      <c r="B94" s="29"/>
      <c r="C94" s="135" t="s">
        <v>99</v>
      </c>
      <c r="D94" s="28"/>
      <c r="E94" s="28"/>
      <c r="F94" s="28"/>
      <c r="G94" s="28"/>
      <c r="H94" s="28"/>
      <c r="I94" s="28"/>
      <c r="J94" s="90">
        <f>J122</f>
        <v>230447.25000000003</v>
      </c>
      <c r="K94" s="28"/>
      <c r="L94" s="4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U94" s="15" t="s">
        <v>100</v>
      </c>
    </row>
    <row r="95" s="9" customFormat="1" ht="24.96" customHeight="1">
      <c r="A95" s="9"/>
      <c r="B95" s="136"/>
      <c r="C95" s="9"/>
      <c r="D95" s="137" t="s">
        <v>101</v>
      </c>
      <c r="E95" s="138"/>
      <c r="F95" s="138"/>
      <c r="G95" s="138"/>
      <c r="H95" s="138"/>
      <c r="I95" s="138"/>
      <c r="J95" s="139">
        <f>J123</f>
        <v>228841.26000000003</v>
      </c>
      <c r="K95" s="9"/>
      <c r="L95" s="13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40"/>
      <c r="C96" s="10"/>
      <c r="D96" s="141" t="s">
        <v>102</v>
      </c>
      <c r="E96" s="142"/>
      <c r="F96" s="142"/>
      <c r="G96" s="142"/>
      <c r="H96" s="142"/>
      <c r="I96" s="142"/>
      <c r="J96" s="143">
        <f>J124</f>
        <v>41787.58</v>
      </c>
      <c r="K96" s="10"/>
      <c r="L96" s="14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40"/>
      <c r="C97" s="10"/>
      <c r="D97" s="141" t="s">
        <v>103</v>
      </c>
      <c r="E97" s="142"/>
      <c r="F97" s="142"/>
      <c r="G97" s="142"/>
      <c r="H97" s="142"/>
      <c r="I97" s="142"/>
      <c r="J97" s="143">
        <f>J140</f>
        <v>75950.959999999984</v>
      </c>
      <c r="K97" s="10"/>
      <c r="L97" s="14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40"/>
      <c r="C98" s="10"/>
      <c r="D98" s="141" t="s">
        <v>104</v>
      </c>
      <c r="E98" s="142"/>
      <c r="F98" s="142"/>
      <c r="G98" s="142"/>
      <c r="H98" s="142"/>
      <c r="I98" s="142"/>
      <c r="J98" s="143">
        <f>J150</f>
        <v>77345.990000000016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105</v>
      </c>
      <c r="E99" s="142"/>
      <c r="F99" s="142"/>
      <c r="G99" s="142"/>
      <c r="H99" s="142"/>
      <c r="I99" s="142"/>
      <c r="J99" s="143">
        <f>J160</f>
        <v>14368.199999999998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106</v>
      </c>
      <c r="E100" s="142"/>
      <c r="F100" s="142"/>
      <c r="G100" s="142"/>
      <c r="H100" s="142"/>
      <c r="I100" s="142"/>
      <c r="J100" s="143">
        <f>J163</f>
        <v>19388.53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6"/>
      <c r="C101" s="9"/>
      <c r="D101" s="137" t="s">
        <v>107</v>
      </c>
      <c r="E101" s="138"/>
      <c r="F101" s="138"/>
      <c r="G101" s="138"/>
      <c r="H101" s="138"/>
      <c r="I101" s="138"/>
      <c r="J101" s="139">
        <f>J165</f>
        <v>1605.99</v>
      </c>
      <c r="K101" s="9"/>
      <c r="L101" s="13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0"/>
      <c r="C102" s="10"/>
      <c r="D102" s="141" t="s">
        <v>108</v>
      </c>
      <c r="E102" s="142"/>
      <c r="F102" s="142"/>
      <c r="G102" s="142"/>
      <c r="H102" s="142"/>
      <c r="I102" s="142"/>
      <c r="J102" s="143">
        <f>J166</f>
        <v>592.89</v>
      </c>
      <c r="K102" s="10"/>
      <c r="L102" s="14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0"/>
      <c r="C103" s="10"/>
      <c r="D103" s="141" t="s">
        <v>109</v>
      </c>
      <c r="E103" s="142"/>
      <c r="F103" s="142"/>
      <c r="G103" s="142"/>
      <c r="H103" s="142"/>
      <c r="I103" s="142"/>
      <c r="J103" s="143">
        <f>J170</f>
        <v>992.46999999999984</v>
      </c>
      <c r="K103" s="10"/>
      <c r="L103" s="14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0"/>
      <c r="C104" s="10"/>
      <c r="D104" s="141" t="s">
        <v>110</v>
      </c>
      <c r="E104" s="142"/>
      <c r="F104" s="142"/>
      <c r="G104" s="142"/>
      <c r="H104" s="142"/>
      <c r="I104" s="142"/>
      <c r="J104" s="143">
        <f>J183</f>
        <v>20.63</v>
      </c>
      <c r="K104" s="10"/>
      <c r="L104" s="14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49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="2" customFormat="1" ht="6.96" customHeight="1">
      <c r="A106" s="28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49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10" s="2" customFormat="1" ht="6.96" customHeight="1">
      <c r="A110" s="28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4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24.96" customHeight="1">
      <c r="A111" s="28"/>
      <c r="B111" s="29"/>
      <c r="C111" s="19" t="s">
        <v>111</v>
      </c>
      <c r="D111" s="28"/>
      <c r="E111" s="28"/>
      <c r="F111" s="28"/>
      <c r="G111" s="28"/>
      <c r="H111" s="28"/>
      <c r="I111" s="28"/>
      <c r="J111" s="28"/>
      <c r="K111" s="28"/>
      <c r="L111" s="4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6.96" customHeight="1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4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12" customHeight="1">
      <c r="A113" s="28"/>
      <c r="B113" s="29"/>
      <c r="C113" s="25" t="s">
        <v>13</v>
      </c>
      <c r="D113" s="28"/>
      <c r="E113" s="28"/>
      <c r="F113" s="28"/>
      <c r="G113" s="28"/>
      <c r="H113" s="28"/>
      <c r="I113" s="28"/>
      <c r="J113" s="28"/>
      <c r="K113" s="28"/>
      <c r="L113" s="4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2" customFormat="1" ht="16.5" customHeight="1">
      <c r="A114" s="28"/>
      <c r="B114" s="29"/>
      <c r="C114" s="28"/>
      <c r="D114" s="28"/>
      <c r="E114" s="61" t="str">
        <f>E7</f>
        <v>Stajne s hospodárskou budovou</v>
      </c>
      <c r="F114" s="28"/>
      <c r="G114" s="28"/>
      <c r="H114" s="28"/>
      <c r="I114" s="28"/>
      <c r="J114" s="28"/>
      <c r="K114" s="28"/>
      <c r="L114" s="4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="2" customFormat="1" ht="6.96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4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="2" customFormat="1" ht="12" customHeight="1">
      <c r="A116" s="28"/>
      <c r="B116" s="29"/>
      <c r="C116" s="25" t="s">
        <v>17</v>
      </c>
      <c r="D116" s="28"/>
      <c r="E116" s="28"/>
      <c r="F116" s="22" t="str">
        <f>F10</f>
        <v>Veľké Leváre</v>
      </c>
      <c r="G116" s="28"/>
      <c r="H116" s="28"/>
      <c r="I116" s="25" t="s">
        <v>19</v>
      </c>
      <c r="J116" s="63" t="str">
        <f>IF(J10="","",J10)</f>
        <v>23. 6. 2022</v>
      </c>
      <c r="K116" s="28"/>
      <c r="L116" s="49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="2" customFormat="1" ht="6.96" customHeight="1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49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="2" customFormat="1" ht="25.65" customHeight="1">
      <c r="A118" s="28"/>
      <c r="B118" s="29"/>
      <c r="C118" s="25" t="s">
        <v>21</v>
      </c>
      <c r="D118" s="28"/>
      <c r="E118" s="28"/>
      <c r="F118" s="22" t="str">
        <f>E13</f>
        <v>Martina STACHOVÁ</v>
      </c>
      <c r="G118" s="28"/>
      <c r="H118" s="28"/>
      <c r="I118" s="25" t="s">
        <v>27</v>
      </c>
      <c r="J118" s="26" t="str">
        <f>E19</f>
        <v>ABORIGIN Projekt, s.r.o.</v>
      </c>
      <c r="K118" s="28"/>
      <c r="L118" s="49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="2" customFormat="1" ht="15.15" customHeight="1">
      <c r="A119" s="28"/>
      <c r="B119" s="29"/>
      <c r="C119" s="25" t="s">
        <v>25</v>
      </c>
      <c r="D119" s="28"/>
      <c r="E119" s="28"/>
      <c r="F119" s="22" t="str">
        <f>IF(E16="","",E16)</f>
        <v xml:space="preserve"> </v>
      </c>
      <c r="G119" s="28"/>
      <c r="H119" s="28"/>
      <c r="I119" s="25" t="s">
        <v>30</v>
      </c>
      <c r="J119" s="26" t="str">
        <f>E22</f>
        <v>Adam Pupiš</v>
      </c>
      <c r="K119" s="28"/>
      <c r="L119" s="49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="2" customFormat="1" ht="10.32" customHeight="1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49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="11" customFormat="1" ht="29.28" customHeight="1">
      <c r="A121" s="144"/>
      <c r="B121" s="145"/>
      <c r="C121" s="146" t="s">
        <v>112</v>
      </c>
      <c r="D121" s="147" t="s">
        <v>58</v>
      </c>
      <c r="E121" s="147" t="s">
        <v>54</v>
      </c>
      <c r="F121" s="147" t="s">
        <v>55</v>
      </c>
      <c r="G121" s="147" t="s">
        <v>113</v>
      </c>
      <c r="H121" s="147" t="s">
        <v>114</v>
      </c>
      <c r="I121" s="147" t="s">
        <v>115</v>
      </c>
      <c r="J121" s="148" t="s">
        <v>98</v>
      </c>
      <c r="K121" s="149" t="s">
        <v>116</v>
      </c>
      <c r="L121" s="150"/>
      <c r="M121" s="80" t="s">
        <v>1</v>
      </c>
      <c r="N121" s="81" t="s">
        <v>37</v>
      </c>
      <c r="O121" s="81" t="s">
        <v>117</v>
      </c>
      <c r="P121" s="81" t="s">
        <v>118</v>
      </c>
      <c r="Q121" s="81" t="s">
        <v>119</v>
      </c>
      <c r="R121" s="81" t="s">
        <v>120</v>
      </c>
      <c r="S121" s="81" t="s">
        <v>121</v>
      </c>
      <c r="T121" s="82" t="s">
        <v>122</v>
      </c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</row>
    <row r="122" s="2" customFormat="1" ht="22.8" customHeight="1">
      <c r="A122" s="28"/>
      <c r="B122" s="29"/>
      <c r="C122" s="87" t="s">
        <v>99</v>
      </c>
      <c r="D122" s="28"/>
      <c r="E122" s="28"/>
      <c r="F122" s="28"/>
      <c r="G122" s="28"/>
      <c r="H122" s="28"/>
      <c r="I122" s="28"/>
      <c r="J122" s="151">
        <f>BK122</f>
        <v>230447.25000000003</v>
      </c>
      <c r="K122" s="28"/>
      <c r="L122" s="29"/>
      <c r="M122" s="83"/>
      <c r="N122" s="67"/>
      <c r="O122" s="84"/>
      <c r="P122" s="152">
        <f>P123+P165</f>
        <v>0</v>
      </c>
      <c r="Q122" s="84"/>
      <c r="R122" s="152">
        <f>R123+R165</f>
        <v>0</v>
      </c>
      <c r="S122" s="84"/>
      <c r="T122" s="153">
        <f>T123+T165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5" t="s">
        <v>72</v>
      </c>
      <c r="AU122" s="15" t="s">
        <v>100</v>
      </c>
      <c r="BK122" s="154">
        <f>BK123+BK165</f>
        <v>230447.25000000003</v>
      </c>
    </row>
    <row r="123" s="12" customFormat="1" ht="25.92" customHeight="1">
      <c r="A123" s="12"/>
      <c r="B123" s="155"/>
      <c r="C123" s="12"/>
      <c r="D123" s="156" t="s">
        <v>72</v>
      </c>
      <c r="E123" s="157" t="s">
        <v>123</v>
      </c>
      <c r="F123" s="157" t="s">
        <v>124</v>
      </c>
      <c r="G123" s="12"/>
      <c r="H123" s="12"/>
      <c r="I123" s="12"/>
      <c r="J123" s="158">
        <f>BK123</f>
        <v>228841.26000000003</v>
      </c>
      <c r="K123" s="12"/>
      <c r="L123" s="155"/>
      <c r="M123" s="159"/>
      <c r="N123" s="160"/>
      <c r="O123" s="160"/>
      <c r="P123" s="161">
        <f>P124+P140+P150+P160+P163</f>
        <v>0</v>
      </c>
      <c r="Q123" s="160"/>
      <c r="R123" s="161">
        <f>R124+R140+R150+R160+R163</f>
        <v>0</v>
      </c>
      <c r="S123" s="160"/>
      <c r="T123" s="162">
        <f>T124+T140+T150+T160+T163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6" t="s">
        <v>78</v>
      </c>
      <c r="AT123" s="163" t="s">
        <v>72</v>
      </c>
      <c r="AU123" s="163" t="s">
        <v>73</v>
      </c>
      <c r="AY123" s="156" t="s">
        <v>125</v>
      </c>
      <c r="BK123" s="164">
        <f>BK124+BK140+BK150+BK160+BK163</f>
        <v>228841.26000000003</v>
      </c>
    </row>
    <row r="124" s="12" customFormat="1" ht="22.8" customHeight="1">
      <c r="A124" s="12"/>
      <c r="B124" s="155"/>
      <c r="C124" s="12"/>
      <c r="D124" s="156" t="s">
        <v>72</v>
      </c>
      <c r="E124" s="165" t="s">
        <v>78</v>
      </c>
      <c r="F124" s="165" t="s">
        <v>126</v>
      </c>
      <c r="G124" s="12"/>
      <c r="H124" s="12"/>
      <c r="I124" s="12"/>
      <c r="J124" s="166">
        <f>BK124</f>
        <v>41787.58</v>
      </c>
      <c r="K124" s="12"/>
      <c r="L124" s="155"/>
      <c r="M124" s="159"/>
      <c r="N124" s="160"/>
      <c r="O124" s="160"/>
      <c r="P124" s="161">
        <f>SUM(P125:P139)</f>
        <v>0</v>
      </c>
      <c r="Q124" s="160"/>
      <c r="R124" s="161">
        <f>SUM(R125:R139)</f>
        <v>0</v>
      </c>
      <c r="S124" s="160"/>
      <c r="T124" s="162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6" t="s">
        <v>78</v>
      </c>
      <c r="AT124" s="163" t="s">
        <v>72</v>
      </c>
      <c r="AU124" s="163" t="s">
        <v>78</v>
      </c>
      <c r="AY124" s="156" t="s">
        <v>125</v>
      </c>
      <c r="BK124" s="164">
        <f>SUM(BK125:BK139)</f>
        <v>41787.58</v>
      </c>
    </row>
    <row r="125" s="2" customFormat="1" ht="24.15" customHeight="1">
      <c r="A125" s="28"/>
      <c r="B125" s="167"/>
      <c r="C125" s="168" t="s">
        <v>78</v>
      </c>
      <c r="D125" s="168" t="s">
        <v>127</v>
      </c>
      <c r="E125" s="169" t="s">
        <v>128</v>
      </c>
      <c r="F125" s="170" t="s">
        <v>129</v>
      </c>
      <c r="G125" s="171" t="s">
        <v>130</v>
      </c>
      <c r="H125" s="172">
        <v>32.906999999999996</v>
      </c>
      <c r="I125" s="173">
        <v>6.45</v>
      </c>
      <c r="J125" s="173">
        <f>ROUND(I125*H125,2)</f>
        <v>212.25</v>
      </c>
      <c r="K125" s="174"/>
      <c r="L125" s="29"/>
      <c r="M125" s="175" t="s">
        <v>1</v>
      </c>
      <c r="N125" s="176" t="s">
        <v>39</v>
      </c>
      <c r="O125" s="177">
        <v>0</v>
      </c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79" t="s">
        <v>131</v>
      </c>
      <c r="AT125" s="179" t="s">
        <v>127</v>
      </c>
      <c r="AU125" s="179" t="s">
        <v>132</v>
      </c>
      <c r="AY125" s="15" t="s">
        <v>125</v>
      </c>
      <c r="BE125" s="180">
        <f>IF(N125="základná",J125,0)</f>
        <v>0</v>
      </c>
      <c r="BF125" s="180">
        <f>IF(N125="znížená",J125,0)</f>
        <v>212.25</v>
      </c>
      <c r="BG125" s="180">
        <f>IF(N125="zákl. prenesená",J125,0)</f>
        <v>0</v>
      </c>
      <c r="BH125" s="180">
        <f>IF(N125="zníž. prenesená",J125,0)</f>
        <v>0</v>
      </c>
      <c r="BI125" s="180">
        <f>IF(N125="nulová",J125,0)</f>
        <v>0</v>
      </c>
      <c r="BJ125" s="15" t="s">
        <v>132</v>
      </c>
      <c r="BK125" s="180">
        <f>ROUND(I125*H125,2)</f>
        <v>212.25</v>
      </c>
      <c r="BL125" s="15" t="s">
        <v>131</v>
      </c>
      <c r="BM125" s="179" t="s">
        <v>133</v>
      </c>
    </row>
    <row r="126" s="2" customFormat="1" ht="33" customHeight="1">
      <c r="A126" s="28"/>
      <c r="B126" s="167"/>
      <c r="C126" s="168" t="s">
        <v>132</v>
      </c>
      <c r="D126" s="168" t="s">
        <v>127</v>
      </c>
      <c r="E126" s="169" t="s">
        <v>134</v>
      </c>
      <c r="F126" s="170" t="s">
        <v>135</v>
      </c>
      <c r="G126" s="171" t="s">
        <v>136</v>
      </c>
      <c r="H126" s="172">
        <v>719.327</v>
      </c>
      <c r="I126" s="173">
        <v>1.01</v>
      </c>
      <c r="J126" s="173">
        <f>ROUND(I126*H126,2)</f>
        <v>726.52</v>
      </c>
      <c r="K126" s="174"/>
      <c r="L126" s="29"/>
      <c r="M126" s="175" t="s">
        <v>1</v>
      </c>
      <c r="N126" s="176" t="s">
        <v>39</v>
      </c>
      <c r="O126" s="177">
        <v>0</v>
      </c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79" t="s">
        <v>131</v>
      </c>
      <c r="AT126" s="179" t="s">
        <v>127</v>
      </c>
      <c r="AU126" s="179" t="s">
        <v>132</v>
      </c>
      <c r="AY126" s="15" t="s">
        <v>125</v>
      </c>
      <c r="BE126" s="180">
        <f>IF(N126="základná",J126,0)</f>
        <v>0</v>
      </c>
      <c r="BF126" s="180">
        <f>IF(N126="znížená",J126,0)</f>
        <v>726.52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5" t="s">
        <v>132</v>
      </c>
      <c r="BK126" s="180">
        <f>ROUND(I126*H126,2)</f>
        <v>726.52</v>
      </c>
      <c r="BL126" s="15" t="s">
        <v>131</v>
      </c>
      <c r="BM126" s="179" t="s">
        <v>137</v>
      </c>
    </row>
    <row r="127" s="2" customFormat="1" ht="24.15" customHeight="1">
      <c r="A127" s="28"/>
      <c r="B127" s="167"/>
      <c r="C127" s="168" t="s">
        <v>138</v>
      </c>
      <c r="D127" s="168" t="s">
        <v>127</v>
      </c>
      <c r="E127" s="169" t="s">
        <v>139</v>
      </c>
      <c r="F127" s="170" t="s">
        <v>140</v>
      </c>
      <c r="G127" s="171" t="s">
        <v>136</v>
      </c>
      <c r="H127" s="172">
        <v>329.67200000000004</v>
      </c>
      <c r="I127" s="173">
        <v>6.62</v>
      </c>
      <c r="J127" s="173">
        <f>ROUND(I127*H127,2)</f>
        <v>2182.43</v>
      </c>
      <c r="K127" s="174"/>
      <c r="L127" s="29"/>
      <c r="M127" s="175" t="s">
        <v>1</v>
      </c>
      <c r="N127" s="176" t="s">
        <v>39</v>
      </c>
      <c r="O127" s="177">
        <v>0</v>
      </c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79" t="s">
        <v>131</v>
      </c>
      <c r="AT127" s="179" t="s">
        <v>127</v>
      </c>
      <c r="AU127" s="179" t="s">
        <v>132</v>
      </c>
      <c r="AY127" s="15" t="s">
        <v>125</v>
      </c>
      <c r="BE127" s="180">
        <f>IF(N127="základná",J127,0)</f>
        <v>0</v>
      </c>
      <c r="BF127" s="180">
        <f>IF(N127="znížená",J127,0)</f>
        <v>2182.43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5" t="s">
        <v>132</v>
      </c>
      <c r="BK127" s="180">
        <f>ROUND(I127*H127,2)</f>
        <v>2182.43</v>
      </c>
      <c r="BL127" s="15" t="s">
        <v>131</v>
      </c>
      <c r="BM127" s="179" t="s">
        <v>141</v>
      </c>
    </row>
    <row r="128" s="2" customFormat="1" ht="24.15" customHeight="1">
      <c r="A128" s="28"/>
      <c r="B128" s="167"/>
      <c r="C128" s="168" t="s">
        <v>131</v>
      </c>
      <c r="D128" s="168" t="s">
        <v>127</v>
      </c>
      <c r="E128" s="169" t="s">
        <v>142</v>
      </c>
      <c r="F128" s="170" t="s">
        <v>143</v>
      </c>
      <c r="G128" s="171" t="s">
        <v>136</v>
      </c>
      <c r="H128" s="172">
        <v>329.67200000000004</v>
      </c>
      <c r="I128" s="173">
        <v>0.95</v>
      </c>
      <c r="J128" s="173">
        <f>ROUND(I128*H128,2)</f>
        <v>313.19</v>
      </c>
      <c r="K128" s="174"/>
      <c r="L128" s="29"/>
      <c r="M128" s="175" t="s">
        <v>1</v>
      </c>
      <c r="N128" s="176" t="s">
        <v>39</v>
      </c>
      <c r="O128" s="177">
        <v>0</v>
      </c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79" t="s">
        <v>131</v>
      </c>
      <c r="AT128" s="179" t="s">
        <v>127</v>
      </c>
      <c r="AU128" s="179" t="s">
        <v>132</v>
      </c>
      <c r="AY128" s="15" t="s">
        <v>125</v>
      </c>
      <c r="BE128" s="180">
        <f>IF(N128="základná",J128,0)</f>
        <v>0</v>
      </c>
      <c r="BF128" s="180">
        <f>IF(N128="znížená",J128,0)</f>
        <v>313.19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5" t="s">
        <v>132</v>
      </c>
      <c r="BK128" s="180">
        <f>ROUND(I128*H128,2)</f>
        <v>313.19</v>
      </c>
      <c r="BL128" s="15" t="s">
        <v>131</v>
      </c>
      <c r="BM128" s="179" t="s">
        <v>144</v>
      </c>
    </row>
    <row r="129" s="2" customFormat="1" ht="24.15" customHeight="1">
      <c r="A129" s="28"/>
      <c r="B129" s="167"/>
      <c r="C129" s="168" t="s">
        <v>145</v>
      </c>
      <c r="D129" s="168" t="s">
        <v>127</v>
      </c>
      <c r="E129" s="169" t="s">
        <v>146</v>
      </c>
      <c r="F129" s="170" t="s">
        <v>147</v>
      </c>
      <c r="G129" s="171" t="s">
        <v>136</v>
      </c>
      <c r="H129" s="172">
        <v>186.37</v>
      </c>
      <c r="I129" s="173">
        <v>11.38</v>
      </c>
      <c r="J129" s="173">
        <f>ROUND(I129*H129,2)</f>
        <v>2120.89</v>
      </c>
      <c r="K129" s="174"/>
      <c r="L129" s="29"/>
      <c r="M129" s="175" t="s">
        <v>1</v>
      </c>
      <c r="N129" s="176" t="s">
        <v>39</v>
      </c>
      <c r="O129" s="177">
        <v>0</v>
      </c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79" t="s">
        <v>131</v>
      </c>
      <c r="AT129" s="179" t="s">
        <v>127</v>
      </c>
      <c r="AU129" s="179" t="s">
        <v>132</v>
      </c>
      <c r="AY129" s="15" t="s">
        <v>125</v>
      </c>
      <c r="BE129" s="180">
        <f>IF(N129="základná",J129,0)</f>
        <v>0</v>
      </c>
      <c r="BF129" s="180">
        <f>IF(N129="znížená",J129,0)</f>
        <v>2120.89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5" t="s">
        <v>132</v>
      </c>
      <c r="BK129" s="180">
        <f>ROUND(I129*H129,2)</f>
        <v>2120.89</v>
      </c>
      <c r="BL129" s="15" t="s">
        <v>131</v>
      </c>
      <c r="BM129" s="179" t="s">
        <v>148</v>
      </c>
    </row>
    <row r="130" s="2" customFormat="1" ht="37.8" customHeight="1">
      <c r="A130" s="28"/>
      <c r="B130" s="167"/>
      <c r="C130" s="168" t="s">
        <v>149</v>
      </c>
      <c r="D130" s="168" t="s">
        <v>127</v>
      </c>
      <c r="E130" s="169" t="s">
        <v>150</v>
      </c>
      <c r="F130" s="170" t="s">
        <v>151</v>
      </c>
      <c r="G130" s="171" t="s">
        <v>136</v>
      </c>
      <c r="H130" s="172">
        <v>186.37</v>
      </c>
      <c r="I130" s="173">
        <v>1.1200000000000002</v>
      </c>
      <c r="J130" s="173">
        <f>ROUND(I130*H130,2)</f>
        <v>208.73</v>
      </c>
      <c r="K130" s="174"/>
      <c r="L130" s="29"/>
      <c r="M130" s="175" t="s">
        <v>1</v>
      </c>
      <c r="N130" s="176" t="s">
        <v>39</v>
      </c>
      <c r="O130" s="177">
        <v>0</v>
      </c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79" t="s">
        <v>131</v>
      </c>
      <c r="AT130" s="179" t="s">
        <v>127</v>
      </c>
      <c r="AU130" s="179" t="s">
        <v>132</v>
      </c>
      <c r="AY130" s="15" t="s">
        <v>125</v>
      </c>
      <c r="BE130" s="180">
        <f>IF(N130="základná",J130,0)</f>
        <v>0</v>
      </c>
      <c r="BF130" s="180">
        <f>IF(N130="znížená",J130,0)</f>
        <v>208.73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5" t="s">
        <v>132</v>
      </c>
      <c r="BK130" s="180">
        <f>ROUND(I130*H130,2)</f>
        <v>208.73</v>
      </c>
      <c r="BL130" s="15" t="s">
        <v>131</v>
      </c>
      <c r="BM130" s="179" t="s">
        <v>152</v>
      </c>
    </row>
    <row r="131" s="2" customFormat="1" ht="37.8" customHeight="1">
      <c r="A131" s="28"/>
      <c r="B131" s="167"/>
      <c r="C131" s="168" t="s">
        <v>153</v>
      </c>
      <c r="D131" s="168" t="s">
        <v>127</v>
      </c>
      <c r="E131" s="169" t="s">
        <v>154</v>
      </c>
      <c r="F131" s="170" t="s">
        <v>155</v>
      </c>
      <c r="G131" s="171" t="s">
        <v>136</v>
      </c>
      <c r="H131" s="172">
        <v>905.697</v>
      </c>
      <c r="I131" s="173">
        <v>1.52</v>
      </c>
      <c r="J131" s="173">
        <f>ROUND(I131*H131,2)</f>
        <v>1376.6600000000002</v>
      </c>
      <c r="K131" s="174"/>
      <c r="L131" s="29"/>
      <c r="M131" s="175" t="s">
        <v>1</v>
      </c>
      <c r="N131" s="176" t="s">
        <v>39</v>
      </c>
      <c r="O131" s="177">
        <v>0</v>
      </c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79" t="s">
        <v>131</v>
      </c>
      <c r="AT131" s="179" t="s">
        <v>127</v>
      </c>
      <c r="AU131" s="179" t="s">
        <v>132</v>
      </c>
      <c r="AY131" s="15" t="s">
        <v>125</v>
      </c>
      <c r="BE131" s="180">
        <f>IF(N131="základná",J131,0)</f>
        <v>0</v>
      </c>
      <c r="BF131" s="180">
        <f>IF(N131="znížená",J131,0)</f>
        <v>1376.6600000000002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5" t="s">
        <v>132</v>
      </c>
      <c r="BK131" s="180">
        <f>ROUND(I131*H131,2)</f>
        <v>1376.6600000000002</v>
      </c>
      <c r="BL131" s="15" t="s">
        <v>131</v>
      </c>
      <c r="BM131" s="179" t="s">
        <v>156</v>
      </c>
    </row>
    <row r="132" s="2" customFormat="1" ht="44.25" customHeight="1">
      <c r="A132" s="28"/>
      <c r="B132" s="167"/>
      <c r="C132" s="168" t="s">
        <v>157</v>
      </c>
      <c r="D132" s="168" t="s">
        <v>127</v>
      </c>
      <c r="E132" s="169" t="s">
        <v>158</v>
      </c>
      <c r="F132" s="170" t="s">
        <v>159</v>
      </c>
      <c r="G132" s="171" t="s">
        <v>136</v>
      </c>
      <c r="H132" s="172">
        <v>22403.312</v>
      </c>
      <c r="I132" s="173">
        <v>0.33000000000000004</v>
      </c>
      <c r="J132" s="173">
        <f>ROUND(I132*H132,2)</f>
        <v>7393.09</v>
      </c>
      <c r="K132" s="174"/>
      <c r="L132" s="29"/>
      <c r="M132" s="175" t="s">
        <v>1</v>
      </c>
      <c r="N132" s="176" t="s">
        <v>39</v>
      </c>
      <c r="O132" s="177">
        <v>0</v>
      </c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79" t="s">
        <v>131</v>
      </c>
      <c r="AT132" s="179" t="s">
        <v>127</v>
      </c>
      <c r="AU132" s="179" t="s">
        <v>132</v>
      </c>
      <c r="AY132" s="15" t="s">
        <v>125</v>
      </c>
      <c r="BE132" s="180">
        <f>IF(N132="základná",J132,0)</f>
        <v>0</v>
      </c>
      <c r="BF132" s="180">
        <f>IF(N132="znížená",J132,0)</f>
        <v>7393.09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5" t="s">
        <v>132</v>
      </c>
      <c r="BK132" s="180">
        <f>ROUND(I132*H132,2)</f>
        <v>7393.09</v>
      </c>
      <c r="BL132" s="15" t="s">
        <v>131</v>
      </c>
      <c r="BM132" s="179" t="s">
        <v>160</v>
      </c>
    </row>
    <row r="133" s="2" customFormat="1" ht="24.15" customHeight="1">
      <c r="A133" s="28"/>
      <c r="B133" s="167"/>
      <c r="C133" s="168" t="s">
        <v>161</v>
      </c>
      <c r="D133" s="168" t="s">
        <v>127</v>
      </c>
      <c r="E133" s="169" t="s">
        <v>162</v>
      </c>
      <c r="F133" s="170" t="s">
        <v>163</v>
      </c>
      <c r="G133" s="171" t="s">
        <v>136</v>
      </c>
      <c r="H133" s="172">
        <v>516.042</v>
      </c>
      <c r="I133" s="173">
        <v>2.04</v>
      </c>
      <c r="J133" s="173">
        <f>ROUND(I133*H133,2)</f>
        <v>1052.73</v>
      </c>
      <c r="K133" s="174"/>
      <c r="L133" s="29"/>
      <c r="M133" s="175" t="s">
        <v>1</v>
      </c>
      <c r="N133" s="176" t="s">
        <v>39</v>
      </c>
      <c r="O133" s="177">
        <v>0</v>
      </c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79" t="s">
        <v>131</v>
      </c>
      <c r="AT133" s="179" t="s">
        <v>127</v>
      </c>
      <c r="AU133" s="179" t="s">
        <v>132</v>
      </c>
      <c r="AY133" s="15" t="s">
        <v>125</v>
      </c>
      <c r="BE133" s="180">
        <f>IF(N133="základná",J133,0)</f>
        <v>0</v>
      </c>
      <c r="BF133" s="180">
        <f>IF(N133="znížená",J133,0)</f>
        <v>1052.73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5" t="s">
        <v>132</v>
      </c>
      <c r="BK133" s="180">
        <f>ROUND(I133*H133,2)</f>
        <v>1052.73</v>
      </c>
      <c r="BL133" s="15" t="s">
        <v>131</v>
      </c>
      <c r="BM133" s="179" t="s">
        <v>164</v>
      </c>
    </row>
    <row r="134" s="2" customFormat="1" ht="21.75" customHeight="1">
      <c r="A134" s="28"/>
      <c r="B134" s="167"/>
      <c r="C134" s="168" t="s">
        <v>165</v>
      </c>
      <c r="D134" s="168" t="s">
        <v>127</v>
      </c>
      <c r="E134" s="169" t="s">
        <v>166</v>
      </c>
      <c r="F134" s="170" t="s">
        <v>167</v>
      </c>
      <c r="G134" s="171" t="s">
        <v>136</v>
      </c>
      <c r="H134" s="172">
        <v>516.042</v>
      </c>
      <c r="I134" s="173">
        <v>0.71</v>
      </c>
      <c r="J134" s="173">
        <f>ROUND(I134*H134,2)</f>
        <v>366.39</v>
      </c>
      <c r="K134" s="174"/>
      <c r="L134" s="29"/>
      <c r="M134" s="175" t="s">
        <v>1</v>
      </c>
      <c r="N134" s="176" t="s">
        <v>39</v>
      </c>
      <c r="O134" s="177">
        <v>0</v>
      </c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79" t="s">
        <v>131</v>
      </c>
      <c r="AT134" s="179" t="s">
        <v>127</v>
      </c>
      <c r="AU134" s="179" t="s">
        <v>132</v>
      </c>
      <c r="AY134" s="15" t="s">
        <v>125</v>
      </c>
      <c r="BE134" s="180">
        <f>IF(N134="základná",J134,0)</f>
        <v>0</v>
      </c>
      <c r="BF134" s="180">
        <f>IF(N134="znížená",J134,0)</f>
        <v>366.39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5" t="s">
        <v>132</v>
      </c>
      <c r="BK134" s="180">
        <f>ROUND(I134*H134,2)</f>
        <v>366.39</v>
      </c>
      <c r="BL134" s="15" t="s">
        <v>131</v>
      </c>
      <c r="BM134" s="179" t="s">
        <v>168</v>
      </c>
    </row>
    <row r="135" s="2" customFormat="1" ht="24.15" customHeight="1">
      <c r="A135" s="28"/>
      <c r="B135" s="167"/>
      <c r="C135" s="168" t="s">
        <v>169</v>
      </c>
      <c r="D135" s="168" t="s">
        <v>127</v>
      </c>
      <c r="E135" s="169" t="s">
        <v>170</v>
      </c>
      <c r="F135" s="170" t="s">
        <v>171</v>
      </c>
      <c r="G135" s="171" t="s">
        <v>172</v>
      </c>
      <c r="H135" s="172">
        <v>877.271</v>
      </c>
      <c r="I135" s="173">
        <v>19.48</v>
      </c>
      <c r="J135" s="173">
        <f>ROUND(I135*H135,2)</f>
        <v>17089.240000000002</v>
      </c>
      <c r="K135" s="174"/>
      <c r="L135" s="29"/>
      <c r="M135" s="175" t="s">
        <v>1</v>
      </c>
      <c r="N135" s="176" t="s">
        <v>39</v>
      </c>
      <c r="O135" s="177">
        <v>0</v>
      </c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79" t="s">
        <v>131</v>
      </c>
      <c r="AT135" s="179" t="s">
        <v>127</v>
      </c>
      <c r="AU135" s="179" t="s">
        <v>132</v>
      </c>
      <c r="AY135" s="15" t="s">
        <v>125</v>
      </c>
      <c r="BE135" s="180">
        <f>IF(N135="základná",J135,0)</f>
        <v>0</v>
      </c>
      <c r="BF135" s="180">
        <f>IF(N135="znížená",J135,0)</f>
        <v>17089.240000000002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5" t="s">
        <v>132</v>
      </c>
      <c r="BK135" s="180">
        <f>ROUND(I135*H135,2)</f>
        <v>17089.240000000002</v>
      </c>
      <c r="BL135" s="15" t="s">
        <v>131</v>
      </c>
      <c r="BM135" s="179" t="s">
        <v>173</v>
      </c>
    </row>
    <row r="136" s="2" customFormat="1" ht="33" customHeight="1">
      <c r="A136" s="28"/>
      <c r="B136" s="167"/>
      <c r="C136" s="168" t="s">
        <v>174</v>
      </c>
      <c r="D136" s="168" t="s">
        <v>127</v>
      </c>
      <c r="E136" s="169" t="s">
        <v>175</v>
      </c>
      <c r="F136" s="170" t="s">
        <v>176</v>
      </c>
      <c r="G136" s="171" t="s">
        <v>136</v>
      </c>
      <c r="H136" s="172">
        <v>595.232</v>
      </c>
      <c r="I136" s="173">
        <v>3.56</v>
      </c>
      <c r="J136" s="173">
        <f>ROUND(I136*H136,2)</f>
        <v>2119.0300000000004</v>
      </c>
      <c r="K136" s="174"/>
      <c r="L136" s="29"/>
      <c r="M136" s="175" t="s">
        <v>1</v>
      </c>
      <c r="N136" s="176" t="s">
        <v>39</v>
      </c>
      <c r="O136" s="177">
        <v>0</v>
      </c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79" t="s">
        <v>131</v>
      </c>
      <c r="AT136" s="179" t="s">
        <v>127</v>
      </c>
      <c r="AU136" s="179" t="s">
        <v>132</v>
      </c>
      <c r="AY136" s="15" t="s">
        <v>125</v>
      </c>
      <c r="BE136" s="180">
        <f>IF(N136="základná",J136,0)</f>
        <v>0</v>
      </c>
      <c r="BF136" s="180">
        <f>IF(N136="znížená",J136,0)</f>
        <v>2119.0300000000004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5" t="s">
        <v>132</v>
      </c>
      <c r="BK136" s="180">
        <f>ROUND(I136*H136,2)</f>
        <v>2119.0300000000004</v>
      </c>
      <c r="BL136" s="15" t="s">
        <v>131</v>
      </c>
      <c r="BM136" s="179" t="s">
        <v>177</v>
      </c>
    </row>
    <row r="137" s="2" customFormat="1" ht="24.15" customHeight="1">
      <c r="A137" s="28"/>
      <c r="B137" s="167"/>
      <c r="C137" s="168" t="s">
        <v>178</v>
      </c>
      <c r="D137" s="168" t="s">
        <v>127</v>
      </c>
      <c r="E137" s="169" t="s">
        <v>179</v>
      </c>
      <c r="F137" s="170" t="s">
        <v>180</v>
      </c>
      <c r="G137" s="171" t="s">
        <v>181</v>
      </c>
      <c r="H137" s="172">
        <v>641.21400000000008</v>
      </c>
      <c r="I137" s="173">
        <v>2.69</v>
      </c>
      <c r="J137" s="173">
        <f>ROUND(I137*H137,2)</f>
        <v>1724.87</v>
      </c>
      <c r="K137" s="174"/>
      <c r="L137" s="29"/>
      <c r="M137" s="175" t="s">
        <v>1</v>
      </c>
      <c r="N137" s="176" t="s">
        <v>39</v>
      </c>
      <c r="O137" s="177">
        <v>0</v>
      </c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79" t="s">
        <v>131</v>
      </c>
      <c r="AT137" s="179" t="s">
        <v>127</v>
      </c>
      <c r="AU137" s="179" t="s">
        <v>132</v>
      </c>
      <c r="AY137" s="15" t="s">
        <v>125</v>
      </c>
      <c r="BE137" s="180">
        <f>IF(N137="základná",J137,0)</f>
        <v>0</v>
      </c>
      <c r="BF137" s="180">
        <f>IF(N137="znížená",J137,0)</f>
        <v>1724.87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5" t="s">
        <v>132</v>
      </c>
      <c r="BK137" s="180">
        <f>ROUND(I137*H137,2)</f>
        <v>1724.87</v>
      </c>
      <c r="BL137" s="15" t="s">
        <v>131</v>
      </c>
      <c r="BM137" s="179" t="s">
        <v>182</v>
      </c>
    </row>
    <row r="138" s="2" customFormat="1" ht="16.5" customHeight="1">
      <c r="A138" s="28"/>
      <c r="B138" s="167"/>
      <c r="C138" s="181" t="s">
        <v>183</v>
      </c>
      <c r="D138" s="181" t="s">
        <v>184</v>
      </c>
      <c r="E138" s="182" t="s">
        <v>185</v>
      </c>
      <c r="F138" s="183" t="s">
        <v>186</v>
      </c>
      <c r="G138" s="184" t="s">
        <v>181</v>
      </c>
      <c r="H138" s="185">
        <v>641.21400000000008</v>
      </c>
      <c r="I138" s="186">
        <v>3.83</v>
      </c>
      <c r="J138" s="186">
        <f>ROUND(I138*H138,2)</f>
        <v>2455.85</v>
      </c>
      <c r="K138" s="187"/>
      <c r="L138" s="188"/>
      <c r="M138" s="189" t="s">
        <v>1</v>
      </c>
      <c r="N138" s="190" t="s">
        <v>39</v>
      </c>
      <c r="O138" s="177">
        <v>0</v>
      </c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79" t="s">
        <v>157</v>
      </c>
      <c r="AT138" s="179" t="s">
        <v>184</v>
      </c>
      <c r="AU138" s="179" t="s">
        <v>132</v>
      </c>
      <c r="AY138" s="15" t="s">
        <v>125</v>
      </c>
      <c r="BE138" s="180">
        <f>IF(N138="základná",J138,0)</f>
        <v>0</v>
      </c>
      <c r="BF138" s="180">
        <f>IF(N138="znížená",J138,0)</f>
        <v>2455.85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5" t="s">
        <v>132</v>
      </c>
      <c r="BK138" s="180">
        <f>ROUND(I138*H138,2)</f>
        <v>2455.85</v>
      </c>
      <c r="BL138" s="15" t="s">
        <v>131</v>
      </c>
      <c r="BM138" s="179" t="s">
        <v>187</v>
      </c>
    </row>
    <row r="139" s="2" customFormat="1" ht="24.15" customHeight="1">
      <c r="A139" s="28"/>
      <c r="B139" s="167"/>
      <c r="C139" s="168" t="s">
        <v>188</v>
      </c>
      <c r="D139" s="168" t="s">
        <v>127</v>
      </c>
      <c r="E139" s="169" t="s">
        <v>189</v>
      </c>
      <c r="F139" s="170" t="s">
        <v>190</v>
      </c>
      <c r="G139" s="171" t="s">
        <v>181</v>
      </c>
      <c r="H139" s="172">
        <v>3596.6350000000004</v>
      </c>
      <c r="I139" s="173">
        <v>0.68000000000000008</v>
      </c>
      <c r="J139" s="173">
        <f>ROUND(I139*H139,2)</f>
        <v>2445.71</v>
      </c>
      <c r="K139" s="174"/>
      <c r="L139" s="29"/>
      <c r="M139" s="175" t="s">
        <v>1</v>
      </c>
      <c r="N139" s="176" t="s">
        <v>39</v>
      </c>
      <c r="O139" s="177">
        <v>0</v>
      </c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79" t="s">
        <v>131</v>
      </c>
      <c r="AT139" s="179" t="s">
        <v>127</v>
      </c>
      <c r="AU139" s="179" t="s">
        <v>132</v>
      </c>
      <c r="AY139" s="15" t="s">
        <v>125</v>
      </c>
      <c r="BE139" s="180">
        <f>IF(N139="základná",J139,0)</f>
        <v>0</v>
      </c>
      <c r="BF139" s="180">
        <f>IF(N139="znížená",J139,0)</f>
        <v>2445.71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5" t="s">
        <v>132</v>
      </c>
      <c r="BK139" s="180">
        <f>ROUND(I139*H139,2)</f>
        <v>2445.71</v>
      </c>
      <c r="BL139" s="15" t="s">
        <v>131</v>
      </c>
      <c r="BM139" s="179" t="s">
        <v>191</v>
      </c>
    </row>
    <row r="140" s="12" customFormat="1" ht="22.8" customHeight="1">
      <c r="A140" s="12"/>
      <c r="B140" s="155"/>
      <c r="C140" s="12"/>
      <c r="D140" s="156" t="s">
        <v>72</v>
      </c>
      <c r="E140" s="165" t="s">
        <v>132</v>
      </c>
      <c r="F140" s="165" t="s">
        <v>192</v>
      </c>
      <c r="G140" s="12"/>
      <c r="H140" s="12"/>
      <c r="I140" s="12"/>
      <c r="J140" s="166">
        <f>BK140</f>
        <v>75950.959999999984</v>
      </c>
      <c r="K140" s="12"/>
      <c r="L140" s="155"/>
      <c r="M140" s="159"/>
      <c r="N140" s="160"/>
      <c r="O140" s="160"/>
      <c r="P140" s="161">
        <f>SUM(P141:P149)</f>
        <v>0</v>
      </c>
      <c r="Q140" s="160"/>
      <c r="R140" s="161">
        <f>SUM(R141:R149)</f>
        <v>0</v>
      </c>
      <c r="S140" s="160"/>
      <c r="T140" s="162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6" t="s">
        <v>78</v>
      </c>
      <c r="AT140" s="163" t="s">
        <v>72</v>
      </c>
      <c r="AU140" s="163" t="s">
        <v>78</v>
      </c>
      <c r="AY140" s="156" t="s">
        <v>125</v>
      </c>
      <c r="BK140" s="164">
        <f>SUM(BK141:BK149)</f>
        <v>75950.959999999984</v>
      </c>
    </row>
    <row r="141" s="2" customFormat="1" ht="24.15" customHeight="1">
      <c r="A141" s="28"/>
      <c r="B141" s="167"/>
      <c r="C141" s="168" t="s">
        <v>193</v>
      </c>
      <c r="D141" s="168" t="s">
        <v>127</v>
      </c>
      <c r="E141" s="169" t="s">
        <v>194</v>
      </c>
      <c r="F141" s="170" t="s">
        <v>195</v>
      </c>
      <c r="G141" s="171" t="s">
        <v>136</v>
      </c>
      <c r="H141" s="172">
        <v>223.401</v>
      </c>
      <c r="I141" s="173">
        <v>46.24</v>
      </c>
      <c r="J141" s="173">
        <f>ROUND(I141*H141,2)</f>
        <v>10330.06</v>
      </c>
      <c r="K141" s="174"/>
      <c r="L141" s="29"/>
      <c r="M141" s="175" t="s">
        <v>1</v>
      </c>
      <c r="N141" s="176" t="s">
        <v>39</v>
      </c>
      <c r="O141" s="177">
        <v>0</v>
      </c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79" t="s">
        <v>131</v>
      </c>
      <c r="AT141" s="179" t="s">
        <v>127</v>
      </c>
      <c r="AU141" s="179" t="s">
        <v>132</v>
      </c>
      <c r="AY141" s="15" t="s">
        <v>125</v>
      </c>
      <c r="BE141" s="180">
        <f>IF(N141="základná",J141,0)</f>
        <v>0</v>
      </c>
      <c r="BF141" s="180">
        <f>IF(N141="znížená",J141,0)</f>
        <v>10330.06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5" t="s">
        <v>132</v>
      </c>
      <c r="BK141" s="180">
        <f>ROUND(I141*H141,2)</f>
        <v>10330.06</v>
      </c>
      <c r="BL141" s="15" t="s">
        <v>131</v>
      </c>
      <c r="BM141" s="179" t="s">
        <v>196</v>
      </c>
    </row>
    <row r="142" s="2" customFormat="1" ht="24.15" customHeight="1">
      <c r="A142" s="28"/>
      <c r="B142" s="167"/>
      <c r="C142" s="168" t="s">
        <v>197</v>
      </c>
      <c r="D142" s="168" t="s">
        <v>127</v>
      </c>
      <c r="E142" s="169" t="s">
        <v>198</v>
      </c>
      <c r="F142" s="170" t="s">
        <v>199</v>
      </c>
      <c r="G142" s="171" t="s">
        <v>136</v>
      </c>
      <c r="H142" s="172">
        <v>164.836</v>
      </c>
      <c r="I142" s="173">
        <v>108.47</v>
      </c>
      <c r="J142" s="173">
        <f>ROUND(I142*H142,2)</f>
        <v>17879.759999999998</v>
      </c>
      <c r="K142" s="174"/>
      <c r="L142" s="29"/>
      <c r="M142" s="175" t="s">
        <v>1</v>
      </c>
      <c r="N142" s="176" t="s">
        <v>39</v>
      </c>
      <c r="O142" s="177">
        <v>0</v>
      </c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79" t="s">
        <v>131</v>
      </c>
      <c r="AT142" s="179" t="s">
        <v>127</v>
      </c>
      <c r="AU142" s="179" t="s">
        <v>132</v>
      </c>
      <c r="AY142" s="15" t="s">
        <v>125</v>
      </c>
      <c r="BE142" s="180">
        <f>IF(N142="základná",J142,0)</f>
        <v>0</v>
      </c>
      <c r="BF142" s="180">
        <f>IF(N142="znížená",J142,0)</f>
        <v>17879.759999999998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5" t="s">
        <v>132</v>
      </c>
      <c r="BK142" s="180">
        <f>ROUND(I142*H142,2)</f>
        <v>17879.759999999998</v>
      </c>
      <c r="BL142" s="15" t="s">
        <v>131</v>
      </c>
      <c r="BM142" s="179" t="s">
        <v>200</v>
      </c>
    </row>
    <row r="143" s="2" customFormat="1" ht="21.75" customHeight="1">
      <c r="A143" s="28"/>
      <c r="B143" s="167"/>
      <c r="C143" s="168" t="s">
        <v>201</v>
      </c>
      <c r="D143" s="168" t="s">
        <v>127</v>
      </c>
      <c r="E143" s="169" t="s">
        <v>202</v>
      </c>
      <c r="F143" s="170" t="s">
        <v>203</v>
      </c>
      <c r="G143" s="171" t="s">
        <v>181</v>
      </c>
      <c r="H143" s="172">
        <v>32.906999999999996</v>
      </c>
      <c r="I143" s="173">
        <v>16.37</v>
      </c>
      <c r="J143" s="173">
        <f>ROUND(I143*H143,2)</f>
        <v>538.69000000000008</v>
      </c>
      <c r="K143" s="174"/>
      <c r="L143" s="29"/>
      <c r="M143" s="175" t="s">
        <v>1</v>
      </c>
      <c r="N143" s="176" t="s">
        <v>39</v>
      </c>
      <c r="O143" s="177">
        <v>0</v>
      </c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79" t="s">
        <v>131</v>
      </c>
      <c r="AT143" s="179" t="s">
        <v>127</v>
      </c>
      <c r="AU143" s="179" t="s">
        <v>132</v>
      </c>
      <c r="AY143" s="15" t="s">
        <v>125</v>
      </c>
      <c r="BE143" s="180">
        <f>IF(N143="základná",J143,0)</f>
        <v>0</v>
      </c>
      <c r="BF143" s="180">
        <f>IF(N143="znížená",J143,0)</f>
        <v>538.69000000000008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5" t="s">
        <v>132</v>
      </c>
      <c r="BK143" s="180">
        <f>ROUND(I143*H143,2)</f>
        <v>538.69000000000008</v>
      </c>
      <c r="BL143" s="15" t="s">
        <v>131</v>
      </c>
      <c r="BM143" s="179" t="s">
        <v>204</v>
      </c>
    </row>
    <row r="144" s="2" customFormat="1" ht="21.75" customHeight="1">
      <c r="A144" s="28"/>
      <c r="B144" s="167"/>
      <c r="C144" s="168" t="s">
        <v>205</v>
      </c>
      <c r="D144" s="168" t="s">
        <v>127</v>
      </c>
      <c r="E144" s="169" t="s">
        <v>206</v>
      </c>
      <c r="F144" s="170" t="s">
        <v>207</v>
      </c>
      <c r="G144" s="171" t="s">
        <v>181</v>
      </c>
      <c r="H144" s="172">
        <v>32.906999999999996</v>
      </c>
      <c r="I144" s="173">
        <v>3.07</v>
      </c>
      <c r="J144" s="173">
        <f>ROUND(I144*H144,2)</f>
        <v>101.02</v>
      </c>
      <c r="K144" s="174"/>
      <c r="L144" s="29"/>
      <c r="M144" s="175" t="s">
        <v>1</v>
      </c>
      <c r="N144" s="176" t="s">
        <v>39</v>
      </c>
      <c r="O144" s="177">
        <v>0</v>
      </c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79" t="s">
        <v>131</v>
      </c>
      <c r="AT144" s="179" t="s">
        <v>127</v>
      </c>
      <c r="AU144" s="179" t="s">
        <v>132</v>
      </c>
      <c r="AY144" s="15" t="s">
        <v>125</v>
      </c>
      <c r="BE144" s="180">
        <f>IF(N144="základná",J144,0)</f>
        <v>0</v>
      </c>
      <c r="BF144" s="180">
        <f>IF(N144="znížená",J144,0)</f>
        <v>101.02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5" t="s">
        <v>132</v>
      </c>
      <c r="BK144" s="180">
        <f>ROUND(I144*H144,2)</f>
        <v>101.02</v>
      </c>
      <c r="BL144" s="15" t="s">
        <v>131</v>
      </c>
      <c r="BM144" s="179" t="s">
        <v>208</v>
      </c>
    </row>
    <row r="145" s="2" customFormat="1" ht="33" customHeight="1">
      <c r="A145" s="28"/>
      <c r="B145" s="167"/>
      <c r="C145" s="168" t="s">
        <v>7</v>
      </c>
      <c r="D145" s="168" t="s">
        <v>127</v>
      </c>
      <c r="E145" s="169" t="s">
        <v>209</v>
      </c>
      <c r="F145" s="170" t="s">
        <v>210</v>
      </c>
      <c r="G145" s="171" t="s">
        <v>181</v>
      </c>
      <c r="H145" s="172">
        <v>1263.74</v>
      </c>
      <c r="I145" s="173">
        <v>6.08</v>
      </c>
      <c r="J145" s="173">
        <f>ROUND(I145*H145,2)</f>
        <v>7683.54</v>
      </c>
      <c r="K145" s="174"/>
      <c r="L145" s="29"/>
      <c r="M145" s="175" t="s">
        <v>1</v>
      </c>
      <c r="N145" s="176" t="s">
        <v>39</v>
      </c>
      <c r="O145" s="177">
        <v>0</v>
      </c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79" t="s">
        <v>131</v>
      </c>
      <c r="AT145" s="179" t="s">
        <v>127</v>
      </c>
      <c r="AU145" s="179" t="s">
        <v>132</v>
      </c>
      <c r="AY145" s="15" t="s">
        <v>125</v>
      </c>
      <c r="BE145" s="180">
        <f>IF(N145="základná",J145,0)</f>
        <v>0</v>
      </c>
      <c r="BF145" s="180">
        <f>IF(N145="znížená",J145,0)</f>
        <v>7683.54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5" t="s">
        <v>132</v>
      </c>
      <c r="BK145" s="180">
        <f>ROUND(I145*H145,2)</f>
        <v>7683.54</v>
      </c>
      <c r="BL145" s="15" t="s">
        <v>131</v>
      </c>
      <c r="BM145" s="179" t="s">
        <v>211</v>
      </c>
    </row>
    <row r="146" s="2" customFormat="1" ht="24.15" customHeight="1">
      <c r="A146" s="28"/>
      <c r="B146" s="167"/>
      <c r="C146" s="168" t="s">
        <v>212</v>
      </c>
      <c r="D146" s="168" t="s">
        <v>127</v>
      </c>
      <c r="E146" s="169" t="s">
        <v>213</v>
      </c>
      <c r="F146" s="170" t="s">
        <v>214</v>
      </c>
      <c r="G146" s="171" t="s">
        <v>136</v>
      </c>
      <c r="H146" s="172">
        <v>127.805</v>
      </c>
      <c r="I146" s="173">
        <v>107.17</v>
      </c>
      <c r="J146" s="173">
        <f>ROUND(I146*H146,2)</f>
        <v>13696.86</v>
      </c>
      <c r="K146" s="174"/>
      <c r="L146" s="29"/>
      <c r="M146" s="175" t="s">
        <v>1</v>
      </c>
      <c r="N146" s="176" t="s">
        <v>39</v>
      </c>
      <c r="O146" s="177">
        <v>0</v>
      </c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79" t="s">
        <v>131</v>
      </c>
      <c r="AT146" s="179" t="s">
        <v>127</v>
      </c>
      <c r="AU146" s="179" t="s">
        <v>132</v>
      </c>
      <c r="AY146" s="15" t="s">
        <v>125</v>
      </c>
      <c r="BE146" s="180">
        <f>IF(N146="základná",J146,0)</f>
        <v>0</v>
      </c>
      <c r="BF146" s="180">
        <f>IF(N146="znížená",J146,0)</f>
        <v>13696.86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5" t="s">
        <v>132</v>
      </c>
      <c r="BK146" s="180">
        <f>ROUND(I146*H146,2)</f>
        <v>13696.86</v>
      </c>
      <c r="BL146" s="15" t="s">
        <v>131</v>
      </c>
      <c r="BM146" s="179" t="s">
        <v>215</v>
      </c>
    </row>
    <row r="147" s="2" customFormat="1" ht="21.75" customHeight="1">
      <c r="A147" s="28"/>
      <c r="B147" s="167"/>
      <c r="C147" s="168" t="s">
        <v>216</v>
      </c>
      <c r="D147" s="168" t="s">
        <v>127</v>
      </c>
      <c r="E147" s="169" t="s">
        <v>217</v>
      </c>
      <c r="F147" s="170" t="s">
        <v>218</v>
      </c>
      <c r="G147" s="171" t="s">
        <v>181</v>
      </c>
      <c r="H147" s="172">
        <v>319.132</v>
      </c>
      <c r="I147" s="173">
        <v>16.37</v>
      </c>
      <c r="J147" s="173">
        <f>ROUND(I147*H147,2)</f>
        <v>5224.1899999999992</v>
      </c>
      <c r="K147" s="174"/>
      <c r="L147" s="29"/>
      <c r="M147" s="175" t="s">
        <v>1</v>
      </c>
      <c r="N147" s="176" t="s">
        <v>39</v>
      </c>
      <c r="O147" s="177">
        <v>0</v>
      </c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79" t="s">
        <v>131</v>
      </c>
      <c r="AT147" s="179" t="s">
        <v>127</v>
      </c>
      <c r="AU147" s="179" t="s">
        <v>132</v>
      </c>
      <c r="AY147" s="15" t="s">
        <v>125</v>
      </c>
      <c r="BE147" s="180">
        <f>IF(N147="základná",J147,0)</f>
        <v>0</v>
      </c>
      <c r="BF147" s="180">
        <f>IF(N147="znížená",J147,0)</f>
        <v>5224.1899999999992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5" t="s">
        <v>132</v>
      </c>
      <c r="BK147" s="180">
        <f>ROUND(I147*H147,2)</f>
        <v>5224.1899999999992</v>
      </c>
      <c r="BL147" s="15" t="s">
        <v>131</v>
      </c>
      <c r="BM147" s="179" t="s">
        <v>219</v>
      </c>
    </row>
    <row r="148" s="2" customFormat="1" ht="21.75" customHeight="1">
      <c r="A148" s="28"/>
      <c r="B148" s="167"/>
      <c r="C148" s="168" t="s">
        <v>220</v>
      </c>
      <c r="D148" s="168" t="s">
        <v>127</v>
      </c>
      <c r="E148" s="169" t="s">
        <v>221</v>
      </c>
      <c r="F148" s="170" t="s">
        <v>222</v>
      </c>
      <c r="G148" s="171" t="s">
        <v>181</v>
      </c>
      <c r="H148" s="172">
        <v>319.132</v>
      </c>
      <c r="I148" s="173">
        <v>3.07</v>
      </c>
      <c r="J148" s="173">
        <f>ROUND(I148*H148,2)</f>
        <v>979.74</v>
      </c>
      <c r="K148" s="174"/>
      <c r="L148" s="29"/>
      <c r="M148" s="175" t="s">
        <v>1</v>
      </c>
      <c r="N148" s="176" t="s">
        <v>39</v>
      </c>
      <c r="O148" s="177">
        <v>0</v>
      </c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79" t="s">
        <v>131</v>
      </c>
      <c r="AT148" s="179" t="s">
        <v>127</v>
      </c>
      <c r="AU148" s="179" t="s">
        <v>132</v>
      </c>
      <c r="AY148" s="15" t="s">
        <v>125</v>
      </c>
      <c r="BE148" s="180">
        <f>IF(N148="základná",J148,0)</f>
        <v>0</v>
      </c>
      <c r="BF148" s="180">
        <f>IF(N148="znížená",J148,0)</f>
        <v>979.74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5" t="s">
        <v>132</v>
      </c>
      <c r="BK148" s="180">
        <f>ROUND(I148*H148,2)</f>
        <v>979.74</v>
      </c>
      <c r="BL148" s="15" t="s">
        <v>131</v>
      </c>
      <c r="BM148" s="179" t="s">
        <v>223</v>
      </c>
    </row>
    <row r="149" s="2" customFormat="1" ht="16.5" customHeight="1">
      <c r="A149" s="28"/>
      <c r="B149" s="167"/>
      <c r="C149" s="168" t="s">
        <v>224</v>
      </c>
      <c r="D149" s="168" t="s">
        <v>127</v>
      </c>
      <c r="E149" s="169" t="s">
        <v>225</v>
      </c>
      <c r="F149" s="170" t="s">
        <v>226</v>
      </c>
      <c r="G149" s="171" t="s">
        <v>172</v>
      </c>
      <c r="H149" s="172">
        <v>10.224</v>
      </c>
      <c r="I149" s="173">
        <v>1908.95</v>
      </c>
      <c r="J149" s="173">
        <f>ROUND(I149*H149,2)</f>
        <v>19517.1</v>
      </c>
      <c r="K149" s="174"/>
      <c r="L149" s="29"/>
      <c r="M149" s="175" t="s">
        <v>1</v>
      </c>
      <c r="N149" s="176" t="s">
        <v>39</v>
      </c>
      <c r="O149" s="177">
        <v>0</v>
      </c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79" t="s">
        <v>131</v>
      </c>
      <c r="AT149" s="179" t="s">
        <v>127</v>
      </c>
      <c r="AU149" s="179" t="s">
        <v>132</v>
      </c>
      <c r="AY149" s="15" t="s">
        <v>125</v>
      </c>
      <c r="BE149" s="180">
        <f>IF(N149="základná",J149,0)</f>
        <v>0</v>
      </c>
      <c r="BF149" s="180">
        <f>IF(N149="znížená",J149,0)</f>
        <v>19517.1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5" t="s">
        <v>132</v>
      </c>
      <c r="BK149" s="180">
        <f>ROUND(I149*H149,2)</f>
        <v>19517.1</v>
      </c>
      <c r="BL149" s="15" t="s">
        <v>131</v>
      </c>
      <c r="BM149" s="179" t="s">
        <v>227</v>
      </c>
    </row>
    <row r="150" s="12" customFormat="1" ht="22.8" customHeight="1">
      <c r="A150" s="12"/>
      <c r="B150" s="155"/>
      <c r="C150" s="12"/>
      <c r="D150" s="156" t="s">
        <v>72</v>
      </c>
      <c r="E150" s="165" t="s">
        <v>138</v>
      </c>
      <c r="F150" s="165" t="s">
        <v>228</v>
      </c>
      <c r="G150" s="12"/>
      <c r="H150" s="12"/>
      <c r="I150" s="12"/>
      <c r="J150" s="166">
        <f>BK150</f>
        <v>77345.990000000016</v>
      </c>
      <c r="K150" s="12"/>
      <c r="L150" s="155"/>
      <c r="M150" s="159"/>
      <c r="N150" s="160"/>
      <c r="O150" s="160"/>
      <c r="P150" s="161">
        <f>SUM(P151:P159)</f>
        <v>0</v>
      </c>
      <c r="Q150" s="160"/>
      <c r="R150" s="161">
        <f>SUM(R151:R159)</f>
        <v>0</v>
      </c>
      <c r="S150" s="160"/>
      <c r="T150" s="162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6" t="s">
        <v>78</v>
      </c>
      <c r="AT150" s="163" t="s">
        <v>72</v>
      </c>
      <c r="AU150" s="163" t="s">
        <v>78</v>
      </c>
      <c r="AY150" s="156" t="s">
        <v>125</v>
      </c>
      <c r="BK150" s="164">
        <f>SUM(BK151:BK159)</f>
        <v>77345.990000000016</v>
      </c>
    </row>
    <row r="151" s="2" customFormat="1" ht="24.15" customHeight="1">
      <c r="A151" s="28"/>
      <c r="B151" s="167"/>
      <c r="C151" s="168" t="s">
        <v>229</v>
      </c>
      <c r="D151" s="168" t="s">
        <v>127</v>
      </c>
      <c r="E151" s="169" t="s">
        <v>230</v>
      </c>
      <c r="F151" s="170" t="s">
        <v>231</v>
      </c>
      <c r="G151" s="171" t="s">
        <v>232</v>
      </c>
      <c r="H151" s="172">
        <v>4</v>
      </c>
      <c r="I151" s="173">
        <v>37.44</v>
      </c>
      <c r="J151" s="173">
        <f>ROUND(I151*H151,2)</f>
        <v>149.76</v>
      </c>
      <c r="K151" s="174"/>
      <c r="L151" s="29"/>
      <c r="M151" s="175" t="s">
        <v>1</v>
      </c>
      <c r="N151" s="176" t="s">
        <v>39</v>
      </c>
      <c r="O151" s="177">
        <v>0</v>
      </c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79" t="s">
        <v>131</v>
      </c>
      <c r="AT151" s="179" t="s">
        <v>127</v>
      </c>
      <c r="AU151" s="179" t="s">
        <v>132</v>
      </c>
      <c r="AY151" s="15" t="s">
        <v>125</v>
      </c>
      <c r="BE151" s="180">
        <f>IF(N151="základná",J151,0)</f>
        <v>0</v>
      </c>
      <c r="BF151" s="180">
        <f>IF(N151="znížená",J151,0)</f>
        <v>149.76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5" t="s">
        <v>132</v>
      </c>
      <c r="BK151" s="180">
        <f>ROUND(I151*H151,2)</f>
        <v>149.76</v>
      </c>
      <c r="BL151" s="15" t="s">
        <v>131</v>
      </c>
      <c r="BM151" s="179" t="s">
        <v>233</v>
      </c>
    </row>
    <row r="152" s="2" customFormat="1" ht="33" customHeight="1">
      <c r="A152" s="28"/>
      <c r="B152" s="167"/>
      <c r="C152" s="168" t="s">
        <v>234</v>
      </c>
      <c r="D152" s="168" t="s">
        <v>127</v>
      </c>
      <c r="E152" s="169" t="s">
        <v>235</v>
      </c>
      <c r="F152" s="170" t="s">
        <v>236</v>
      </c>
      <c r="G152" s="171" t="s">
        <v>181</v>
      </c>
      <c r="H152" s="172">
        <v>26.389</v>
      </c>
      <c r="I152" s="173">
        <v>34.72</v>
      </c>
      <c r="J152" s="173">
        <f>ROUND(I152*H152,2)</f>
        <v>916.23</v>
      </c>
      <c r="K152" s="174"/>
      <c r="L152" s="29"/>
      <c r="M152" s="175" t="s">
        <v>1</v>
      </c>
      <c r="N152" s="176" t="s">
        <v>39</v>
      </c>
      <c r="O152" s="177">
        <v>0</v>
      </c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79" t="s">
        <v>131</v>
      </c>
      <c r="AT152" s="179" t="s">
        <v>127</v>
      </c>
      <c r="AU152" s="179" t="s">
        <v>132</v>
      </c>
      <c r="AY152" s="15" t="s">
        <v>125</v>
      </c>
      <c r="BE152" s="180">
        <f>IF(N152="základná",J152,0)</f>
        <v>0</v>
      </c>
      <c r="BF152" s="180">
        <f>IF(N152="znížená",J152,0)</f>
        <v>916.23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5" t="s">
        <v>132</v>
      </c>
      <c r="BK152" s="180">
        <f>ROUND(I152*H152,2)</f>
        <v>916.23</v>
      </c>
      <c r="BL152" s="15" t="s">
        <v>131</v>
      </c>
      <c r="BM152" s="179" t="s">
        <v>237</v>
      </c>
    </row>
    <row r="153" s="2" customFormat="1" ht="16.5" customHeight="1">
      <c r="A153" s="28"/>
      <c r="B153" s="167"/>
      <c r="C153" s="168" t="s">
        <v>238</v>
      </c>
      <c r="D153" s="168" t="s">
        <v>127</v>
      </c>
      <c r="E153" s="169" t="s">
        <v>239</v>
      </c>
      <c r="F153" s="170" t="s">
        <v>240</v>
      </c>
      <c r="G153" s="171" t="s">
        <v>241</v>
      </c>
      <c r="H153" s="172">
        <v>1</v>
      </c>
      <c r="I153" s="173">
        <v>68006.91</v>
      </c>
      <c r="J153" s="173">
        <f>ROUND(I153*H153,2)</f>
        <v>68006.91</v>
      </c>
      <c r="K153" s="174"/>
      <c r="L153" s="29"/>
      <c r="M153" s="175" t="s">
        <v>1</v>
      </c>
      <c r="N153" s="176" t="s">
        <v>39</v>
      </c>
      <c r="O153" s="177">
        <v>0</v>
      </c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79" t="s">
        <v>131</v>
      </c>
      <c r="AT153" s="179" t="s">
        <v>127</v>
      </c>
      <c r="AU153" s="179" t="s">
        <v>132</v>
      </c>
      <c r="AY153" s="15" t="s">
        <v>125</v>
      </c>
      <c r="BE153" s="180">
        <f>IF(N153="základná",J153,0)</f>
        <v>0</v>
      </c>
      <c r="BF153" s="180">
        <f>IF(N153="znížená",J153,0)</f>
        <v>68006.91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5" t="s">
        <v>132</v>
      </c>
      <c r="BK153" s="180">
        <f>ROUND(I153*H153,2)</f>
        <v>68006.91</v>
      </c>
      <c r="BL153" s="15" t="s">
        <v>131</v>
      </c>
      <c r="BM153" s="179" t="s">
        <v>242</v>
      </c>
    </row>
    <row r="154" s="2" customFormat="1" ht="16.5" customHeight="1">
      <c r="A154" s="28"/>
      <c r="B154" s="167"/>
      <c r="C154" s="168" t="s">
        <v>243</v>
      </c>
      <c r="D154" s="168" t="s">
        <v>127</v>
      </c>
      <c r="E154" s="169" t="s">
        <v>244</v>
      </c>
      <c r="F154" s="170" t="s">
        <v>245</v>
      </c>
      <c r="G154" s="171" t="s">
        <v>241</v>
      </c>
      <c r="H154" s="172">
        <v>1</v>
      </c>
      <c r="I154" s="173">
        <v>489.6</v>
      </c>
      <c r="J154" s="173">
        <f>ROUND(I154*H154,2)</f>
        <v>489.6</v>
      </c>
      <c r="K154" s="174"/>
      <c r="L154" s="29"/>
      <c r="M154" s="175" t="s">
        <v>1</v>
      </c>
      <c r="N154" s="176" t="s">
        <v>39</v>
      </c>
      <c r="O154" s="177">
        <v>0</v>
      </c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79" t="s">
        <v>131</v>
      </c>
      <c r="AT154" s="179" t="s">
        <v>127</v>
      </c>
      <c r="AU154" s="179" t="s">
        <v>132</v>
      </c>
      <c r="AY154" s="15" t="s">
        <v>125</v>
      </c>
      <c r="BE154" s="180">
        <f>IF(N154="základná",J154,0)</f>
        <v>0</v>
      </c>
      <c r="BF154" s="180">
        <f>IF(N154="znížená",J154,0)</f>
        <v>489.6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5" t="s">
        <v>132</v>
      </c>
      <c r="BK154" s="180">
        <f>ROUND(I154*H154,2)</f>
        <v>489.6</v>
      </c>
      <c r="BL154" s="15" t="s">
        <v>131</v>
      </c>
      <c r="BM154" s="179" t="s">
        <v>246</v>
      </c>
    </row>
    <row r="155" s="2" customFormat="1" ht="16.5" customHeight="1">
      <c r="A155" s="28"/>
      <c r="B155" s="167"/>
      <c r="C155" s="168" t="s">
        <v>247</v>
      </c>
      <c r="D155" s="168" t="s">
        <v>127</v>
      </c>
      <c r="E155" s="169" t="s">
        <v>248</v>
      </c>
      <c r="F155" s="170" t="s">
        <v>249</v>
      </c>
      <c r="G155" s="171" t="s">
        <v>241</v>
      </c>
      <c r="H155" s="172">
        <v>1</v>
      </c>
      <c r="I155" s="173">
        <v>572.79999999999992</v>
      </c>
      <c r="J155" s="173">
        <f>ROUND(I155*H155,2)</f>
        <v>572.79999999999992</v>
      </c>
      <c r="K155" s="174"/>
      <c r="L155" s="29"/>
      <c r="M155" s="175" t="s">
        <v>1</v>
      </c>
      <c r="N155" s="176" t="s">
        <v>39</v>
      </c>
      <c r="O155" s="177">
        <v>0</v>
      </c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79" t="s">
        <v>131</v>
      </c>
      <c r="AT155" s="179" t="s">
        <v>127</v>
      </c>
      <c r="AU155" s="179" t="s">
        <v>132</v>
      </c>
      <c r="AY155" s="15" t="s">
        <v>125</v>
      </c>
      <c r="BE155" s="180">
        <f>IF(N155="základná",J155,0)</f>
        <v>0</v>
      </c>
      <c r="BF155" s="180">
        <f>IF(N155="znížená",J155,0)</f>
        <v>572.79999999999992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5" t="s">
        <v>132</v>
      </c>
      <c r="BK155" s="180">
        <f>ROUND(I155*H155,2)</f>
        <v>572.79999999999992</v>
      </c>
      <c r="BL155" s="15" t="s">
        <v>131</v>
      </c>
      <c r="BM155" s="179" t="s">
        <v>250</v>
      </c>
    </row>
    <row r="156" s="2" customFormat="1" ht="16.5" customHeight="1">
      <c r="A156" s="28"/>
      <c r="B156" s="167"/>
      <c r="C156" s="168" t="s">
        <v>251</v>
      </c>
      <c r="D156" s="168" t="s">
        <v>127</v>
      </c>
      <c r="E156" s="169" t="s">
        <v>252</v>
      </c>
      <c r="F156" s="170" t="s">
        <v>253</v>
      </c>
      <c r="G156" s="171" t="s">
        <v>241</v>
      </c>
      <c r="H156" s="172">
        <v>1</v>
      </c>
      <c r="I156" s="173">
        <v>546.79999999999992</v>
      </c>
      <c r="J156" s="173">
        <f>ROUND(I156*H156,2)</f>
        <v>546.79999999999992</v>
      </c>
      <c r="K156" s="174"/>
      <c r="L156" s="29"/>
      <c r="M156" s="175" t="s">
        <v>1</v>
      </c>
      <c r="N156" s="176" t="s">
        <v>39</v>
      </c>
      <c r="O156" s="177">
        <v>0</v>
      </c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79" t="s">
        <v>131</v>
      </c>
      <c r="AT156" s="179" t="s">
        <v>127</v>
      </c>
      <c r="AU156" s="179" t="s">
        <v>132</v>
      </c>
      <c r="AY156" s="15" t="s">
        <v>125</v>
      </c>
      <c r="BE156" s="180">
        <f>IF(N156="základná",J156,0)</f>
        <v>0</v>
      </c>
      <c r="BF156" s="180">
        <f>IF(N156="znížená",J156,0)</f>
        <v>546.79999999999992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5" t="s">
        <v>132</v>
      </c>
      <c r="BK156" s="180">
        <f>ROUND(I156*H156,2)</f>
        <v>546.79999999999992</v>
      </c>
      <c r="BL156" s="15" t="s">
        <v>131</v>
      </c>
      <c r="BM156" s="179" t="s">
        <v>254</v>
      </c>
    </row>
    <row r="157" s="2" customFormat="1" ht="16.5" customHeight="1">
      <c r="A157" s="28"/>
      <c r="B157" s="167"/>
      <c r="C157" s="168" t="s">
        <v>255</v>
      </c>
      <c r="D157" s="168" t="s">
        <v>127</v>
      </c>
      <c r="E157" s="169" t="s">
        <v>256</v>
      </c>
      <c r="F157" s="170" t="s">
        <v>257</v>
      </c>
      <c r="G157" s="171" t="s">
        <v>241</v>
      </c>
      <c r="H157" s="172">
        <v>1</v>
      </c>
      <c r="I157" s="173">
        <v>463.89</v>
      </c>
      <c r="J157" s="173">
        <f>ROUND(I157*H157,2)</f>
        <v>463.89</v>
      </c>
      <c r="K157" s="174"/>
      <c r="L157" s="29"/>
      <c r="M157" s="175" t="s">
        <v>1</v>
      </c>
      <c r="N157" s="176" t="s">
        <v>39</v>
      </c>
      <c r="O157" s="177">
        <v>0</v>
      </c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79" t="s">
        <v>131</v>
      </c>
      <c r="AT157" s="179" t="s">
        <v>127</v>
      </c>
      <c r="AU157" s="179" t="s">
        <v>132</v>
      </c>
      <c r="AY157" s="15" t="s">
        <v>125</v>
      </c>
      <c r="BE157" s="180">
        <f>IF(N157="základná",J157,0)</f>
        <v>0</v>
      </c>
      <c r="BF157" s="180">
        <f>IF(N157="znížená",J157,0)</f>
        <v>463.89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5" t="s">
        <v>132</v>
      </c>
      <c r="BK157" s="180">
        <f>ROUND(I157*H157,2)</f>
        <v>463.89</v>
      </c>
      <c r="BL157" s="15" t="s">
        <v>131</v>
      </c>
      <c r="BM157" s="179" t="s">
        <v>258</v>
      </c>
    </row>
    <row r="158" s="2" customFormat="1" ht="16.5" customHeight="1">
      <c r="A158" s="28"/>
      <c r="B158" s="167"/>
      <c r="C158" s="168" t="s">
        <v>259</v>
      </c>
      <c r="D158" s="168" t="s">
        <v>127</v>
      </c>
      <c r="E158" s="169" t="s">
        <v>260</v>
      </c>
      <c r="F158" s="170" t="s">
        <v>261</v>
      </c>
      <c r="G158" s="171" t="s">
        <v>241</v>
      </c>
      <c r="H158" s="172">
        <v>1</v>
      </c>
      <c r="I158" s="173">
        <v>3976.8</v>
      </c>
      <c r="J158" s="173">
        <f>ROUND(I158*H158,2)</f>
        <v>3976.8</v>
      </c>
      <c r="K158" s="174"/>
      <c r="L158" s="29"/>
      <c r="M158" s="175" t="s">
        <v>1</v>
      </c>
      <c r="N158" s="176" t="s">
        <v>39</v>
      </c>
      <c r="O158" s="177">
        <v>0</v>
      </c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79" t="s">
        <v>131</v>
      </c>
      <c r="AT158" s="179" t="s">
        <v>127</v>
      </c>
      <c r="AU158" s="179" t="s">
        <v>132</v>
      </c>
      <c r="AY158" s="15" t="s">
        <v>125</v>
      </c>
      <c r="BE158" s="180">
        <f>IF(N158="základná",J158,0)</f>
        <v>0</v>
      </c>
      <c r="BF158" s="180">
        <f>IF(N158="znížená",J158,0)</f>
        <v>3976.8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5" t="s">
        <v>132</v>
      </c>
      <c r="BK158" s="180">
        <f>ROUND(I158*H158,2)</f>
        <v>3976.8</v>
      </c>
      <c r="BL158" s="15" t="s">
        <v>131</v>
      </c>
      <c r="BM158" s="179" t="s">
        <v>262</v>
      </c>
    </row>
    <row r="159" s="2" customFormat="1" ht="16.5" customHeight="1">
      <c r="A159" s="28"/>
      <c r="B159" s="167"/>
      <c r="C159" s="168" t="s">
        <v>263</v>
      </c>
      <c r="D159" s="168" t="s">
        <v>127</v>
      </c>
      <c r="E159" s="169" t="s">
        <v>264</v>
      </c>
      <c r="F159" s="170" t="s">
        <v>265</v>
      </c>
      <c r="G159" s="171" t="s">
        <v>241</v>
      </c>
      <c r="H159" s="172">
        <v>1</v>
      </c>
      <c r="I159" s="173">
        <v>2223.2</v>
      </c>
      <c r="J159" s="173">
        <f>ROUND(I159*H159,2)</f>
        <v>2223.2</v>
      </c>
      <c r="K159" s="174"/>
      <c r="L159" s="29"/>
      <c r="M159" s="175" t="s">
        <v>1</v>
      </c>
      <c r="N159" s="176" t="s">
        <v>39</v>
      </c>
      <c r="O159" s="177">
        <v>0</v>
      </c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79" t="s">
        <v>131</v>
      </c>
      <c r="AT159" s="179" t="s">
        <v>127</v>
      </c>
      <c r="AU159" s="179" t="s">
        <v>132</v>
      </c>
      <c r="AY159" s="15" t="s">
        <v>125</v>
      </c>
      <c r="BE159" s="180">
        <f>IF(N159="základná",J159,0)</f>
        <v>0</v>
      </c>
      <c r="BF159" s="180">
        <f>IF(N159="znížená",J159,0)</f>
        <v>2223.2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5" t="s">
        <v>132</v>
      </c>
      <c r="BK159" s="180">
        <f>ROUND(I159*H159,2)</f>
        <v>2223.2</v>
      </c>
      <c r="BL159" s="15" t="s">
        <v>131</v>
      </c>
      <c r="BM159" s="179" t="s">
        <v>266</v>
      </c>
    </row>
    <row r="160" s="12" customFormat="1" ht="22.8" customHeight="1">
      <c r="A160" s="12"/>
      <c r="B160" s="155"/>
      <c r="C160" s="12"/>
      <c r="D160" s="156" t="s">
        <v>72</v>
      </c>
      <c r="E160" s="165" t="s">
        <v>149</v>
      </c>
      <c r="F160" s="165" t="s">
        <v>267</v>
      </c>
      <c r="G160" s="12"/>
      <c r="H160" s="12"/>
      <c r="I160" s="12"/>
      <c r="J160" s="166">
        <f>BK160</f>
        <v>14368.199999999998</v>
      </c>
      <c r="K160" s="12"/>
      <c r="L160" s="155"/>
      <c r="M160" s="159"/>
      <c r="N160" s="160"/>
      <c r="O160" s="160"/>
      <c r="P160" s="161">
        <f>SUM(P161:P162)</f>
        <v>0</v>
      </c>
      <c r="Q160" s="160"/>
      <c r="R160" s="161">
        <f>SUM(R161:R162)</f>
        <v>0</v>
      </c>
      <c r="S160" s="160"/>
      <c r="T160" s="162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6" t="s">
        <v>78</v>
      </c>
      <c r="AT160" s="163" t="s">
        <v>72</v>
      </c>
      <c r="AU160" s="163" t="s">
        <v>78</v>
      </c>
      <c r="AY160" s="156" t="s">
        <v>125</v>
      </c>
      <c r="BK160" s="164">
        <f>SUM(BK161:BK162)</f>
        <v>14368.199999999998</v>
      </c>
    </row>
    <row r="161" s="2" customFormat="1" ht="37.8" customHeight="1">
      <c r="A161" s="28"/>
      <c r="B161" s="167"/>
      <c r="C161" s="168" t="s">
        <v>268</v>
      </c>
      <c r="D161" s="168" t="s">
        <v>127</v>
      </c>
      <c r="E161" s="169" t="s">
        <v>269</v>
      </c>
      <c r="F161" s="170" t="s">
        <v>270</v>
      </c>
      <c r="G161" s="171" t="s">
        <v>181</v>
      </c>
      <c r="H161" s="172">
        <v>549.453</v>
      </c>
      <c r="I161" s="173">
        <v>8.56</v>
      </c>
      <c r="J161" s="173">
        <f>ROUND(I161*H161,2)</f>
        <v>4703.32</v>
      </c>
      <c r="K161" s="174"/>
      <c r="L161" s="29"/>
      <c r="M161" s="175" t="s">
        <v>1</v>
      </c>
      <c r="N161" s="176" t="s">
        <v>39</v>
      </c>
      <c r="O161" s="177">
        <v>0</v>
      </c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79" t="s">
        <v>131</v>
      </c>
      <c r="AT161" s="179" t="s">
        <v>127</v>
      </c>
      <c r="AU161" s="179" t="s">
        <v>132</v>
      </c>
      <c r="AY161" s="15" t="s">
        <v>125</v>
      </c>
      <c r="BE161" s="180">
        <f>IF(N161="základná",J161,0)</f>
        <v>0</v>
      </c>
      <c r="BF161" s="180">
        <f>IF(N161="znížená",J161,0)</f>
        <v>4703.32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5" t="s">
        <v>132</v>
      </c>
      <c r="BK161" s="180">
        <f>ROUND(I161*H161,2)</f>
        <v>4703.32</v>
      </c>
      <c r="BL161" s="15" t="s">
        <v>131</v>
      </c>
      <c r="BM161" s="179" t="s">
        <v>271</v>
      </c>
    </row>
    <row r="162" s="2" customFormat="1" ht="33" customHeight="1">
      <c r="A162" s="28"/>
      <c r="B162" s="167"/>
      <c r="C162" s="168" t="s">
        <v>272</v>
      </c>
      <c r="D162" s="168" t="s">
        <v>127</v>
      </c>
      <c r="E162" s="169" t="s">
        <v>273</v>
      </c>
      <c r="F162" s="170" t="s">
        <v>274</v>
      </c>
      <c r="G162" s="171" t="s">
        <v>181</v>
      </c>
      <c r="H162" s="172">
        <v>549.453</v>
      </c>
      <c r="I162" s="173">
        <v>17.59</v>
      </c>
      <c r="J162" s="173">
        <f>ROUND(I162*H162,2)</f>
        <v>9664.8799999999984</v>
      </c>
      <c r="K162" s="174"/>
      <c r="L162" s="29"/>
      <c r="M162" s="175" t="s">
        <v>1</v>
      </c>
      <c r="N162" s="176" t="s">
        <v>39</v>
      </c>
      <c r="O162" s="177">
        <v>0</v>
      </c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79" t="s">
        <v>131</v>
      </c>
      <c r="AT162" s="179" t="s">
        <v>127</v>
      </c>
      <c r="AU162" s="179" t="s">
        <v>132</v>
      </c>
      <c r="AY162" s="15" t="s">
        <v>125</v>
      </c>
      <c r="BE162" s="180">
        <f>IF(N162="základná",J162,0)</f>
        <v>0</v>
      </c>
      <c r="BF162" s="180">
        <f>IF(N162="znížená",J162,0)</f>
        <v>9664.8799999999984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5" t="s">
        <v>132</v>
      </c>
      <c r="BK162" s="180">
        <f>ROUND(I162*H162,2)</f>
        <v>9664.8799999999984</v>
      </c>
      <c r="BL162" s="15" t="s">
        <v>131</v>
      </c>
      <c r="BM162" s="179" t="s">
        <v>275</v>
      </c>
    </row>
    <row r="163" s="12" customFormat="1" ht="22.8" customHeight="1">
      <c r="A163" s="12"/>
      <c r="B163" s="155"/>
      <c r="C163" s="12"/>
      <c r="D163" s="156" t="s">
        <v>72</v>
      </c>
      <c r="E163" s="165" t="s">
        <v>276</v>
      </c>
      <c r="F163" s="165" t="s">
        <v>277</v>
      </c>
      <c r="G163" s="12"/>
      <c r="H163" s="12"/>
      <c r="I163" s="12"/>
      <c r="J163" s="166">
        <f>BK163</f>
        <v>19388.53</v>
      </c>
      <c r="K163" s="12"/>
      <c r="L163" s="155"/>
      <c r="M163" s="159"/>
      <c r="N163" s="160"/>
      <c r="O163" s="160"/>
      <c r="P163" s="161">
        <f>P164</f>
        <v>0</v>
      </c>
      <c r="Q163" s="160"/>
      <c r="R163" s="161">
        <f>R164</f>
        <v>0</v>
      </c>
      <c r="S163" s="160"/>
      <c r="T163" s="16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6" t="s">
        <v>78</v>
      </c>
      <c r="AT163" s="163" t="s">
        <v>72</v>
      </c>
      <c r="AU163" s="163" t="s">
        <v>78</v>
      </c>
      <c r="AY163" s="156" t="s">
        <v>125</v>
      </c>
      <c r="BK163" s="164">
        <f>BK164</f>
        <v>19388.53</v>
      </c>
    </row>
    <row r="164" s="2" customFormat="1" ht="24.15" customHeight="1">
      <c r="A164" s="28"/>
      <c r="B164" s="167"/>
      <c r="C164" s="168" t="s">
        <v>278</v>
      </c>
      <c r="D164" s="168" t="s">
        <v>127</v>
      </c>
      <c r="E164" s="169" t="s">
        <v>279</v>
      </c>
      <c r="F164" s="170" t="s">
        <v>280</v>
      </c>
      <c r="G164" s="171" t="s">
        <v>172</v>
      </c>
      <c r="H164" s="172">
        <v>1335.298</v>
      </c>
      <c r="I164" s="173">
        <v>14.52</v>
      </c>
      <c r="J164" s="173">
        <f>ROUND(I164*H164,2)</f>
        <v>19388.53</v>
      </c>
      <c r="K164" s="174"/>
      <c r="L164" s="29"/>
      <c r="M164" s="175" t="s">
        <v>1</v>
      </c>
      <c r="N164" s="176" t="s">
        <v>39</v>
      </c>
      <c r="O164" s="177">
        <v>0</v>
      </c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79" t="s">
        <v>131</v>
      </c>
      <c r="AT164" s="179" t="s">
        <v>127</v>
      </c>
      <c r="AU164" s="179" t="s">
        <v>132</v>
      </c>
      <c r="AY164" s="15" t="s">
        <v>125</v>
      </c>
      <c r="BE164" s="180">
        <f>IF(N164="základná",J164,0)</f>
        <v>0</v>
      </c>
      <c r="BF164" s="180">
        <f>IF(N164="znížená",J164,0)</f>
        <v>19388.53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5" t="s">
        <v>132</v>
      </c>
      <c r="BK164" s="180">
        <f>ROUND(I164*H164,2)</f>
        <v>19388.53</v>
      </c>
      <c r="BL164" s="15" t="s">
        <v>131</v>
      </c>
      <c r="BM164" s="179" t="s">
        <v>281</v>
      </c>
    </row>
    <row r="165" s="12" customFormat="1" ht="25.92" customHeight="1">
      <c r="A165" s="12"/>
      <c r="B165" s="155"/>
      <c r="C165" s="12"/>
      <c r="D165" s="156" t="s">
        <v>72</v>
      </c>
      <c r="E165" s="157" t="s">
        <v>282</v>
      </c>
      <c r="F165" s="157" t="s">
        <v>283</v>
      </c>
      <c r="G165" s="12"/>
      <c r="H165" s="12"/>
      <c r="I165" s="12"/>
      <c r="J165" s="158">
        <f>BK165</f>
        <v>1605.99</v>
      </c>
      <c r="K165" s="12"/>
      <c r="L165" s="155"/>
      <c r="M165" s="159"/>
      <c r="N165" s="160"/>
      <c r="O165" s="160"/>
      <c r="P165" s="161">
        <f>P166+P170+P183</f>
        <v>0</v>
      </c>
      <c r="Q165" s="160"/>
      <c r="R165" s="161">
        <f>R166+R170+R183</f>
        <v>0</v>
      </c>
      <c r="S165" s="160"/>
      <c r="T165" s="162">
        <f>T166+T170+T183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6" t="s">
        <v>132</v>
      </c>
      <c r="AT165" s="163" t="s">
        <v>72</v>
      </c>
      <c r="AU165" s="163" t="s">
        <v>73</v>
      </c>
      <c r="AY165" s="156" t="s">
        <v>125</v>
      </c>
      <c r="BK165" s="164">
        <f>BK166+BK170+BK183</f>
        <v>1605.99</v>
      </c>
    </row>
    <row r="166" s="12" customFormat="1" ht="22.8" customHeight="1">
      <c r="A166" s="12"/>
      <c r="B166" s="155"/>
      <c r="C166" s="12"/>
      <c r="D166" s="156" t="s">
        <v>72</v>
      </c>
      <c r="E166" s="165" t="s">
        <v>284</v>
      </c>
      <c r="F166" s="165" t="s">
        <v>285</v>
      </c>
      <c r="G166" s="12"/>
      <c r="H166" s="12"/>
      <c r="I166" s="12"/>
      <c r="J166" s="166">
        <f>BK166</f>
        <v>592.89</v>
      </c>
      <c r="K166" s="12"/>
      <c r="L166" s="155"/>
      <c r="M166" s="159"/>
      <c r="N166" s="160"/>
      <c r="O166" s="160"/>
      <c r="P166" s="161">
        <f>SUM(P167:P169)</f>
        <v>0</v>
      </c>
      <c r="Q166" s="160"/>
      <c r="R166" s="161">
        <f>SUM(R167:R169)</f>
        <v>0</v>
      </c>
      <c r="S166" s="160"/>
      <c r="T166" s="162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6" t="s">
        <v>132</v>
      </c>
      <c r="AT166" s="163" t="s">
        <v>72</v>
      </c>
      <c r="AU166" s="163" t="s">
        <v>78</v>
      </c>
      <c r="AY166" s="156" t="s">
        <v>125</v>
      </c>
      <c r="BK166" s="164">
        <f>SUM(BK167:BK169)</f>
        <v>592.89</v>
      </c>
    </row>
    <row r="167" s="2" customFormat="1" ht="37.8" customHeight="1">
      <c r="A167" s="28"/>
      <c r="B167" s="167"/>
      <c r="C167" s="168" t="s">
        <v>286</v>
      </c>
      <c r="D167" s="168" t="s">
        <v>127</v>
      </c>
      <c r="E167" s="169" t="s">
        <v>287</v>
      </c>
      <c r="F167" s="170" t="s">
        <v>288</v>
      </c>
      <c r="G167" s="171" t="s">
        <v>181</v>
      </c>
      <c r="H167" s="172">
        <v>8.8670000000000016</v>
      </c>
      <c r="I167" s="173">
        <v>38.23</v>
      </c>
      <c r="J167" s="173">
        <f>ROUND(I167*H167,2)</f>
        <v>338.99</v>
      </c>
      <c r="K167" s="174"/>
      <c r="L167" s="29"/>
      <c r="M167" s="175" t="s">
        <v>1</v>
      </c>
      <c r="N167" s="176" t="s">
        <v>39</v>
      </c>
      <c r="O167" s="177">
        <v>0</v>
      </c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79" t="s">
        <v>193</v>
      </c>
      <c r="AT167" s="179" t="s">
        <v>127</v>
      </c>
      <c r="AU167" s="179" t="s">
        <v>132</v>
      </c>
      <c r="AY167" s="15" t="s">
        <v>125</v>
      </c>
      <c r="BE167" s="180">
        <f>IF(N167="základná",J167,0)</f>
        <v>0</v>
      </c>
      <c r="BF167" s="180">
        <f>IF(N167="znížená",J167,0)</f>
        <v>338.99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5" t="s">
        <v>132</v>
      </c>
      <c r="BK167" s="180">
        <f>ROUND(I167*H167,2)</f>
        <v>338.99</v>
      </c>
      <c r="BL167" s="15" t="s">
        <v>193</v>
      </c>
      <c r="BM167" s="179" t="s">
        <v>289</v>
      </c>
    </row>
    <row r="168" s="2" customFormat="1" ht="37.8" customHeight="1">
      <c r="A168" s="28"/>
      <c r="B168" s="167"/>
      <c r="C168" s="168" t="s">
        <v>290</v>
      </c>
      <c r="D168" s="168" t="s">
        <v>127</v>
      </c>
      <c r="E168" s="169" t="s">
        <v>291</v>
      </c>
      <c r="F168" s="170" t="s">
        <v>292</v>
      </c>
      <c r="G168" s="171" t="s">
        <v>181</v>
      </c>
      <c r="H168" s="172">
        <v>7.15</v>
      </c>
      <c r="I168" s="173">
        <v>31.94</v>
      </c>
      <c r="J168" s="173">
        <f>ROUND(I168*H168,2)</f>
        <v>228.37</v>
      </c>
      <c r="K168" s="174"/>
      <c r="L168" s="29"/>
      <c r="M168" s="175" t="s">
        <v>1</v>
      </c>
      <c r="N168" s="176" t="s">
        <v>39</v>
      </c>
      <c r="O168" s="177">
        <v>0</v>
      </c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79" t="s">
        <v>193</v>
      </c>
      <c r="AT168" s="179" t="s">
        <v>127</v>
      </c>
      <c r="AU168" s="179" t="s">
        <v>132</v>
      </c>
      <c r="AY168" s="15" t="s">
        <v>125</v>
      </c>
      <c r="BE168" s="180">
        <f>IF(N168="základná",J168,0)</f>
        <v>0</v>
      </c>
      <c r="BF168" s="180">
        <f>IF(N168="znížená",J168,0)</f>
        <v>228.37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5" t="s">
        <v>132</v>
      </c>
      <c r="BK168" s="180">
        <f>ROUND(I168*H168,2)</f>
        <v>228.37</v>
      </c>
      <c r="BL168" s="15" t="s">
        <v>193</v>
      </c>
      <c r="BM168" s="179" t="s">
        <v>293</v>
      </c>
    </row>
    <row r="169" s="2" customFormat="1" ht="21.75" customHeight="1">
      <c r="A169" s="28"/>
      <c r="B169" s="167"/>
      <c r="C169" s="168" t="s">
        <v>294</v>
      </c>
      <c r="D169" s="168" t="s">
        <v>127</v>
      </c>
      <c r="E169" s="169" t="s">
        <v>295</v>
      </c>
      <c r="F169" s="170" t="s">
        <v>296</v>
      </c>
      <c r="G169" s="171" t="s">
        <v>297</v>
      </c>
      <c r="H169" s="172">
        <v>5.678</v>
      </c>
      <c r="I169" s="173">
        <v>4.49651534</v>
      </c>
      <c r="J169" s="173">
        <f>ROUND(I169*H169,2)</f>
        <v>25.53</v>
      </c>
      <c r="K169" s="174"/>
      <c r="L169" s="29"/>
      <c r="M169" s="175" t="s">
        <v>1</v>
      </c>
      <c r="N169" s="176" t="s">
        <v>39</v>
      </c>
      <c r="O169" s="177">
        <v>0</v>
      </c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79" t="s">
        <v>193</v>
      </c>
      <c r="AT169" s="179" t="s">
        <v>127</v>
      </c>
      <c r="AU169" s="179" t="s">
        <v>132</v>
      </c>
      <c r="AY169" s="15" t="s">
        <v>125</v>
      </c>
      <c r="BE169" s="180">
        <f>IF(N169="základná",J169,0)</f>
        <v>0</v>
      </c>
      <c r="BF169" s="180">
        <f>IF(N169="znížená",J169,0)</f>
        <v>25.53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5" t="s">
        <v>132</v>
      </c>
      <c r="BK169" s="180">
        <f>ROUND(I169*H169,2)</f>
        <v>25.53</v>
      </c>
      <c r="BL169" s="15" t="s">
        <v>193</v>
      </c>
      <c r="BM169" s="179" t="s">
        <v>298</v>
      </c>
    </row>
    <row r="170" s="12" customFormat="1" ht="22.8" customHeight="1">
      <c r="A170" s="12"/>
      <c r="B170" s="155"/>
      <c r="C170" s="12"/>
      <c r="D170" s="156" t="s">
        <v>72</v>
      </c>
      <c r="E170" s="165" t="s">
        <v>299</v>
      </c>
      <c r="F170" s="165" t="s">
        <v>300</v>
      </c>
      <c r="G170" s="12"/>
      <c r="H170" s="12"/>
      <c r="I170" s="12"/>
      <c r="J170" s="166">
        <f>BK170</f>
        <v>992.46999999999984</v>
      </c>
      <c r="K170" s="12"/>
      <c r="L170" s="155"/>
      <c r="M170" s="159"/>
      <c r="N170" s="160"/>
      <c r="O170" s="160"/>
      <c r="P170" s="161">
        <f>SUM(P171:P182)</f>
        <v>0</v>
      </c>
      <c r="Q170" s="160"/>
      <c r="R170" s="161">
        <f>SUM(R171:R182)</f>
        <v>0</v>
      </c>
      <c r="S170" s="160"/>
      <c r="T170" s="162">
        <f>SUM(T171:T182)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6" t="s">
        <v>132</v>
      </c>
      <c r="AT170" s="163" t="s">
        <v>72</v>
      </c>
      <c r="AU170" s="163" t="s">
        <v>78</v>
      </c>
      <c r="AY170" s="156" t="s">
        <v>125</v>
      </c>
      <c r="BK170" s="164">
        <f>SUM(BK171:BK182)</f>
        <v>992.46999999999984</v>
      </c>
    </row>
    <row r="171" s="2" customFormat="1" ht="24.15" customHeight="1">
      <c r="A171" s="28"/>
      <c r="B171" s="167"/>
      <c r="C171" s="168" t="s">
        <v>301</v>
      </c>
      <c r="D171" s="168" t="s">
        <v>127</v>
      </c>
      <c r="E171" s="169" t="s">
        <v>302</v>
      </c>
      <c r="F171" s="170" t="s">
        <v>303</v>
      </c>
      <c r="G171" s="171" t="s">
        <v>130</v>
      </c>
      <c r="H171" s="172">
        <v>3.2</v>
      </c>
      <c r="I171" s="173">
        <v>12.85</v>
      </c>
      <c r="J171" s="173">
        <f>ROUND(I171*H171,2)</f>
        <v>41.12</v>
      </c>
      <c r="K171" s="174"/>
      <c r="L171" s="29"/>
      <c r="M171" s="175" t="s">
        <v>1</v>
      </c>
      <c r="N171" s="176" t="s">
        <v>39</v>
      </c>
      <c r="O171" s="177">
        <v>0</v>
      </c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79" t="s">
        <v>193</v>
      </c>
      <c r="AT171" s="179" t="s">
        <v>127</v>
      </c>
      <c r="AU171" s="179" t="s">
        <v>132</v>
      </c>
      <c r="AY171" s="15" t="s">
        <v>125</v>
      </c>
      <c r="BE171" s="180">
        <f>IF(N171="základná",J171,0)</f>
        <v>0</v>
      </c>
      <c r="BF171" s="180">
        <f>IF(N171="znížená",J171,0)</f>
        <v>41.12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5" t="s">
        <v>132</v>
      </c>
      <c r="BK171" s="180">
        <f>ROUND(I171*H171,2)</f>
        <v>41.12</v>
      </c>
      <c r="BL171" s="15" t="s">
        <v>193</v>
      </c>
      <c r="BM171" s="179" t="s">
        <v>304</v>
      </c>
    </row>
    <row r="172" s="2" customFormat="1" ht="37.8" customHeight="1">
      <c r="A172" s="28"/>
      <c r="B172" s="167"/>
      <c r="C172" s="181" t="s">
        <v>305</v>
      </c>
      <c r="D172" s="181" t="s">
        <v>184</v>
      </c>
      <c r="E172" s="182" t="s">
        <v>306</v>
      </c>
      <c r="F172" s="183" t="s">
        <v>307</v>
      </c>
      <c r="G172" s="184" t="s">
        <v>130</v>
      </c>
      <c r="H172" s="185">
        <v>3.2</v>
      </c>
      <c r="I172" s="186">
        <v>1.71</v>
      </c>
      <c r="J172" s="186">
        <f>ROUND(I172*H172,2)</f>
        <v>5.47</v>
      </c>
      <c r="K172" s="187"/>
      <c r="L172" s="188"/>
      <c r="M172" s="189" t="s">
        <v>1</v>
      </c>
      <c r="N172" s="190" t="s">
        <v>39</v>
      </c>
      <c r="O172" s="177">
        <v>0</v>
      </c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79" t="s">
        <v>251</v>
      </c>
      <c r="AT172" s="179" t="s">
        <v>184</v>
      </c>
      <c r="AU172" s="179" t="s">
        <v>132</v>
      </c>
      <c r="AY172" s="15" t="s">
        <v>125</v>
      </c>
      <c r="BE172" s="180">
        <f>IF(N172="základná",J172,0)</f>
        <v>0</v>
      </c>
      <c r="BF172" s="180">
        <f>IF(N172="znížená",J172,0)</f>
        <v>5.47</v>
      </c>
      <c r="BG172" s="180">
        <f>IF(N172="zákl. prenesená",J172,0)</f>
        <v>0</v>
      </c>
      <c r="BH172" s="180">
        <f>IF(N172="zníž. prenesená",J172,0)</f>
        <v>0</v>
      </c>
      <c r="BI172" s="180">
        <f>IF(N172="nulová",J172,0)</f>
        <v>0</v>
      </c>
      <c r="BJ172" s="15" t="s">
        <v>132</v>
      </c>
      <c r="BK172" s="180">
        <f>ROUND(I172*H172,2)</f>
        <v>5.47</v>
      </c>
      <c r="BL172" s="15" t="s">
        <v>193</v>
      </c>
      <c r="BM172" s="179" t="s">
        <v>308</v>
      </c>
    </row>
    <row r="173" s="2" customFormat="1" ht="37.8" customHeight="1">
      <c r="A173" s="28"/>
      <c r="B173" s="167"/>
      <c r="C173" s="181" t="s">
        <v>309</v>
      </c>
      <c r="D173" s="181" t="s">
        <v>184</v>
      </c>
      <c r="E173" s="182" t="s">
        <v>310</v>
      </c>
      <c r="F173" s="183" t="s">
        <v>311</v>
      </c>
      <c r="G173" s="184" t="s">
        <v>130</v>
      </c>
      <c r="H173" s="185">
        <v>3.2</v>
      </c>
      <c r="I173" s="186">
        <v>0.66000000000000008</v>
      </c>
      <c r="J173" s="186">
        <f>ROUND(I173*H173,2)</f>
        <v>2.11</v>
      </c>
      <c r="K173" s="187"/>
      <c r="L173" s="188"/>
      <c r="M173" s="189" t="s">
        <v>1</v>
      </c>
      <c r="N173" s="190" t="s">
        <v>39</v>
      </c>
      <c r="O173" s="177">
        <v>0</v>
      </c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79" t="s">
        <v>251</v>
      </c>
      <c r="AT173" s="179" t="s">
        <v>184</v>
      </c>
      <c r="AU173" s="179" t="s">
        <v>132</v>
      </c>
      <c r="AY173" s="15" t="s">
        <v>125</v>
      </c>
      <c r="BE173" s="180">
        <f>IF(N173="základná",J173,0)</f>
        <v>0</v>
      </c>
      <c r="BF173" s="180">
        <f>IF(N173="znížená",J173,0)</f>
        <v>2.11</v>
      </c>
      <c r="BG173" s="180">
        <f>IF(N173="zákl. prenesená",J173,0)</f>
        <v>0</v>
      </c>
      <c r="BH173" s="180">
        <f>IF(N173="zníž. prenesená",J173,0)</f>
        <v>0</v>
      </c>
      <c r="BI173" s="180">
        <f>IF(N173="nulová",J173,0)</f>
        <v>0</v>
      </c>
      <c r="BJ173" s="15" t="s">
        <v>132</v>
      </c>
      <c r="BK173" s="180">
        <f>ROUND(I173*H173,2)</f>
        <v>2.11</v>
      </c>
      <c r="BL173" s="15" t="s">
        <v>193</v>
      </c>
      <c r="BM173" s="179" t="s">
        <v>312</v>
      </c>
    </row>
    <row r="174" s="2" customFormat="1" ht="24.15" customHeight="1">
      <c r="A174" s="28"/>
      <c r="B174" s="167"/>
      <c r="C174" s="181" t="s">
        <v>313</v>
      </c>
      <c r="D174" s="181" t="s">
        <v>184</v>
      </c>
      <c r="E174" s="182" t="s">
        <v>314</v>
      </c>
      <c r="F174" s="183" t="s">
        <v>315</v>
      </c>
      <c r="G174" s="184" t="s">
        <v>232</v>
      </c>
      <c r="H174" s="185">
        <v>1</v>
      </c>
      <c r="I174" s="186">
        <v>118.16</v>
      </c>
      <c r="J174" s="186">
        <f>ROUND(I174*H174,2)</f>
        <v>118.16</v>
      </c>
      <c r="K174" s="187"/>
      <c r="L174" s="188"/>
      <c r="M174" s="189" t="s">
        <v>1</v>
      </c>
      <c r="N174" s="190" t="s">
        <v>39</v>
      </c>
      <c r="O174" s="177">
        <v>0</v>
      </c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79" t="s">
        <v>251</v>
      </c>
      <c r="AT174" s="179" t="s">
        <v>184</v>
      </c>
      <c r="AU174" s="179" t="s">
        <v>132</v>
      </c>
      <c r="AY174" s="15" t="s">
        <v>125</v>
      </c>
      <c r="BE174" s="180">
        <f>IF(N174="základná",J174,0)</f>
        <v>0</v>
      </c>
      <c r="BF174" s="180">
        <f>IF(N174="znížená",J174,0)</f>
        <v>118.16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5" t="s">
        <v>132</v>
      </c>
      <c r="BK174" s="180">
        <f>ROUND(I174*H174,2)</f>
        <v>118.16</v>
      </c>
      <c r="BL174" s="15" t="s">
        <v>193</v>
      </c>
      <c r="BM174" s="179" t="s">
        <v>316</v>
      </c>
    </row>
    <row r="175" s="2" customFormat="1" ht="33" customHeight="1">
      <c r="A175" s="28"/>
      <c r="B175" s="167"/>
      <c r="C175" s="168" t="s">
        <v>317</v>
      </c>
      <c r="D175" s="168" t="s">
        <v>127</v>
      </c>
      <c r="E175" s="169" t="s">
        <v>318</v>
      </c>
      <c r="F175" s="170" t="s">
        <v>319</v>
      </c>
      <c r="G175" s="171" t="s">
        <v>232</v>
      </c>
      <c r="H175" s="172">
        <v>3</v>
      </c>
      <c r="I175" s="173">
        <v>20.61</v>
      </c>
      <c r="J175" s="173">
        <f>ROUND(I175*H175,2)</f>
        <v>61.83</v>
      </c>
      <c r="K175" s="174"/>
      <c r="L175" s="29"/>
      <c r="M175" s="175" t="s">
        <v>1</v>
      </c>
      <c r="N175" s="176" t="s">
        <v>39</v>
      </c>
      <c r="O175" s="177">
        <v>0</v>
      </c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R175" s="179" t="s">
        <v>193</v>
      </c>
      <c r="AT175" s="179" t="s">
        <v>127</v>
      </c>
      <c r="AU175" s="179" t="s">
        <v>132</v>
      </c>
      <c r="AY175" s="15" t="s">
        <v>125</v>
      </c>
      <c r="BE175" s="180">
        <f>IF(N175="základná",J175,0)</f>
        <v>0</v>
      </c>
      <c r="BF175" s="180">
        <f>IF(N175="znížená",J175,0)</f>
        <v>61.83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5" t="s">
        <v>132</v>
      </c>
      <c r="BK175" s="180">
        <f>ROUND(I175*H175,2)</f>
        <v>61.83</v>
      </c>
      <c r="BL175" s="15" t="s">
        <v>193</v>
      </c>
      <c r="BM175" s="179" t="s">
        <v>320</v>
      </c>
    </row>
    <row r="176" s="2" customFormat="1" ht="24.15" customHeight="1">
      <c r="A176" s="28"/>
      <c r="B176" s="167"/>
      <c r="C176" s="181" t="s">
        <v>321</v>
      </c>
      <c r="D176" s="181" t="s">
        <v>184</v>
      </c>
      <c r="E176" s="182" t="s">
        <v>322</v>
      </c>
      <c r="F176" s="183" t="s">
        <v>323</v>
      </c>
      <c r="G176" s="184" t="s">
        <v>232</v>
      </c>
      <c r="H176" s="185">
        <v>3</v>
      </c>
      <c r="I176" s="186">
        <v>16.07</v>
      </c>
      <c r="J176" s="186">
        <f>ROUND(I176*H176,2)</f>
        <v>48.21</v>
      </c>
      <c r="K176" s="187"/>
      <c r="L176" s="188"/>
      <c r="M176" s="189" t="s">
        <v>1</v>
      </c>
      <c r="N176" s="190" t="s">
        <v>39</v>
      </c>
      <c r="O176" s="177">
        <v>0</v>
      </c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79" t="s">
        <v>251</v>
      </c>
      <c r="AT176" s="179" t="s">
        <v>184</v>
      </c>
      <c r="AU176" s="179" t="s">
        <v>132</v>
      </c>
      <c r="AY176" s="15" t="s">
        <v>125</v>
      </c>
      <c r="BE176" s="180">
        <f>IF(N176="základná",J176,0)</f>
        <v>0</v>
      </c>
      <c r="BF176" s="180">
        <f>IF(N176="znížená",J176,0)</f>
        <v>48.21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5" t="s">
        <v>132</v>
      </c>
      <c r="BK176" s="180">
        <f>ROUND(I176*H176,2)</f>
        <v>48.21</v>
      </c>
      <c r="BL176" s="15" t="s">
        <v>193</v>
      </c>
      <c r="BM176" s="179" t="s">
        <v>324</v>
      </c>
    </row>
    <row r="177" s="2" customFormat="1" ht="24.15" customHeight="1">
      <c r="A177" s="28"/>
      <c r="B177" s="167"/>
      <c r="C177" s="181" t="s">
        <v>325</v>
      </c>
      <c r="D177" s="181" t="s">
        <v>184</v>
      </c>
      <c r="E177" s="182" t="s">
        <v>326</v>
      </c>
      <c r="F177" s="183" t="s">
        <v>327</v>
      </c>
      <c r="G177" s="184" t="s">
        <v>232</v>
      </c>
      <c r="H177" s="185">
        <v>3</v>
      </c>
      <c r="I177" s="186">
        <v>70.47</v>
      </c>
      <c r="J177" s="186">
        <f>ROUND(I177*H177,2)</f>
        <v>211.41</v>
      </c>
      <c r="K177" s="187"/>
      <c r="L177" s="188"/>
      <c r="M177" s="189" t="s">
        <v>1</v>
      </c>
      <c r="N177" s="190" t="s">
        <v>39</v>
      </c>
      <c r="O177" s="177">
        <v>0</v>
      </c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79" t="s">
        <v>251</v>
      </c>
      <c r="AT177" s="179" t="s">
        <v>184</v>
      </c>
      <c r="AU177" s="179" t="s">
        <v>132</v>
      </c>
      <c r="AY177" s="15" t="s">
        <v>125</v>
      </c>
      <c r="BE177" s="180">
        <f>IF(N177="základná",J177,0)</f>
        <v>0</v>
      </c>
      <c r="BF177" s="180">
        <f>IF(N177="znížená",J177,0)</f>
        <v>211.41</v>
      </c>
      <c r="BG177" s="180">
        <f>IF(N177="zákl. prenesená",J177,0)</f>
        <v>0</v>
      </c>
      <c r="BH177" s="180">
        <f>IF(N177="zníž. prenesená",J177,0)</f>
        <v>0</v>
      </c>
      <c r="BI177" s="180">
        <f>IF(N177="nulová",J177,0)</f>
        <v>0</v>
      </c>
      <c r="BJ177" s="15" t="s">
        <v>132</v>
      </c>
      <c r="BK177" s="180">
        <f>ROUND(I177*H177,2)</f>
        <v>211.41</v>
      </c>
      <c r="BL177" s="15" t="s">
        <v>193</v>
      </c>
      <c r="BM177" s="179" t="s">
        <v>328</v>
      </c>
    </row>
    <row r="178" s="2" customFormat="1" ht="24.15" customHeight="1">
      <c r="A178" s="28"/>
      <c r="B178" s="167"/>
      <c r="C178" s="168" t="s">
        <v>329</v>
      </c>
      <c r="D178" s="168" t="s">
        <v>127</v>
      </c>
      <c r="E178" s="169" t="s">
        <v>330</v>
      </c>
      <c r="F178" s="170" t="s">
        <v>331</v>
      </c>
      <c r="G178" s="171" t="s">
        <v>232</v>
      </c>
      <c r="H178" s="172">
        <v>1</v>
      </c>
      <c r="I178" s="173">
        <v>7.05</v>
      </c>
      <c r="J178" s="173">
        <f>ROUND(I178*H178,2)</f>
        <v>7.05</v>
      </c>
      <c r="K178" s="174"/>
      <c r="L178" s="29"/>
      <c r="M178" s="175" t="s">
        <v>1</v>
      </c>
      <c r="N178" s="176" t="s">
        <v>39</v>
      </c>
      <c r="O178" s="177">
        <v>0</v>
      </c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79" t="s">
        <v>193</v>
      </c>
      <c r="AT178" s="179" t="s">
        <v>127</v>
      </c>
      <c r="AU178" s="179" t="s">
        <v>132</v>
      </c>
      <c r="AY178" s="15" t="s">
        <v>125</v>
      </c>
      <c r="BE178" s="180">
        <f>IF(N178="základná",J178,0)</f>
        <v>0</v>
      </c>
      <c r="BF178" s="180">
        <f>IF(N178="znížená",J178,0)</f>
        <v>7.05</v>
      </c>
      <c r="BG178" s="180">
        <f>IF(N178="zákl. prenesená",J178,0)</f>
        <v>0</v>
      </c>
      <c r="BH178" s="180">
        <f>IF(N178="zníž. prenesená",J178,0)</f>
        <v>0</v>
      </c>
      <c r="BI178" s="180">
        <f>IF(N178="nulová",J178,0)</f>
        <v>0</v>
      </c>
      <c r="BJ178" s="15" t="s">
        <v>132</v>
      </c>
      <c r="BK178" s="180">
        <f>ROUND(I178*H178,2)</f>
        <v>7.05</v>
      </c>
      <c r="BL178" s="15" t="s">
        <v>193</v>
      </c>
      <c r="BM178" s="179" t="s">
        <v>332</v>
      </c>
    </row>
    <row r="179" s="2" customFormat="1" ht="37.8" customHeight="1">
      <c r="A179" s="28"/>
      <c r="B179" s="167"/>
      <c r="C179" s="181" t="s">
        <v>333</v>
      </c>
      <c r="D179" s="181" t="s">
        <v>184</v>
      </c>
      <c r="E179" s="182" t="s">
        <v>334</v>
      </c>
      <c r="F179" s="183" t="s">
        <v>335</v>
      </c>
      <c r="G179" s="184" t="s">
        <v>130</v>
      </c>
      <c r="H179" s="185">
        <v>0.8</v>
      </c>
      <c r="I179" s="186">
        <v>17.559999999999998</v>
      </c>
      <c r="J179" s="186">
        <f>ROUND(I179*H179,2)</f>
        <v>14.05</v>
      </c>
      <c r="K179" s="187"/>
      <c r="L179" s="188"/>
      <c r="M179" s="189" t="s">
        <v>1</v>
      </c>
      <c r="N179" s="190" t="s">
        <v>39</v>
      </c>
      <c r="O179" s="177">
        <v>0</v>
      </c>
      <c r="P179" s="177">
        <f>O179*H179</f>
        <v>0</v>
      </c>
      <c r="Q179" s="177">
        <v>0</v>
      </c>
      <c r="R179" s="177">
        <f>Q179*H179</f>
        <v>0</v>
      </c>
      <c r="S179" s="177">
        <v>0</v>
      </c>
      <c r="T179" s="178">
        <f>S179*H179</f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79" t="s">
        <v>251</v>
      </c>
      <c r="AT179" s="179" t="s">
        <v>184</v>
      </c>
      <c r="AU179" s="179" t="s">
        <v>132</v>
      </c>
      <c r="AY179" s="15" t="s">
        <v>125</v>
      </c>
      <c r="BE179" s="180">
        <f>IF(N179="základná",J179,0)</f>
        <v>0</v>
      </c>
      <c r="BF179" s="180">
        <f>IF(N179="znížená",J179,0)</f>
        <v>14.05</v>
      </c>
      <c r="BG179" s="180">
        <f>IF(N179="zákl. prenesená",J179,0)</f>
        <v>0</v>
      </c>
      <c r="BH179" s="180">
        <f>IF(N179="zníž. prenesená",J179,0)</f>
        <v>0</v>
      </c>
      <c r="BI179" s="180">
        <f>IF(N179="nulová",J179,0)</f>
        <v>0</v>
      </c>
      <c r="BJ179" s="15" t="s">
        <v>132</v>
      </c>
      <c r="BK179" s="180">
        <f>ROUND(I179*H179,2)</f>
        <v>14.05</v>
      </c>
      <c r="BL179" s="15" t="s">
        <v>193</v>
      </c>
      <c r="BM179" s="179" t="s">
        <v>336</v>
      </c>
    </row>
    <row r="180" s="2" customFormat="1" ht="21.75" customHeight="1">
      <c r="A180" s="28"/>
      <c r="B180" s="167"/>
      <c r="C180" s="168" t="s">
        <v>337</v>
      </c>
      <c r="D180" s="168" t="s">
        <v>127</v>
      </c>
      <c r="E180" s="169" t="s">
        <v>338</v>
      </c>
      <c r="F180" s="170" t="s">
        <v>339</v>
      </c>
      <c r="G180" s="171" t="s">
        <v>232</v>
      </c>
      <c r="H180" s="172">
        <v>3</v>
      </c>
      <c r="I180" s="173">
        <v>58.38</v>
      </c>
      <c r="J180" s="173">
        <f>ROUND(I180*H180,2)</f>
        <v>175.14</v>
      </c>
      <c r="K180" s="174"/>
      <c r="L180" s="29"/>
      <c r="M180" s="175" t="s">
        <v>1</v>
      </c>
      <c r="N180" s="176" t="s">
        <v>39</v>
      </c>
      <c r="O180" s="177">
        <v>0</v>
      </c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79" t="s">
        <v>193</v>
      </c>
      <c r="AT180" s="179" t="s">
        <v>127</v>
      </c>
      <c r="AU180" s="179" t="s">
        <v>132</v>
      </c>
      <c r="AY180" s="15" t="s">
        <v>125</v>
      </c>
      <c r="BE180" s="180">
        <f>IF(N180="základná",J180,0)</f>
        <v>0</v>
      </c>
      <c r="BF180" s="180">
        <f>IF(N180="znížená",J180,0)</f>
        <v>175.14</v>
      </c>
      <c r="BG180" s="180">
        <f>IF(N180="zákl. prenesená",J180,0)</f>
        <v>0</v>
      </c>
      <c r="BH180" s="180">
        <f>IF(N180="zníž. prenesená",J180,0)</f>
        <v>0</v>
      </c>
      <c r="BI180" s="180">
        <f>IF(N180="nulová",J180,0)</f>
        <v>0</v>
      </c>
      <c r="BJ180" s="15" t="s">
        <v>132</v>
      </c>
      <c r="BK180" s="180">
        <f>ROUND(I180*H180,2)</f>
        <v>175.14</v>
      </c>
      <c r="BL180" s="15" t="s">
        <v>193</v>
      </c>
      <c r="BM180" s="179" t="s">
        <v>340</v>
      </c>
    </row>
    <row r="181" s="2" customFormat="1" ht="44.25" customHeight="1">
      <c r="A181" s="28"/>
      <c r="B181" s="167"/>
      <c r="C181" s="181" t="s">
        <v>341</v>
      </c>
      <c r="D181" s="181" t="s">
        <v>184</v>
      </c>
      <c r="E181" s="182" t="s">
        <v>342</v>
      </c>
      <c r="F181" s="183" t="s">
        <v>343</v>
      </c>
      <c r="G181" s="184" t="s">
        <v>232</v>
      </c>
      <c r="H181" s="185">
        <v>3</v>
      </c>
      <c r="I181" s="186">
        <v>100.83</v>
      </c>
      <c r="J181" s="186">
        <f>ROUND(I181*H181,2)</f>
        <v>302.49</v>
      </c>
      <c r="K181" s="187"/>
      <c r="L181" s="188"/>
      <c r="M181" s="189" t="s">
        <v>1</v>
      </c>
      <c r="N181" s="190" t="s">
        <v>39</v>
      </c>
      <c r="O181" s="177">
        <v>0</v>
      </c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R181" s="179" t="s">
        <v>251</v>
      </c>
      <c r="AT181" s="179" t="s">
        <v>184</v>
      </c>
      <c r="AU181" s="179" t="s">
        <v>132</v>
      </c>
      <c r="AY181" s="15" t="s">
        <v>125</v>
      </c>
      <c r="BE181" s="180">
        <f>IF(N181="základná",J181,0)</f>
        <v>0</v>
      </c>
      <c r="BF181" s="180">
        <f>IF(N181="znížená",J181,0)</f>
        <v>302.49</v>
      </c>
      <c r="BG181" s="180">
        <f>IF(N181="zákl. prenesená",J181,0)</f>
        <v>0</v>
      </c>
      <c r="BH181" s="180">
        <f>IF(N181="zníž. prenesená",J181,0)</f>
        <v>0</v>
      </c>
      <c r="BI181" s="180">
        <f>IF(N181="nulová",J181,0)</f>
        <v>0</v>
      </c>
      <c r="BJ181" s="15" t="s">
        <v>132</v>
      </c>
      <c r="BK181" s="180">
        <f>ROUND(I181*H181,2)</f>
        <v>302.49</v>
      </c>
      <c r="BL181" s="15" t="s">
        <v>193</v>
      </c>
      <c r="BM181" s="179" t="s">
        <v>344</v>
      </c>
    </row>
    <row r="182" s="2" customFormat="1" ht="24.15" customHeight="1">
      <c r="A182" s="28"/>
      <c r="B182" s="167"/>
      <c r="C182" s="168" t="s">
        <v>345</v>
      </c>
      <c r="D182" s="168" t="s">
        <v>127</v>
      </c>
      <c r="E182" s="169" t="s">
        <v>346</v>
      </c>
      <c r="F182" s="170" t="s">
        <v>347</v>
      </c>
      <c r="G182" s="171" t="s">
        <v>297</v>
      </c>
      <c r="H182" s="172">
        <v>9.878</v>
      </c>
      <c r="I182" s="173">
        <v>0.5495741</v>
      </c>
      <c r="J182" s="173">
        <f>ROUND(I182*H182,2)</f>
        <v>5.43</v>
      </c>
      <c r="K182" s="174"/>
      <c r="L182" s="29"/>
      <c r="M182" s="175" t="s">
        <v>1</v>
      </c>
      <c r="N182" s="176" t="s">
        <v>39</v>
      </c>
      <c r="O182" s="177">
        <v>0</v>
      </c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79" t="s">
        <v>193</v>
      </c>
      <c r="AT182" s="179" t="s">
        <v>127</v>
      </c>
      <c r="AU182" s="179" t="s">
        <v>132</v>
      </c>
      <c r="AY182" s="15" t="s">
        <v>125</v>
      </c>
      <c r="BE182" s="180">
        <f>IF(N182="základná",J182,0)</f>
        <v>0</v>
      </c>
      <c r="BF182" s="180">
        <f>IF(N182="znížená",J182,0)</f>
        <v>5.43</v>
      </c>
      <c r="BG182" s="180">
        <f>IF(N182="zákl. prenesená",J182,0)</f>
        <v>0</v>
      </c>
      <c r="BH182" s="180">
        <f>IF(N182="zníž. prenesená",J182,0)</f>
        <v>0</v>
      </c>
      <c r="BI182" s="180">
        <f>IF(N182="nulová",J182,0)</f>
        <v>0</v>
      </c>
      <c r="BJ182" s="15" t="s">
        <v>132</v>
      </c>
      <c r="BK182" s="180">
        <f>ROUND(I182*H182,2)</f>
        <v>5.43</v>
      </c>
      <c r="BL182" s="15" t="s">
        <v>193</v>
      </c>
      <c r="BM182" s="179" t="s">
        <v>348</v>
      </c>
    </row>
    <row r="183" s="12" customFormat="1" ht="22.8" customHeight="1">
      <c r="A183" s="12"/>
      <c r="B183" s="155"/>
      <c r="C183" s="12"/>
      <c r="D183" s="156" t="s">
        <v>72</v>
      </c>
      <c r="E183" s="165" t="s">
        <v>349</v>
      </c>
      <c r="F183" s="165" t="s">
        <v>350</v>
      </c>
      <c r="G183" s="12"/>
      <c r="H183" s="12"/>
      <c r="I183" s="12"/>
      <c r="J183" s="166">
        <f>BK183</f>
        <v>20.63</v>
      </c>
      <c r="K183" s="12"/>
      <c r="L183" s="155"/>
      <c r="M183" s="159"/>
      <c r="N183" s="160"/>
      <c r="O183" s="160"/>
      <c r="P183" s="161">
        <f>SUM(P184:P186)</f>
        <v>0</v>
      </c>
      <c r="Q183" s="160"/>
      <c r="R183" s="161">
        <f>SUM(R184:R186)</f>
        <v>0</v>
      </c>
      <c r="S183" s="160"/>
      <c r="T183" s="162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6" t="s">
        <v>132</v>
      </c>
      <c r="AT183" s="163" t="s">
        <v>72</v>
      </c>
      <c r="AU183" s="163" t="s">
        <v>78</v>
      </c>
      <c r="AY183" s="156" t="s">
        <v>125</v>
      </c>
      <c r="BK183" s="164">
        <f>SUM(BK184:BK186)</f>
        <v>20.63</v>
      </c>
    </row>
    <row r="184" s="2" customFormat="1" ht="24.15" customHeight="1">
      <c r="A184" s="28"/>
      <c r="B184" s="167"/>
      <c r="C184" s="168" t="s">
        <v>351</v>
      </c>
      <c r="D184" s="168" t="s">
        <v>127</v>
      </c>
      <c r="E184" s="169" t="s">
        <v>352</v>
      </c>
      <c r="F184" s="170" t="s">
        <v>353</v>
      </c>
      <c r="G184" s="171" t="s">
        <v>181</v>
      </c>
      <c r="H184" s="172">
        <v>0.64</v>
      </c>
      <c r="I184" s="173">
        <v>16.43</v>
      </c>
      <c r="J184" s="173">
        <f>ROUND(I184*H184,2)</f>
        <v>10.52</v>
      </c>
      <c r="K184" s="174"/>
      <c r="L184" s="29"/>
      <c r="M184" s="175" t="s">
        <v>1</v>
      </c>
      <c r="N184" s="176" t="s">
        <v>39</v>
      </c>
      <c r="O184" s="177">
        <v>0</v>
      </c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79" t="s">
        <v>193</v>
      </c>
      <c r="AT184" s="179" t="s">
        <v>127</v>
      </c>
      <c r="AU184" s="179" t="s">
        <v>132</v>
      </c>
      <c r="AY184" s="15" t="s">
        <v>125</v>
      </c>
      <c r="BE184" s="180">
        <f>IF(N184="základná",J184,0)</f>
        <v>0</v>
      </c>
      <c r="BF184" s="180">
        <f>IF(N184="znížená",J184,0)</f>
        <v>10.52</v>
      </c>
      <c r="BG184" s="180">
        <f>IF(N184="zákl. prenesená",J184,0)</f>
        <v>0</v>
      </c>
      <c r="BH184" s="180">
        <f>IF(N184="zníž. prenesená",J184,0)</f>
        <v>0</v>
      </c>
      <c r="BI184" s="180">
        <f>IF(N184="nulová",J184,0)</f>
        <v>0</v>
      </c>
      <c r="BJ184" s="15" t="s">
        <v>132</v>
      </c>
      <c r="BK184" s="180">
        <f>ROUND(I184*H184,2)</f>
        <v>10.52</v>
      </c>
      <c r="BL184" s="15" t="s">
        <v>193</v>
      </c>
      <c r="BM184" s="179" t="s">
        <v>354</v>
      </c>
    </row>
    <row r="185" s="2" customFormat="1" ht="24.15" customHeight="1">
      <c r="A185" s="28"/>
      <c r="B185" s="167"/>
      <c r="C185" s="181" t="s">
        <v>355</v>
      </c>
      <c r="D185" s="181" t="s">
        <v>184</v>
      </c>
      <c r="E185" s="182" t="s">
        <v>356</v>
      </c>
      <c r="F185" s="183" t="s">
        <v>357</v>
      </c>
      <c r="G185" s="184" t="s">
        <v>181</v>
      </c>
      <c r="H185" s="185">
        <v>0.736</v>
      </c>
      <c r="I185" s="186">
        <v>13.49</v>
      </c>
      <c r="J185" s="186">
        <f>ROUND(I185*H185,2)</f>
        <v>9.93</v>
      </c>
      <c r="K185" s="187"/>
      <c r="L185" s="188"/>
      <c r="M185" s="189" t="s">
        <v>1</v>
      </c>
      <c r="N185" s="190" t="s">
        <v>39</v>
      </c>
      <c r="O185" s="177">
        <v>0</v>
      </c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79" t="s">
        <v>251</v>
      </c>
      <c r="AT185" s="179" t="s">
        <v>184</v>
      </c>
      <c r="AU185" s="179" t="s">
        <v>132</v>
      </c>
      <c r="AY185" s="15" t="s">
        <v>125</v>
      </c>
      <c r="BE185" s="180">
        <f>IF(N185="základná",J185,0)</f>
        <v>0</v>
      </c>
      <c r="BF185" s="180">
        <f>IF(N185="znížená",J185,0)</f>
        <v>9.93</v>
      </c>
      <c r="BG185" s="180">
        <f>IF(N185="zákl. prenesená",J185,0)</f>
        <v>0</v>
      </c>
      <c r="BH185" s="180">
        <f>IF(N185="zníž. prenesená",J185,0)</f>
        <v>0</v>
      </c>
      <c r="BI185" s="180">
        <f>IF(N185="nulová",J185,0)</f>
        <v>0</v>
      </c>
      <c r="BJ185" s="15" t="s">
        <v>132</v>
      </c>
      <c r="BK185" s="180">
        <f>ROUND(I185*H185,2)</f>
        <v>9.93</v>
      </c>
      <c r="BL185" s="15" t="s">
        <v>193</v>
      </c>
      <c r="BM185" s="179" t="s">
        <v>358</v>
      </c>
    </row>
    <row r="186" s="2" customFormat="1" ht="24.15" customHeight="1">
      <c r="A186" s="28"/>
      <c r="B186" s="167"/>
      <c r="C186" s="168" t="s">
        <v>359</v>
      </c>
      <c r="D186" s="168" t="s">
        <v>127</v>
      </c>
      <c r="E186" s="169" t="s">
        <v>360</v>
      </c>
      <c r="F186" s="170" t="s">
        <v>361</v>
      </c>
      <c r="G186" s="171" t="s">
        <v>297</v>
      </c>
      <c r="H186" s="172">
        <v>0.205</v>
      </c>
      <c r="I186" s="173">
        <v>0.89930307</v>
      </c>
      <c r="J186" s="173">
        <f>ROUND(I186*H186,2)</f>
        <v>0.18</v>
      </c>
      <c r="K186" s="174"/>
      <c r="L186" s="29"/>
      <c r="M186" s="191" t="s">
        <v>1</v>
      </c>
      <c r="N186" s="192" t="s">
        <v>39</v>
      </c>
      <c r="O186" s="193">
        <v>0</v>
      </c>
      <c r="P186" s="193">
        <f>O186*H186</f>
        <v>0</v>
      </c>
      <c r="Q186" s="193">
        <v>0</v>
      </c>
      <c r="R186" s="193">
        <f>Q186*H186</f>
        <v>0</v>
      </c>
      <c r="S186" s="193">
        <v>0</v>
      </c>
      <c r="T186" s="194">
        <f>S186*H186</f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79" t="s">
        <v>193</v>
      </c>
      <c r="AT186" s="179" t="s">
        <v>127</v>
      </c>
      <c r="AU186" s="179" t="s">
        <v>132</v>
      </c>
      <c r="AY186" s="15" t="s">
        <v>125</v>
      </c>
      <c r="BE186" s="180">
        <f>IF(N186="základná",J186,0)</f>
        <v>0</v>
      </c>
      <c r="BF186" s="180">
        <f>IF(N186="znížená",J186,0)</f>
        <v>0.18</v>
      </c>
      <c r="BG186" s="180">
        <f>IF(N186="zákl. prenesená",J186,0)</f>
        <v>0</v>
      </c>
      <c r="BH186" s="180">
        <f>IF(N186="zníž. prenesená",J186,0)</f>
        <v>0</v>
      </c>
      <c r="BI186" s="180">
        <f>IF(N186="nulová",J186,0)</f>
        <v>0</v>
      </c>
      <c r="BJ186" s="15" t="s">
        <v>132</v>
      </c>
      <c r="BK186" s="180">
        <f>ROUND(I186*H186,2)</f>
        <v>0.18</v>
      </c>
      <c r="BL186" s="15" t="s">
        <v>193</v>
      </c>
      <c r="BM186" s="179" t="s">
        <v>362</v>
      </c>
    </row>
    <row r="187" s="2" customFormat="1" ht="6.96" customHeight="1">
      <c r="A187" s="28"/>
      <c r="B187" s="54"/>
      <c r="C187" s="55"/>
      <c r="D187" s="55"/>
      <c r="E187" s="55"/>
      <c r="F187" s="55"/>
      <c r="G187" s="55"/>
      <c r="H187" s="55"/>
      <c r="I187" s="55"/>
      <c r="J187" s="55"/>
      <c r="K187" s="55"/>
      <c r="L187" s="29"/>
      <c r="M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</row>
  </sheetData>
  <autoFilter ref="C121:K186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3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95</v>
      </c>
      <c r="L4" s="18"/>
      <c r="M4" s="11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13</v>
      </c>
      <c r="L6" s="18"/>
    </row>
    <row r="7" s="1" customFormat="1" ht="16.5" customHeight="1">
      <c r="B7" s="18"/>
      <c r="E7" s="195" t="str">
        <f>'Rekapitulácia stavby'!K6</f>
        <v>Stajne s hospodárskou budovou</v>
      </c>
      <c r="F7" s="25"/>
      <c r="G7" s="25"/>
      <c r="H7" s="25"/>
      <c r="L7" s="18"/>
    </row>
    <row r="8" s="2" customFormat="1" ht="12" customHeight="1">
      <c r="A8" s="28"/>
      <c r="B8" s="29"/>
      <c r="C8" s="28"/>
      <c r="D8" s="25" t="s">
        <v>363</v>
      </c>
      <c r="E8" s="28"/>
      <c r="F8" s="28"/>
      <c r="G8" s="28"/>
      <c r="H8" s="28"/>
      <c r="I8" s="28"/>
      <c r="J8" s="28"/>
      <c r="K8" s="28"/>
      <c r="L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6.5" customHeight="1">
      <c r="A9" s="28"/>
      <c r="B9" s="29"/>
      <c r="C9" s="28"/>
      <c r="D9" s="28"/>
      <c r="E9" s="61" t="s">
        <v>364</v>
      </c>
      <c r="F9" s="28"/>
      <c r="G9" s="28"/>
      <c r="H9" s="28"/>
      <c r="I9" s="28"/>
      <c r="J9" s="28"/>
      <c r="K9" s="28"/>
      <c r="L9" s="4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2" customHeight="1">
      <c r="A11" s="28"/>
      <c r="B11" s="29"/>
      <c r="C11" s="28"/>
      <c r="D11" s="25" t="s">
        <v>15</v>
      </c>
      <c r="E11" s="28"/>
      <c r="F11" s="22" t="s">
        <v>1</v>
      </c>
      <c r="G11" s="28"/>
      <c r="H11" s="28"/>
      <c r="I11" s="25" t="s">
        <v>16</v>
      </c>
      <c r="J11" s="22" t="s">
        <v>1</v>
      </c>
      <c r="K11" s="28"/>
      <c r="L11" s="4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17</v>
      </c>
      <c r="E12" s="28"/>
      <c r="F12" s="22" t="s">
        <v>18</v>
      </c>
      <c r="G12" s="28"/>
      <c r="H12" s="28"/>
      <c r="I12" s="25" t="s">
        <v>19</v>
      </c>
      <c r="J12" s="63" t="str">
        <f>'Rekapitulácia stavby'!AN8</f>
        <v>23. 6. 2022</v>
      </c>
      <c r="K12" s="28"/>
      <c r="L12" s="4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0.8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2" t="s">
        <v>1</v>
      </c>
      <c r="K14" s="28"/>
      <c r="L14" s="4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8" customHeight="1">
      <c r="A15" s="28"/>
      <c r="B15" s="29"/>
      <c r="C15" s="28"/>
      <c r="D15" s="28"/>
      <c r="E15" s="22" t="s">
        <v>23</v>
      </c>
      <c r="F15" s="28"/>
      <c r="G15" s="28"/>
      <c r="H15" s="28"/>
      <c r="I15" s="25" t="s">
        <v>24</v>
      </c>
      <c r="J15" s="22" t="s">
        <v>1</v>
      </c>
      <c r="K15" s="28"/>
      <c r="L15" s="4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6.96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12" customHeight="1">
      <c r="A17" s="28"/>
      <c r="B17" s="29"/>
      <c r="C17" s="28"/>
      <c r="D17" s="25" t="s">
        <v>25</v>
      </c>
      <c r="E17" s="28"/>
      <c r="F17" s="28"/>
      <c r="G17" s="28"/>
      <c r="H17" s="28"/>
      <c r="I17" s="25" t="s">
        <v>22</v>
      </c>
      <c r="J17" s="22" t="str">
        <f>'Rekapitulácia stavby'!AN13</f>
        <v/>
      </c>
      <c r="K17" s="28"/>
      <c r="L17" s="4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8" customHeight="1">
      <c r="A18" s="28"/>
      <c r="B18" s="29"/>
      <c r="C18" s="28"/>
      <c r="D18" s="28"/>
      <c r="E18" s="22" t="str">
        <f>'Rekapitulácia stavby'!E14</f>
        <v xml:space="preserve"> </v>
      </c>
      <c r="F18" s="22"/>
      <c r="G18" s="22"/>
      <c r="H18" s="22"/>
      <c r="I18" s="25" t="s">
        <v>24</v>
      </c>
      <c r="J18" s="22" t="str">
        <f>'Rekapitulácia stavby'!AN14</f>
        <v/>
      </c>
      <c r="K18" s="28"/>
      <c r="L18" s="4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6.96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2" t="s">
        <v>1</v>
      </c>
      <c r="K20" s="28"/>
      <c r="L20" s="4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8" customHeight="1">
      <c r="A21" s="28"/>
      <c r="B21" s="29"/>
      <c r="C21" s="28"/>
      <c r="D21" s="28"/>
      <c r="E21" s="22" t="s">
        <v>28</v>
      </c>
      <c r="F21" s="28"/>
      <c r="G21" s="28"/>
      <c r="H21" s="28"/>
      <c r="I21" s="25" t="s">
        <v>24</v>
      </c>
      <c r="J21" s="22" t="s">
        <v>1</v>
      </c>
      <c r="K21" s="28"/>
      <c r="L21" s="4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6.96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12" customHeight="1">
      <c r="A23" s="28"/>
      <c r="B23" s="29"/>
      <c r="C23" s="28"/>
      <c r="D23" s="25" t="s">
        <v>30</v>
      </c>
      <c r="E23" s="28"/>
      <c r="F23" s="28"/>
      <c r="G23" s="28"/>
      <c r="H23" s="28"/>
      <c r="I23" s="25" t="s">
        <v>22</v>
      </c>
      <c r="J23" s="22" t="s">
        <v>1</v>
      </c>
      <c r="K23" s="28"/>
      <c r="L23" s="4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8" customHeight="1">
      <c r="A24" s="28"/>
      <c r="B24" s="29"/>
      <c r="C24" s="28"/>
      <c r="D24" s="28"/>
      <c r="E24" s="22" t="s">
        <v>31</v>
      </c>
      <c r="F24" s="28"/>
      <c r="G24" s="28"/>
      <c r="H24" s="28"/>
      <c r="I24" s="25" t="s">
        <v>24</v>
      </c>
      <c r="J24" s="22" t="s">
        <v>1</v>
      </c>
      <c r="K24" s="28"/>
      <c r="L24" s="4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2" customFormat="1" ht="6.96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="2" customFormat="1" ht="12" customHeight="1">
      <c r="A26" s="28"/>
      <c r="B26" s="29"/>
      <c r="C26" s="28"/>
      <c r="D26" s="25" t="s">
        <v>32</v>
      </c>
      <c r="E26" s="28"/>
      <c r="F26" s="28"/>
      <c r="G26" s="28"/>
      <c r="H26" s="28"/>
      <c r="I26" s="28"/>
      <c r="J26" s="28"/>
      <c r="K26" s="28"/>
      <c r="L26" s="4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8" customFormat="1" ht="16.5" customHeight="1">
      <c r="A27" s="115"/>
      <c r="B27" s="116"/>
      <c r="C27" s="115"/>
      <c r="D27" s="115"/>
      <c r="E27" s="26" t="s">
        <v>1</v>
      </c>
      <c r="F27" s="26"/>
      <c r="G27" s="26"/>
      <c r="H27" s="2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4"/>
      <c r="E29" s="84"/>
      <c r="F29" s="84"/>
      <c r="G29" s="84"/>
      <c r="H29" s="84"/>
      <c r="I29" s="84"/>
      <c r="J29" s="84"/>
      <c r="K29" s="84"/>
      <c r="L29" s="49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="2" customFormat="1" ht="25.44" customHeight="1">
      <c r="A30" s="28"/>
      <c r="B30" s="29"/>
      <c r="C30" s="28"/>
      <c r="D30" s="118" t="s">
        <v>33</v>
      </c>
      <c r="E30" s="28"/>
      <c r="F30" s="28"/>
      <c r="G30" s="28"/>
      <c r="H30" s="28"/>
      <c r="I30" s="28"/>
      <c r="J30" s="90">
        <f>ROUND(J121, 2)</f>
        <v>175773.47</v>
      </c>
      <c r="K30" s="28"/>
      <c r="L30" s="4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="2" customFormat="1" ht="6.96" customHeight="1">
      <c r="A31" s="28"/>
      <c r="B31" s="29"/>
      <c r="C31" s="28"/>
      <c r="D31" s="84"/>
      <c r="E31" s="84"/>
      <c r="F31" s="84"/>
      <c r="G31" s="84"/>
      <c r="H31" s="84"/>
      <c r="I31" s="84"/>
      <c r="J31" s="84"/>
      <c r="K31" s="84"/>
      <c r="L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28"/>
      <c r="F32" s="33" t="s">
        <v>35</v>
      </c>
      <c r="G32" s="28"/>
      <c r="H32" s="28"/>
      <c r="I32" s="33" t="s">
        <v>34</v>
      </c>
      <c r="J32" s="33" t="s">
        <v>36</v>
      </c>
      <c r="K32" s="28"/>
      <c r="L32" s="4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="2" customFormat="1" ht="14.4" customHeight="1">
      <c r="A33" s="28"/>
      <c r="B33" s="29"/>
      <c r="C33" s="28"/>
      <c r="D33" s="119" t="s">
        <v>37</v>
      </c>
      <c r="E33" s="35" t="s">
        <v>38</v>
      </c>
      <c r="F33" s="120">
        <f>ROUND((SUM(BE121:BE165)),  2)</f>
        <v>0</v>
      </c>
      <c r="G33" s="121"/>
      <c r="H33" s="121"/>
      <c r="I33" s="122">
        <v>0.2</v>
      </c>
      <c r="J33" s="120">
        <f>ROUND(((SUM(BE121:BE165))*I33),  2)</f>
        <v>0</v>
      </c>
      <c r="K33" s="28"/>
      <c r="L33" s="49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="2" customFormat="1" ht="14.4" customHeight="1">
      <c r="A34" s="28"/>
      <c r="B34" s="29"/>
      <c r="C34" s="28"/>
      <c r="D34" s="28"/>
      <c r="E34" s="35" t="s">
        <v>39</v>
      </c>
      <c r="F34" s="123">
        <f>ROUND((SUM(BF121:BF165)),  2)</f>
        <v>175773.47</v>
      </c>
      <c r="G34" s="28"/>
      <c r="H34" s="28"/>
      <c r="I34" s="124">
        <v>0.2</v>
      </c>
      <c r="J34" s="123">
        <f>ROUND(((SUM(BF121:BF165))*I34),  2)</f>
        <v>35154.690000000004</v>
      </c>
      <c r="K34" s="28"/>
      <c r="L34" s="4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25" t="s">
        <v>40</v>
      </c>
      <c r="F35" s="123">
        <f>ROUND((SUM(BG121:BG165)),  2)</f>
        <v>0</v>
      </c>
      <c r="G35" s="28"/>
      <c r="H35" s="28"/>
      <c r="I35" s="124">
        <v>0.2</v>
      </c>
      <c r="J35" s="123">
        <f>0</f>
        <v>0</v>
      </c>
      <c r="K35" s="28"/>
      <c r="L35" s="4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hidden="1" s="2" customFormat="1" ht="14.4" customHeight="1">
      <c r="A36" s="28"/>
      <c r="B36" s="29"/>
      <c r="C36" s="28"/>
      <c r="D36" s="28"/>
      <c r="E36" s="25" t="s">
        <v>41</v>
      </c>
      <c r="F36" s="123">
        <f>ROUND((SUM(BH121:BH165)),  2)</f>
        <v>0</v>
      </c>
      <c r="G36" s="28"/>
      <c r="H36" s="28"/>
      <c r="I36" s="124">
        <v>0.2</v>
      </c>
      <c r="J36" s="123">
        <f>0</f>
        <v>0</v>
      </c>
      <c r="K36" s="28"/>
      <c r="L36" s="4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hidden="1" s="2" customFormat="1" ht="14.4" customHeight="1">
      <c r="A37" s="28"/>
      <c r="B37" s="29"/>
      <c r="C37" s="28"/>
      <c r="D37" s="28"/>
      <c r="E37" s="35" t="s">
        <v>42</v>
      </c>
      <c r="F37" s="120">
        <f>ROUND((SUM(BI121:BI165)),  2)</f>
        <v>0</v>
      </c>
      <c r="G37" s="121"/>
      <c r="H37" s="121"/>
      <c r="I37" s="122">
        <v>0</v>
      </c>
      <c r="J37" s="120">
        <f>0</f>
        <v>0</v>
      </c>
      <c r="K37" s="28"/>
      <c r="L37" s="4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6.96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2" customFormat="1" ht="25.44" customHeight="1">
      <c r="A39" s="28"/>
      <c r="B39" s="29"/>
      <c r="C39" s="125"/>
      <c r="D39" s="126" t="s">
        <v>43</v>
      </c>
      <c r="E39" s="75"/>
      <c r="F39" s="75"/>
      <c r="G39" s="127" t="s">
        <v>44</v>
      </c>
      <c r="H39" s="128" t="s">
        <v>45</v>
      </c>
      <c r="I39" s="75"/>
      <c r="J39" s="129">
        <f>SUM(J30:J37)</f>
        <v>210928.16</v>
      </c>
      <c r="K39" s="130"/>
      <c r="L39" s="4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9"/>
      <c r="D50" s="50" t="s">
        <v>46</v>
      </c>
      <c r="E50" s="51"/>
      <c r="F50" s="51"/>
      <c r="G50" s="50" t="s">
        <v>47</v>
      </c>
      <c r="H50" s="51"/>
      <c r="I50" s="51"/>
      <c r="J50" s="51"/>
      <c r="K50" s="51"/>
      <c r="L50" s="49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52" t="s">
        <v>48</v>
      </c>
      <c r="E61" s="31"/>
      <c r="F61" s="131" t="s">
        <v>49</v>
      </c>
      <c r="G61" s="52" t="s">
        <v>48</v>
      </c>
      <c r="H61" s="31"/>
      <c r="I61" s="31"/>
      <c r="J61" s="132" t="s">
        <v>49</v>
      </c>
      <c r="K61" s="31"/>
      <c r="L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50" t="s">
        <v>50</v>
      </c>
      <c r="E65" s="53"/>
      <c r="F65" s="53"/>
      <c r="G65" s="50" t="s">
        <v>51</v>
      </c>
      <c r="H65" s="53"/>
      <c r="I65" s="53"/>
      <c r="J65" s="53"/>
      <c r="K65" s="53"/>
      <c r="L65" s="4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52" t="s">
        <v>48</v>
      </c>
      <c r="E76" s="31"/>
      <c r="F76" s="131" t="s">
        <v>49</v>
      </c>
      <c r="G76" s="52" t="s">
        <v>48</v>
      </c>
      <c r="H76" s="31"/>
      <c r="I76" s="31"/>
      <c r="J76" s="132" t="s">
        <v>49</v>
      </c>
      <c r="K76" s="31"/>
      <c r="L76" s="4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4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4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="2" customFormat="1" ht="24.96" customHeight="1">
      <c r="A82" s="28"/>
      <c r="B82" s="29"/>
      <c r="C82" s="19" t="s">
        <v>96</v>
      </c>
      <c r="D82" s="28"/>
      <c r="E82" s="28"/>
      <c r="F82" s="28"/>
      <c r="G82" s="28"/>
      <c r="H82" s="28"/>
      <c r="I82" s="28"/>
      <c r="J82" s="28"/>
      <c r="K82" s="28"/>
      <c r="L82" s="4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="2" customFormat="1" ht="16.5" customHeight="1">
      <c r="A85" s="28"/>
      <c r="B85" s="29"/>
      <c r="C85" s="28"/>
      <c r="D85" s="28"/>
      <c r="E85" s="195" t="str">
        <f>E7</f>
        <v>Stajne s hospodárskou budovou</v>
      </c>
      <c r="F85" s="25"/>
      <c r="G85" s="25"/>
      <c r="H85" s="25"/>
      <c r="I85" s="28"/>
      <c r="J85" s="28"/>
      <c r="K85" s="28"/>
      <c r="L85" s="4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="2" customFormat="1" ht="12" customHeight="1">
      <c r="A86" s="28"/>
      <c r="B86" s="29"/>
      <c r="C86" s="25" t="s">
        <v>363</v>
      </c>
      <c r="D86" s="28"/>
      <c r="E86" s="28"/>
      <c r="F86" s="28"/>
      <c r="G86" s="28"/>
      <c r="H86" s="28"/>
      <c r="I86" s="28"/>
      <c r="J86" s="28"/>
      <c r="K86" s="28"/>
      <c r="L86" s="4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="2" customFormat="1" ht="16.5" customHeight="1">
      <c r="A87" s="28"/>
      <c r="B87" s="29"/>
      <c r="C87" s="28"/>
      <c r="D87" s="28"/>
      <c r="E87" s="61" t="str">
        <f>E9</f>
        <v>SO 07 - Doprava a spevnené plochy</v>
      </c>
      <c r="F87" s="28"/>
      <c r="G87" s="28"/>
      <c r="H87" s="28"/>
      <c r="I87" s="28"/>
      <c r="J87" s="28"/>
      <c r="K87" s="28"/>
      <c r="L87" s="4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="2" customFormat="1" ht="12" customHeight="1">
      <c r="A89" s="28"/>
      <c r="B89" s="29"/>
      <c r="C89" s="25" t="s">
        <v>17</v>
      </c>
      <c r="D89" s="28"/>
      <c r="E89" s="28"/>
      <c r="F89" s="22" t="str">
        <f>F12</f>
        <v>Veľké Leváre</v>
      </c>
      <c r="G89" s="28"/>
      <c r="H89" s="28"/>
      <c r="I89" s="25" t="s">
        <v>19</v>
      </c>
      <c r="J89" s="63" t="str">
        <f>IF(J12="","",J12)</f>
        <v>23. 6. 2022</v>
      </c>
      <c r="K89" s="28"/>
      <c r="L89" s="4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="2" customFormat="1" ht="6.96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="2" customFormat="1" ht="25.65" customHeight="1">
      <c r="A91" s="28"/>
      <c r="B91" s="29"/>
      <c r="C91" s="25" t="s">
        <v>21</v>
      </c>
      <c r="D91" s="28"/>
      <c r="E91" s="28"/>
      <c r="F91" s="22" t="str">
        <f>E15</f>
        <v>Martina STACHOVÁ</v>
      </c>
      <c r="G91" s="28"/>
      <c r="H91" s="28"/>
      <c r="I91" s="25" t="s">
        <v>27</v>
      </c>
      <c r="J91" s="26" t="str">
        <f>E21</f>
        <v>ABORIGIN Projekt, s.r.o.</v>
      </c>
      <c r="K91" s="28"/>
      <c r="L91" s="4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="2" customFormat="1" ht="15.15" customHeight="1">
      <c r="A92" s="28"/>
      <c r="B92" s="29"/>
      <c r="C92" s="25" t="s">
        <v>25</v>
      </c>
      <c r="D92" s="28"/>
      <c r="E92" s="28"/>
      <c r="F92" s="22" t="str">
        <f>IF(E18="","",E18)</f>
        <v xml:space="preserve"> </v>
      </c>
      <c r="G92" s="28"/>
      <c r="H92" s="28"/>
      <c r="I92" s="25" t="s">
        <v>30</v>
      </c>
      <c r="J92" s="26" t="str">
        <f>E24</f>
        <v>Adam Pupiš</v>
      </c>
      <c r="K92" s="28"/>
      <c r="L92" s="4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="2" customFormat="1" ht="29.28" customHeight="1">
      <c r="A94" s="28"/>
      <c r="B94" s="29"/>
      <c r="C94" s="133" t="s">
        <v>97</v>
      </c>
      <c r="D94" s="125"/>
      <c r="E94" s="125"/>
      <c r="F94" s="125"/>
      <c r="G94" s="125"/>
      <c r="H94" s="125"/>
      <c r="I94" s="125"/>
      <c r="J94" s="134" t="s">
        <v>98</v>
      </c>
      <c r="K94" s="125"/>
      <c r="L94" s="4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="2" customFormat="1" ht="10.32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="2" customFormat="1" ht="22.8" customHeight="1">
      <c r="A96" s="28"/>
      <c r="B96" s="29"/>
      <c r="C96" s="135" t="s">
        <v>99</v>
      </c>
      <c r="D96" s="28"/>
      <c r="E96" s="28"/>
      <c r="F96" s="28"/>
      <c r="G96" s="28"/>
      <c r="H96" s="28"/>
      <c r="I96" s="28"/>
      <c r="J96" s="90">
        <f>J121</f>
        <v>175773.47</v>
      </c>
      <c r="K96" s="28"/>
      <c r="L96" s="4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5" t="s">
        <v>100</v>
      </c>
    </row>
    <row r="97" s="9" customFormat="1" ht="24.96" customHeight="1">
      <c r="A97" s="9"/>
      <c r="B97" s="136"/>
      <c r="C97" s="9"/>
      <c r="D97" s="137" t="s">
        <v>101</v>
      </c>
      <c r="E97" s="138"/>
      <c r="F97" s="138"/>
      <c r="G97" s="138"/>
      <c r="H97" s="138"/>
      <c r="I97" s="138"/>
      <c r="J97" s="139">
        <f>J122</f>
        <v>175773.47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102</v>
      </c>
      <c r="E98" s="142"/>
      <c r="F98" s="142"/>
      <c r="G98" s="142"/>
      <c r="H98" s="142"/>
      <c r="I98" s="142"/>
      <c r="J98" s="143">
        <f>J123</f>
        <v>41012.23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365</v>
      </c>
      <c r="E99" s="142"/>
      <c r="F99" s="142"/>
      <c r="G99" s="142"/>
      <c r="H99" s="142"/>
      <c r="I99" s="142"/>
      <c r="J99" s="143">
        <f>J136</f>
        <v>66826.22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366</v>
      </c>
      <c r="E100" s="142"/>
      <c r="F100" s="142"/>
      <c r="G100" s="142"/>
      <c r="H100" s="142"/>
      <c r="I100" s="142"/>
      <c r="J100" s="143">
        <f>J149</f>
        <v>37758.919999999992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106</v>
      </c>
      <c r="E101" s="142"/>
      <c r="F101" s="142"/>
      <c r="G101" s="142"/>
      <c r="H101" s="142"/>
      <c r="I101" s="142"/>
      <c r="J101" s="143">
        <f>J164</f>
        <v>30176.1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49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="2" customFormat="1" ht="6.96" customHeight="1">
      <c r="A103" s="28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49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7" s="2" customFormat="1" ht="6.96" customHeight="1">
      <c r="A107" s="28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49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="2" customFormat="1" ht="24.96" customHeight="1">
      <c r="A108" s="28"/>
      <c r="B108" s="29"/>
      <c r="C108" s="19" t="s">
        <v>111</v>
      </c>
      <c r="D108" s="28"/>
      <c r="E108" s="28"/>
      <c r="F108" s="28"/>
      <c r="G108" s="28"/>
      <c r="H108" s="28"/>
      <c r="I108" s="28"/>
      <c r="J108" s="28"/>
      <c r="K108" s="28"/>
      <c r="L108" s="4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="2" customFormat="1" ht="6.96" customHeight="1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4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="2" customFormat="1" ht="12" customHeight="1">
      <c r="A110" s="28"/>
      <c r="B110" s="29"/>
      <c r="C110" s="25" t="s">
        <v>13</v>
      </c>
      <c r="D110" s="28"/>
      <c r="E110" s="28"/>
      <c r="F110" s="28"/>
      <c r="G110" s="28"/>
      <c r="H110" s="28"/>
      <c r="I110" s="28"/>
      <c r="J110" s="28"/>
      <c r="K110" s="28"/>
      <c r="L110" s="4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16.5" customHeight="1">
      <c r="A111" s="28"/>
      <c r="B111" s="29"/>
      <c r="C111" s="28"/>
      <c r="D111" s="28"/>
      <c r="E111" s="195" t="str">
        <f>E7</f>
        <v>Stajne s hospodárskou budovou</v>
      </c>
      <c r="F111" s="25"/>
      <c r="G111" s="25"/>
      <c r="H111" s="25"/>
      <c r="I111" s="28"/>
      <c r="J111" s="28"/>
      <c r="K111" s="28"/>
      <c r="L111" s="4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12" customHeight="1">
      <c r="A112" s="28"/>
      <c r="B112" s="29"/>
      <c r="C112" s="25" t="s">
        <v>363</v>
      </c>
      <c r="D112" s="28"/>
      <c r="E112" s="28"/>
      <c r="F112" s="28"/>
      <c r="G112" s="28"/>
      <c r="H112" s="28"/>
      <c r="I112" s="28"/>
      <c r="J112" s="28"/>
      <c r="K112" s="28"/>
      <c r="L112" s="4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16.5" customHeight="1">
      <c r="A113" s="28"/>
      <c r="B113" s="29"/>
      <c r="C113" s="28"/>
      <c r="D113" s="28"/>
      <c r="E113" s="61" t="str">
        <f>E9</f>
        <v>SO 07 - Doprava a spevnené plochy</v>
      </c>
      <c r="F113" s="28"/>
      <c r="G113" s="28"/>
      <c r="H113" s="28"/>
      <c r="I113" s="28"/>
      <c r="J113" s="28"/>
      <c r="K113" s="28"/>
      <c r="L113" s="4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2" customFormat="1" ht="6.96" customHeight="1">
      <c r="A114" s="28"/>
      <c r="B114" s="29"/>
      <c r="C114" s="28"/>
      <c r="D114" s="28"/>
      <c r="E114" s="28"/>
      <c r="F114" s="28"/>
      <c r="G114" s="28"/>
      <c r="H114" s="28"/>
      <c r="I114" s="28"/>
      <c r="J114" s="28"/>
      <c r="K114" s="28"/>
      <c r="L114" s="4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="2" customFormat="1" ht="12" customHeight="1">
      <c r="A115" s="28"/>
      <c r="B115" s="29"/>
      <c r="C115" s="25" t="s">
        <v>17</v>
      </c>
      <c r="D115" s="28"/>
      <c r="E115" s="28"/>
      <c r="F115" s="22" t="str">
        <f>F12</f>
        <v>Veľké Leváre</v>
      </c>
      <c r="G115" s="28"/>
      <c r="H115" s="28"/>
      <c r="I115" s="25" t="s">
        <v>19</v>
      </c>
      <c r="J115" s="63" t="str">
        <f>IF(J12="","",J12)</f>
        <v>23. 6. 2022</v>
      </c>
      <c r="K115" s="28"/>
      <c r="L115" s="4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="2" customFormat="1" ht="6.96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49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="2" customFormat="1" ht="25.65" customHeight="1">
      <c r="A117" s="28"/>
      <c r="B117" s="29"/>
      <c r="C117" s="25" t="s">
        <v>21</v>
      </c>
      <c r="D117" s="28"/>
      <c r="E117" s="28"/>
      <c r="F117" s="22" t="str">
        <f>E15</f>
        <v>Martina STACHOVÁ</v>
      </c>
      <c r="G117" s="28"/>
      <c r="H117" s="28"/>
      <c r="I117" s="25" t="s">
        <v>27</v>
      </c>
      <c r="J117" s="26" t="str">
        <f>E21</f>
        <v>ABORIGIN Projekt, s.r.o.</v>
      </c>
      <c r="K117" s="28"/>
      <c r="L117" s="49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="2" customFormat="1" ht="15.15" customHeight="1">
      <c r="A118" s="28"/>
      <c r="B118" s="29"/>
      <c r="C118" s="25" t="s">
        <v>25</v>
      </c>
      <c r="D118" s="28"/>
      <c r="E118" s="28"/>
      <c r="F118" s="22" t="str">
        <f>IF(E18="","",E18)</f>
        <v xml:space="preserve"> </v>
      </c>
      <c r="G118" s="28"/>
      <c r="H118" s="28"/>
      <c r="I118" s="25" t="s">
        <v>30</v>
      </c>
      <c r="J118" s="26" t="str">
        <f>E24</f>
        <v>Adam Pupiš</v>
      </c>
      <c r="K118" s="28"/>
      <c r="L118" s="49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="2" customFormat="1" ht="10.32" customHeight="1">
      <c r="A119" s="28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49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="11" customFormat="1" ht="29.28" customHeight="1">
      <c r="A120" s="144"/>
      <c r="B120" s="145"/>
      <c r="C120" s="146" t="s">
        <v>112</v>
      </c>
      <c r="D120" s="147" t="s">
        <v>58</v>
      </c>
      <c r="E120" s="147" t="s">
        <v>54</v>
      </c>
      <c r="F120" s="147" t="s">
        <v>55</v>
      </c>
      <c r="G120" s="147" t="s">
        <v>113</v>
      </c>
      <c r="H120" s="147" t="s">
        <v>114</v>
      </c>
      <c r="I120" s="147" t="s">
        <v>115</v>
      </c>
      <c r="J120" s="148" t="s">
        <v>98</v>
      </c>
      <c r="K120" s="149" t="s">
        <v>116</v>
      </c>
      <c r="L120" s="150"/>
      <c r="M120" s="80" t="s">
        <v>1</v>
      </c>
      <c r="N120" s="81" t="s">
        <v>37</v>
      </c>
      <c r="O120" s="81" t="s">
        <v>117</v>
      </c>
      <c r="P120" s="81" t="s">
        <v>118</v>
      </c>
      <c r="Q120" s="81" t="s">
        <v>119</v>
      </c>
      <c r="R120" s="81" t="s">
        <v>120</v>
      </c>
      <c r="S120" s="81" t="s">
        <v>121</v>
      </c>
      <c r="T120" s="82" t="s">
        <v>122</v>
      </c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</row>
    <row r="121" s="2" customFormat="1" ht="22.8" customHeight="1">
      <c r="A121" s="28"/>
      <c r="B121" s="29"/>
      <c r="C121" s="87" t="s">
        <v>99</v>
      </c>
      <c r="D121" s="28"/>
      <c r="E121" s="28"/>
      <c r="F121" s="28"/>
      <c r="G121" s="28"/>
      <c r="H121" s="28"/>
      <c r="I121" s="28"/>
      <c r="J121" s="151">
        <f>BK121</f>
        <v>175773.47</v>
      </c>
      <c r="K121" s="28"/>
      <c r="L121" s="29"/>
      <c r="M121" s="83"/>
      <c r="N121" s="67"/>
      <c r="O121" s="84"/>
      <c r="P121" s="152">
        <f>P122</f>
        <v>0</v>
      </c>
      <c r="Q121" s="84"/>
      <c r="R121" s="152">
        <f>R122</f>
        <v>0</v>
      </c>
      <c r="S121" s="84"/>
      <c r="T121" s="153">
        <f>T122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T121" s="15" t="s">
        <v>72</v>
      </c>
      <c r="AU121" s="15" t="s">
        <v>100</v>
      </c>
      <c r="BK121" s="154">
        <f>BK122</f>
        <v>175773.47</v>
      </c>
    </row>
    <row r="122" s="12" customFormat="1" ht="25.92" customHeight="1">
      <c r="A122" s="12"/>
      <c r="B122" s="155"/>
      <c r="C122" s="12"/>
      <c r="D122" s="156" t="s">
        <v>72</v>
      </c>
      <c r="E122" s="157" t="s">
        <v>123</v>
      </c>
      <c r="F122" s="157" t="s">
        <v>124</v>
      </c>
      <c r="G122" s="12"/>
      <c r="H122" s="12"/>
      <c r="I122" s="12"/>
      <c r="J122" s="158">
        <f>BK122</f>
        <v>175773.47</v>
      </c>
      <c r="K122" s="12"/>
      <c r="L122" s="155"/>
      <c r="M122" s="159"/>
      <c r="N122" s="160"/>
      <c r="O122" s="160"/>
      <c r="P122" s="161">
        <f>P123+P136+P149+P164</f>
        <v>0</v>
      </c>
      <c r="Q122" s="160"/>
      <c r="R122" s="161">
        <f>R123+R136+R149+R164</f>
        <v>0</v>
      </c>
      <c r="S122" s="160"/>
      <c r="T122" s="162">
        <f>T123+T136+T149+T164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6" t="s">
        <v>78</v>
      </c>
      <c r="AT122" s="163" t="s">
        <v>72</v>
      </c>
      <c r="AU122" s="163" t="s">
        <v>73</v>
      </c>
      <c r="AY122" s="156" t="s">
        <v>125</v>
      </c>
      <c r="BK122" s="164">
        <f>BK123+BK136+BK149+BK164</f>
        <v>175773.47</v>
      </c>
    </row>
    <row r="123" s="12" customFormat="1" ht="22.8" customHeight="1">
      <c r="A123" s="12"/>
      <c r="B123" s="155"/>
      <c r="C123" s="12"/>
      <c r="D123" s="156" t="s">
        <v>72</v>
      </c>
      <c r="E123" s="165" t="s">
        <v>78</v>
      </c>
      <c r="F123" s="165" t="s">
        <v>126</v>
      </c>
      <c r="G123" s="12"/>
      <c r="H123" s="12"/>
      <c r="I123" s="12"/>
      <c r="J123" s="166">
        <f>BK123</f>
        <v>41012.23</v>
      </c>
      <c r="K123" s="12"/>
      <c r="L123" s="155"/>
      <c r="M123" s="159"/>
      <c r="N123" s="160"/>
      <c r="O123" s="160"/>
      <c r="P123" s="161">
        <f>SUM(P124:P135)</f>
        <v>0</v>
      </c>
      <c r="Q123" s="160"/>
      <c r="R123" s="161">
        <f>SUM(R124:R135)</f>
        <v>0</v>
      </c>
      <c r="S123" s="160"/>
      <c r="T123" s="162">
        <f>SUM(T124:T135)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6" t="s">
        <v>78</v>
      </c>
      <c r="AT123" s="163" t="s">
        <v>72</v>
      </c>
      <c r="AU123" s="163" t="s">
        <v>78</v>
      </c>
      <c r="AY123" s="156" t="s">
        <v>125</v>
      </c>
      <c r="BK123" s="164">
        <f>SUM(BK124:BK135)</f>
        <v>41012.23</v>
      </c>
    </row>
    <row r="124" s="2" customFormat="1" ht="33" customHeight="1">
      <c r="A124" s="28"/>
      <c r="B124" s="167"/>
      <c r="C124" s="168" t="s">
        <v>78</v>
      </c>
      <c r="D124" s="168" t="s">
        <v>127</v>
      </c>
      <c r="E124" s="169" t="s">
        <v>134</v>
      </c>
      <c r="F124" s="170" t="s">
        <v>135</v>
      </c>
      <c r="G124" s="171" t="s">
        <v>136</v>
      </c>
      <c r="H124" s="172">
        <v>508.12</v>
      </c>
      <c r="I124" s="173">
        <v>1.01</v>
      </c>
      <c r="J124" s="173">
        <f>ROUND(I124*H124,2)</f>
        <v>513.20000000000008</v>
      </c>
      <c r="K124" s="174"/>
      <c r="L124" s="29"/>
      <c r="M124" s="175" t="s">
        <v>1</v>
      </c>
      <c r="N124" s="176" t="s">
        <v>39</v>
      </c>
      <c r="O124" s="177">
        <v>0</v>
      </c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79" t="s">
        <v>131</v>
      </c>
      <c r="AT124" s="179" t="s">
        <v>127</v>
      </c>
      <c r="AU124" s="179" t="s">
        <v>132</v>
      </c>
      <c r="AY124" s="15" t="s">
        <v>125</v>
      </c>
      <c r="BE124" s="180">
        <f>IF(N124="základná",J124,0)</f>
        <v>0</v>
      </c>
      <c r="BF124" s="180">
        <f>IF(N124="znížená",J124,0)</f>
        <v>513.20000000000008</v>
      </c>
      <c r="BG124" s="180">
        <f>IF(N124="zákl. prenesená",J124,0)</f>
        <v>0</v>
      </c>
      <c r="BH124" s="180">
        <f>IF(N124="zníž. prenesená",J124,0)</f>
        <v>0</v>
      </c>
      <c r="BI124" s="180">
        <f>IF(N124="nulová",J124,0)</f>
        <v>0</v>
      </c>
      <c r="BJ124" s="15" t="s">
        <v>132</v>
      </c>
      <c r="BK124" s="180">
        <f>ROUND(I124*H124,2)</f>
        <v>513.20000000000008</v>
      </c>
      <c r="BL124" s="15" t="s">
        <v>131</v>
      </c>
      <c r="BM124" s="179" t="s">
        <v>132</v>
      </c>
    </row>
    <row r="125" s="2" customFormat="1" ht="24.15" customHeight="1">
      <c r="A125" s="28"/>
      <c r="B125" s="167"/>
      <c r="C125" s="168" t="s">
        <v>132</v>
      </c>
      <c r="D125" s="168" t="s">
        <v>127</v>
      </c>
      <c r="E125" s="169" t="s">
        <v>139</v>
      </c>
      <c r="F125" s="170" t="s">
        <v>140</v>
      </c>
      <c r="G125" s="171" t="s">
        <v>136</v>
      </c>
      <c r="H125" s="172">
        <v>595.232</v>
      </c>
      <c r="I125" s="173">
        <v>6.63</v>
      </c>
      <c r="J125" s="173">
        <f>ROUND(I125*H125,2)</f>
        <v>3946.39</v>
      </c>
      <c r="K125" s="174"/>
      <c r="L125" s="29"/>
      <c r="M125" s="175" t="s">
        <v>1</v>
      </c>
      <c r="N125" s="176" t="s">
        <v>39</v>
      </c>
      <c r="O125" s="177">
        <v>0</v>
      </c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79" t="s">
        <v>131</v>
      </c>
      <c r="AT125" s="179" t="s">
        <v>127</v>
      </c>
      <c r="AU125" s="179" t="s">
        <v>132</v>
      </c>
      <c r="AY125" s="15" t="s">
        <v>125</v>
      </c>
      <c r="BE125" s="180">
        <f>IF(N125="základná",J125,0)</f>
        <v>0</v>
      </c>
      <c r="BF125" s="180">
        <f>IF(N125="znížená",J125,0)</f>
        <v>3946.39</v>
      </c>
      <c r="BG125" s="180">
        <f>IF(N125="zákl. prenesená",J125,0)</f>
        <v>0</v>
      </c>
      <c r="BH125" s="180">
        <f>IF(N125="zníž. prenesená",J125,0)</f>
        <v>0</v>
      </c>
      <c r="BI125" s="180">
        <f>IF(N125="nulová",J125,0)</f>
        <v>0</v>
      </c>
      <c r="BJ125" s="15" t="s">
        <v>132</v>
      </c>
      <c r="BK125" s="180">
        <f>ROUND(I125*H125,2)</f>
        <v>3946.39</v>
      </c>
      <c r="BL125" s="15" t="s">
        <v>131</v>
      </c>
      <c r="BM125" s="179" t="s">
        <v>131</v>
      </c>
    </row>
    <row r="126" s="2" customFormat="1" ht="24.15" customHeight="1">
      <c r="A126" s="28"/>
      <c r="B126" s="167"/>
      <c r="C126" s="168" t="s">
        <v>138</v>
      </c>
      <c r="D126" s="168" t="s">
        <v>127</v>
      </c>
      <c r="E126" s="169" t="s">
        <v>142</v>
      </c>
      <c r="F126" s="170" t="s">
        <v>143</v>
      </c>
      <c r="G126" s="171" t="s">
        <v>136</v>
      </c>
      <c r="H126" s="172">
        <v>595.232</v>
      </c>
      <c r="I126" s="173">
        <v>0.95</v>
      </c>
      <c r="J126" s="173">
        <f>ROUND(I126*H126,2)</f>
        <v>565.47</v>
      </c>
      <c r="K126" s="174"/>
      <c r="L126" s="29"/>
      <c r="M126" s="175" t="s">
        <v>1</v>
      </c>
      <c r="N126" s="176" t="s">
        <v>39</v>
      </c>
      <c r="O126" s="177">
        <v>0</v>
      </c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79" t="s">
        <v>131</v>
      </c>
      <c r="AT126" s="179" t="s">
        <v>127</v>
      </c>
      <c r="AU126" s="179" t="s">
        <v>132</v>
      </c>
      <c r="AY126" s="15" t="s">
        <v>125</v>
      </c>
      <c r="BE126" s="180">
        <f>IF(N126="základná",J126,0)</f>
        <v>0</v>
      </c>
      <c r="BF126" s="180">
        <f>IF(N126="znížená",J126,0)</f>
        <v>565.47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5" t="s">
        <v>132</v>
      </c>
      <c r="BK126" s="180">
        <f>ROUND(I126*H126,2)</f>
        <v>565.47</v>
      </c>
      <c r="BL126" s="15" t="s">
        <v>131</v>
      </c>
      <c r="BM126" s="179" t="s">
        <v>149</v>
      </c>
    </row>
    <row r="127" s="2" customFormat="1" ht="37.8" customHeight="1">
      <c r="A127" s="28"/>
      <c r="B127" s="167"/>
      <c r="C127" s="168" t="s">
        <v>131</v>
      </c>
      <c r="D127" s="168" t="s">
        <v>127</v>
      </c>
      <c r="E127" s="169" t="s">
        <v>154</v>
      </c>
      <c r="F127" s="170" t="s">
        <v>155</v>
      </c>
      <c r="G127" s="171" t="s">
        <v>136</v>
      </c>
      <c r="H127" s="172">
        <v>595.232</v>
      </c>
      <c r="I127" s="173">
        <v>1.52</v>
      </c>
      <c r="J127" s="173">
        <f>ROUND(I127*H127,2)</f>
        <v>904.75</v>
      </c>
      <c r="K127" s="174"/>
      <c r="L127" s="29"/>
      <c r="M127" s="175" t="s">
        <v>1</v>
      </c>
      <c r="N127" s="176" t="s">
        <v>39</v>
      </c>
      <c r="O127" s="177">
        <v>0</v>
      </c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79" t="s">
        <v>131</v>
      </c>
      <c r="AT127" s="179" t="s">
        <v>127</v>
      </c>
      <c r="AU127" s="179" t="s">
        <v>132</v>
      </c>
      <c r="AY127" s="15" t="s">
        <v>125</v>
      </c>
      <c r="BE127" s="180">
        <f>IF(N127="základná",J127,0)</f>
        <v>0</v>
      </c>
      <c r="BF127" s="180">
        <f>IF(N127="znížená",J127,0)</f>
        <v>904.75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5" t="s">
        <v>132</v>
      </c>
      <c r="BK127" s="180">
        <f>ROUND(I127*H127,2)</f>
        <v>904.75</v>
      </c>
      <c r="BL127" s="15" t="s">
        <v>131</v>
      </c>
      <c r="BM127" s="179" t="s">
        <v>157</v>
      </c>
    </row>
    <row r="128" s="2" customFormat="1" ht="44.25" customHeight="1">
      <c r="A128" s="28"/>
      <c r="B128" s="167"/>
      <c r="C128" s="168" t="s">
        <v>145</v>
      </c>
      <c r="D128" s="168" t="s">
        <v>127</v>
      </c>
      <c r="E128" s="169" t="s">
        <v>158</v>
      </c>
      <c r="F128" s="170" t="s">
        <v>159</v>
      </c>
      <c r="G128" s="171" t="s">
        <v>136</v>
      </c>
      <c r="H128" s="172">
        <v>17261.728</v>
      </c>
      <c r="I128" s="173">
        <v>0.33000000000000004</v>
      </c>
      <c r="J128" s="173">
        <f>ROUND(I128*H128,2)</f>
        <v>5696.37</v>
      </c>
      <c r="K128" s="174"/>
      <c r="L128" s="29"/>
      <c r="M128" s="175" t="s">
        <v>1</v>
      </c>
      <c r="N128" s="176" t="s">
        <v>39</v>
      </c>
      <c r="O128" s="177">
        <v>0</v>
      </c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79" t="s">
        <v>131</v>
      </c>
      <c r="AT128" s="179" t="s">
        <v>127</v>
      </c>
      <c r="AU128" s="179" t="s">
        <v>132</v>
      </c>
      <c r="AY128" s="15" t="s">
        <v>125</v>
      </c>
      <c r="BE128" s="180">
        <f>IF(N128="základná",J128,0)</f>
        <v>0</v>
      </c>
      <c r="BF128" s="180">
        <f>IF(N128="znížená",J128,0)</f>
        <v>5696.37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5" t="s">
        <v>132</v>
      </c>
      <c r="BK128" s="180">
        <f>ROUND(I128*H128,2)</f>
        <v>5696.37</v>
      </c>
      <c r="BL128" s="15" t="s">
        <v>131</v>
      </c>
      <c r="BM128" s="179" t="s">
        <v>165</v>
      </c>
    </row>
    <row r="129" s="2" customFormat="1" ht="24.15" customHeight="1">
      <c r="A129" s="28"/>
      <c r="B129" s="167"/>
      <c r="C129" s="168" t="s">
        <v>149</v>
      </c>
      <c r="D129" s="168" t="s">
        <v>127</v>
      </c>
      <c r="E129" s="169" t="s">
        <v>162</v>
      </c>
      <c r="F129" s="170" t="s">
        <v>163</v>
      </c>
      <c r="G129" s="171" t="s">
        <v>136</v>
      </c>
      <c r="H129" s="172">
        <v>595.232</v>
      </c>
      <c r="I129" s="173">
        <v>2.04</v>
      </c>
      <c r="J129" s="173">
        <f>ROUND(I129*H129,2)</f>
        <v>1214.27</v>
      </c>
      <c r="K129" s="174"/>
      <c r="L129" s="29"/>
      <c r="M129" s="175" t="s">
        <v>1</v>
      </c>
      <c r="N129" s="176" t="s">
        <v>39</v>
      </c>
      <c r="O129" s="177">
        <v>0</v>
      </c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79" t="s">
        <v>131</v>
      </c>
      <c r="AT129" s="179" t="s">
        <v>127</v>
      </c>
      <c r="AU129" s="179" t="s">
        <v>132</v>
      </c>
      <c r="AY129" s="15" t="s">
        <v>125</v>
      </c>
      <c r="BE129" s="180">
        <f>IF(N129="základná",J129,0)</f>
        <v>0</v>
      </c>
      <c r="BF129" s="180">
        <f>IF(N129="znížená",J129,0)</f>
        <v>1214.27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5" t="s">
        <v>132</v>
      </c>
      <c r="BK129" s="180">
        <f>ROUND(I129*H129,2)</f>
        <v>1214.27</v>
      </c>
      <c r="BL129" s="15" t="s">
        <v>131</v>
      </c>
      <c r="BM129" s="179" t="s">
        <v>174</v>
      </c>
    </row>
    <row r="130" s="2" customFormat="1" ht="21.75" customHeight="1">
      <c r="A130" s="28"/>
      <c r="B130" s="167"/>
      <c r="C130" s="168" t="s">
        <v>153</v>
      </c>
      <c r="D130" s="168" t="s">
        <v>127</v>
      </c>
      <c r="E130" s="169" t="s">
        <v>166</v>
      </c>
      <c r="F130" s="170" t="s">
        <v>167</v>
      </c>
      <c r="G130" s="171" t="s">
        <v>136</v>
      </c>
      <c r="H130" s="172">
        <v>595.232</v>
      </c>
      <c r="I130" s="173">
        <v>0.71</v>
      </c>
      <c r="J130" s="173">
        <f>ROUND(I130*H130,2)</f>
        <v>422.61</v>
      </c>
      <c r="K130" s="174"/>
      <c r="L130" s="29"/>
      <c r="M130" s="175" t="s">
        <v>1</v>
      </c>
      <c r="N130" s="176" t="s">
        <v>39</v>
      </c>
      <c r="O130" s="177">
        <v>0</v>
      </c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79" t="s">
        <v>131</v>
      </c>
      <c r="AT130" s="179" t="s">
        <v>127</v>
      </c>
      <c r="AU130" s="179" t="s">
        <v>132</v>
      </c>
      <c r="AY130" s="15" t="s">
        <v>125</v>
      </c>
      <c r="BE130" s="180">
        <f>IF(N130="základná",J130,0)</f>
        <v>0</v>
      </c>
      <c r="BF130" s="180">
        <f>IF(N130="znížená",J130,0)</f>
        <v>422.61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5" t="s">
        <v>132</v>
      </c>
      <c r="BK130" s="180">
        <f>ROUND(I130*H130,2)</f>
        <v>422.61</v>
      </c>
      <c r="BL130" s="15" t="s">
        <v>131</v>
      </c>
      <c r="BM130" s="179" t="s">
        <v>183</v>
      </c>
    </row>
    <row r="131" s="2" customFormat="1" ht="24.15" customHeight="1">
      <c r="A131" s="28"/>
      <c r="B131" s="167"/>
      <c r="C131" s="168" t="s">
        <v>157</v>
      </c>
      <c r="D131" s="168" t="s">
        <v>127</v>
      </c>
      <c r="E131" s="169" t="s">
        <v>170</v>
      </c>
      <c r="F131" s="170" t="s">
        <v>171</v>
      </c>
      <c r="G131" s="171" t="s">
        <v>172</v>
      </c>
      <c r="H131" s="172">
        <v>1011.894</v>
      </c>
      <c r="I131" s="173">
        <v>19.49</v>
      </c>
      <c r="J131" s="173">
        <f>ROUND(I131*H131,2)</f>
        <v>19721.81</v>
      </c>
      <c r="K131" s="174"/>
      <c r="L131" s="29"/>
      <c r="M131" s="175" t="s">
        <v>1</v>
      </c>
      <c r="N131" s="176" t="s">
        <v>39</v>
      </c>
      <c r="O131" s="177">
        <v>0</v>
      </c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79" t="s">
        <v>131</v>
      </c>
      <c r="AT131" s="179" t="s">
        <v>127</v>
      </c>
      <c r="AU131" s="179" t="s">
        <v>132</v>
      </c>
      <c r="AY131" s="15" t="s">
        <v>125</v>
      </c>
      <c r="BE131" s="180">
        <f>IF(N131="základná",J131,0)</f>
        <v>0</v>
      </c>
      <c r="BF131" s="180">
        <f>IF(N131="znížená",J131,0)</f>
        <v>19721.81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5" t="s">
        <v>132</v>
      </c>
      <c r="BK131" s="180">
        <f>ROUND(I131*H131,2)</f>
        <v>19721.81</v>
      </c>
      <c r="BL131" s="15" t="s">
        <v>131</v>
      </c>
      <c r="BM131" s="179" t="s">
        <v>193</v>
      </c>
    </row>
    <row r="132" s="2" customFormat="1" ht="33" customHeight="1">
      <c r="A132" s="28"/>
      <c r="B132" s="167"/>
      <c r="C132" s="168" t="s">
        <v>161</v>
      </c>
      <c r="D132" s="168" t="s">
        <v>127</v>
      </c>
      <c r="E132" s="169" t="s">
        <v>175</v>
      </c>
      <c r="F132" s="170" t="s">
        <v>176</v>
      </c>
      <c r="G132" s="171" t="s">
        <v>136</v>
      </c>
      <c r="H132" s="172">
        <v>595.232</v>
      </c>
      <c r="I132" s="173">
        <v>3.56</v>
      </c>
      <c r="J132" s="173">
        <f>ROUND(I132*H132,2)</f>
        <v>2119.0300000000004</v>
      </c>
      <c r="K132" s="174"/>
      <c r="L132" s="29"/>
      <c r="M132" s="175" t="s">
        <v>1</v>
      </c>
      <c r="N132" s="176" t="s">
        <v>39</v>
      </c>
      <c r="O132" s="177">
        <v>0</v>
      </c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79" t="s">
        <v>131</v>
      </c>
      <c r="AT132" s="179" t="s">
        <v>127</v>
      </c>
      <c r="AU132" s="179" t="s">
        <v>132</v>
      </c>
      <c r="AY132" s="15" t="s">
        <v>125</v>
      </c>
      <c r="BE132" s="180">
        <f>IF(N132="základná",J132,0)</f>
        <v>0</v>
      </c>
      <c r="BF132" s="180">
        <f>IF(N132="znížená",J132,0)</f>
        <v>2119.0300000000004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5" t="s">
        <v>132</v>
      </c>
      <c r="BK132" s="180">
        <f>ROUND(I132*H132,2)</f>
        <v>2119.0300000000004</v>
      </c>
      <c r="BL132" s="15" t="s">
        <v>131</v>
      </c>
      <c r="BM132" s="179" t="s">
        <v>201</v>
      </c>
    </row>
    <row r="133" s="2" customFormat="1" ht="24.15" customHeight="1">
      <c r="A133" s="28"/>
      <c r="B133" s="167"/>
      <c r="C133" s="168" t="s">
        <v>165</v>
      </c>
      <c r="D133" s="168" t="s">
        <v>127</v>
      </c>
      <c r="E133" s="169" t="s">
        <v>179</v>
      </c>
      <c r="F133" s="170" t="s">
        <v>180</v>
      </c>
      <c r="G133" s="171" t="s">
        <v>181</v>
      </c>
      <c r="H133" s="172">
        <v>641.21400000000008</v>
      </c>
      <c r="I133" s="173">
        <v>2.69</v>
      </c>
      <c r="J133" s="173">
        <f>ROUND(I133*H133,2)</f>
        <v>1724.87</v>
      </c>
      <c r="K133" s="174"/>
      <c r="L133" s="29"/>
      <c r="M133" s="175" t="s">
        <v>1</v>
      </c>
      <c r="N133" s="176" t="s">
        <v>39</v>
      </c>
      <c r="O133" s="177">
        <v>0</v>
      </c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79" t="s">
        <v>131</v>
      </c>
      <c r="AT133" s="179" t="s">
        <v>127</v>
      </c>
      <c r="AU133" s="179" t="s">
        <v>132</v>
      </c>
      <c r="AY133" s="15" t="s">
        <v>125</v>
      </c>
      <c r="BE133" s="180">
        <f>IF(N133="základná",J133,0)</f>
        <v>0</v>
      </c>
      <c r="BF133" s="180">
        <f>IF(N133="znížená",J133,0)</f>
        <v>1724.87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5" t="s">
        <v>132</v>
      </c>
      <c r="BK133" s="180">
        <f>ROUND(I133*H133,2)</f>
        <v>1724.87</v>
      </c>
      <c r="BL133" s="15" t="s">
        <v>131</v>
      </c>
      <c r="BM133" s="179" t="s">
        <v>7</v>
      </c>
    </row>
    <row r="134" s="2" customFormat="1" ht="16.5" customHeight="1">
      <c r="A134" s="28"/>
      <c r="B134" s="167"/>
      <c r="C134" s="181" t="s">
        <v>169</v>
      </c>
      <c r="D134" s="181" t="s">
        <v>184</v>
      </c>
      <c r="E134" s="182" t="s">
        <v>185</v>
      </c>
      <c r="F134" s="183" t="s">
        <v>186</v>
      </c>
      <c r="G134" s="184" t="s">
        <v>181</v>
      </c>
      <c r="H134" s="185">
        <v>641.21400000000008</v>
      </c>
      <c r="I134" s="186">
        <v>3.83</v>
      </c>
      <c r="J134" s="186">
        <f>ROUND(I134*H134,2)</f>
        <v>2455.85</v>
      </c>
      <c r="K134" s="187"/>
      <c r="L134" s="188"/>
      <c r="M134" s="189" t="s">
        <v>1</v>
      </c>
      <c r="N134" s="190" t="s">
        <v>39</v>
      </c>
      <c r="O134" s="177">
        <v>0</v>
      </c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79" t="s">
        <v>157</v>
      </c>
      <c r="AT134" s="179" t="s">
        <v>184</v>
      </c>
      <c r="AU134" s="179" t="s">
        <v>132</v>
      </c>
      <c r="AY134" s="15" t="s">
        <v>125</v>
      </c>
      <c r="BE134" s="180">
        <f>IF(N134="základná",J134,0)</f>
        <v>0</v>
      </c>
      <c r="BF134" s="180">
        <f>IF(N134="znížená",J134,0)</f>
        <v>2455.85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5" t="s">
        <v>132</v>
      </c>
      <c r="BK134" s="180">
        <f>ROUND(I134*H134,2)</f>
        <v>2455.85</v>
      </c>
      <c r="BL134" s="15" t="s">
        <v>131</v>
      </c>
      <c r="BM134" s="179" t="s">
        <v>216</v>
      </c>
    </row>
    <row r="135" s="2" customFormat="1" ht="24.15" customHeight="1">
      <c r="A135" s="28"/>
      <c r="B135" s="167"/>
      <c r="C135" s="168" t="s">
        <v>174</v>
      </c>
      <c r="D135" s="168" t="s">
        <v>127</v>
      </c>
      <c r="E135" s="169" t="s">
        <v>189</v>
      </c>
      <c r="F135" s="170" t="s">
        <v>190</v>
      </c>
      <c r="G135" s="171" t="s">
        <v>181</v>
      </c>
      <c r="H135" s="172">
        <v>2540.6</v>
      </c>
      <c r="I135" s="173">
        <v>0.68000000000000008</v>
      </c>
      <c r="J135" s="173">
        <f>ROUND(I135*H135,2)</f>
        <v>1727.61</v>
      </c>
      <c r="K135" s="174"/>
      <c r="L135" s="29"/>
      <c r="M135" s="175" t="s">
        <v>1</v>
      </c>
      <c r="N135" s="176" t="s">
        <v>39</v>
      </c>
      <c r="O135" s="177">
        <v>0</v>
      </c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79" t="s">
        <v>131</v>
      </c>
      <c r="AT135" s="179" t="s">
        <v>127</v>
      </c>
      <c r="AU135" s="179" t="s">
        <v>132</v>
      </c>
      <c r="AY135" s="15" t="s">
        <v>125</v>
      </c>
      <c r="BE135" s="180">
        <f>IF(N135="základná",J135,0)</f>
        <v>0</v>
      </c>
      <c r="BF135" s="180">
        <f>IF(N135="znížená",J135,0)</f>
        <v>1727.61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5" t="s">
        <v>132</v>
      </c>
      <c r="BK135" s="180">
        <f>ROUND(I135*H135,2)</f>
        <v>1727.61</v>
      </c>
      <c r="BL135" s="15" t="s">
        <v>131</v>
      </c>
      <c r="BM135" s="179" t="s">
        <v>224</v>
      </c>
    </row>
    <row r="136" s="12" customFormat="1" ht="22.8" customHeight="1">
      <c r="A136" s="12"/>
      <c r="B136" s="155"/>
      <c r="C136" s="12"/>
      <c r="D136" s="156" t="s">
        <v>72</v>
      </c>
      <c r="E136" s="165" t="s">
        <v>145</v>
      </c>
      <c r="F136" s="165" t="s">
        <v>367</v>
      </c>
      <c r="G136" s="12"/>
      <c r="H136" s="12"/>
      <c r="I136" s="12"/>
      <c r="J136" s="166">
        <f>BK136</f>
        <v>66826.22</v>
      </c>
      <c r="K136" s="12"/>
      <c r="L136" s="155"/>
      <c r="M136" s="159"/>
      <c r="N136" s="160"/>
      <c r="O136" s="160"/>
      <c r="P136" s="161">
        <f>SUM(P137:P148)</f>
        <v>0</v>
      </c>
      <c r="Q136" s="160"/>
      <c r="R136" s="161">
        <f>SUM(R137:R148)</f>
        <v>0</v>
      </c>
      <c r="S136" s="160"/>
      <c r="T136" s="162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6" t="s">
        <v>78</v>
      </c>
      <c r="AT136" s="163" t="s">
        <v>72</v>
      </c>
      <c r="AU136" s="163" t="s">
        <v>78</v>
      </c>
      <c r="AY136" s="156" t="s">
        <v>125</v>
      </c>
      <c r="BK136" s="164">
        <f>SUM(BK137:BK148)</f>
        <v>66826.22</v>
      </c>
    </row>
    <row r="137" s="2" customFormat="1" ht="33" customHeight="1">
      <c r="A137" s="28"/>
      <c r="B137" s="167"/>
      <c r="C137" s="168" t="s">
        <v>178</v>
      </c>
      <c r="D137" s="168" t="s">
        <v>127</v>
      </c>
      <c r="E137" s="169" t="s">
        <v>368</v>
      </c>
      <c r="F137" s="170" t="s">
        <v>369</v>
      </c>
      <c r="G137" s="171" t="s">
        <v>181</v>
      </c>
      <c r="H137" s="172">
        <v>173.205</v>
      </c>
      <c r="I137" s="173">
        <v>5.12</v>
      </c>
      <c r="J137" s="173">
        <f>ROUND(I137*H137,2)</f>
        <v>886.81</v>
      </c>
      <c r="K137" s="174"/>
      <c r="L137" s="29"/>
      <c r="M137" s="175" t="s">
        <v>1</v>
      </c>
      <c r="N137" s="176" t="s">
        <v>39</v>
      </c>
      <c r="O137" s="177">
        <v>0</v>
      </c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79" t="s">
        <v>131</v>
      </c>
      <c r="AT137" s="179" t="s">
        <v>127</v>
      </c>
      <c r="AU137" s="179" t="s">
        <v>132</v>
      </c>
      <c r="AY137" s="15" t="s">
        <v>125</v>
      </c>
      <c r="BE137" s="180">
        <f>IF(N137="základná",J137,0)</f>
        <v>0</v>
      </c>
      <c r="BF137" s="180">
        <f>IF(N137="znížená",J137,0)</f>
        <v>886.81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5" t="s">
        <v>132</v>
      </c>
      <c r="BK137" s="180">
        <f>ROUND(I137*H137,2)</f>
        <v>886.81</v>
      </c>
      <c r="BL137" s="15" t="s">
        <v>131</v>
      </c>
      <c r="BM137" s="179" t="s">
        <v>370</v>
      </c>
    </row>
    <row r="138" s="2" customFormat="1" ht="33" customHeight="1">
      <c r="A138" s="28"/>
      <c r="B138" s="167"/>
      <c r="C138" s="168" t="s">
        <v>183</v>
      </c>
      <c r="D138" s="168" t="s">
        <v>127</v>
      </c>
      <c r="E138" s="169" t="s">
        <v>371</v>
      </c>
      <c r="F138" s="170" t="s">
        <v>372</v>
      </c>
      <c r="G138" s="171" t="s">
        <v>181</v>
      </c>
      <c r="H138" s="172">
        <v>173.205</v>
      </c>
      <c r="I138" s="173">
        <v>3.05</v>
      </c>
      <c r="J138" s="173">
        <f>ROUND(I138*H138,2)</f>
        <v>528.28</v>
      </c>
      <c r="K138" s="174"/>
      <c r="L138" s="29"/>
      <c r="M138" s="175" t="s">
        <v>1</v>
      </c>
      <c r="N138" s="176" t="s">
        <v>39</v>
      </c>
      <c r="O138" s="177">
        <v>0</v>
      </c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79" t="s">
        <v>131</v>
      </c>
      <c r="AT138" s="179" t="s">
        <v>127</v>
      </c>
      <c r="AU138" s="179" t="s">
        <v>132</v>
      </c>
      <c r="AY138" s="15" t="s">
        <v>125</v>
      </c>
      <c r="BE138" s="180">
        <f>IF(N138="základná",J138,0)</f>
        <v>0</v>
      </c>
      <c r="BF138" s="180">
        <f>IF(N138="znížená",J138,0)</f>
        <v>528.28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5" t="s">
        <v>132</v>
      </c>
      <c r="BK138" s="180">
        <f>ROUND(I138*H138,2)</f>
        <v>528.28</v>
      </c>
      <c r="BL138" s="15" t="s">
        <v>131</v>
      </c>
      <c r="BM138" s="179" t="s">
        <v>234</v>
      </c>
    </row>
    <row r="139" s="2" customFormat="1" ht="24.15" customHeight="1">
      <c r="A139" s="28"/>
      <c r="B139" s="167"/>
      <c r="C139" s="168" t="s">
        <v>188</v>
      </c>
      <c r="D139" s="168" t="s">
        <v>127</v>
      </c>
      <c r="E139" s="169" t="s">
        <v>373</v>
      </c>
      <c r="F139" s="170" t="s">
        <v>374</v>
      </c>
      <c r="G139" s="171" t="s">
        <v>181</v>
      </c>
      <c r="H139" s="172">
        <v>1161.085</v>
      </c>
      <c r="I139" s="173">
        <v>5.46</v>
      </c>
      <c r="J139" s="173">
        <f>ROUND(I139*H139,2)</f>
        <v>6339.5200000000008</v>
      </c>
      <c r="K139" s="174"/>
      <c r="L139" s="29"/>
      <c r="M139" s="175" t="s">
        <v>1</v>
      </c>
      <c r="N139" s="176" t="s">
        <v>39</v>
      </c>
      <c r="O139" s="177">
        <v>0</v>
      </c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79" t="s">
        <v>131</v>
      </c>
      <c r="AT139" s="179" t="s">
        <v>127</v>
      </c>
      <c r="AU139" s="179" t="s">
        <v>132</v>
      </c>
      <c r="AY139" s="15" t="s">
        <v>125</v>
      </c>
      <c r="BE139" s="180">
        <f>IF(N139="základná",J139,0)</f>
        <v>0</v>
      </c>
      <c r="BF139" s="180">
        <f>IF(N139="znížená",J139,0)</f>
        <v>6339.5200000000008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5" t="s">
        <v>132</v>
      </c>
      <c r="BK139" s="180">
        <f>ROUND(I139*H139,2)</f>
        <v>6339.5200000000008</v>
      </c>
      <c r="BL139" s="15" t="s">
        <v>131</v>
      </c>
      <c r="BM139" s="179" t="s">
        <v>243</v>
      </c>
    </row>
    <row r="140" s="2" customFormat="1" ht="33" customHeight="1">
      <c r="A140" s="28"/>
      <c r="B140" s="167"/>
      <c r="C140" s="168" t="s">
        <v>193</v>
      </c>
      <c r="D140" s="168" t="s">
        <v>127</v>
      </c>
      <c r="E140" s="169" t="s">
        <v>375</v>
      </c>
      <c r="F140" s="170" t="s">
        <v>376</v>
      </c>
      <c r="G140" s="171" t="s">
        <v>181</v>
      </c>
      <c r="H140" s="172">
        <v>359.44</v>
      </c>
      <c r="I140" s="173">
        <v>8.38</v>
      </c>
      <c r="J140" s="173">
        <f>ROUND(I140*H140,2)</f>
        <v>3012.11</v>
      </c>
      <c r="K140" s="174"/>
      <c r="L140" s="29"/>
      <c r="M140" s="175" t="s">
        <v>1</v>
      </c>
      <c r="N140" s="176" t="s">
        <v>39</v>
      </c>
      <c r="O140" s="177">
        <v>0</v>
      </c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79" t="s">
        <v>131</v>
      </c>
      <c r="AT140" s="179" t="s">
        <v>127</v>
      </c>
      <c r="AU140" s="179" t="s">
        <v>132</v>
      </c>
      <c r="AY140" s="15" t="s">
        <v>125</v>
      </c>
      <c r="BE140" s="180">
        <f>IF(N140="základná",J140,0)</f>
        <v>0</v>
      </c>
      <c r="BF140" s="180">
        <f>IF(N140="znížená",J140,0)</f>
        <v>3012.11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5" t="s">
        <v>132</v>
      </c>
      <c r="BK140" s="180">
        <f>ROUND(I140*H140,2)</f>
        <v>3012.11</v>
      </c>
      <c r="BL140" s="15" t="s">
        <v>131</v>
      </c>
      <c r="BM140" s="179" t="s">
        <v>251</v>
      </c>
    </row>
    <row r="141" s="2" customFormat="1" ht="33" customHeight="1">
      <c r="A141" s="28"/>
      <c r="B141" s="167"/>
      <c r="C141" s="168" t="s">
        <v>197</v>
      </c>
      <c r="D141" s="168" t="s">
        <v>127</v>
      </c>
      <c r="E141" s="169" t="s">
        <v>377</v>
      </c>
      <c r="F141" s="170" t="s">
        <v>378</v>
      </c>
      <c r="G141" s="171" t="s">
        <v>181</v>
      </c>
      <c r="H141" s="172">
        <v>359.44</v>
      </c>
      <c r="I141" s="173">
        <v>8.7</v>
      </c>
      <c r="J141" s="173">
        <f>ROUND(I141*H141,2)</f>
        <v>3127.13</v>
      </c>
      <c r="K141" s="174"/>
      <c r="L141" s="29"/>
      <c r="M141" s="175" t="s">
        <v>1</v>
      </c>
      <c r="N141" s="176" t="s">
        <v>39</v>
      </c>
      <c r="O141" s="177">
        <v>0</v>
      </c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79" t="s">
        <v>131</v>
      </c>
      <c r="AT141" s="179" t="s">
        <v>127</v>
      </c>
      <c r="AU141" s="179" t="s">
        <v>132</v>
      </c>
      <c r="AY141" s="15" t="s">
        <v>125</v>
      </c>
      <c r="BE141" s="180">
        <f>IF(N141="základná",J141,0)</f>
        <v>0</v>
      </c>
      <c r="BF141" s="180">
        <f>IF(N141="znížená",J141,0)</f>
        <v>3127.13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5" t="s">
        <v>132</v>
      </c>
      <c r="BK141" s="180">
        <f>ROUND(I141*H141,2)</f>
        <v>3127.13</v>
      </c>
      <c r="BL141" s="15" t="s">
        <v>131</v>
      </c>
      <c r="BM141" s="179" t="s">
        <v>259</v>
      </c>
    </row>
    <row r="142" s="2" customFormat="1" ht="37.8" customHeight="1">
      <c r="A142" s="28"/>
      <c r="B142" s="167"/>
      <c r="C142" s="168" t="s">
        <v>201</v>
      </c>
      <c r="D142" s="168" t="s">
        <v>127</v>
      </c>
      <c r="E142" s="169" t="s">
        <v>379</v>
      </c>
      <c r="F142" s="170" t="s">
        <v>380</v>
      </c>
      <c r="G142" s="171" t="s">
        <v>181</v>
      </c>
      <c r="H142" s="172">
        <v>173.205</v>
      </c>
      <c r="I142" s="173">
        <v>9.19</v>
      </c>
      <c r="J142" s="173">
        <f>ROUND(I142*H142,2)</f>
        <v>1591.75</v>
      </c>
      <c r="K142" s="174"/>
      <c r="L142" s="29"/>
      <c r="M142" s="175" t="s">
        <v>1</v>
      </c>
      <c r="N142" s="176" t="s">
        <v>39</v>
      </c>
      <c r="O142" s="177">
        <v>0</v>
      </c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79" t="s">
        <v>131</v>
      </c>
      <c r="AT142" s="179" t="s">
        <v>127</v>
      </c>
      <c r="AU142" s="179" t="s">
        <v>132</v>
      </c>
      <c r="AY142" s="15" t="s">
        <v>125</v>
      </c>
      <c r="BE142" s="180">
        <f>IF(N142="základná",J142,0)</f>
        <v>0</v>
      </c>
      <c r="BF142" s="180">
        <f>IF(N142="znížená",J142,0)</f>
        <v>1591.75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5" t="s">
        <v>132</v>
      </c>
      <c r="BK142" s="180">
        <f>ROUND(I142*H142,2)</f>
        <v>1591.75</v>
      </c>
      <c r="BL142" s="15" t="s">
        <v>131</v>
      </c>
      <c r="BM142" s="179" t="s">
        <v>268</v>
      </c>
    </row>
    <row r="143" s="2" customFormat="1" ht="37.8" customHeight="1">
      <c r="A143" s="28"/>
      <c r="B143" s="167"/>
      <c r="C143" s="168" t="s">
        <v>205</v>
      </c>
      <c r="D143" s="168" t="s">
        <v>127</v>
      </c>
      <c r="E143" s="169" t="s">
        <v>381</v>
      </c>
      <c r="F143" s="170" t="s">
        <v>382</v>
      </c>
      <c r="G143" s="171" t="s">
        <v>181</v>
      </c>
      <c r="H143" s="172">
        <v>1161.085</v>
      </c>
      <c r="I143" s="173">
        <v>14.22</v>
      </c>
      <c r="J143" s="173">
        <f>ROUND(I143*H143,2)</f>
        <v>16510.630000000002</v>
      </c>
      <c r="K143" s="174"/>
      <c r="L143" s="29"/>
      <c r="M143" s="175" t="s">
        <v>1</v>
      </c>
      <c r="N143" s="176" t="s">
        <v>39</v>
      </c>
      <c r="O143" s="177">
        <v>0</v>
      </c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79" t="s">
        <v>131</v>
      </c>
      <c r="AT143" s="179" t="s">
        <v>127</v>
      </c>
      <c r="AU143" s="179" t="s">
        <v>132</v>
      </c>
      <c r="AY143" s="15" t="s">
        <v>125</v>
      </c>
      <c r="BE143" s="180">
        <f>IF(N143="základná",J143,0)</f>
        <v>0</v>
      </c>
      <c r="BF143" s="180">
        <f>IF(N143="znížená",J143,0)</f>
        <v>16510.630000000002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5" t="s">
        <v>132</v>
      </c>
      <c r="BK143" s="180">
        <f>ROUND(I143*H143,2)</f>
        <v>16510.630000000002</v>
      </c>
      <c r="BL143" s="15" t="s">
        <v>131</v>
      </c>
      <c r="BM143" s="179" t="s">
        <v>278</v>
      </c>
    </row>
    <row r="144" s="2" customFormat="1" ht="33" customHeight="1">
      <c r="A144" s="28"/>
      <c r="B144" s="167"/>
      <c r="C144" s="168" t="s">
        <v>7</v>
      </c>
      <c r="D144" s="168" t="s">
        <v>127</v>
      </c>
      <c r="E144" s="169" t="s">
        <v>383</v>
      </c>
      <c r="F144" s="170" t="s">
        <v>384</v>
      </c>
      <c r="G144" s="171" t="s">
        <v>181</v>
      </c>
      <c r="H144" s="172">
        <v>1161.085</v>
      </c>
      <c r="I144" s="173">
        <v>0.75</v>
      </c>
      <c r="J144" s="173">
        <f>ROUND(I144*H144,2)</f>
        <v>870.81</v>
      </c>
      <c r="K144" s="174"/>
      <c r="L144" s="29"/>
      <c r="M144" s="175" t="s">
        <v>1</v>
      </c>
      <c r="N144" s="176" t="s">
        <v>39</v>
      </c>
      <c r="O144" s="177">
        <v>0</v>
      </c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79" t="s">
        <v>131</v>
      </c>
      <c r="AT144" s="179" t="s">
        <v>127</v>
      </c>
      <c r="AU144" s="179" t="s">
        <v>132</v>
      </c>
      <c r="AY144" s="15" t="s">
        <v>125</v>
      </c>
      <c r="BE144" s="180">
        <f>IF(N144="základná",J144,0)</f>
        <v>0</v>
      </c>
      <c r="BF144" s="180">
        <f>IF(N144="znížená",J144,0)</f>
        <v>870.81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5" t="s">
        <v>132</v>
      </c>
      <c r="BK144" s="180">
        <f>ROUND(I144*H144,2)</f>
        <v>870.81</v>
      </c>
      <c r="BL144" s="15" t="s">
        <v>131</v>
      </c>
      <c r="BM144" s="179" t="s">
        <v>290</v>
      </c>
    </row>
    <row r="145" s="2" customFormat="1" ht="33" customHeight="1">
      <c r="A145" s="28"/>
      <c r="B145" s="167"/>
      <c r="C145" s="168" t="s">
        <v>212</v>
      </c>
      <c r="D145" s="168" t="s">
        <v>127</v>
      </c>
      <c r="E145" s="169" t="s">
        <v>385</v>
      </c>
      <c r="F145" s="170" t="s">
        <v>386</v>
      </c>
      <c r="G145" s="171" t="s">
        <v>181</v>
      </c>
      <c r="H145" s="172">
        <v>1161.085</v>
      </c>
      <c r="I145" s="173">
        <v>0.37</v>
      </c>
      <c r="J145" s="173">
        <f>ROUND(I145*H145,2)</f>
        <v>429.6</v>
      </c>
      <c r="K145" s="174"/>
      <c r="L145" s="29"/>
      <c r="M145" s="175" t="s">
        <v>1</v>
      </c>
      <c r="N145" s="176" t="s">
        <v>39</v>
      </c>
      <c r="O145" s="177">
        <v>0</v>
      </c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79" t="s">
        <v>131</v>
      </c>
      <c r="AT145" s="179" t="s">
        <v>127</v>
      </c>
      <c r="AU145" s="179" t="s">
        <v>132</v>
      </c>
      <c r="AY145" s="15" t="s">
        <v>125</v>
      </c>
      <c r="BE145" s="180">
        <f>IF(N145="základná",J145,0)</f>
        <v>0</v>
      </c>
      <c r="BF145" s="180">
        <f>IF(N145="znížená",J145,0)</f>
        <v>429.6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5" t="s">
        <v>132</v>
      </c>
      <c r="BK145" s="180">
        <f>ROUND(I145*H145,2)</f>
        <v>429.6</v>
      </c>
      <c r="BL145" s="15" t="s">
        <v>131</v>
      </c>
      <c r="BM145" s="179" t="s">
        <v>301</v>
      </c>
    </row>
    <row r="146" s="2" customFormat="1" ht="33" customHeight="1">
      <c r="A146" s="28"/>
      <c r="B146" s="167"/>
      <c r="C146" s="168" t="s">
        <v>216</v>
      </c>
      <c r="D146" s="168" t="s">
        <v>127</v>
      </c>
      <c r="E146" s="169" t="s">
        <v>387</v>
      </c>
      <c r="F146" s="170" t="s">
        <v>388</v>
      </c>
      <c r="G146" s="171" t="s">
        <v>181</v>
      </c>
      <c r="H146" s="172">
        <v>1161.085</v>
      </c>
      <c r="I146" s="173">
        <v>24.65</v>
      </c>
      <c r="J146" s="173">
        <f>ROUND(I146*H146,2)</f>
        <v>28620.75</v>
      </c>
      <c r="K146" s="174"/>
      <c r="L146" s="29"/>
      <c r="M146" s="175" t="s">
        <v>1</v>
      </c>
      <c r="N146" s="176" t="s">
        <v>39</v>
      </c>
      <c r="O146" s="177">
        <v>0</v>
      </c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79" t="s">
        <v>131</v>
      </c>
      <c r="AT146" s="179" t="s">
        <v>127</v>
      </c>
      <c r="AU146" s="179" t="s">
        <v>132</v>
      </c>
      <c r="AY146" s="15" t="s">
        <v>125</v>
      </c>
      <c r="BE146" s="180">
        <f>IF(N146="základná",J146,0)</f>
        <v>0</v>
      </c>
      <c r="BF146" s="180">
        <f>IF(N146="znížená",J146,0)</f>
        <v>28620.75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5" t="s">
        <v>132</v>
      </c>
      <c r="BK146" s="180">
        <f>ROUND(I146*H146,2)</f>
        <v>28620.75</v>
      </c>
      <c r="BL146" s="15" t="s">
        <v>131</v>
      </c>
      <c r="BM146" s="179" t="s">
        <v>309</v>
      </c>
    </row>
    <row r="147" s="2" customFormat="1" ht="37.8" customHeight="1">
      <c r="A147" s="28"/>
      <c r="B147" s="167"/>
      <c r="C147" s="168" t="s">
        <v>220</v>
      </c>
      <c r="D147" s="168" t="s">
        <v>127</v>
      </c>
      <c r="E147" s="169" t="s">
        <v>389</v>
      </c>
      <c r="F147" s="170" t="s">
        <v>390</v>
      </c>
      <c r="G147" s="171" t="s">
        <v>181</v>
      </c>
      <c r="H147" s="172">
        <v>173.205</v>
      </c>
      <c r="I147" s="173">
        <v>11.960000000000002</v>
      </c>
      <c r="J147" s="173">
        <f>ROUND(I147*H147,2)</f>
        <v>2071.5300000000004</v>
      </c>
      <c r="K147" s="174"/>
      <c r="L147" s="29"/>
      <c r="M147" s="175" t="s">
        <v>1</v>
      </c>
      <c r="N147" s="176" t="s">
        <v>39</v>
      </c>
      <c r="O147" s="177">
        <v>0</v>
      </c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79" t="s">
        <v>131</v>
      </c>
      <c r="AT147" s="179" t="s">
        <v>127</v>
      </c>
      <c r="AU147" s="179" t="s">
        <v>132</v>
      </c>
      <c r="AY147" s="15" t="s">
        <v>125</v>
      </c>
      <c r="BE147" s="180">
        <f>IF(N147="základná",J147,0)</f>
        <v>0</v>
      </c>
      <c r="BF147" s="180">
        <f>IF(N147="znížená",J147,0)</f>
        <v>2071.5300000000004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5" t="s">
        <v>132</v>
      </c>
      <c r="BK147" s="180">
        <f>ROUND(I147*H147,2)</f>
        <v>2071.5300000000004</v>
      </c>
      <c r="BL147" s="15" t="s">
        <v>131</v>
      </c>
      <c r="BM147" s="179" t="s">
        <v>317</v>
      </c>
    </row>
    <row r="148" s="2" customFormat="1" ht="33" customHeight="1">
      <c r="A148" s="28"/>
      <c r="B148" s="167"/>
      <c r="C148" s="181" t="s">
        <v>224</v>
      </c>
      <c r="D148" s="181" t="s">
        <v>184</v>
      </c>
      <c r="E148" s="182" t="s">
        <v>391</v>
      </c>
      <c r="F148" s="183" t="s">
        <v>392</v>
      </c>
      <c r="G148" s="184" t="s">
        <v>181</v>
      </c>
      <c r="H148" s="185">
        <v>176.669</v>
      </c>
      <c r="I148" s="186">
        <v>16.059999999999998</v>
      </c>
      <c r="J148" s="186">
        <f>ROUND(I148*H148,2)</f>
        <v>2837.3</v>
      </c>
      <c r="K148" s="187"/>
      <c r="L148" s="188"/>
      <c r="M148" s="189" t="s">
        <v>1</v>
      </c>
      <c r="N148" s="190" t="s">
        <v>39</v>
      </c>
      <c r="O148" s="177">
        <v>0</v>
      </c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79" t="s">
        <v>157</v>
      </c>
      <c r="AT148" s="179" t="s">
        <v>184</v>
      </c>
      <c r="AU148" s="179" t="s">
        <v>132</v>
      </c>
      <c r="AY148" s="15" t="s">
        <v>125</v>
      </c>
      <c r="BE148" s="180">
        <f>IF(N148="základná",J148,0)</f>
        <v>0</v>
      </c>
      <c r="BF148" s="180">
        <f>IF(N148="znížená",J148,0)</f>
        <v>2837.3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5" t="s">
        <v>132</v>
      </c>
      <c r="BK148" s="180">
        <f>ROUND(I148*H148,2)</f>
        <v>2837.3</v>
      </c>
      <c r="BL148" s="15" t="s">
        <v>131</v>
      </c>
      <c r="BM148" s="179" t="s">
        <v>325</v>
      </c>
    </row>
    <row r="149" s="12" customFormat="1" ht="22.8" customHeight="1">
      <c r="A149" s="12"/>
      <c r="B149" s="155"/>
      <c r="C149" s="12"/>
      <c r="D149" s="156" t="s">
        <v>72</v>
      </c>
      <c r="E149" s="165" t="s">
        <v>161</v>
      </c>
      <c r="F149" s="165" t="s">
        <v>393</v>
      </c>
      <c r="G149" s="12"/>
      <c r="H149" s="12"/>
      <c r="I149" s="12"/>
      <c r="J149" s="166">
        <f>BK149</f>
        <v>37758.919999999992</v>
      </c>
      <c r="K149" s="12"/>
      <c r="L149" s="155"/>
      <c r="M149" s="159"/>
      <c r="N149" s="160"/>
      <c r="O149" s="160"/>
      <c r="P149" s="161">
        <f>SUM(P150:P163)</f>
        <v>0</v>
      </c>
      <c r="Q149" s="160"/>
      <c r="R149" s="161">
        <f>SUM(R150:R163)</f>
        <v>0</v>
      </c>
      <c r="S149" s="160"/>
      <c r="T149" s="162">
        <f>SUM(T150:T163)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6" t="s">
        <v>78</v>
      </c>
      <c r="AT149" s="163" t="s">
        <v>72</v>
      </c>
      <c r="AU149" s="163" t="s">
        <v>78</v>
      </c>
      <c r="AY149" s="156" t="s">
        <v>125</v>
      </c>
      <c r="BK149" s="164">
        <f>SUM(BK150:BK163)</f>
        <v>37758.919999999992</v>
      </c>
    </row>
    <row r="150" s="2" customFormat="1" ht="33" customHeight="1">
      <c r="A150" s="28"/>
      <c r="B150" s="167"/>
      <c r="C150" s="168" t="s">
        <v>229</v>
      </c>
      <c r="D150" s="168" t="s">
        <v>127</v>
      </c>
      <c r="E150" s="169" t="s">
        <v>394</v>
      </c>
      <c r="F150" s="170" t="s">
        <v>395</v>
      </c>
      <c r="G150" s="171" t="s">
        <v>130</v>
      </c>
      <c r="H150" s="172">
        <v>618.91999999999992</v>
      </c>
      <c r="I150" s="173">
        <v>12.83</v>
      </c>
      <c r="J150" s="173">
        <f>ROUND(I150*H150,2)</f>
        <v>7940.74</v>
      </c>
      <c r="K150" s="174"/>
      <c r="L150" s="29"/>
      <c r="M150" s="175" t="s">
        <v>1</v>
      </c>
      <c r="N150" s="176" t="s">
        <v>39</v>
      </c>
      <c r="O150" s="177">
        <v>0</v>
      </c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79" t="s">
        <v>131</v>
      </c>
      <c r="AT150" s="179" t="s">
        <v>127</v>
      </c>
      <c r="AU150" s="179" t="s">
        <v>132</v>
      </c>
      <c r="AY150" s="15" t="s">
        <v>125</v>
      </c>
      <c r="BE150" s="180">
        <f>IF(N150="základná",J150,0)</f>
        <v>0</v>
      </c>
      <c r="BF150" s="180">
        <f>IF(N150="znížená",J150,0)</f>
        <v>7940.74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5" t="s">
        <v>132</v>
      </c>
      <c r="BK150" s="180">
        <f>ROUND(I150*H150,2)</f>
        <v>7940.74</v>
      </c>
      <c r="BL150" s="15" t="s">
        <v>131</v>
      </c>
      <c r="BM150" s="179" t="s">
        <v>333</v>
      </c>
    </row>
    <row r="151" s="2" customFormat="1" ht="24.15" customHeight="1">
      <c r="A151" s="28"/>
      <c r="B151" s="167"/>
      <c r="C151" s="181" t="s">
        <v>370</v>
      </c>
      <c r="D151" s="181" t="s">
        <v>184</v>
      </c>
      <c r="E151" s="182" t="s">
        <v>396</v>
      </c>
      <c r="F151" s="183" t="s">
        <v>397</v>
      </c>
      <c r="G151" s="184" t="s">
        <v>232</v>
      </c>
      <c r="H151" s="185">
        <v>625.109</v>
      </c>
      <c r="I151" s="186">
        <v>5.57</v>
      </c>
      <c r="J151" s="186">
        <f>ROUND(I151*H151,2)</f>
        <v>3481.86</v>
      </c>
      <c r="K151" s="187"/>
      <c r="L151" s="188"/>
      <c r="M151" s="189" t="s">
        <v>1</v>
      </c>
      <c r="N151" s="190" t="s">
        <v>39</v>
      </c>
      <c r="O151" s="177">
        <v>0</v>
      </c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79" t="s">
        <v>157</v>
      </c>
      <c r="AT151" s="179" t="s">
        <v>184</v>
      </c>
      <c r="AU151" s="179" t="s">
        <v>132</v>
      </c>
      <c r="AY151" s="15" t="s">
        <v>125</v>
      </c>
      <c r="BE151" s="180">
        <f>IF(N151="základná",J151,0)</f>
        <v>0</v>
      </c>
      <c r="BF151" s="180">
        <f>IF(N151="znížená",J151,0)</f>
        <v>3481.86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5" t="s">
        <v>132</v>
      </c>
      <c r="BK151" s="180">
        <f>ROUND(I151*H151,2)</f>
        <v>3481.86</v>
      </c>
      <c r="BL151" s="15" t="s">
        <v>131</v>
      </c>
      <c r="BM151" s="179" t="s">
        <v>341</v>
      </c>
    </row>
    <row r="152" s="2" customFormat="1" ht="37.8" customHeight="1">
      <c r="A152" s="28"/>
      <c r="B152" s="167"/>
      <c r="C152" s="168" t="s">
        <v>398</v>
      </c>
      <c r="D152" s="168" t="s">
        <v>127</v>
      </c>
      <c r="E152" s="169" t="s">
        <v>399</v>
      </c>
      <c r="F152" s="170" t="s">
        <v>400</v>
      </c>
      <c r="G152" s="171" t="s">
        <v>130</v>
      </c>
      <c r="H152" s="172">
        <v>49.5</v>
      </c>
      <c r="I152" s="173">
        <v>18.62</v>
      </c>
      <c r="J152" s="173">
        <f>ROUND(I152*H152,2)</f>
        <v>921.69</v>
      </c>
      <c r="K152" s="174"/>
      <c r="L152" s="29"/>
      <c r="M152" s="175" t="s">
        <v>1</v>
      </c>
      <c r="N152" s="176" t="s">
        <v>39</v>
      </c>
      <c r="O152" s="177">
        <v>0</v>
      </c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79" t="s">
        <v>131</v>
      </c>
      <c r="AT152" s="179" t="s">
        <v>127</v>
      </c>
      <c r="AU152" s="179" t="s">
        <v>132</v>
      </c>
      <c r="AY152" s="15" t="s">
        <v>125</v>
      </c>
      <c r="BE152" s="180">
        <f>IF(N152="základná",J152,0)</f>
        <v>0</v>
      </c>
      <c r="BF152" s="180">
        <f>IF(N152="znížená",J152,0)</f>
        <v>921.69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5" t="s">
        <v>132</v>
      </c>
      <c r="BK152" s="180">
        <f>ROUND(I152*H152,2)</f>
        <v>921.69</v>
      </c>
      <c r="BL152" s="15" t="s">
        <v>131</v>
      </c>
      <c r="BM152" s="179" t="s">
        <v>351</v>
      </c>
    </row>
    <row r="153" s="2" customFormat="1" ht="24.15" customHeight="1">
      <c r="A153" s="28"/>
      <c r="B153" s="167"/>
      <c r="C153" s="181" t="s">
        <v>234</v>
      </c>
      <c r="D153" s="181" t="s">
        <v>184</v>
      </c>
      <c r="E153" s="182" t="s">
        <v>401</v>
      </c>
      <c r="F153" s="183" t="s">
        <v>402</v>
      </c>
      <c r="G153" s="184" t="s">
        <v>232</v>
      </c>
      <c r="H153" s="185">
        <v>49.5</v>
      </c>
      <c r="I153" s="186">
        <v>50.71</v>
      </c>
      <c r="J153" s="186">
        <f>ROUND(I153*H153,2)</f>
        <v>2510.15</v>
      </c>
      <c r="K153" s="187"/>
      <c r="L153" s="188"/>
      <c r="M153" s="189" t="s">
        <v>1</v>
      </c>
      <c r="N153" s="190" t="s">
        <v>39</v>
      </c>
      <c r="O153" s="177">
        <v>0</v>
      </c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79" t="s">
        <v>157</v>
      </c>
      <c r="AT153" s="179" t="s">
        <v>184</v>
      </c>
      <c r="AU153" s="179" t="s">
        <v>132</v>
      </c>
      <c r="AY153" s="15" t="s">
        <v>125</v>
      </c>
      <c r="BE153" s="180">
        <f>IF(N153="základná",J153,0)</f>
        <v>0</v>
      </c>
      <c r="BF153" s="180">
        <f>IF(N153="znížená",J153,0)</f>
        <v>2510.15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5" t="s">
        <v>132</v>
      </c>
      <c r="BK153" s="180">
        <f>ROUND(I153*H153,2)</f>
        <v>2510.15</v>
      </c>
      <c r="BL153" s="15" t="s">
        <v>131</v>
      </c>
      <c r="BM153" s="179" t="s">
        <v>359</v>
      </c>
    </row>
    <row r="154" s="2" customFormat="1" ht="33" customHeight="1">
      <c r="A154" s="28"/>
      <c r="B154" s="167"/>
      <c r="C154" s="181" t="s">
        <v>238</v>
      </c>
      <c r="D154" s="181" t="s">
        <v>184</v>
      </c>
      <c r="E154" s="182" t="s">
        <v>403</v>
      </c>
      <c r="F154" s="183" t="s">
        <v>404</v>
      </c>
      <c r="G154" s="184" t="s">
        <v>232</v>
      </c>
      <c r="H154" s="185">
        <v>49.5</v>
      </c>
      <c r="I154" s="186">
        <v>14.06</v>
      </c>
      <c r="J154" s="186">
        <f>ROUND(I154*H154,2)</f>
        <v>695.97</v>
      </c>
      <c r="K154" s="187"/>
      <c r="L154" s="188"/>
      <c r="M154" s="189" t="s">
        <v>1</v>
      </c>
      <c r="N154" s="190" t="s">
        <v>39</v>
      </c>
      <c r="O154" s="177">
        <v>0</v>
      </c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79" t="s">
        <v>157</v>
      </c>
      <c r="AT154" s="179" t="s">
        <v>184</v>
      </c>
      <c r="AU154" s="179" t="s">
        <v>132</v>
      </c>
      <c r="AY154" s="15" t="s">
        <v>125</v>
      </c>
      <c r="BE154" s="180">
        <f>IF(N154="základná",J154,0)</f>
        <v>0</v>
      </c>
      <c r="BF154" s="180">
        <f>IF(N154="znížená",J154,0)</f>
        <v>695.97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5" t="s">
        <v>132</v>
      </c>
      <c r="BK154" s="180">
        <f>ROUND(I154*H154,2)</f>
        <v>695.97</v>
      </c>
      <c r="BL154" s="15" t="s">
        <v>131</v>
      </c>
      <c r="BM154" s="179" t="s">
        <v>405</v>
      </c>
    </row>
    <row r="155" s="2" customFormat="1" ht="33" customHeight="1">
      <c r="A155" s="28"/>
      <c r="B155" s="167"/>
      <c r="C155" s="168" t="s">
        <v>243</v>
      </c>
      <c r="D155" s="168" t="s">
        <v>127</v>
      </c>
      <c r="E155" s="169" t="s">
        <v>406</v>
      </c>
      <c r="F155" s="170" t="s">
        <v>407</v>
      </c>
      <c r="G155" s="171" t="s">
        <v>130</v>
      </c>
      <c r="H155" s="172">
        <v>144.338</v>
      </c>
      <c r="I155" s="173">
        <v>10.66</v>
      </c>
      <c r="J155" s="173">
        <f>ROUND(I155*H155,2)</f>
        <v>1538.64</v>
      </c>
      <c r="K155" s="174"/>
      <c r="L155" s="29"/>
      <c r="M155" s="175" t="s">
        <v>1</v>
      </c>
      <c r="N155" s="176" t="s">
        <v>39</v>
      </c>
      <c r="O155" s="177">
        <v>0</v>
      </c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79" t="s">
        <v>131</v>
      </c>
      <c r="AT155" s="179" t="s">
        <v>127</v>
      </c>
      <c r="AU155" s="179" t="s">
        <v>132</v>
      </c>
      <c r="AY155" s="15" t="s">
        <v>125</v>
      </c>
      <c r="BE155" s="180">
        <f>IF(N155="základná",J155,0)</f>
        <v>0</v>
      </c>
      <c r="BF155" s="180">
        <f>IF(N155="znížená",J155,0)</f>
        <v>1538.64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5" t="s">
        <v>132</v>
      </c>
      <c r="BK155" s="180">
        <f>ROUND(I155*H155,2)</f>
        <v>1538.64</v>
      </c>
      <c r="BL155" s="15" t="s">
        <v>131</v>
      </c>
      <c r="BM155" s="179" t="s">
        <v>408</v>
      </c>
    </row>
    <row r="156" s="2" customFormat="1" ht="16.5" customHeight="1">
      <c r="A156" s="28"/>
      <c r="B156" s="167"/>
      <c r="C156" s="181" t="s">
        <v>247</v>
      </c>
      <c r="D156" s="181" t="s">
        <v>184</v>
      </c>
      <c r="E156" s="182" t="s">
        <v>409</v>
      </c>
      <c r="F156" s="183" t="s">
        <v>410</v>
      </c>
      <c r="G156" s="184" t="s">
        <v>232</v>
      </c>
      <c r="H156" s="185">
        <v>145.781</v>
      </c>
      <c r="I156" s="186">
        <v>5.87</v>
      </c>
      <c r="J156" s="186">
        <f>ROUND(I156*H156,2)</f>
        <v>855.73</v>
      </c>
      <c r="K156" s="187"/>
      <c r="L156" s="188"/>
      <c r="M156" s="189" t="s">
        <v>1</v>
      </c>
      <c r="N156" s="190" t="s">
        <v>39</v>
      </c>
      <c r="O156" s="177">
        <v>0</v>
      </c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79" t="s">
        <v>157</v>
      </c>
      <c r="AT156" s="179" t="s">
        <v>184</v>
      </c>
      <c r="AU156" s="179" t="s">
        <v>132</v>
      </c>
      <c r="AY156" s="15" t="s">
        <v>125</v>
      </c>
      <c r="BE156" s="180">
        <f>IF(N156="základná",J156,0)</f>
        <v>0</v>
      </c>
      <c r="BF156" s="180">
        <f>IF(N156="znížená",J156,0)</f>
        <v>855.73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5" t="s">
        <v>132</v>
      </c>
      <c r="BK156" s="180">
        <f>ROUND(I156*H156,2)</f>
        <v>855.73</v>
      </c>
      <c r="BL156" s="15" t="s">
        <v>131</v>
      </c>
      <c r="BM156" s="179" t="s">
        <v>411</v>
      </c>
    </row>
    <row r="157" s="2" customFormat="1" ht="24.15" customHeight="1">
      <c r="A157" s="28"/>
      <c r="B157" s="167"/>
      <c r="C157" s="168" t="s">
        <v>251</v>
      </c>
      <c r="D157" s="168" t="s">
        <v>127</v>
      </c>
      <c r="E157" s="169" t="s">
        <v>412</v>
      </c>
      <c r="F157" s="170" t="s">
        <v>413</v>
      </c>
      <c r="G157" s="171" t="s">
        <v>130</v>
      </c>
      <c r="H157" s="172">
        <v>293.29000000000004</v>
      </c>
      <c r="I157" s="173">
        <v>9.85</v>
      </c>
      <c r="J157" s="173">
        <f>ROUND(I157*H157,2)</f>
        <v>2888.91</v>
      </c>
      <c r="K157" s="174"/>
      <c r="L157" s="29"/>
      <c r="M157" s="175" t="s">
        <v>1</v>
      </c>
      <c r="N157" s="176" t="s">
        <v>39</v>
      </c>
      <c r="O157" s="177">
        <v>0</v>
      </c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79" t="s">
        <v>131</v>
      </c>
      <c r="AT157" s="179" t="s">
        <v>127</v>
      </c>
      <c r="AU157" s="179" t="s">
        <v>132</v>
      </c>
      <c r="AY157" s="15" t="s">
        <v>125</v>
      </c>
      <c r="BE157" s="180">
        <f>IF(N157="základná",J157,0)</f>
        <v>0</v>
      </c>
      <c r="BF157" s="180">
        <f>IF(N157="znížená",J157,0)</f>
        <v>2888.91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5" t="s">
        <v>132</v>
      </c>
      <c r="BK157" s="180">
        <f>ROUND(I157*H157,2)</f>
        <v>2888.91</v>
      </c>
      <c r="BL157" s="15" t="s">
        <v>131</v>
      </c>
      <c r="BM157" s="179" t="s">
        <v>414</v>
      </c>
    </row>
    <row r="158" s="2" customFormat="1" ht="33" customHeight="1">
      <c r="A158" s="28"/>
      <c r="B158" s="167"/>
      <c r="C158" s="168" t="s">
        <v>255</v>
      </c>
      <c r="D158" s="168" t="s">
        <v>127</v>
      </c>
      <c r="E158" s="169" t="s">
        <v>415</v>
      </c>
      <c r="F158" s="170" t="s">
        <v>416</v>
      </c>
      <c r="G158" s="171" t="s">
        <v>130</v>
      </c>
      <c r="H158" s="172">
        <v>293.29000000000004</v>
      </c>
      <c r="I158" s="173">
        <v>0.95</v>
      </c>
      <c r="J158" s="173">
        <f>ROUND(I158*H158,2)</f>
        <v>278.63</v>
      </c>
      <c r="K158" s="174"/>
      <c r="L158" s="29"/>
      <c r="M158" s="175" t="s">
        <v>1</v>
      </c>
      <c r="N158" s="176" t="s">
        <v>39</v>
      </c>
      <c r="O158" s="177">
        <v>0</v>
      </c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79" t="s">
        <v>131</v>
      </c>
      <c r="AT158" s="179" t="s">
        <v>127</v>
      </c>
      <c r="AU158" s="179" t="s">
        <v>132</v>
      </c>
      <c r="AY158" s="15" t="s">
        <v>125</v>
      </c>
      <c r="BE158" s="180">
        <f>IF(N158="základná",J158,0)</f>
        <v>0</v>
      </c>
      <c r="BF158" s="180">
        <f>IF(N158="znížená",J158,0)</f>
        <v>278.63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5" t="s">
        <v>132</v>
      </c>
      <c r="BK158" s="180">
        <f>ROUND(I158*H158,2)</f>
        <v>278.63</v>
      </c>
      <c r="BL158" s="15" t="s">
        <v>131</v>
      </c>
      <c r="BM158" s="179" t="s">
        <v>417</v>
      </c>
    </row>
    <row r="159" s="2" customFormat="1" ht="24.15" customHeight="1">
      <c r="A159" s="28"/>
      <c r="B159" s="167"/>
      <c r="C159" s="181" t="s">
        <v>259</v>
      </c>
      <c r="D159" s="181" t="s">
        <v>184</v>
      </c>
      <c r="E159" s="182" t="s">
        <v>418</v>
      </c>
      <c r="F159" s="183" t="s">
        <v>419</v>
      </c>
      <c r="G159" s="184" t="s">
        <v>420</v>
      </c>
      <c r="H159" s="185">
        <v>29.329</v>
      </c>
      <c r="I159" s="186">
        <v>1.52</v>
      </c>
      <c r="J159" s="186">
        <f>ROUND(I159*H159,2)</f>
        <v>44.58</v>
      </c>
      <c r="K159" s="187"/>
      <c r="L159" s="188"/>
      <c r="M159" s="189" t="s">
        <v>1</v>
      </c>
      <c r="N159" s="190" t="s">
        <v>39</v>
      </c>
      <c r="O159" s="177">
        <v>0</v>
      </c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79" t="s">
        <v>157</v>
      </c>
      <c r="AT159" s="179" t="s">
        <v>184</v>
      </c>
      <c r="AU159" s="179" t="s">
        <v>132</v>
      </c>
      <c r="AY159" s="15" t="s">
        <v>125</v>
      </c>
      <c r="BE159" s="180">
        <f>IF(N159="základná",J159,0)</f>
        <v>0</v>
      </c>
      <c r="BF159" s="180">
        <f>IF(N159="znížená",J159,0)</f>
        <v>44.58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5" t="s">
        <v>132</v>
      </c>
      <c r="BK159" s="180">
        <f>ROUND(I159*H159,2)</f>
        <v>44.58</v>
      </c>
      <c r="BL159" s="15" t="s">
        <v>131</v>
      </c>
      <c r="BM159" s="179" t="s">
        <v>421</v>
      </c>
    </row>
    <row r="160" s="2" customFormat="1" ht="37.8" customHeight="1">
      <c r="A160" s="28"/>
      <c r="B160" s="167"/>
      <c r="C160" s="168" t="s">
        <v>263</v>
      </c>
      <c r="D160" s="168" t="s">
        <v>127</v>
      </c>
      <c r="E160" s="169" t="s">
        <v>422</v>
      </c>
      <c r="F160" s="170" t="s">
        <v>423</v>
      </c>
      <c r="G160" s="171" t="s">
        <v>232</v>
      </c>
      <c r="H160" s="172">
        <v>104.224</v>
      </c>
      <c r="I160" s="173">
        <v>28.57</v>
      </c>
      <c r="J160" s="173">
        <f>ROUND(I160*H160,2)</f>
        <v>2977.68</v>
      </c>
      <c r="K160" s="174"/>
      <c r="L160" s="29"/>
      <c r="M160" s="175" t="s">
        <v>1</v>
      </c>
      <c r="N160" s="176" t="s">
        <v>39</v>
      </c>
      <c r="O160" s="177">
        <v>0</v>
      </c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79" t="s">
        <v>131</v>
      </c>
      <c r="AT160" s="179" t="s">
        <v>127</v>
      </c>
      <c r="AU160" s="179" t="s">
        <v>132</v>
      </c>
      <c r="AY160" s="15" t="s">
        <v>125</v>
      </c>
      <c r="BE160" s="180">
        <f>IF(N160="základná",J160,0)</f>
        <v>0</v>
      </c>
      <c r="BF160" s="180">
        <f>IF(N160="znížená",J160,0)</f>
        <v>2977.68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5" t="s">
        <v>132</v>
      </c>
      <c r="BK160" s="180">
        <f>ROUND(I160*H160,2)</f>
        <v>2977.68</v>
      </c>
      <c r="BL160" s="15" t="s">
        <v>131</v>
      </c>
      <c r="BM160" s="179" t="s">
        <v>424</v>
      </c>
    </row>
    <row r="161" s="2" customFormat="1" ht="24.15" customHeight="1">
      <c r="A161" s="28"/>
      <c r="B161" s="167"/>
      <c r="C161" s="181" t="s">
        <v>268</v>
      </c>
      <c r="D161" s="181" t="s">
        <v>184</v>
      </c>
      <c r="E161" s="182" t="s">
        <v>425</v>
      </c>
      <c r="F161" s="183" t="s">
        <v>426</v>
      </c>
      <c r="G161" s="184" t="s">
        <v>232</v>
      </c>
      <c r="H161" s="185">
        <v>104.224</v>
      </c>
      <c r="I161" s="186">
        <v>27.5</v>
      </c>
      <c r="J161" s="186">
        <f>ROUND(I161*H161,2)</f>
        <v>2866.16</v>
      </c>
      <c r="K161" s="187"/>
      <c r="L161" s="188"/>
      <c r="M161" s="189" t="s">
        <v>1</v>
      </c>
      <c r="N161" s="190" t="s">
        <v>39</v>
      </c>
      <c r="O161" s="177">
        <v>0</v>
      </c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79" t="s">
        <v>157</v>
      </c>
      <c r="AT161" s="179" t="s">
        <v>184</v>
      </c>
      <c r="AU161" s="179" t="s">
        <v>132</v>
      </c>
      <c r="AY161" s="15" t="s">
        <v>125</v>
      </c>
      <c r="BE161" s="180">
        <f>IF(N161="základná",J161,0)</f>
        <v>0</v>
      </c>
      <c r="BF161" s="180">
        <f>IF(N161="znížená",J161,0)</f>
        <v>2866.16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5" t="s">
        <v>132</v>
      </c>
      <c r="BK161" s="180">
        <f>ROUND(I161*H161,2)</f>
        <v>2866.16</v>
      </c>
      <c r="BL161" s="15" t="s">
        <v>131</v>
      </c>
      <c r="BM161" s="179" t="s">
        <v>427</v>
      </c>
    </row>
    <row r="162" s="2" customFormat="1" ht="44.25" customHeight="1">
      <c r="A162" s="28"/>
      <c r="B162" s="167"/>
      <c r="C162" s="181" t="s">
        <v>272</v>
      </c>
      <c r="D162" s="181" t="s">
        <v>184</v>
      </c>
      <c r="E162" s="182" t="s">
        <v>428</v>
      </c>
      <c r="F162" s="183" t="s">
        <v>429</v>
      </c>
      <c r="G162" s="184" t="s">
        <v>232</v>
      </c>
      <c r="H162" s="185">
        <v>104.224</v>
      </c>
      <c r="I162" s="186">
        <v>72.6</v>
      </c>
      <c r="J162" s="186">
        <f>ROUND(I162*H162,2)</f>
        <v>7566.66</v>
      </c>
      <c r="K162" s="187"/>
      <c r="L162" s="188"/>
      <c r="M162" s="189" t="s">
        <v>1</v>
      </c>
      <c r="N162" s="190" t="s">
        <v>39</v>
      </c>
      <c r="O162" s="177">
        <v>0</v>
      </c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79" t="s">
        <v>157</v>
      </c>
      <c r="AT162" s="179" t="s">
        <v>184</v>
      </c>
      <c r="AU162" s="179" t="s">
        <v>132</v>
      </c>
      <c r="AY162" s="15" t="s">
        <v>125</v>
      </c>
      <c r="BE162" s="180">
        <f>IF(N162="základná",J162,0)</f>
        <v>0</v>
      </c>
      <c r="BF162" s="180">
        <f>IF(N162="znížená",J162,0)</f>
        <v>7566.66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5" t="s">
        <v>132</v>
      </c>
      <c r="BK162" s="180">
        <f>ROUND(I162*H162,2)</f>
        <v>7566.66</v>
      </c>
      <c r="BL162" s="15" t="s">
        <v>131</v>
      </c>
      <c r="BM162" s="179" t="s">
        <v>430</v>
      </c>
    </row>
    <row r="163" s="2" customFormat="1" ht="44.25" customHeight="1">
      <c r="A163" s="28"/>
      <c r="B163" s="167"/>
      <c r="C163" s="181" t="s">
        <v>278</v>
      </c>
      <c r="D163" s="181" t="s">
        <v>184</v>
      </c>
      <c r="E163" s="182" t="s">
        <v>431</v>
      </c>
      <c r="F163" s="183" t="s">
        <v>432</v>
      </c>
      <c r="G163" s="184" t="s">
        <v>232</v>
      </c>
      <c r="H163" s="185">
        <v>16</v>
      </c>
      <c r="I163" s="186">
        <v>199.47</v>
      </c>
      <c r="J163" s="186">
        <f>ROUND(I163*H163,2)</f>
        <v>3191.52</v>
      </c>
      <c r="K163" s="187"/>
      <c r="L163" s="188"/>
      <c r="M163" s="189" t="s">
        <v>1</v>
      </c>
      <c r="N163" s="190" t="s">
        <v>39</v>
      </c>
      <c r="O163" s="177">
        <v>0</v>
      </c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79" t="s">
        <v>157</v>
      </c>
      <c r="AT163" s="179" t="s">
        <v>184</v>
      </c>
      <c r="AU163" s="179" t="s">
        <v>132</v>
      </c>
      <c r="AY163" s="15" t="s">
        <v>125</v>
      </c>
      <c r="BE163" s="180">
        <f>IF(N163="základná",J163,0)</f>
        <v>0</v>
      </c>
      <c r="BF163" s="180">
        <f>IF(N163="znížená",J163,0)</f>
        <v>3191.52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5" t="s">
        <v>132</v>
      </c>
      <c r="BK163" s="180">
        <f>ROUND(I163*H163,2)</f>
        <v>3191.52</v>
      </c>
      <c r="BL163" s="15" t="s">
        <v>131</v>
      </c>
      <c r="BM163" s="179" t="s">
        <v>433</v>
      </c>
    </row>
    <row r="164" s="12" customFormat="1" ht="22.8" customHeight="1">
      <c r="A164" s="12"/>
      <c r="B164" s="155"/>
      <c r="C164" s="12"/>
      <c r="D164" s="156" t="s">
        <v>72</v>
      </c>
      <c r="E164" s="165" t="s">
        <v>276</v>
      </c>
      <c r="F164" s="165" t="s">
        <v>277</v>
      </c>
      <c r="G164" s="12"/>
      <c r="H164" s="12"/>
      <c r="I164" s="12"/>
      <c r="J164" s="166">
        <f>BK164</f>
        <v>30176.1</v>
      </c>
      <c r="K164" s="12"/>
      <c r="L164" s="155"/>
      <c r="M164" s="159"/>
      <c r="N164" s="160"/>
      <c r="O164" s="160"/>
      <c r="P164" s="161">
        <f>P165</f>
        <v>0</v>
      </c>
      <c r="Q164" s="160"/>
      <c r="R164" s="161">
        <f>R165</f>
        <v>0</v>
      </c>
      <c r="S164" s="160"/>
      <c r="T164" s="162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6" t="s">
        <v>78</v>
      </c>
      <c r="AT164" s="163" t="s">
        <v>72</v>
      </c>
      <c r="AU164" s="163" t="s">
        <v>78</v>
      </c>
      <c r="AY164" s="156" t="s">
        <v>125</v>
      </c>
      <c r="BK164" s="164">
        <f>BK165</f>
        <v>30176.1</v>
      </c>
    </row>
    <row r="165" s="2" customFormat="1" ht="24.15" customHeight="1">
      <c r="A165" s="28"/>
      <c r="B165" s="167"/>
      <c r="C165" s="168" t="s">
        <v>286</v>
      </c>
      <c r="D165" s="168" t="s">
        <v>127</v>
      </c>
      <c r="E165" s="169" t="s">
        <v>279</v>
      </c>
      <c r="F165" s="170" t="s">
        <v>280</v>
      </c>
      <c r="G165" s="171" t="s">
        <v>172</v>
      </c>
      <c r="H165" s="172">
        <v>2078.244</v>
      </c>
      <c r="I165" s="173">
        <v>14.52</v>
      </c>
      <c r="J165" s="173">
        <f>ROUND(I165*H165,2)</f>
        <v>30176.1</v>
      </c>
      <c r="K165" s="174"/>
      <c r="L165" s="29"/>
      <c r="M165" s="191" t="s">
        <v>1</v>
      </c>
      <c r="N165" s="192" t="s">
        <v>39</v>
      </c>
      <c r="O165" s="193">
        <v>0</v>
      </c>
      <c r="P165" s="193">
        <f>O165*H165</f>
        <v>0</v>
      </c>
      <c r="Q165" s="193">
        <v>0</v>
      </c>
      <c r="R165" s="193">
        <f>Q165*H165</f>
        <v>0</v>
      </c>
      <c r="S165" s="193">
        <v>0</v>
      </c>
      <c r="T165" s="194">
        <f>S165*H165</f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79" t="s">
        <v>131</v>
      </c>
      <c r="AT165" s="179" t="s">
        <v>127</v>
      </c>
      <c r="AU165" s="179" t="s">
        <v>132</v>
      </c>
      <c r="AY165" s="15" t="s">
        <v>125</v>
      </c>
      <c r="BE165" s="180">
        <f>IF(N165="základná",J165,0)</f>
        <v>0</v>
      </c>
      <c r="BF165" s="180">
        <f>IF(N165="znížená",J165,0)</f>
        <v>30176.1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5" t="s">
        <v>132</v>
      </c>
      <c r="BK165" s="180">
        <f>ROUND(I165*H165,2)</f>
        <v>30176.1</v>
      </c>
      <c r="BL165" s="15" t="s">
        <v>131</v>
      </c>
      <c r="BM165" s="179" t="s">
        <v>434</v>
      </c>
    </row>
    <row r="166" s="2" customFormat="1" ht="6.96" customHeight="1">
      <c r="A166" s="28"/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29"/>
      <c r="M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</row>
  </sheetData>
  <autoFilter ref="C120:K16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3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95</v>
      </c>
      <c r="L4" s="18"/>
      <c r="M4" s="11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13</v>
      </c>
      <c r="L6" s="18"/>
    </row>
    <row r="7" s="1" customFormat="1" ht="16.5" customHeight="1">
      <c r="B7" s="18"/>
      <c r="E7" s="195" t="str">
        <f>'Rekapitulácia stavby'!K6</f>
        <v>Stajne s hospodárskou budovou</v>
      </c>
      <c r="F7" s="25"/>
      <c r="G7" s="25"/>
      <c r="H7" s="25"/>
      <c r="L7" s="18"/>
    </row>
    <row r="8" s="2" customFormat="1" ht="12" customHeight="1">
      <c r="A8" s="28"/>
      <c r="B8" s="29"/>
      <c r="C8" s="28"/>
      <c r="D8" s="25" t="s">
        <v>363</v>
      </c>
      <c r="E8" s="28"/>
      <c r="F8" s="28"/>
      <c r="G8" s="28"/>
      <c r="H8" s="28"/>
      <c r="I8" s="28"/>
      <c r="J8" s="28"/>
      <c r="K8" s="28"/>
      <c r="L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6.5" customHeight="1">
      <c r="A9" s="28"/>
      <c r="B9" s="29"/>
      <c r="C9" s="28"/>
      <c r="D9" s="28"/>
      <c r="E9" s="61" t="s">
        <v>435</v>
      </c>
      <c r="F9" s="28"/>
      <c r="G9" s="28"/>
      <c r="H9" s="28"/>
      <c r="I9" s="28"/>
      <c r="J9" s="28"/>
      <c r="K9" s="28"/>
      <c r="L9" s="4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2" customHeight="1">
      <c r="A11" s="28"/>
      <c r="B11" s="29"/>
      <c r="C11" s="28"/>
      <c r="D11" s="25" t="s">
        <v>15</v>
      </c>
      <c r="E11" s="28"/>
      <c r="F11" s="22" t="s">
        <v>1</v>
      </c>
      <c r="G11" s="28"/>
      <c r="H11" s="28"/>
      <c r="I11" s="25" t="s">
        <v>16</v>
      </c>
      <c r="J11" s="22" t="s">
        <v>1</v>
      </c>
      <c r="K11" s="28"/>
      <c r="L11" s="4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17</v>
      </c>
      <c r="E12" s="28"/>
      <c r="F12" s="22" t="s">
        <v>18</v>
      </c>
      <c r="G12" s="28"/>
      <c r="H12" s="28"/>
      <c r="I12" s="25" t="s">
        <v>19</v>
      </c>
      <c r="J12" s="63" t="str">
        <f>'Rekapitulácia stavby'!AN8</f>
        <v>23. 6. 2022</v>
      </c>
      <c r="K12" s="28"/>
      <c r="L12" s="4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0.8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2" t="s">
        <v>1</v>
      </c>
      <c r="K14" s="28"/>
      <c r="L14" s="4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8" customHeight="1">
      <c r="A15" s="28"/>
      <c r="B15" s="29"/>
      <c r="C15" s="28"/>
      <c r="D15" s="28"/>
      <c r="E15" s="22" t="s">
        <v>23</v>
      </c>
      <c r="F15" s="28"/>
      <c r="G15" s="28"/>
      <c r="H15" s="28"/>
      <c r="I15" s="25" t="s">
        <v>24</v>
      </c>
      <c r="J15" s="22" t="s">
        <v>1</v>
      </c>
      <c r="K15" s="28"/>
      <c r="L15" s="4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6.96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12" customHeight="1">
      <c r="A17" s="28"/>
      <c r="B17" s="29"/>
      <c r="C17" s="28"/>
      <c r="D17" s="25" t="s">
        <v>25</v>
      </c>
      <c r="E17" s="28"/>
      <c r="F17" s="28"/>
      <c r="G17" s="28"/>
      <c r="H17" s="28"/>
      <c r="I17" s="25" t="s">
        <v>22</v>
      </c>
      <c r="J17" s="22" t="str">
        <f>'Rekapitulácia stavby'!AN13</f>
        <v/>
      </c>
      <c r="K17" s="28"/>
      <c r="L17" s="4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8" customHeight="1">
      <c r="A18" s="28"/>
      <c r="B18" s="29"/>
      <c r="C18" s="28"/>
      <c r="D18" s="28"/>
      <c r="E18" s="22" t="str">
        <f>'Rekapitulácia stavby'!E14</f>
        <v xml:space="preserve"> </v>
      </c>
      <c r="F18" s="22"/>
      <c r="G18" s="22"/>
      <c r="H18" s="22"/>
      <c r="I18" s="25" t="s">
        <v>24</v>
      </c>
      <c r="J18" s="22" t="str">
        <f>'Rekapitulácia stavby'!AN14</f>
        <v/>
      </c>
      <c r="K18" s="28"/>
      <c r="L18" s="4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6.96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2" t="s">
        <v>1</v>
      </c>
      <c r="K20" s="28"/>
      <c r="L20" s="4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8" customHeight="1">
      <c r="A21" s="28"/>
      <c r="B21" s="29"/>
      <c r="C21" s="28"/>
      <c r="D21" s="28"/>
      <c r="E21" s="22" t="s">
        <v>28</v>
      </c>
      <c r="F21" s="28"/>
      <c r="G21" s="28"/>
      <c r="H21" s="28"/>
      <c r="I21" s="25" t="s">
        <v>24</v>
      </c>
      <c r="J21" s="22" t="s">
        <v>1</v>
      </c>
      <c r="K21" s="28"/>
      <c r="L21" s="4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6.96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12" customHeight="1">
      <c r="A23" s="28"/>
      <c r="B23" s="29"/>
      <c r="C23" s="28"/>
      <c r="D23" s="25" t="s">
        <v>30</v>
      </c>
      <c r="E23" s="28"/>
      <c r="F23" s="28"/>
      <c r="G23" s="28"/>
      <c r="H23" s="28"/>
      <c r="I23" s="25" t="s">
        <v>22</v>
      </c>
      <c r="J23" s="22" t="s">
        <v>1</v>
      </c>
      <c r="K23" s="28"/>
      <c r="L23" s="4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8" customHeight="1">
      <c r="A24" s="28"/>
      <c r="B24" s="29"/>
      <c r="C24" s="28"/>
      <c r="D24" s="28"/>
      <c r="E24" s="22" t="s">
        <v>31</v>
      </c>
      <c r="F24" s="28"/>
      <c r="G24" s="28"/>
      <c r="H24" s="28"/>
      <c r="I24" s="25" t="s">
        <v>24</v>
      </c>
      <c r="J24" s="22" t="s">
        <v>1</v>
      </c>
      <c r="K24" s="28"/>
      <c r="L24" s="4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2" customFormat="1" ht="6.96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="2" customFormat="1" ht="12" customHeight="1">
      <c r="A26" s="28"/>
      <c r="B26" s="29"/>
      <c r="C26" s="28"/>
      <c r="D26" s="25" t="s">
        <v>32</v>
      </c>
      <c r="E26" s="28"/>
      <c r="F26" s="28"/>
      <c r="G26" s="28"/>
      <c r="H26" s="28"/>
      <c r="I26" s="28"/>
      <c r="J26" s="28"/>
      <c r="K26" s="28"/>
      <c r="L26" s="4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8" customFormat="1" ht="16.5" customHeight="1">
      <c r="A27" s="115"/>
      <c r="B27" s="116"/>
      <c r="C27" s="115"/>
      <c r="D27" s="115"/>
      <c r="E27" s="26" t="s">
        <v>1</v>
      </c>
      <c r="F27" s="26"/>
      <c r="G27" s="26"/>
      <c r="H27" s="2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4"/>
      <c r="E29" s="84"/>
      <c r="F29" s="84"/>
      <c r="G29" s="84"/>
      <c r="H29" s="84"/>
      <c r="I29" s="84"/>
      <c r="J29" s="84"/>
      <c r="K29" s="84"/>
      <c r="L29" s="49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="2" customFormat="1" ht="25.44" customHeight="1">
      <c r="A30" s="28"/>
      <c r="B30" s="29"/>
      <c r="C30" s="28"/>
      <c r="D30" s="118" t="s">
        <v>33</v>
      </c>
      <c r="E30" s="28"/>
      <c r="F30" s="28"/>
      <c r="G30" s="28"/>
      <c r="H30" s="28"/>
      <c r="I30" s="28"/>
      <c r="J30" s="90">
        <f>ROUND(J122, 2)</f>
        <v>37740.18</v>
      </c>
      <c r="K30" s="28"/>
      <c r="L30" s="4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="2" customFormat="1" ht="6.96" customHeight="1">
      <c r="A31" s="28"/>
      <c r="B31" s="29"/>
      <c r="C31" s="28"/>
      <c r="D31" s="84"/>
      <c r="E31" s="84"/>
      <c r="F31" s="84"/>
      <c r="G31" s="84"/>
      <c r="H31" s="84"/>
      <c r="I31" s="84"/>
      <c r="J31" s="84"/>
      <c r="K31" s="84"/>
      <c r="L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28"/>
      <c r="F32" s="33" t="s">
        <v>35</v>
      </c>
      <c r="G32" s="28"/>
      <c r="H32" s="28"/>
      <c r="I32" s="33" t="s">
        <v>34</v>
      </c>
      <c r="J32" s="33" t="s">
        <v>36</v>
      </c>
      <c r="K32" s="28"/>
      <c r="L32" s="4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="2" customFormat="1" ht="14.4" customHeight="1">
      <c r="A33" s="28"/>
      <c r="B33" s="29"/>
      <c r="C33" s="28"/>
      <c r="D33" s="119" t="s">
        <v>37</v>
      </c>
      <c r="E33" s="35" t="s">
        <v>38</v>
      </c>
      <c r="F33" s="120">
        <f>ROUND((SUM(BE122:BE144)),  2)</f>
        <v>0</v>
      </c>
      <c r="G33" s="121"/>
      <c r="H33" s="121"/>
      <c r="I33" s="122">
        <v>0.2</v>
      </c>
      <c r="J33" s="120">
        <f>ROUND(((SUM(BE122:BE144))*I33),  2)</f>
        <v>0</v>
      </c>
      <c r="K33" s="28"/>
      <c r="L33" s="49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="2" customFormat="1" ht="14.4" customHeight="1">
      <c r="A34" s="28"/>
      <c r="B34" s="29"/>
      <c r="C34" s="28"/>
      <c r="D34" s="28"/>
      <c r="E34" s="35" t="s">
        <v>39</v>
      </c>
      <c r="F34" s="123">
        <f>ROUND((SUM(BF122:BF144)),  2)</f>
        <v>37740.18</v>
      </c>
      <c r="G34" s="28"/>
      <c r="H34" s="28"/>
      <c r="I34" s="124">
        <v>0.2</v>
      </c>
      <c r="J34" s="123">
        <f>ROUND(((SUM(BF122:BF144))*I34),  2)</f>
        <v>7548.04</v>
      </c>
      <c r="K34" s="28"/>
      <c r="L34" s="4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25" t="s">
        <v>40</v>
      </c>
      <c r="F35" s="123">
        <f>ROUND((SUM(BG122:BG144)),  2)</f>
        <v>0</v>
      </c>
      <c r="G35" s="28"/>
      <c r="H35" s="28"/>
      <c r="I35" s="124">
        <v>0.2</v>
      </c>
      <c r="J35" s="123">
        <f>0</f>
        <v>0</v>
      </c>
      <c r="K35" s="28"/>
      <c r="L35" s="4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hidden="1" s="2" customFormat="1" ht="14.4" customHeight="1">
      <c r="A36" s="28"/>
      <c r="B36" s="29"/>
      <c r="C36" s="28"/>
      <c r="D36" s="28"/>
      <c r="E36" s="25" t="s">
        <v>41</v>
      </c>
      <c r="F36" s="123">
        <f>ROUND((SUM(BH122:BH144)),  2)</f>
        <v>0</v>
      </c>
      <c r="G36" s="28"/>
      <c r="H36" s="28"/>
      <c r="I36" s="124">
        <v>0.2</v>
      </c>
      <c r="J36" s="123">
        <f>0</f>
        <v>0</v>
      </c>
      <c r="K36" s="28"/>
      <c r="L36" s="4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hidden="1" s="2" customFormat="1" ht="14.4" customHeight="1">
      <c r="A37" s="28"/>
      <c r="B37" s="29"/>
      <c r="C37" s="28"/>
      <c r="D37" s="28"/>
      <c r="E37" s="35" t="s">
        <v>42</v>
      </c>
      <c r="F37" s="120">
        <f>ROUND((SUM(BI122:BI144)),  2)</f>
        <v>0</v>
      </c>
      <c r="G37" s="121"/>
      <c r="H37" s="121"/>
      <c r="I37" s="122">
        <v>0</v>
      </c>
      <c r="J37" s="120">
        <f>0</f>
        <v>0</v>
      </c>
      <c r="K37" s="28"/>
      <c r="L37" s="4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6.96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2" customFormat="1" ht="25.44" customHeight="1">
      <c r="A39" s="28"/>
      <c r="B39" s="29"/>
      <c r="C39" s="125"/>
      <c r="D39" s="126" t="s">
        <v>43</v>
      </c>
      <c r="E39" s="75"/>
      <c r="F39" s="75"/>
      <c r="G39" s="127" t="s">
        <v>44</v>
      </c>
      <c r="H39" s="128" t="s">
        <v>45</v>
      </c>
      <c r="I39" s="75"/>
      <c r="J39" s="129">
        <f>SUM(J30:J37)</f>
        <v>45288.22</v>
      </c>
      <c r="K39" s="130"/>
      <c r="L39" s="4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9"/>
      <c r="D50" s="50" t="s">
        <v>46</v>
      </c>
      <c r="E50" s="51"/>
      <c r="F50" s="51"/>
      <c r="G50" s="50" t="s">
        <v>47</v>
      </c>
      <c r="H50" s="51"/>
      <c r="I50" s="51"/>
      <c r="J50" s="51"/>
      <c r="K50" s="51"/>
      <c r="L50" s="49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52" t="s">
        <v>48</v>
      </c>
      <c r="E61" s="31"/>
      <c r="F61" s="131" t="s">
        <v>49</v>
      </c>
      <c r="G61" s="52" t="s">
        <v>48</v>
      </c>
      <c r="H61" s="31"/>
      <c r="I61" s="31"/>
      <c r="J61" s="132" t="s">
        <v>49</v>
      </c>
      <c r="K61" s="31"/>
      <c r="L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50" t="s">
        <v>50</v>
      </c>
      <c r="E65" s="53"/>
      <c r="F65" s="53"/>
      <c r="G65" s="50" t="s">
        <v>51</v>
      </c>
      <c r="H65" s="53"/>
      <c r="I65" s="53"/>
      <c r="J65" s="53"/>
      <c r="K65" s="53"/>
      <c r="L65" s="4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52" t="s">
        <v>48</v>
      </c>
      <c r="E76" s="31"/>
      <c r="F76" s="131" t="s">
        <v>49</v>
      </c>
      <c r="G76" s="52" t="s">
        <v>48</v>
      </c>
      <c r="H76" s="31"/>
      <c r="I76" s="31"/>
      <c r="J76" s="132" t="s">
        <v>49</v>
      </c>
      <c r="K76" s="31"/>
      <c r="L76" s="4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4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4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="2" customFormat="1" ht="24.96" customHeight="1">
      <c r="A82" s="28"/>
      <c r="B82" s="29"/>
      <c r="C82" s="19" t="s">
        <v>96</v>
      </c>
      <c r="D82" s="28"/>
      <c r="E82" s="28"/>
      <c r="F82" s="28"/>
      <c r="G82" s="28"/>
      <c r="H82" s="28"/>
      <c r="I82" s="28"/>
      <c r="J82" s="28"/>
      <c r="K82" s="28"/>
      <c r="L82" s="4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="2" customFormat="1" ht="16.5" customHeight="1">
      <c r="A85" s="28"/>
      <c r="B85" s="29"/>
      <c r="C85" s="28"/>
      <c r="D85" s="28"/>
      <c r="E85" s="195" t="str">
        <f>E7</f>
        <v>Stajne s hospodárskou budovou</v>
      </c>
      <c r="F85" s="25"/>
      <c r="G85" s="25"/>
      <c r="H85" s="25"/>
      <c r="I85" s="28"/>
      <c r="J85" s="28"/>
      <c r="K85" s="28"/>
      <c r="L85" s="4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="2" customFormat="1" ht="12" customHeight="1">
      <c r="A86" s="28"/>
      <c r="B86" s="29"/>
      <c r="C86" s="25" t="s">
        <v>363</v>
      </c>
      <c r="D86" s="28"/>
      <c r="E86" s="28"/>
      <c r="F86" s="28"/>
      <c r="G86" s="28"/>
      <c r="H86" s="28"/>
      <c r="I86" s="28"/>
      <c r="J86" s="28"/>
      <c r="K86" s="28"/>
      <c r="L86" s="4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="2" customFormat="1" ht="16.5" customHeight="1">
      <c r="A87" s="28"/>
      <c r="B87" s="29"/>
      <c r="C87" s="28"/>
      <c r="D87" s="28"/>
      <c r="E87" s="61" t="str">
        <f>E9</f>
        <v>SO 08 - Oplotenie výbehu pre kone</v>
      </c>
      <c r="F87" s="28"/>
      <c r="G87" s="28"/>
      <c r="H87" s="28"/>
      <c r="I87" s="28"/>
      <c r="J87" s="28"/>
      <c r="K87" s="28"/>
      <c r="L87" s="4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="2" customFormat="1" ht="12" customHeight="1">
      <c r="A89" s="28"/>
      <c r="B89" s="29"/>
      <c r="C89" s="25" t="s">
        <v>17</v>
      </c>
      <c r="D89" s="28"/>
      <c r="E89" s="28"/>
      <c r="F89" s="22" t="str">
        <f>F12</f>
        <v>Veľké Leváre</v>
      </c>
      <c r="G89" s="28"/>
      <c r="H89" s="28"/>
      <c r="I89" s="25" t="s">
        <v>19</v>
      </c>
      <c r="J89" s="63" t="str">
        <f>IF(J12="","",J12)</f>
        <v>23. 6. 2022</v>
      </c>
      <c r="K89" s="28"/>
      <c r="L89" s="4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="2" customFormat="1" ht="6.96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="2" customFormat="1" ht="25.65" customHeight="1">
      <c r="A91" s="28"/>
      <c r="B91" s="29"/>
      <c r="C91" s="25" t="s">
        <v>21</v>
      </c>
      <c r="D91" s="28"/>
      <c r="E91" s="28"/>
      <c r="F91" s="22" t="str">
        <f>E15</f>
        <v>Martina STACHOVÁ</v>
      </c>
      <c r="G91" s="28"/>
      <c r="H91" s="28"/>
      <c r="I91" s="25" t="s">
        <v>27</v>
      </c>
      <c r="J91" s="26" t="str">
        <f>E21</f>
        <v>ABORIGIN Projekt, s.r.o.</v>
      </c>
      <c r="K91" s="28"/>
      <c r="L91" s="4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="2" customFormat="1" ht="15.15" customHeight="1">
      <c r="A92" s="28"/>
      <c r="B92" s="29"/>
      <c r="C92" s="25" t="s">
        <v>25</v>
      </c>
      <c r="D92" s="28"/>
      <c r="E92" s="28"/>
      <c r="F92" s="22" t="str">
        <f>IF(E18="","",E18)</f>
        <v xml:space="preserve"> </v>
      </c>
      <c r="G92" s="28"/>
      <c r="H92" s="28"/>
      <c r="I92" s="25" t="s">
        <v>30</v>
      </c>
      <c r="J92" s="26" t="str">
        <f>E24</f>
        <v>Adam Pupiš</v>
      </c>
      <c r="K92" s="28"/>
      <c r="L92" s="4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="2" customFormat="1" ht="29.28" customHeight="1">
      <c r="A94" s="28"/>
      <c r="B94" s="29"/>
      <c r="C94" s="133" t="s">
        <v>97</v>
      </c>
      <c r="D94" s="125"/>
      <c r="E94" s="125"/>
      <c r="F94" s="125"/>
      <c r="G94" s="125"/>
      <c r="H94" s="125"/>
      <c r="I94" s="125"/>
      <c r="J94" s="134" t="s">
        <v>98</v>
      </c>
      <c r="K94" s="125"/>
      <c r="L94" s="4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="2" customFormat="1" ht="10.32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="2" customFormat="1" ht="22.8" customHeight="1">
      <c r="A96" s="28"/>
      <c r="B96" s="29"/>
      <c r="C96" s="135" t="s">
        <v>99</v>
      </c>
      <c r="D96" s="28"/>
      <c r="E96" s="28"/>
      <c r="F96" s="28"/>
      <c r="G96" s="28"/>
      <c r="H96" s="28"/>
      <c r="I96" s="28"/>
      <c r="J96" s="90">
        <f>J122</f>
        <v>37740.179999999992</v>
      </c>
      <c r="K96" s="28"/>
      <c r="L96" s="4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5" t="s">
        <v>100</v>
      </c>
    </row>
    <row r="97" s="9" customFormat="1" ht="24.96" customHeight="1">
      <c r="A97" s="9"/>
      <c r="B97" s="136"/>
      <c r="C97" s="9"/>
      <c r="D97" s="137" t="s">
        <v>101</v>
      </c>
      <c r="E97" s="138"/>
      <c r="F97" s="138"/>
      <c r="G97" s="138"/>
      <c r="H97" s="138"/>
      <c r="I97" s="138"/>
      <c r="J97" s="139">
        <f>J123</f>
        <v>15903.14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102</v>
      </c>
      <c r="E98" s="142"/>
      <c r="F98" s="142"/>
      <c r="G98" s="142"/>
      <c r="H98" s="142"/>
      <c r="I98" s="142"/>
      <c r="J98" s="143">
        <f>J124</f>
        <v>4618.57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103</v>
      </c>
      <c r="E99" s="142"/>
      <c r="F99" s="142"/>
      <c r="G99" s="142"/>
      <c r="H99" s="142"/>
      <c r="I99" s="142"/>
      <c r="J99" s="143">
        <f>J133</f>
        <v>9827.2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106</v>
      </c>
      <c r="E100" s="142"/>
      <c r="F100" s="142"/>
      <c r="G100" s="142"/>
      <c r="H100" s="142"/>
      <c r="I100" s="142"/>
      <c r="J100" s="143">
        <f>J137</f>
        <v>1457.37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6"/>
      <c r="C101" s="9"/>
      <c r="D101" s="137" t="s">
        <v>107</v>
      </c>
      <c r="E101" s="138"/>
      <c r="F101" s="138"/>
      <c r="G101" s="138"/>
      <c r="H101" s="138"/>
      <c r="I101" s="138"/>
      <c r="J101" s="139">
        <f>J139</f>
        <v>21837.039999999996</v>
      </c>
      <c r="K101" s="9"/>
      <c r="L101" s="13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0"/>
      <c r="C102" s="10"/>
      <c r="D102" s="141" t="s">
        <v>436</v>
      </c>
      <c r="E102" s="142"/>
      <c r="F102" s="142"/>
      <c r="G102" s="142"/>
      <c r="H102" s="142"/>
      <c r="I102" s="142"/>
      <c r="J102" s="143">
        <f>J140</f>
        <v>21837.039999999996</v>
      </c>
      <c r="K102" s="10"/>
      <c r="L102" s="14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28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49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="2" customFormat="1" ht="6.96" customHeight="1">
      <c r="A104" s="28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49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8" s="2" customFormat="1" ht="6.96" customHeight="1">
      <c r="A108" s="28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4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="2" customFormat="1" ht="24.96" customHeight="1">
      <c r="A109" s="28"/>
      <c r="B109" s="29"/>
      <c r="C109" s="19" t="s">
        <v>111</v>
      </c>
      <c r="D109" s="28"/>
      <c r="E109" s="28"/>
      <c r="F109" s="28"/>
      <c r="G109" s="28"/>
      <c r="H109" s="28"/>
      <c r="I109" s="28"/>
      <c r="J109" s="28"/>
      <c r="K109" s="28"/>
      <c r="L109" s="4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="2" customFormat="1" ht="6.96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4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12" customHeight="1">
      <c r="A111" s="28"/>
      <c r="B111" s="29"/>
      <c r="C111" s="25" t="s">
        <v>13</v>
      </c>
      <c r="D111" s="28"/>
      <c r="E111" s="28"/>
      <c r="F111" s="28"/>
      <c r="G111" s="28"/>
      <c r="H111" s="28"/>
      <c r="I111" s="28"/>
      <c r="J111" s="28"/>
      <c r="K111" s="28"/>
      <c r="L111" s="4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16.5" customHeight="1">
      <c r="A112" s="28"/>
      <c r="B112" s="29"/>
      <c r="C112" s="28"/>
      <c r="D112" s="28"/>
      <c r="E112" s="195" t="str">
        <f>E7</f>
        <v>Stajne s hospodárskou budovou</v>
      </c>
      <c r="F112" s="25"/>
      <c r="G112" s="25"/>
      <c r="H112" s="25"/>
      <c r="I112" s="28"/>
      <c r="J112" s="28"/>
      <c r="K112" s="28"/>
      <c r="L112" s="4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12" customHeight="1">
      <c r="A113" s="28"/>
      <c r="B113" s="29"/>
      <c r="C113" s="25" t="s">
        <v>363</v>
      </c>
      <c r="D113" s="28"/>
      <c r="E113" s="28"/>
      <c r="F113" s="28"/>
      <c r="G113" s="28"/>
      <c r="H113" s="28"/>
      <c r="I113" s="28"/>
      <c r="J113" s="28"/>
      <c r="K113" s="28"/>
      <c r="L113" s="4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2" customFormat="1" ht="16.5" customHeight="1">
      <c r="A114" s="28"/>
      <c r="B114" s="29"/>
      <c r="C114" s="28"/>
      <c r="D114" s="28"/>
      <c r="E114" s="61" t="str">
        <f>E9</f>
        <v>SO 08 - Oplotenie výbehu pre kone</v>
      </c>
      <c r="F114" s="28"/>
      <c r="G114" s="28"/>
      <c r="H114" s="28"/>
      <c r="I114" s="28"/>
      <c r="J114" s="28"/>
      <c r="K114" s="28"/>
      <c r="L114" s="4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="2" customFormat="1" ht="6.96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4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="2" customFormat="1" ht="12" customHeight="1">
      <c r="A116" s="28"/>
      <c r="B116" s="29"/>
      <c r="C116" s="25" t="s">
        <v>17</v>
      </c>
      <c r="D116" s="28"/>
      <c r="E116" s="28"/>
      <c r="F116" s="22" t="str">
        <f>F12</f>
        <v>Veľké Leváre</v>
      </c>
      <c r="G116" s="28"/>
      <c r="H116" s="28"/>
      <c r="I116" s="25" t="s">
        <v>19</v>
      </c>
      <c r="J116" s="63" t="str">
        <f>IF(J12="","",J12)</f>
        <v>23. 6. 2022</v>
      </c>
      <c r="K116" s="28"/>
      <c r="L116" s="49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="2" customFormat="1" ht="6.96" customHeight="1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49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="2" customFormat="1" ht="25.65" customHeight="1">
      <c r="A118" s="28"/>
      <c r="B118" s="29"/>
      <c r="C118" s="25" t="s">
        <v>21</v>
      </c>
      <c r="D118" s="28"/>
      <c r="E118" s="28"/>
      <c r="F118" s="22" t="str">
        <f>E15</f>
        <v>Martina STACHOVÁ</v>
      </c>
      <c r="G118" s="28"/>
      <c r="H118" s="28"/>
      <c r="I118" s="25" t="s">
        <v>27</v>
      </c>
      <c r="J118" s="26" t="str">
        <f>E21</f>
        <v>ABORIGIN Projekt, s.r.o.</v>
      </c>
      <c r="K118" s="28"/>
      <c r="L118" s="49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="2" customFormat="1" ht="15.15" customHeight="1">
      <c r="A119" s="28"/>
      <c r="B119" s="29"/>
      <c r="C119" s="25" t="s">
        <v>25</v>
      </c>
      <c r="D119" s="28"/>
      <c r="E119" s="28"/>
      <c r="F119" s="22" t="str">
        <f>IF(E18="","",E18)</f>
        <v xml:space="preserve"> </v>
      </c>
      <c r="G119" s="28"/>
      <c r="H119" s="28"/>
      <c r="I119" s="25" t="s">
        <v>30</v>
      </c>
      <c r="J119" s="26" t="str">
        <f>E24</f>
        <v>Adam Pupiš</v>
      </c>
      <c r="K119" s="28"/>
      <c r="L119" s="49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="2" customFormat="1" ht="10.32" customHeight="1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49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="11" customFormat="1" ht="29.28" customHeight="1">
      <c r="A121" s="144"/>
      <c r="B121" s="145"/>
      <c r="C121" s="146" t="s">
        <v>112</v>
      </c>
      <c r="D121" s="147" t="s">
        <v>58</v>
      </c>
      <c r="E121" s="147" t="s">
        <v>54</v>
      </c>
      <c r="F121" s="147" t="s">
        <v>55</v>
      </c>
      <c r="G121" s="147" t="s">
        <v>113</v>
      </c>
      <c r="H121" s="147" t="s">
        <v>114</v>
      </c>
      <c r="I121" s="147" t="s">
        <v>115</v>
      </c>
      <c r="J121" s="148" t="s">
        <v>98</v>
      </c>
      <c r="K121" s="149" t="s">
        <v>116</v>
      </c>
      <c r="L121" s="150"/>
      <c r="M121" s="80" t="s">
        <v>1</v>
      </c>
      <c r="N121" s="81" t="s">
        <v>37</v>
      </c>
      <c r="O121" s="81" t="s">
        <v>117</v>
      </c>
      <c r="P121" s="81" t="s">
        <v>118</v>
      </c>
      <c r="Q121" s="81" t="s">
        <v>119</v>
      </c>
      <c r="R121" s="81" t="s">
        <v>120</v>
      </c>
      <c r="S121" s="81" t="s">
        <v>121</v>
      </c>
      <c r="T121" s="82" t="s">
        <v>122</v>
      </c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</row>
    <row r="122" s="2" customFormat="1" ht="22.8" customHeight="1">
      <c r="A122" s="28"/>
      <c r="B122" s="29"/>
      <c r="C122" s="87" t="s">
        <v>99</v>
      </c>
      <c r="D122" s="28"/>
      <c r="E122" s="28"/>
      <c r="F122" s="28"/>
      <c r="G122" s="28"/>
      <c r="H122" s="28"/>
      <c r="I122" s="28"/>
      <c r="J122" s="151">
        <f>BK122</f>
        <v>37740.179999999992</v>
      </c>
      <c r="K122" s="28"/>
      <c r="L122" s="29"/>
      <c r="M122" s="83"/>
      <c r="N122" s="67"/>
      <c r="O122" s="84"/>
      <c r="P122" s="152">
        <f>P123+P139</f>
        <v>0</v>
      </c>
      <c r="Q122" s="84"/>
      <c r="R122" s="152">
        <f>R123+R139</f>
        <v>0</v>
      </c>
      <c r="S122" s="84"/>
      <c r="T122" s="153">
        <f>T123+T139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5" t="s">
        <v>72</v>
      </c>
      <c r="AU122" s="15" t="s">
        <v>100</v>
      </c>
      <c r="BK122" s="154">
        <f>BK123+BK139</f>
        <v>37740.179999999992</v>
      </c>
    </row>
    <row r="123" s="12" customFormat="1" ht="25.92" customHeight="1">
      <c r="A123" s="12"/>
      <c r="B123" s="155"/>
      <c r="C123" s="12"/>
      <c r="D123" s="156" t="s">
        <v>72</v>
      </c>
      <c r="E123" s="157" t="s">
        <v>123</v>
      </c>
      <c r="F123" s="157" t="s">
        <v>124</v>
      </c>
      <c r="G123" s="12"/>
      <c r="H123" s="12"/>
      <c r="I123" s="12"/>
      <c r="J123" s="158">
        <f>BK123</f>
        <v>15903.14</v>
      </c>
      <c r="K123" s="12"/>
      <c r="L123" s="155"/>
      <c r="M123" s="159"/>
      <c r="N123" s="160"/>
      <c r="O123" s="160"/>
      <c r="P123" s="161">
        <f>P124+P133+P137</f>
        <v>0</v>
      </c>
      <c r="Q123" s="160"/>
      <c r="R123" s="161">
        <f>R124+R133+R137</f>
        <v>0</v>
      </c>
      <c r="S123" s="160"/>
      <c r="T123" s="162">
        <f>T124+T133+T137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6" t="s">
        <v>78</v>
      </c>
      <c r="AT123" s="163" t="s">
        <v>72</v>
      </c>
      <c r="AU123" s="163" t="s">
        <v>73</v>
      </c>
      <c r="AY123" s="156" t="s">
        <v>125</v>
      </c>
      <c r="BK123" s="164">
        <f>BK124+BK133+BK137</f>
        <v>15903.14</v>
      </c>
    </row>
    <row r="124" s="12" customFormat="1" ht="22.8" customHeight="1">
      <c r="A124" s="12"/>
      <c r="B124" s="155"/>
      <c r="C124" s="12"/>
      <c r="D124" s="156" t="s">
        <v>72</v>
      </c>
      <c r="E124" s="165" t="s">
        <v>78</v>
      </c>
      <c r="F124" s="165" t="s">
        <v>126</v>
      </c>
      <c r="G124" s="12"/>
      <c r="H124" s="12"/>
      <c r="I124" s="12"/>
      <c r="J124" s="166">
        <f>BK124</f>
        <v>4618.57</v>
      </c>
      <c r="K124" s="12"/>
      <c r="L124" s="155"/>
      <c r="M124" s="159"/>
      <c r="N124" s="160"/>
      <c r="O124" s="160"/>
      <c r="P124" s="161">
        <f>SUM(P125:P132)</f>
        <v>0</v>
      </c>
      <c r="Q124" s="160"/>
      <c r="R124" s="161">
        <f>SUM(R125:R132)</f>
        <v>0</v>
      </c>
      <c r="S124" s="160"/>
      <c r="T124" s="162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6" t="s">
        <v>78</v>
      </c>
      <c r="AT124" s="163" t="s">
        <v>72</v>
      </c>
      <c r="AU124" s="163" t="s">
        <v>78</v>
      </c>
      <c r="AY124" s="156" t="s">
        <v>125</v>
      </c>
      <c r="BK124" s="164">
        <f>SUM(BK125:BK132)</f>
        <v>4618.57</v>
      </c>
    </row>
    <row r="125" s="2" customFormat="1" ht="24.15" customHeight="1">
      <c r="A125" s="28"/>
      <c r="B125" s="167"/>
      <c r="C125" s="168" t="s">
        <v>78</v>
      </c>
      <c r="D125" s="168" t="s">
        <v>127</v>
      </c>
      <c r="E125" s="169" t="s">
        <v>146</v>
      </c>
      <c r="F125" s="170" t="s">
        <v>147</v>
      </c>
      <c r="G125" s="171" t="s">
        <v>136</v>
      </c>
      <c r="H125" s="172">
        <v>115.2</v>
      </c>
      <c r="I125" s="173">
        <v>11.38</v>
      </c>
      <c r="J125" s="173">
        <f>ROUND(I125*H125,2)</f>
        <v>1310.98</v>
      </c>
      <c r="K125" s="174"/>
      <c r="L125" s="29"/>
      <c r="M125" s="175" t="s">
        <v>1</v>
      </c>
      <c r="N125" s="176" t="s">
        <v>39</v>
      </c>
      <c r="O125" s="177">
        <v>0</v>
      </c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79" t="s">
        <v>131</v>
      </c>
      <c r="AT125" s="179" t="s">
        <v>127</v>
      </c>
      <c r="AU125" s="179" t="s">
        <v>132</v>
      </c>
      <c r="AY125" s="15" t="s">
        <v>125</v>
      </c>
      <c r="BE125" s="180">
        <f>IF(N125="základná",J125,0)</f>
        <v>0</v>
      </c>
      <c r="BF125" s="180">
        <f>IF(N125="znížená",J125,0)</f>
        <v>1310.98</v>
      </c>
      <c r="BG125" s="180">
        <f>IF(N125="zákl. prenesená",J125,0)</f>
        <v>0</v>
      </c>
      <c r="BH125" s="180">
        <f>IF(N125="zníž. prenesená",J125,0)</f>
        <v>0</v>
      </c>
      <c r="BI125" s="180">
        <f>IF(N125="nulová",J125,0)</f>
        <v>0</v>
      </c>
      <c r="BJ125" s="15" t="s">
        <v>132</v>
      </c>
      <c r="BK125" s="180">
        <f>ROUND(I125*H125,2)</f>
        <v>1310.98</v>
      </c>
      <c r="BL125" s="15" t="s">
        <v>131</v>
      </c>
      <c r="BM125" s="179" t="s">
        <v>132</v>
      </c>
    </row>
    <row r="126" s="2" customFormat="1" ht="37.8" customHeight="1">
      <c r="A126" s="28"/>
      <c r="B126" s="167"/>
      <c r="C126" s="168" t="s">
        <v>132</v>
      </c>
      <c r="D126" s="168" t="s">
        <v>127</v>
      </c>
      <c r="E126" s="169" t="s">
        <v>150</v>
      </c>
      <c r="F126" s="170" t="s">
        <v>151</v>
      </c>
      <c r="G126" s="171" t="s">
        <v>136</v>
      </c>
      <c r="H126" s="172">
        <v>115.2</v>
      </c>
      <c r="I126" s="173">
        <v>1.1200000000000002</v>
      </c>
      <c r="J126" s="173">
        <f>ROUND(I126*H126,2)</f>
        <v>129.02000000000002</v>
      </c>
      <c r="K126" s="174"/>
      <c r="L126" s="29"/>
      <c r="M126" s="175" t="s">
        <v>1</v>
      </c>
      <c r="N126" s="176" t="s">
        <v>39</v>
      </c>
      <c r="O126" s="177">
        <v>0</v>
      </c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79" t="s">
        <v>131</v>
      </c>
      <c r="AT126" s="179" t="s">
        <v>127</v>
      </c>
      <c r="AU126" s="179" t="s">
        <v>132</v>
      </c>
      <c r="AY126" s="15" t="s">
        <v>125</v>
      </c>
      <c r="BE126" s="180">
        <f>IF(N126="základná",J126,0)</f>
        <v>0</v>
      </c>
      <c r="BF126" s="180">
        <f>IF(N126="znížená",J126,0)</f>
        <v>129.02000000000002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5" t="s">
        <v>132</v>
      </c>
      <c r="BK126" s="180">
        <f>ROUND(I126*H126,2)</f>
        <v>129.02000000000002</v>
      </c>
      <c r="BL126" s="15" t="s">
        <v>131</v>
      </c>
      <c r="BM126" s="179" t="s">
        <v>131</v>
      </c>
    </row>
    <row r="127" s="2" customFormat="1" ht="37.8" customHeight="1">
      <c r="A127" s="28"/>
      <c r="B127" s="167"/>
      <c r="C127" s="168" t="s">
        <v>138</v>
      </c>
      <c r="D127" s="168" t="s">
        <v>127</v>
      </c>
      <c r="E127" s="169" t="s">
        <v>154</v>
      </c>
      <c r="F127" s="170" t="s">
        <v>155</v>
      </c>
      <c r="G127" s="171" t="s">
        <v>136</v>
      </c>
      <c r="H127" s="172">
        <v>115.2</v>
      </c>
      <c r="I127" s="173">
        <v>1.52</v>
      </c>
      <c r="J127" s="173">
        <f>ROUND(I127*H127,2)</f>
        <v>175.1</v>
      </c>
      <c r="K127" s="174"/>
      <c r="L127" s="29"/>
      <c r="M127" s="175" t="s">
        <v>1</v>
      </c>
      <c r="N127" s="176" t="s">
        <v>39</v>
      </c>
      <c r="O127" s="177">
        <v>0</v>
      </c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79" t="s">
        <v>131</v>
      </c>
      <c r="AT127" s="179" t="s">
        <v>127</v>
      </c>
      <c r="AU127" s="179" t="s">
        <v>132</v>
      </c>
      <c r="AY127" s="15" t="s">
        <v>125</v>
      </c>
      <c r="BE127" s="180">
        <f>IF(N127="základná",J127,0)</f>
        <v>0</v>
      </c>
      <c r="BF127" s="180">
        <f>IF(N127="znížená",J127,0)</f>
        <v>175.1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5" t="s">
        <v>132</v>
      </c>
      <c r="BK127" s="180">
        <f>ROUND(I127*H127,2)</f>
        <v>175.1</v>
      </c>
      <c r="BL127" s="15" t="s">
        <v>131</v>
      </c>
      <c r="BM127" s="179" t="s">
        <v>149</v>
      </c>
    </row>
    <row r="128" s="2" customFormat="1" ht="44.25" customHeight="1">
      <c r="A128" s="28"/>
      <c r="B128" s="167"/>
      <c r="C128" s="168" t="s">
        <v>131</v>
      </c>
      <c r="D128" s="168" t="s">
        <v>127</v>
      </c>
      <c r="E128" s="169" t="s">
        <v>158</v>
      </c>
      <c r="F128" s="170" t="s">
        <v>159</v>
      </c>
      <c r="G128" s="171" t="s">
        <v>136</v>
      </c>
      <c r="H128" s="172">
        <v>3340.8</v>
      </c>
      <c r="I128" s="173">
        <v>0.33000000000000004</v>
      </c>
      <c r="J128" s="173">
        <f>ROUND(I128*H128,2)</f>
        <v>1102.46</v>
      </c>
      <c r="K128" s="174"/>
      <c r="L128" s="29"/>
      <c r="M128" s="175" t="s">
        <v>1</v>
      </c>
      <c r="N128" s="176" t="s">
        <v>39</v>
      </c>
      <c r="O128" s="177">
        <v>0</v>
      </c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79" t="s">
        <v>131</v>
      </c>
      <c r="AT128" s="179" t="s">
        <v>127</v>
      </c>
      <c r="AU128" s="179" t="s">
        <v>132</v>
      </c>
      <c r="AY128" s="15" t="s">
        <v>125</v>
      </c>
      <c r="BE128" s="180">
        <f>IF(N128="základná",J128,0)</f>
        <v>0</v>
      </c>
      <c r="BF128" s="180">
        <f>IF(N128="znížená",J128,0)</f>
        <v>1102.46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5" t="s">
        <v>132</v>
      </c>
      <c r="BK128" s="180">
        <f>ROUND(I128*H128,2)</f>
        <v>1102.46</v>
      </c>
      <c r="BL128" s="15" t="s">
        <v>131</v>
      </c>
      <c r="BM128" s="179" t="s">
        <v>157</v>
      </c>
    </row>
    <row r="129" s="2" customFormat="1" ht="24.15" customHeight="1">
      <c r="A129" s="28"/>
      <c r="B129" s="167"/>
      <c r="C129" s="168" t="s">
        <v>145</v>
      </c>
      <c r="D129" s="168" t="s">
        <v>127</v>
      </c>
      <c r="E129" s="169" t="s">
        <v>162</v>
      </c>
      <c r="F129" s="170" t="s">
        <v>163</v>
      </c>
      <c r="G129" s="171" t="s">
        <v>136</v>
      </c>
      <c r="H129" s="172">
        <v>115.2</v>
      </c>
      <c r="I129" s="173">
        <v>2.04</v>
      </c>
      <c r="J129" s="173">
        <f>ROUND(I129*H129,2)</f>
        <v>235.01</v>
      </c>
      <c r="K129" s="174"/>
      <c r="L129" s="29"/>
      <c r="M129" s="175" t="s">
        <v>1</v>
      </c>
      <c r="N129" s="176" t="s">
        <v>39</v>
      </c>
      <c r="O129" s="177">
        <v>0</v>
      </c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79" t="s">
        <v>131</v>
      </c>
      <c r="AT129" s="179" t="s">
        <v>127</v>
      </c>
      <c r="AU129" s="179" t="s">
        <v>132</v>
      </c>
      <c r="AY129" s="15" t="s">
        <v>125</v>
      </c>
      <c r="BE129" s="180">
        <f>IF(N129="základná",J129,0)</f>
        <v>0</v>
      </c>
      <c r="BF129" s="180">
        <f>IF(N129="znížená",J129,0)</f>
        <v>235.01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5" t="s">
        <v>132</v>
      </c>
      <c r="BK129" s="180">
        <f>ROUND(I129*H129,2)</f>
        <v>235.01</v>
      </c>
      <c r="BL129" s="15" t="s">
        <v>131</v>
      </c>
      <c r="BM129" s="179" t="s">
        <v>165</v>
      </c>
    </row>
    <row r="130" s="2" customFormat="1" ht="21.75" customHeight="1">
      <c r="A130" s="28"/>
      <c r="B130" s="167"/>
      <c r="C130" s="168" t="s">
        <v>149</v>
      </c>
      <c r="D130" s="168" t="s">
        <v>127</v>
      </c>
      <c r="E130" s="169" t="s">
        <v>166</v>
      </c>
      <c r="F130" s="170" t="s">
        <v>167</v>
      </c>
      <c r="G130" s="171" t="s">
        <v>136</v>
      </c>
      <c r="H130" s="172">
        <v>41.472</v>
      </c>
      <c r="I130" s="173">
        <v>0.71</v>
      </c>
      <c r="J130" s="173">
        <f>ROUND(I130*H130,2)</f>
        <v>29.45</v>
      </c>
      <c r="K130" s="174"/>
      <c r="L130" s="29"/>
      <c r="M130" s="175" t="s">
        <v>1</v>
      </c>
      <c r="N130" s="176" t="s">
        <v>39</v>
      </c>
      <c r="O130" s="177">
        <v>0</v>
      </c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79" t="s">
        <v>131</v>
      </c>
      <c r="AT130" s="179" t="s">
        <v>127</v>
      </c>
      <c r="AU130" s="179" t="s">
        <v>132</v>
      </c>
      <c r="AY130" s="15" t="s">
        <v>125</v>
      </c>
      <c r="BE130" s="180">
        <f>IF(N130="základná",J130,0)</f>
        <v>0</v>
      </c>
      <c r="BF130" s="180">
        <f>IF(N130="znížená",J130,0)</f>
        <v>29.45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5" t="s">
        <v>132</v>
      </c>
      <c r="BK130" s="180">
        <f>ROUND(I130*H130,2)</f>
        <v>29.45</v>
      </c>
      <c r="BL130" s="15" t="s">
        <v>131</v>
      </c>
      <c r="BM130" s="179" t="s">
        <v>174</v>
      </c>
    </row>
    <row r="131" s="2" customFormat="1" ht="24.15" customHeight="1">
      <c r="A131" s="28"/>
      <c r="B131" s="167"/>
      <c r="C131" s="168" t="s">
        <v>153</v>
      </c>
      <c r="D131" s="168" t="s">
        <v>127</v>
      </c>
      <c r="E131" s="169" t="s">
        <v>170</v>
      </c>
      <c r="F131" s="170" t="s">
        <v>171</v>
      </c>
      <c r="G131" s="171" t="s">
        <v>172</v>
      </c>
      <c r="H131" s="172">
        <v>70.501999999999992</v>
      </c>
      <c r="I131" s="173">
        <v>19.49</v>
      </c>
      <c r="J131" s="173">
        <f>ROUND(I131*H131,2)</f>
        <v>1374.08</v>
      </c>
      <c r="K131" s="174"/>
      <c r="L131" s="29"/>
      <c r="M131" s="175" t="s">
        <v>1</v>
      </c>
      <c r="N131" s="176" t="s">
        <v>39</v>
      </c>
      <c r="O131" s="177">
        <v>0</v>
      </c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79" t="s">
        <v>131</v>
      </c>
      <c r="AT131" s="179" t="s">
        <v>127</v>
      </c>
      <c r="AU131" s="179" t="s">
        <v>132</v>
      </c>
      <c r="AY131" s="15" t="s">
        <v>125</v>
      </c>
      <c r="BE131" s="180">
        <f>IF(N131="základná",J131,0)</f>
        <v>0</v>
      </c>
      <c r="BF131" s="180">
        <f>IF(N131="znížená",J131,0)</f>
        <v>1374.08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5" t="s">
        <v>132</v>
      </c>
      <c r="BK131" s="180">
        <f>ROUND(I131*H131,2)</f>
        <v>1374.08</v>
      </c>
      <c r="BL131" s="15" t="s">
        <v>131</v>
      </c>
      <c r="BM131" s="179" t="s">
        <v>183</v>
      </c>
    </row>
    <row r="132" s="2" customFormat="1" ht="33" customHeight="1">
      <c r="A132" s="28"/>
      <c r="B132" s="167"/>
      <c r="C132" s="168" t="s">
        <v>157</v>
      </c>
      <c r="D132" s="168" t="s">
        <v>127</v>
      </c>
      <c r="E132" s="169" t="s">
        <v>175</v>
      </c>
      <c r="F132" s="170" t="s">
        <v>176</v>
      </c>
      <c r="G132" s="171" t="s">
        <v>136</v>
      </c>
      <c r="H132" s="172">
        <v>73.728</v>
      </c>
      <c r="I132" s="173">
        <v>3.56</v>
      </c>
      <c r="J132" s="173">
        <f>ROUND(I132*H132,2)</f>
        <v>262.47000000000004</v>
      </c>
      <c r="K132" s="174"/>
      <c r="L132" s="29"/>
      <c r="M132" s="175" t="s">
        <v>1</v>
      </c>
      <c r="N132" s="176" t="s">
        <v>39</v>
      </c>
      <c r="O132" s="177">
        <v>0</v>
      </c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79" t="s">
        <v>131</v>
      </c>
      <c r="AT132" s="179" t="s">
        <v>127</v>
      </c>
      <c r="AU132" s="179" t="s">
        <v>132</v>
      </c>
      <c r="AY132" s="15" t="s">
        <v>125</v>
      </c>
      <c r="BE132" s="180">
        <f>IF(N132="základná",J132,0)</f>
        <v>0</v>
      </c>
      <c r="BF132" s="180">
        <f>IF(N132="znížená",J132,0)</f>
        <v>262.47000000000004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5" t="s">
        <v>132</v>
      </c>
      <c r="BK132" s="180">
        <f>ROUND(I132*H132,2)</f>
        <v>262.47000000000004</v>
      </c>
      <c r="BL132" s="15" t="s">
        <v>131</v>
      </c>
      <c r="BM132" s="179" t="s">
        <v>193</v>
      </c>
    </row>
    <row r="133" s="12" customFormat="1" ht="22.8" customHeight="1">
      <c r="A133" s="12"/>
      <c r="B133" s="155"/>
      <c r="C133" s="12"/>
      <c r="D133" s="156" t="s">
        <v>72</v>
      </c>
      <c r="E133" s="165" t="s">
        <v>132</v>
      </c>
      <c r="F133" s="165" t="s">
        <v>192</v>
      </c>
      <c r="G133" s="12"/>
      <c r="H133" s="12"/>
      <c r="I133" s="12"/>
      <c r="J133" s="166">
        <f>BK133</f>
        <v>9827.2</v>
      </c>
      <c r="K133" s="12"/>
      <c r="L133" s="155"/>
      <c r="M133" s="159"/>
      <c r="N133" s="160"/>
      <c r="O133" s="160"/>
      <c r="P133" s="161">
        <f>SUM(P134:P136)</f>
        <v>0</v>
      </c>
      <c r="Q133" s="160"/>
      <c r="R133" s="161">
        <f>SUM(R134:R136)</f>
        <v>0</v>
      </c>
      <c r="S133" s="160"/>
      <c r="T133" s="162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6" t="s">
        <v>78</v>
      </c>
      <c r="AT133" s="163" t="s">
        <v>72</v>
      </c>
      <c r="AU133" s="163" t="s">
        <v>78</v>
      </c>
      <c r="AY133" s="156" t="s">
        <v>125</v>
      </c>
      <c r="BK133" s="164">
        <f>SUM(BK134:BK136)</f>
        <v>9827.2</v>
      </c>
    </row>
    <row r="134" s="2" customFormat="1" ht="24.15" customHeight="1">
      <c r="A134" s="28"/>
      <c r="B134" s="167"/>
      <c r="C134" s="168" t="s">
        <v>161</v>
      </c>
      <c r="D134" s="168" t="s">
        <v>127</v>
      </c>
      <c r="E134" s="169" t="s">
        <v>437</v>
      </c>
      <c r="F134" s="170" t="s">
        <v>438</v>
      </c>
      <c r="G134" s="171" t="s">
        <v>136</v>
      </c>
      <c r="H134" s="172">
        <v>41.472</v>
      </c>
      <c r="I134" s="173">
        <v>107.36</v>
      </c>
      <c r="J134" s="173">
        <f>ROUND(I134*H134,2)</f>
        <v>4452.43</v>
      </c>
      <c r="K134" s="174"/>
      <c r="L134" s="29"/>
      <c r="M134" s="175" t="s">
        <v>1</v>
      </c>
      <c r="N134" s="176" t="s">
        <v>39</v>
      </c>
      <c r="O134" s="177">
        <v>0</v>
      </c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79" t="s">
        <v>131</v>
      </c>
      <c r="AT134" s="179" t="s">
        <v>127</v>
      </c>
      <c r="AU134" s="179" t="s">
        <v>132</v>
      </c>
      <c r="AY134" s="15" t="s">
        <v>125</v>
      </c>
      <c r="BE134" s="180">
        <f>IF(N134="základná",J134,0)</f>
        <v>0</v>
      </c>
      <c r="BF134" s="180">
        <f>IF(N134="znížená",J134,0)</f>
        <v>4452.43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5" t="s">
        <v>132</v>
      </c>
      <c r="BK134" s="180">
        <f>ROUND(I134*H134,2)</f>
        <v>4452.43</v>
      </c>
      <c r="BL134" s="15" t="s">
        <v>131</v>
      </c>
      <c r="BM134" s="179" t="s">
        <v>201</v>
      </c>
    </row>
    <row r="135" s="2" customFormat="1" ht="21.75" customHeight="1">
      <c r="A135" s="28"/>
      <c r="B135" s="167"/>
      <c r="C135" s="168" t="s">
        <v>165</v>
      </c>
      <c r="D135" s="168" t="s">
        <v>127</v>
      </c>
      <c r="E135" s="169" t="s">
        <v>439</v>
      </c>
      <c r="F135" s="170" t="s">
        <v>440</v>
      </c>
      <c r="G135" s="171" t="s">
        <v>181</v>
      </c>
      <c r="H135" s="172">
        <v>276.48</v>
      </c>
      <c r="I135" s="173">
        <v>16.37</v>
      </c>
      <c r="J135" s="173">
        <f>ROUND(I135*H135,2)</f>
        <v>4525.9799999999992</v>
      </c>
      <c r="K135" s="174"/>
      <c r="L135" s="29"/>
      <c r="M135" s="175" t="s">
        <v>1</v>
      </c>
      <c r="N135" s="176" t="s">
        <v>39</v>
      </c>
      <c r="O135" s="177">
        <v>0</v>
      </c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79" t="s">
        <v>131</v>
      </c>
      <c r="AT135" s="179" t="s">
        <v>127</v>
      </c>
      <c r="AU135" s="179" t="s">
        <v>132</v>
      </c>
      <c r="AY135" s="15" t="s">
        <v>125</v>
      </c>
      <c r="BE135" s="180">
        <f>IF(N135="základná",J135,0)</f>
        <v>0</v>
      </c>
      <c r="BF135" s="180">
        <f>IF(N135="znížená",J135,0)</f>
        <v>4525.9799999999992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5" t="s">
        <v>132</v>
      </c>
      <c r="BK135" s="180">
        <f>ROUND(I135*H135,2)</f>
        <v>4525.9799999999992</v>
      </c>
      <c r="BL135" s="15" t="s">
        <v>131</v>
      </c>
      <c r="BM135" s="179" t="s">
        <v>7</v>
      </c>
    </row>
    <row r="136" s="2" customFormat="1" ht="21.75" customHeight="1">
      <c r="A136" s="28"/>
      <c r="B136" s="167"/>
      <c r="C136" s="168" t="s">
        <v>169</v>
      </c>
      <c r="D136" s="168" t="s">
        <v>127</v>
      </c>
      <c r="E136" s="169" t="s">
        <v>441</v>
      </c>
      <c r="F136" s="170" t="s">
        <v>442</v>
      </c>
      <c r="G136" s="171" t="s">
        <v>181</v>
      </c>
      <c r="H136" s="172">
        <v>276.48</v>
      </c>
      <c r="I136" s="173">
        <v>3.07</v>
      </c>
      <c r="J136" s="173">
        <f>ROUND(I136*H136,2)</f>
        <v>848.79</v>
      </c>
      <c r="K136" s="174"/>
      <c r="L136" s="29"/>
      <c r="M136" s="175" t="s">
        <v>1</v>
      </c>
      <c r="N136" s="176" t="s">
        <v>39</v>
      </c>
      <c r="O136" s="177">
        <v>0</v>
      </c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79" t="s">
        <v>131</v>
      </c>
      <c r="AT136" s="179" t="s">
        <v>127</v>
      </c>
      <c r="AU136" s="179" t="s">
        <v>132</v>
      </c>
      <c r="AY136" s="15" t="s">
        <v>125</v>
      </c>
      <c r="BE136" s="180">
        <f>IF(N136="základná",J136,0)</f>
        <v>0</v>
      </c>
      <c r="BF136" s="180">
        <f>IF(N136="znížená",J136,0)</f>
        <v>848.79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5" t="s">
        <v>132</v>
      </c>
      <c r="BK136" s="180">
        <f>ROUND(I136*H136,2)</f>
        <v>848.79</v>
      </c>
      <c r="BL136" s="15" t="s">
        <v>131</v>
      </c>
      <c r="BM136" s="179" t="s">
        <v>216</v>
      </c>
    </row>
    <row r="137" s="12" customFormat="1" ht="22.8" customHeight="1">
      <c r="A137" s="12"/>
      <c r="B137" s="155"/>
      <c r="C137" s="12"/>
      <c r="D137" s="156" t="s">
        <v>72</v>
      </c>
      <c r="E137" s="165" t="s">
        <v>276</v>
      </c>
      <c r="F137" s="165" t="s">
        <v>277</v>
      </c>
      <c r="G137" s="12"/>
      <c r="H137" s="12"/>
      <c r="I137" s="12"/>
      <c r="J137" s="166">
        <f>BK137</f>
        <v>1457.37</v>
      </c>
      <c r="K137" s="12"/>
      <c r="L137" s="155"/>
      <c r="M137" s="159"/>
      <c r="N137" s="160"/>
      <c r="O137" s="160"/>
      <c r="P137" s="161">
        <f>P138</f>
        <v>0</v>
      </c>
      <c r="Q137" s="160"/>
      <c r="R137" s="161">
        <f>R138</f>
        <v>0</v>
      </c>
      <c r="S137" s="160"/>
      <c r="T137" s="16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6" t="s">
        <v>78</v>
      </c>
      <c r="AT137" s="163" t="s">
        <v>72</v>
      </c>
      <c r="AU137" s="163" t="s">
        <v>78</v>
      </c>
      <c r="AY137" s="156" t="s">
        <v>125</v>
      </c>
      <c r="BK137" s="164">
        <f>BK138</f>
        <v>1457.37</v>
      </c>
    </row>
    <row r="138" s="2" customFormat="1" ht="24.15" customHeight="1">
      <c r="A138" s="28"/>
      <c r="B138" s="167"/>
      <c r="C138" s="168" t="s">
        <v>174</v>
      </c>
      <c r="D138" s="168" t="s">
        <v>127</v>
      </c>
      <c r="E138" s="169" t="s">
        <v>279</v>
      </c>
      <c r="F138" s="170" t="s">
        <v>280</v>
      </c>
      <c r="G138" s="171" t="s">
        <v>172</v>
      </c>
      <c r="H138" s="172">
        <v>100.37</v>
      </c>
      <c r="I138" s="173">
        <v>14.52</v>
      </c>
      <c r="J138" s="173">
        <f>ROUND(I138*H138,2)</f>
        <v>1457.37</v>
      </c>
      <c r="K138" s="174"/>
      <c r="L138" s="29"/>
      <c r="M138" s="175" t="s">
        <v>1</v>
      </c>
      <c r="N138" s="176" t="s">
        <v>39</v>
      </c>
      <c r="O138" s="177">
        <v>0</v>
      </c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79" t="s">
        <v>131</v>
      </c>
      <c r="AT138" s="179" t="s">
        <v>127</v>
      </c>
      <c r="AU138" s="179" t="s">
        <v>132</v>
      </c>
      <c r="AY138" s="15" t="s">
        <v>125</v>
      </c>
      <c r="BE138" s="180">
        <f>IF(N138="základná",J138,0)</f>
        <v>0</v>
      </c>
      <c r="BF138" s="180">
        <f>IF(N138="znížená",J138,0)</f>
        <v>1457.37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5" t="s">
        <v>132</v>
      </c>
      <c r="BK138" s="180">
        <f>ROUND(I138*H138,2)</f>
        <v>1457.37</v>
      </c>
      <c r="BL138" s="15" t="s">
        <v>131</v>
      </c>
      <c r="BM138" s="179" t="s">
        <v>224</v>
      </c>
    </row>
    <row r="139" s="12" customFormat="1" ht="25.92" customHeight="1">
      <c r="A139" s="12"/>
      <c r="B139" s="155"/>
      <c r="C139" s="12"/>
      <c r="D139" s="156" t="s">
        <v>72</v>
      </c>
      <c r="E139" s="157" t="s">
        <v>282</v>
      </c>
      <c r="F139" s="157" t="s">
        <v>283</v>
      </c>
      <c r="G139" s="12"/>
      <c r="H139" s="12"/>
      <c r="I139" s="12"/>
      <c r="J139" s="158">
        <f>BK139</f>
        <v>21837.039999999996</v>
      </c>
      <c r="K139" s="12"/>
      <c r="L139" s="155"/>
      <c r="M139" s="159"/>
      <c r="N139" s="160"/>
      <c r="O139" s="160"/>
      <c r="P139" s="161">
        <f>P140</f>
        <v>0</v>
      </c>
      <c r="Q139" s="160"/>
      <c r="R139" s="161">
        <f>R140</f>
        <v>0</v>
      </c>
      <c r="S139" s="160"/>
      <c r="T139" s="16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6" t="s">
        <v>132</v>
      </c>
      <c r="AT139" s="163" t="s">
        <v>72</v>
      </c>
      <c r="AU139" s="163" t="s">
        <v>73</v>
      </c>
      <c r="AY139" s="156" t="s">
        <v>125</v>
      </c>
      <c r="BK139" s="164">
        <f>BK140</f>
        <v>21837.039999999996</v>
      </c>
    </row>
    <row r="140" s="12" customFormat="1" ht="22.8" customHeight="1">
      <c r="A140" s="12"/>
      <c r="B140" s="155"/>
      <c r="C140" s="12"/>
      <c r="D140" s="156" t="s">
        <v>72</v>
      </c>
      <c r="E140" s="165" t="s">
        <v>443</v>
      </c>
      <c r="F140" s="165" t="s">
        <v>444</v>
      </c>
      <c r="G140" s="12"/>
      <c r="H140" s="12"/>
      <c r="I140" s="12"/>
      <c r="J140" s="166">
        <f>BK140</f>
        <v>21837.039999999996</v>
      </c>
      <c r="K140" s="12"/>
      <c r="L140" s="155"/>
      <c r="M140" s="159"/>
      <c r="N140" s="160"/>
      <c r="O140" s="160"/>
      <c r="P140" s="161">
        <f>SUM(P141:P144)</f>
        <v>0</v>
      </c>
      <c r="Q140" s="160"/>
      <c r="R140" s="161">
        <f>SUM(R141:R144)</f>
        <v>0</v>
      </c>
      <c r="S140" s="160"/>
      <c r="T140" s="162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6" t="s">
        <v>132</v>
      </c>
      <c r="AT140" s="163" t="s">
        <v>72</v>
      </c>
      <c r="AU140" s="163" t="s">
        <v>78</v>
      </c>
      <c r="AY140" s="156" t="s">
        <v>125</v>
      </c>
      <c r="BK140" s="164">
        <f>SUM(BK141:BK144)</f>
        <v>21837.039999999996</v>
      </c>
    </row>
    <row r="141" s="2" customFormat="1" ht="24.15" customHeight="1">
      <c r="A141" s="28"/>
      <c r="B141" s="167"/>
      <c r="C141" s="168" t="s">
        <v>178</v>
      </c>
      <c r="D141" s="168" t="s">
        <v>127</v>
      </c>
      <c r="E141" s="169" t="s">
        <v>445</v>
      </c>
      <c r="F141" s="170" t="s">
        <v>446</v>
      </c>
      <c r="G141" s="171" t="s">
        <v>130</v>
      </c>
      <c r="H141" s="172">
        <v>1564.44</v>
      </c>
      <c r="I141" s="173">
        <v>9.67</v>
      </c>
      <c r="J141" s="173">
        <f>ROUND(I141*H141,2)</f>
        <v>15128.13</v>
      </c>
      <c r="K141" s="174"/>
      <c r="L141" s="29"/>
      <c r="M141" s="175" t="s">
        <v>1</v>
      </c>
      <c r="N141" s="176" t="s">
        <v>39</v>
      </c>
      <c r="O141" s="177">
        <v>0</v>
      </c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79" t="s">
        <v>193</v>
      </c>
      <c r="AT141" s="179" t="s">
        <v>127</v>
      </c>
      <c r="AU141" s="179" t="s">
        <v>132</v>
      </c>
      <c r="AY141" s="15" t="s">
        <v>125</v>
      </c>
      <c r="BE141" s="180">
        <f>IF(N141="základná",J141,0)</f>
        <v>0</v>
      </c>
      <c r="BF141" s="180">
        <f>IF(N141="znížená",J141,0)</f>
        <v>15128.13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5" t="s">
        <v>132</v>
      </c>
      <c r="BK141" s="180">
        <f>ROUND(I141*H141,2)</f>
        <v>15128.13</v>
      </c>
      <c r="BL141" s="15" t="s">
        <v>193</v>
      </c>
      <c r="BM141" s="179" t="s">
        <v>370</v>
      </c>
    </row>
    <row r="142" s="2" customFormat="1" ht="33" customHeight="1">
      <c r="A142" s="28"/>
      <c r="B142" s="167"/>
      <c r="C142" s="181" t="s">
        <v>183</v>
      </c>
      <c r="D142" s="181" t="s">
        <v>184</v>
      </c>
      <c r="E142" s="182" t="s">
        <v>447</v>
      </c>
      <c r="F142" s="183" t="s">
        <v>448</v>
      </c>
      <c r="G142" s="184" t="s">
        <v>136</v>
      </c>
      <c r="H142" s="185">
        <v>14.662</v>
      </c>
      <c r="I142" s="186">
        <v>368.39</v>
      </c>
      <c r="J142" s="186">
        <f>ROUND(I142*H142,2)</f>
        <v>5401.33</v>
      </c>
      <c r="K142" s="187"/>
      <c r="L142" s="188"/>
      <c r="M142" s="189" t="s">
        <v>1</v>
      </c>
      <c r="N142" s="190" t="s">
        <v>39</v>
      </c>
      <c r="O142" s="177">
        <v>0</v>
      </c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79" t="s">
        <v>251</v>
      </c>
      <c r="AT142" s="179" t="s">
        <v>184</v>
      </c>
      <c r="AU142" s="179" t="s">
        <v>132</v>
      </c>
      <c r="AY142" s="15" t="s">
        <v>125</v>
      </c>
      <c r="BE142" s="180">
        <f>IF(N142="základná",J142,0)</f>
        <v>0</v>
      </c>
      <c r="BF142" s="180">
        <f>IF(N142="znížená",J142,0)</f>
        <v>5401.33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5" t="s">
        <v>132</v>
      </c>
      <c r="BK142" s="180">
        <f>ROUND(I142*H142,2)</f>
        <v>5401.33</v>
      </c>
      <c r="BL142" s="15" t="s">
        <v>193</v>
      </c>
      <c r="BM142" s="179" t="s">
        <v>234</v>
      </c>
    </row>
    <row r="143" s="2" customFormat="1" ht="24.15" customHeight="1">
      <c r="A143" s="28"/>
      <c r="B143" s="167"/>
      <c r="C143" s="168" t="s">
        <v>188</v>
      </c>
      <c r="D143" s="168" t="s">
        <v>127</v>
      </c>
      <c r="E143" s="169" t="s">
        <v>449</v>
      </c>
      <c r="F143" s="170" t="s">
        <v>450</v>
      </c>
      <c r="G143" s="171" t="s">
        <v>136</v>
      </c>
      <c r="H143" s="172">
        <v>14.662</v>
      </c>
      <c r="I143" s="173">
        <v>25.05</v>
      </c>
      <c r="J143" s="173">
        <f>ROUND(I143*H143,2)</f>
        <v>367.28</v>
      </c>
      <c r="K143" s="174"/>
      <c r="L143" s="29"/>
      <c r="M143" s="175" t="s">
        <v>1</v>
      </c>
      <c r="N143" s="176" t="s">
        <v>39</v>
      </c>
      <c r="O143" s="177">
        <v>0</v>
      </c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79" t="s">
        <v>193</v>
      </c>
      <c r="AT143" s="179" t="s">
        <v>127</v>
      </c>
      <c r="AU143" s="179" t="s">
        <v>132</v>
      </c>
      <c r="AY143" s="15" t="s">
        <v>125</v>
      </c>
      <c r="BE143" s="180">
        <f>IF(N143="základná",J143,0)</f>
        <v>0</v>
      </c>
      <c r="BF143" s="180">
        <f>IF(N143="znížená",J143,0)</f>
        <v>367.28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5" t="s">
        <v>132</v>
      </c>
      <c r="BK143" s="180">
        <f>ROUND(I143*H143,2)</f>
        <v>367.28</v>
      </c>
      <c r="BL143" s="15" t="s">
        <v>193</v>
      </c>
      <c r="BM143" s="179" t="s">
        <v>243</v>
      </c>
    </row>
    <row r="144" s="2" customFormat="1" ht="24.15" customHeight="1">
      <c r="A144" s="28"/>
      <c r="B144" s="167"/>
      <c r="C144" s="168" t="s">
        <v>193</v>
      </c>
      <c r="D144" s="168" t="s">
        <v>127</v>
      </c>
      <c r="E144" s="169" t="s">
        <v>451</v>
      </c>
      <c r="F144" s="170" t="s">
        <v>452</v>
      </c>
      <c r="G144" s="171" t="s">
        <v>297</v>
      </c>
      <c r="H144" s="172">
        <v>209.069</v>
      </c>
      <c r="I144" s="173">
        <v>4.49757603</v>
      </c>
      <c r="J144" s="173">
        <f>ROUND(I144*H144,2)</f>
        <v>940.3</v>
      </c>
      <c r="K144" s="174"/>
      <c r="L144" s="29"/>
      <c r="M144" s="191" t="s">
        <v>1</v>
      </c>
      <c r="N144" s="192" t="s">
        <v>39</v>
      </c>
      <c r="O144" s="193">
        <v>0</v>
      </c>
      <c r="P144" s="193">
        <f>O144*H144</f>
        <v>0</v>
      </c>
      <c r="Q144" s="193">
        <v>0</v>
      </c>
      <c r="R144" s="193">
        <f>Q144*H144</f>
        <v>0</v>
      </c>
      <c r="S144" s="193">
        <v>0</v>
      </c>
      <c r="T144" s="194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79" t="s">
        <v>193</v>
      </c>
      <c r="AT144" s="179" t="s">
        <v>127</v>
      </c>
      <c r="AU144" s="179" t="s">
        <v>132</v>
      </c>
      <c r="AY144" s="15" t="s">
        <v>125</v>
      </c>
      <c r="BE144" s="180">
        <f>IF(N144="základná",J144,0)</f>
        <v>0</v>
      </c>
      <c r="BF144" s="180">
        <f>IF(N144="znížená",J144,0)</f>
        <v>940.3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5" t="s">
        <v>132</v>
      </c>
      <c r="BK144" s="180">
        <f>ROUND(I144*H144,2)</f>
        <v>940.3</v>
      </c>
      <c r="BL144" s="15" t="s">
        <v>193</v>
      </c>
      <c r="BM144" s="179" t="s">
        <v>251</v>
      </c>
    </row>
    <row r="145" s="2" customFormat="1" ht="6.96" customHeight="1">
      <c r="A145" s="28"/>
      <c r="B145" s="54"/>
      <c r="C145" s="55"/>
      <c r="D145" s="55"/>
      <c r="E145" s="55"/>
      <c r="F145" s="55"/>
      <c r="G145" s="55"/>
      <c r="H145" s="55"/>
      <c r="I145" s="55"/>
      <c r="J145" s="55"/>
      <c r="K145" s="55"/>
      <c r="L145" s="29"/>
      <c r="M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</row>
  </sheetData>
  <autoFilter ref="C121:K14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3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95</v>
      </c>
      <c r="L4" s="18"/>
      <c r="M4" s="11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13</v>
      </c>
      <c r="L6" s="18"/>
    </row>
    <row r="7" s="1" customFormat="1" ht="16.5" customHeight="1">
      <c r="B7" s="18"/>
      <c r="E7" s="195" t="str">
        <f>'Rekapitulácia stavby'!K6</f>
        <v>Stajne s hospodárskou budovou</v>
      </c>
      <c r="F7" s="25"/>
      <c r="G7" s="25"/>
      <c r="H7" s="25"/>
      <c r="L7" s="18"/>
    </row>
    <row r="8" s="2" customFormat="1" ht="12" customHeight="1">
      <c r="A8" s="28"/>
      <c r="B8" s="29"/>
      <c r="C8" s="28"/>
      <c r="D8" s="25" t="s">
        <v>363</v>
      </c>
      <c r="E8" s="28"/>
      <c r="F8" s="28"/>
      <c r="G8" s="28"/>
      <c r="H8" s="28"/>
      <c r="I8" s="28"/>
      <c r="J8" s="28"/>
      <c r="K8" s="28"/>
      <c r="L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6.5" customHeight="1">
      <c r="A9" s="28"/>
      <c r="B9" s="29"/>
      <c r="C9" s="28"/>
      <c r="D9" s="28"/>
      <c r="E9" s="61" t="s">
        <v>453</v>
      </c>
      <c r="F9" s="28"/>
      <c r="G9" s="28"/>
      <c r="H9" s="28"/>
      <c r="I9" s="28"/>
      <c r="J9" s="28"/>
      <c r="K9" s="28"/>
      <c r="L9" s="4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2" customHeight="1">
      <c r="A11" s="28"/>
      <c r="B11" s="29"/>
      <c r="C11" s="28"/>
      <c r="D11" s="25" t="s">
        <v>15</v>
      </c>
      <c r="E11" s="28"/>
      <c r="F11" s="22" t="s">
        <v>1</v>
      </c>
      <c r="G11" s="28"/>
      <c r="H11" s="28"/>
      <c r="I11" s="25" t="s">
        <v>16</v>
      </c>
      <c r="J11" s="22" t="s">
        <v>1</v>
      </c>
      <c r="K11" s="28"/>
      <c r="L11" s="4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17</v>
      </c>
      <c r="E12" s="28"/>
      <c r="F12" s="22" t="s">
        <v>18</v>
      </c>
      <c r="G12" s="28"/>
      <c r="H12" s="28"/>
      <c r="I12" s="25" t="s">
        <v>19</v>
      </c>
      <c r="J12" s="63" t="str">
        <f>'Rekapitulácia stavby'!AN8</f>
        <v>23. 6. 2022</v>
      </c>
      <c r="K12" s="28"/>
      <c r="L12" s="4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0.8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2" t="s">
        <v>1</v>
      </c>
      <c r="K14" s="28"/>
      <c r="L14" s="4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8" customHeight="1">
      <c r="A15" s="28"/>
      <c r="B15" s="29"/>
      <c r="C15" s="28"/>
      <c r="D15" s="28"/>
      <c r="E15" s="22" t="s">
        <v>23</v>
      </c>
      <c r="F15" s="28"/>
      <c r="G15" s="28"/>
      <c r="H15" s="28"/>
      <c r="I15" s="25" t="s">
        <v>24</v>
      </c>
      <c r="J15" s="22" t="s">
        <v>1</v>
      </c>
      <c r="K15" s="28"/>
      <c r="L15" s="4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6.96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12" customHeight="1">
      <c r="A17" s="28"/>
      <c r="B17" s="29"/>
      <c r="C17" s="28"/>
      <c r="D17" s="25" t="s">
        <v>25</v>
      </c>
      <c r="E17" s="28"/>
      <c r="F17" s="28"/>
      <c r="G17" s="28"/>
      <c r="H17" s="28"/>
      <c r="I17" s="25" t="s">
        <v>22</v>
      </c>
      <c r="J17" s="22" t="str">
        <f>'Rekapitulácia stavby'!AN13</f>
        <v/>
      </c>
      <c r="K17" s="28"/>
      <c r="L17" s="4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8" customHeight="1">
      <c r="A18" s="28"/>
      <c r="B18" s="29"/>
      <c r="C18" s="28"/>
      <c r="D18" s="28"/>
      <c r="E18" s="22" t="str">
        <f>'Rekapitulácia stavby'!E14</f>
        <v xml:space="preserve"> </v>
      </c>
      <c r="F18" s="22"/>
      <c r="G18" s="22"/>
      <c r="H18" s="22"/>
      <c r="I18" s="25" t="s">
        <v>24</v>
      </c>
      <c r="J18" s="22" t="str">
        <f>'Rekapitulácia stavby'!AN14</f>
        <v/>
      </c>
      <c r="K18" s="28"/>
      <c r="L18" s="4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6.96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2" t="s">
        <v>1</v>
      </c>
      <c r="K20" s="28"/>
      <c r="L20" s="4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8" customHeight="1">
      <c r="A21" s="28"/>
      <c r="B21" s="29"/>
      <c r="C21" s="28"/>
      <c r="D21" s="28"/>
      <c r="E21" s="22" t="s">
        <v>28</v>
      </c>
      <c r="F21" s="28"/>
      <c r="G21" s="28"/>
      <c r="H21" s="28"/>
      <c r="I21" s="25" t="s">
        <v>24</v>
      </c>
      <c r="J21" s="22" t="s">
        <v>1</v>
      </c>
      <c r="K21" s="28"/>
      <c r="L21" s="4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6.96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12" customHeight="1">
      <c r="A23" s="28"/>
      <c r="B23" s="29"/>
      <c r="C23" s="28"/>
      <c r="D23" s="25" t="s">
        <v>30</v>
      </c>
      <c r="E23" s="28"/>
      <c r="F23" s="28"/>
      <c r="G23" s="28"/>
      <c r="H23" s="28"/>
      <c r="I23" s="25" t="s">
        <v>22</v>
      </c>
      <c r="J23" s="22" t="s">
        <v>1</v>
      </c>
      <c r="K23" s="28"/>
      <c r="L23" s="4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8" customHeight="1">
      <c r="A24" s="28"/>
      <c r="B24" s="29"/>
      <c r="C24" s="28"/>
      <c r="D24" s="28"/>
      <c r="E24" s="22" t="s">
        <v>31</v>
      </c>
      <c r="F24" s="28"/>
      <c r="G24" s="28"/>
      <c r="H24" s="28"/>
      <c r="I24" s="25" t="s">
        <v>24</v>
      </c>
      <c r="J24" s="22" t="s">
        <v>1</v>
      </c>
      <c r="K24" s="28"/>
      <c r="L24" s="4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2" customFormat="1" ht="6.96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="2" customFormat="1" ht="12" customHeight="1">
      <c r="A26" s="28"/>
      <c r="B26" s="29"/>
      <c r="C26" s="28"/>
      <c r="D26" s="25" t="s">
        <v>32</v>
      </c>
      <c r="E26" s="28"/>
      <c r="F26" s="28"/>
      <c r="G26" s="28"/>
      <c r="H26" s="28"/>
      <c r="I26" s="28"/>
      <c r="J26" s="28"/>
      <c r="K26" s="28"/>
      <c r="L26" s="4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8" customFormat="1" ht="16.5" customHeight="1">
      <c r="A27" s="115"/>
      <c r="B27" s="116"/>
      <c r="C27" s="115"/>
      <c r="D27" s="115"/>
      <c r="E27" s="26" t="s">
        <v>1</v>
      </c>
      <c r="F27" s="26"/>
      <c r="G27" s="26"/>
      <c r="H27" s="2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4"/>
      <c r="E29" s="84"/>
      <c r="F29" s="84"/>
      <c r="G29" s="84"/>
      <c r="H29" s="84"/>
      <c r="I29" s="84"/>
      <c r="J29" s="84"/>
      <c r="K29" s="84"/>
      <c r="L29" s="49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="2" customFormat="1" ht="25.44" customHeight="1">
      <c r="A30" s="28"/>
      <c r="B30" s="29"/>
      <c r="C30" s="28"/>
      <c r="D30" s="118" t="s">
        <v>33</v>
      </c>
      <c r="E30" s="28"/>
      <c r="F30" s="28"/>
      <c r="G30" s="28"/>
      <c r="H30" s="28"/>
      <c r="I30" s="28"/>
      <c r="J30" s="90">
        <f>ROUND(J118, 2)</f>
        <v>9828</v>
      </c>
      <c r="K30" s="28"/>
      <c r="L30" s="4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="2" customFormat="1" ht="6.96" customHeight="1">
      <c r="A31" s="28"/>
      <c r="B31" s="29"/>
      <c r="C31" s="28"/>
      <c r="D31" s="84"/>
      <c r="E31" s="84"/>
      <c r="F31" s="84"/>
      <c r="G31" s="84"/>
      <c r="H31" s="84"/>
      <c r="I31" s="84"/>
      <c r="J31" s="84"/>
      <c r="K31" s="84"/>
      <c r="L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28"/>
      <c r="F32" s="33" t="s">
        <v>35</v>
      </c>
      <c r="G32" s="28"/>
      <c r="H32" s="28"/>
      <c r="I32" s="33" t="s">
        <v>34</v>
      </c>
      <c r="J32" s="33" t="s">
        <v>36</v>
      </c>
      <c r="K32" s="28"/>
      <c r="L32" s="4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="2" customFormat="1" ht="14.4" customHeight="1">
      <c r="A33" s="28"/>
      <c r="B33" s="29"/>
      <c r="C33" s="28"/>
      <c r="D33" s="119" t="s">
        <v>37</v>
      </c>
      <c r="E33" s="35" t="s">
        <v>38</v>
      </c>
      <c r="F33" s="120">
        <f>ROUND((SUM(BE118:BE122)),  2)</f>
        <v>0</v>
      </c>
      <c r="G33" s="121"/>
      <c r="H33" s="121"/>
      <c r="I33" s="122">
        <v>0.2</v>
      </c>
      <c r="J33" s="120">
        <f>ROUND(((SUM(BE118:BE122))*I33),  2)</f>
        <v>0</v>
      </c>
      <c r="K33" s="28"/>
      <c r="L33" s="49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="2" customFormat="1" ht="14.4" customHeight="1">
      <c r="A34" s="28"/>
      <c r="B34" s="29"/>
      <c r="C34" s="28"/>
      <c r="D34" s="28"/>
      <c r="E34" s="35" t="s">
        <v>39</v>
      </c>
      <c r="F34" s="123">
        <f>ROUND((SUM(BF118:BF122)),  2)</f>
        <v>9828</v>
      </c>
      <c r="G34" s="28"/>
      <c r="H34" s="28"/>
      <c r="I34" s="124">
        <v>0.2</v>
      </c>
      <c r="J34" s="123">
        <f>ROUND(((SUM(BF118:BF122))*I34),  2)</f>
        <v>1965.6</v>
      </c>
      <c r="K34" s="28"/>
      <c r="L34" s="4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25" t="s">
        <v>40</v>
      </c>
      <c r="F35" s="123">
        <f>ROUND((SUM(BG118:BG122)),  2)</f>
        <v>0</v>
      </c>
      <c r="G35" s="28"/>
      <c r="H35" s="28"/>
      <c r="I35" s="124">
        <v>0.2</v>
      </c>
      <c r="J35" s="123">
        <f>0</f>
        <v>0</v>
      </c>
      <c r="K35" s="28"/>
      <c r="L35" s="4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hidden="1" s="2" customFormat="1" ht="14.4" customHeight="1">
      <c r="A36" s="28"/>
      <c r="B36" s="29"/>
      <c r="C36" s="28"/>
      <c r="D36" s="28"/>
      <c r="E36" s="25" t="s">
        <v>41</v>
      </c>
      <c r="F36" s="123">
        <f>ROUND((SUM(BH118:BH122)),  2)</f>
        <v>0</v>
      </c>
      <c r="G36" s="28"/>
      <c r="H36" s="28"/>
      <c r="I36" s="124">
        <v>0.2</v>
      </c>
      <c r="J36" s="123">
        <f>0</f>
        <v>0</v>
      </c>
      <c r="K36" s="28"/>
      <c r="L36" s="4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hidden="1" s="2" customFormat="1" ht="14.4" customHeight="1">
      <c r="A37" s="28"/>
      <c r="B37" s="29"/>
      <c r="C37" s="28"/>
      <c r="D37" s="28"/>
      <c r="E37" s="35" t="s">
        <v>42</v>
      </c>
      <c r="F37" s="120">
        <f>ROUND((SUM(BI118:BI122)),  2)</f>
        <v>0</v>
      </c>
      <c r="G37" s="121"/>
      <c r="H37" s="121"/>
      <c r="I37" s="122">
        <v>0</v>
      </c>
      <c r="J37" s="120">
        <f>0</f>
        <v>0</v>
      </c>
      <c r="K37" s="28"/>
      <c r="L37" s="4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6.96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2" customFormat="1" ht="25.44" customHeight="1">
      <c r="A39" s="28"/>
      <c r="B39" s="29"/>
      <c r="C39" s="125"/>
      <c r="D39" s="126" t="s">
        <v>43</v>
      </c>
      <c r="E39" s="75"/>
      <c r="F39" s="75"/>
      <c r="G39" s="127" t="s">
        <v>44</v>
      </c>
      <c r="H39" s="128" t="s">
        <v>45</v>
      </c>
      <c r="I39" s="75"/>
      <c r="J39" s="129">
        <f>SUM(J30:J37)</f>
        <v>11793.6</v>
      </c>
      <c r="K39" s="130"/>
      <c r="L39" s="4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9"/>
      <c r="D50" s="50" t="s">
        <v>46</v>
      </c>
      <c r="E50" s="51"/>
      <c r="F50" s="51"/>
      <c r="G50" s="50" t="s">
        <v>47</v>
      </c>
      <c r="H50" s="51"/>
      <c r="I50" s="51"/>
      <c r="J50" s="51"/>
      <c r="K50" s="51"/>
      <c r="L50" s="49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52" t="s">
        <v>48</v>
      </c>
      <c r="E61" s="31"/>
      <c r="F61" s="131" t="s">
        <v>49</v>
      </c>
      <c r="G61" s="52" t="s">
        <v>48</v>
      </c>
      <c r="H61" s="31"/>
      <c r="I61" s="31"/>
      <c r="J61" s="132" t="s">
        <v>49</v>
      </c>
      <c r="K61" s="31"/>
      <c r="L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50" t="s">
        <v>50</v>
      </c>
      <c r="E65" s="53"/>
      <c r="F65" s="53"/>
      <c r="G65" s="50" t="s">
        <v>51</v>
      </c>
      <c r="H65" s="53"/>
      <c r="I65" s="53"/>
      <c r="J65" s="53"/>
      <c r="K65" s="53"/>
      <c r="L65" s="4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52" t="s">
        <v>48</v>
      </c>
      <c r="E76" s="31"/>
      <c r="F76" s="131" t="s">
        <v>49</v>
      </c>
      <c r="G76" s="52" t="s">
        <v>48</v>
      </c>
      <c r="H76" s="31"/>
      <c r="I76" s="31"/>
      <c r="J76" s="132" t="s">
        <v>49</v>
      </c>
      <c r="K76" s="31"/>
      <c r="L76" s="4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4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4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="2" customFormat="1" ht="24.96" customHeight="1">
      <c r="A82" s="28"/>
      <c r="B82" s="29"/>
      <c r="C82" s="19" t="s">
        <v>96</v>
      </c>
      <c r="D82" s="28"/>
      <c r="E82" s="28"/>
      <c r="F82" s="28"/>
      <c r="G82" s="28"/>
      <c r="H82" s="28"/>
      <c r="I82" s="28"/>
      <c r="J82" s="28"/>
      <c r="K82" s="28"/>
      <c r="L82" s="4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="2" customFormat="1" ht="16.5" customHeight="1">
      <c r="A85" s="28"/>
      <c r="B85" s="29"/>
      <c r="C85" s="28"/>
      <c r="D85" s="28"/>
      <c r="E85" s="195" t="str">
        <f>E7</f>
        <v>Stajne s hospodárskou budovou</v>
      </c>
      <c r="F85" s="25"/>
      <c r="G85" s="25"/>
      <c r="H85" s="25"/>
      <c r="I85" s="28"/>
      <c r="J85" s="28"/>
      <c r="K85" s="28"/>
      <c r="L85" s="4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="2" customFormat="1" ht="12" customHeight="1">
      <c r="A86" s="28"/>
      <c r="B86" s="29"/>
      <c r="C86" s="25" t="s">
        <v>363</v>
      </c>
      <c r="D86" s="28"/>
      <c r="E86" s="28"/>
      <c r="F86" s="28"/>
      <c r="G86" s="28"/>
      <c r="H86" s="28"/>
      <c r="I86" s="28"/>
      <c r="J86" s="28"/>
      <c r="K86" s="28"/>
      <c r="L86" s="4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="2" customFormat="1" ht="16.5" customHeight="1">
      <c r="A87" s="28"/>
      <c r="B87" s="29"/>
      <c r="C87" s="28"/>
      <c r="D87" s="28"/>
      <c r="E87" s="61" t="str">
        <f>E9</f>
        <v>SO 90 - Fotovoltaická elektráreň 10,92 kW</v>
      </c>
      <c r="F87" s="28"/>
      <c r="G87" s="28"/>
      <c r="H87" s="28"/>
      <c r="I87" s="28"/>
      <c r="J87" s="28"/>
      <c r="K87" s="28"/>
      <c r="L87" s="4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="2" customFormat="1" ht="12" customHeight="1">
      <c r="A89" s="28"/>
      <c r="B89" s="29"/>
      <c r="C89" s="25" t="s">
        <v>17</v>
      </c>
      <c r="D89" s="28"/>
      <c r="E89" s="28"/>
      <c r="F89" s="22" t="str">
        <f>F12</f>
        <v>Veľké Leváre</v>
      </c>
      <c r="G89" s="28"/>
      <c r="H89" s="28"/>
      <c r="I89" s="25" t="s">
        <v>19</v>
      </c>
      <c r="J89" s="63" t="str">
        <f>IF(J12="","",J12)</f>
        <v>23. 6. 2022</v>
      </c>
      <c r="K89" s="28"/>
      <c r="L89" s="4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="2" customFormat="1" ht="6.96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="2" customFormat="1" ht="25.65" customHeight="1">
      <c r="A91" s="28"/>
      <c r="B91" s="29"/>
      <c r="C91" s="25" t="s">
        <v>21</v>
      </c>
      <c r="D91" s="28"/>
      <c r="E91" s="28"/>
      <c r="F91" s="22" t="str">
        <f>E15</f>
        <v>Martina STACHOVÁ</v>
      </c>
      <c r="G91" s="28"/>
      <c r="H91" s="28"/>
      <c r="I91" s="25" t="s">
        <v>27</v>
      </c>
      <c r="J91" s="26" t="str">
        <f>E21</f>
        <v>ABORIGIN Projekt, s.r.o.</v>
      </c>
      <c r="K91" s="28"/>
      <c r="L91" s="4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="2" customFormat="1" ht="15.15" customHeight="1">
      <c r="A92" s="28"/>
      <c r="B92" s="29"/>
      <c r="C92" s="25" t="s">
        <v>25</v>
      </c>
      <c r="D92" s="28"/>
      <c r="E92" s="28"/>
      <c r="F92" s="22" t="str">
        <f>IF(E18="","",E18)</f>
        <v xml:space="preserve"> </v>
      </c>
      <c r="G92" s="28"/>
      <c r="H92" s="28"/>
      <c r="I92" s="25" t="s">
        <v>30</v>
      </c>
      <c r="J92" s="26" t="str">
        <f>E24</f>
        <v>Adam Pupiš</v>
      </c>
      <c r="K92" s="28"/>
      <c r="L92" s="4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="2" customFormat="1" ht="29.28" customHeight="1">
      <c r="A94" s="28"/>
      <c r="B94" s="29"/>
      <c r="C94" s="133" t="s">
        <v>97</v>
      </c>
      <c r="D94" s="125"/>
      <c r="E94" s="125"/>
      <c r="F94" s="125"/>
      <c r="G94" s="125"/>
      <c r="H94" s="125"/>
      <c r="I94" s="125"/>
      <c r="J94" s="134" t="s">
        <v>98</v>
      </c>
      <c r="K94" s="125"/>
      <c r="L94" s="4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="2" customFormat="1" ht="10.32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="2" customFormat="1" ht="22.8" customHeight="1">
      <c r="A96" s="28"/>
      <c r="B96" s="29"/>
      <c r="C96" s="135" t="s">
        <v>99</v>
      </c>
      <c r="D96" s="28"/>
      <c r="E96" s="28"/>
      <c r="F96" s="28"/>
      <c r="G96" s="28"/>
      <c r="H96" s="28"/>
      <c r="I96" s="28"/>
      <c r="J96" s="90">
        <f>J118</f>
        <v>9828</v>
      </c>
      <c r="K96" s="28"/>
      <c r="L96" s="4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5" t="s">
        <v>100</v>
      </c>
    </row>
    <row r="97" s="9" customFormat="1" ht="24.96" customHeight="1">
      <c r="A97" s="9"/>
      <c r="B97" s="136"/>
      <c r="C97" s="9"/>
      <c r="D97" s="137" t="s">
        <v>454</v>
      </c>
      <c r="E97" s="138"/>
      <c r="F97" s="138"/>
      <c r="G97" s="138"/>
      <c r="H97" s="138"/>
      <c r="I97" s="138"/>
      <c r="J97" s="139">
        <f>J119</f>
        <v>9828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455</v>
      </c>
      <c r="E98" s="142"/>
      <c r="F98" s="142"/>
      <c r="G98" s="142"/>
      <c r="H98" s="142"/>
      <c r="I98" s="142"/>
      <c r="J98" s="143">
        <f>J120</f>
        <v>9828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49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="2" customFormat="1" ht="6.96" customHeight="1">
      <c r="A100" s="28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49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4" s="2" customFormat="1" ht="6.96" customHeight="1">
      <c r="A104" s="28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49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="2" customFormat="1" ht="24.96" customHeight="1">
      <c r="A105" s="28"/>
      <c r="B105" s="29"/>
      <c r="C105" s="19" t="s">
        <v>111</v>
      </c>
      <c r="D105" s="28"/>
      <c r="E105" s="28"/>
      <c r="F105" s="28"/>
      <c r="G105" s="28"/>
      <c r="H105" s="28"/>
      <c r="I105" s="28"/>
      <c r="J105" s="28"/>
      <c r="K105" s="28"/>
      <c r="L105" s="49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="2" customFormat="1" ht="6.96" customHeight="1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49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="2" customFormat="1" ht="12" customHeight="1">
      <c r="A107" s="28"/>
      <c r="B107" s="29"/>
      <c r="C107" s="25" t="s">
        <v>13</v>
      </c>
      <c r="D107" s="28"/>
      <c r="E107" s="28"/>
      <c r="F107" s="28"/>
      <c r="G107" s="28"/>
      <c r="H107" s="28"/>
      <c r="I107" s="28"/>
      <c r="J107" s="28"/>
      <c r="K107" s="28"/>
      <c r="L107" s="49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="2" customFormat="1" ht="16.5" customHeight="1">
      <c r="A108" s="28"/>
      <c r="B108" s="29"/>
      <c r="C108" s="28"/>
      <c r="D108" s="28"/>
      <c r="E108" s="195" t="str">
        <f>E7</f>
        <v>Stajne s hospodárskou budovou</v>
      </c>
      <c r="F108" s="25"/>
      <c r="G108" s="25"/>
      <c r="H108" s="25"/>
      <c r="I108" s="28"/>
      <c r="J108" s="28"/>
      <c r="K108" s="28"/>
      <c r="L108" s="4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="2" customFormat="1" ht="12" customHeight="1">
      <c r="A109" s="28"/>
      <c r="B109" s="29"/>
      <c r="C109" s="25" t="s">
        <v>363</v>
      </c>
      <c r="D109" s="28"/>
      <c r="E109" s="28"/>
      <c r="F109" s="28"/>
      <c r="G109" s="28"/>
      <c r="H109" s="28"/>
      <c r="I109" s="28"/>
      <c r="J109" s="28"/>
      <c r="K109" s="28"/>
      <c r="L109" s="4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="2" customFormat="1" ht="16.5" customHeight="1">
      <c r="A110" s="28"/>
      <c r="B110" s="29"/>
      <c r="C110" s="28"/>
      <c r="D110" s="28"/>
      <c r="E110" s="61" t="str">
        <f>E9</f>
        <v>SO 90 - Fotovoltaická elektráreň 10,92 kW</v>
      </c>
      <c r="F110" s="28"/>
      <c r="G110" s="28"/>
      <c r="H110" s="28"/>
      <c r="I110" s="28"/>
      <c r="J110" s="28"/>
      <c r="K110" s="28"/>
      <c r="L110" s="4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6.96" customHeight="1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4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12" customHeight="1">
      <c r="A112" s="28"/>
      <c r="B112" s="29"/>
      <c r="C112" s="25" t="s">
        <v>17</v>
      </c>
      <c r="D112" s="28"/>
      <c r="E112" s="28"/>
      <c r="F112" s="22" t="str">
        <f>F12</f>
        <v>Veľké Leváre</v>
      </c>
      <c r="G112" s="28"/>
      <c r="H112" s="28"/>
      <c r="I112" s="25" t="s">
        <v>19</v>
      </c>
      <c r="J112" s="63" t="str">
        <f>IF(J12="","",J12)</f>
        <v>23. 6. 2022</v>
      </c>
      <c r="K112" s="28"/>
      <c r="L112" s="4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6.96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4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2" customFormat="1" ht="25.65" customHeight="1">
      <c r="A114" s="28"/>
      <c r="B114" s="29"/>
      <c r="C114" s="25" t="s">
        <v>21</v>
      </c>
      <c r="D114" s="28"/>
      <c r="E114" s="28"/>
      <c r="F114" s="22" t="str">
        <f>E15</f>
        <v>Martina STACHOVÁ</v>
      </c>
      <c r="G114" s="28"/>
      <c r="H114" s="28"/>
      <c r="I114" s="25" t="s">
        <v>27</v>
      </c>
      <c r="J114" s="26" t="str">
        <f>E21</f>
        <v>ABORIGIN Projekt, s.r.o.</v>
      </c>
      <c r="K114" s="28"/>
      <c r="L114" s="4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="2" customFormat="1" ht="15.15" customHeight="1">
      <c r="A115" s="28"/>
      <c r="B115" s="29"/>
      <c r="C115" s="25" t="s">
        <v>25</v>
      </c>
      <c r="D115" s="28"/>
      <c r="E115" s="28"/>
      <c r="F115" s="22" t="str">
        <f>IF(E18="","",E18)</f>
        <v xml:space="preserve"> </v>
      </c>
      <c r="G115" s="28"/>
      <c r="H115" s="28"/>
      <c r="I115" s="25" t="s">
        <v>30</v>
      </c>
      <c r="J115" s="26" t="str">
        <f>E24</f>
        <v>Adam Pupiš</v>
      </c>
      <c r="K115" s="28"/>
      <c r="L115" s="4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="2" customFormat="1" ht="10.32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49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="11" customFormat="1" ht="29.28" customHeight="1">
      <c r="A117" s="144"/>
      <c r="B117" s="145"/>
      <c r="C117" s="146" t="s">
        <v>112</v>
      </c>
      <c r="D117" s="147" t="s">
        <v>58</v>
      </c>
      <c r="E117" s="147" t="s">
        <v>54</v>
      </c>
      <c r="F117" s="147" t="s">
        <v>55</v>
      </c>
      <c r="G117" s="147" t="s">
        <v>113</v>
      </c>
      <c r="H117" s="147" t="s">
        <v>114</v>
      </c>
      <c r="I117" s="147" t="s">
        <v>115</v>
      </c>
      <c r="J117" s="148" t="s">
        <v>98</v>
      </c>
      <c r="K117" s="149" t="s">
        <v>116</v>
      </c>
      <c r="L117" s="150"/>
      <c r="M117" s="80" t="s">
        <v>1</v>
      </c>
      <c r="N117" s="81" t="s">
        <v>37</v>
      </c>
      <c r="O117" s="81" t="s">
        <v>117</v>
      </c>
      <c r="P117" s="81" t="s">
        <v>118</v>
      </c>
      <c r="Q117" s="81" t="s">
        <v>119</v>
      </c>
      <c r="R117" s="81" t="s">
        <v>120</v>
      </c>
      <c r="S117" s="81" t="s">
        <v>121</v>
      </c>
      <c r="T117" s="82" t="s">
        <v>122</v>
      </c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</row>
    <row r="118" s="2" customFormat="1" ht="22.8" customHeight="1">
      <c r="A118" s="28"/>
      <c r="B118" s="29"/>
      <c r="C118" s="87" t="s">
        <v>99</v>
      </c>
      <c r="D118" s="28"/>
      <c r="E118" s="28"/>
      <c r="F118" s="28"/>
      <c r="G118" s="28"/>
      <c r="H118" s="28"/>
      <c r="I118" s="28"/>
      <c r="J118" s="151">
        <f>BK118</f>
        <v>9828</v>
      </c>
      <c r="K118" s="28"/>
      <c r="L118" s="29"/>
      <c r="M118" s="83"/>
      <c r="N118" s="67"/>
      <c r="O118" s="84"/>
      <c r="P118" s="152">
        <f>P119</f>
        <v>0</v>
      </c>
      <c r="Q118" s="84"/>
      <c r="R118" s="152">
        <f>R119</f>
        <v>0</v>
      </c>
      <c r="S118" s="84"/>
      <c r="T118" s="153">
        <f>T119</f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T118" s="15" t="s">
        <v>72</v>
      </c>
      <c r="AU118" s="15" t="s">
        <v>100</v>
      </c>
      <c r="BK118" s="154">
        <f>BK119</f>
        <v>9828</v>
      </c>
    </row>
    <row r="119" s="12" customFormat="1" ht="25.92" customHeight="1">
      <c r="A119" s="12"/>
      <c r="B119" s="155"/>
      <c r="C119" s="12"/>
      <c r="D119" s="156" t="s">
        <v>72</v>
      </c>
      <c r="E119" s="157" t="s">
        <v>184</v>
      </c>
      <c r="F119" s="157" t="s">
        <v>456</v>
      </c>
      <c r="G119" s="12"/>
      <c r="H119" s="12"/>
      <c r="I119" s="12"/>
      <c r="J119" s="158">
        <f>BK119</f>
        <v>9828</v>
      </c>
      <c r="K119" s="12"/>
      <c r="L119" s="155"/>
      <c r="M119" s="159"/>
      <c r="N119" s="160"/>
      <c r="O119" s="160"/>
      <c r="P119" s="161">
        <f>P120</f>
        <v>0</v>
      </c>
      <c r="Q119" s="160"/>
      <c r="R119" s="161">
        <f>R120</f>
        <v>0</v>
      </c>
      <c r="S119" s="160"/>
      <c r="T119" s="16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6" t="s">
        <v>138</v>
      </c>
      <c r="AT119" s="163" t="s">
        <v>72</v>
      </c>
      <c r="AU119" s="163" t="s">
        <v>73</v>
      </c>
      <c r="AY119" s="156" t="s">
        <v>125</v>
      </c>
      <c r="BK119" s="164">
        <f>BK120</f>
        <v>9828</v>
      </c>
    </row>
    <row r="120" s="12" customFormat="1" ht="22.8" customHeight="1">
      <c r="A120" s="12"/>
      <c r="B120" s="155"/>
      <c r="C120" s="12"/>
      <c r="D120" s="156" t="s">
        <v>72</v>
      </c>
      <c r="E120" s="165" t="s">
        <v>457</v>
      </c>
      <c r="F120" s="165" t="s">
        <v>458</v>
      </c>
      <c r="G120" s="12"/>
      <c r="H120" s="12"/>
      <c r="I120" s="12"/>
      <c r="J120" s="166">
        <f>BK120</f>
        <v>9828</v>
      </c>
      <c r="K120" s="12"/>
      <c r="L120" s="155"/>
      <c r="M120" s="159"/>
      <c r="N120" s="160"/>
      <c r="O120" s="160"/>
      <c r="P120" s="161">
        <f>SUM(P121:P122)</f>
        <v>0</v>
      </c>
      <c r="Q120" s="160"/>
      <c r="R120" s="161">
        <f>SUM(R121:R122)</f>
        <v>0</v>
      </c>
      <c r="S120" s="160"/>
      <c r="T120" s="162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6" t="s">
        <v>138</v>
      </c>
      <c r="AT120" s="163" t="s">
        <v>72</v>
      </c>
      <c r="AU120" s="163" t="s">
        <v>78</v>
      </c>
      <c r="AY120" s="156" t="s">
        <v>125</v>
      </c>
      <c r="BK120" s="164">
        <f>SUM(BK121:BK122)</f>
        <v>9828</v>
      </c>
    </row>
    <row r="121" s="2" customFormat="1" ht="16.5" customHeight="1">
      <c r="A121" s="28"/>
      <c r="B121" s="167"/>
      <c r="C121" s="168" t="s">
        <v>78</v>
      </c>
      <c r="D121" s="168" t="s">
        <v>127</v>
      </c>
      <c r="E121" s="169" t="s">
        <v>459</v>
      </c>
      <c r="F121" s="170" t="s">
        <v>460</v>
      </c>
      <c r="G121" s="171" t="s">
        <v>241</v>
      </c>
      <c r="H121" s="172">
        <v>1</v>
      </c>
      <c r="I121" s="173">
        <v>6700</v>
      </c>
      <c r="J121" s="173">
        <f>ROUND(I121*H121,2)</f>
        <v>6700</v>
      </c>
      <c r="K121" s="174"/>
      <c r="L121" s="29"/>
      <c r="M121" s="175" t="s">
        <v>1</v>
      </c>
      <c r="N121" s="176" t="s">
        <v>39</v>
      </c>
      <c r="O121" s="177">
        <v>0</v>
      </c>
      <c r="P121" s="177">
        <f>O121*H121</f>
        <v>0</v>
      </c>
      <c r="Q121" s="177">
        <v>0</v>
      </c>
      <c r="R121" s="177">
        <f>Q121*H121</f>
        <v>0</v>
      </c>
      <c r="S121" s="177">
        <v>0</v>
      </c>
      <c r="T121" s="178">
        <f>S121*H121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79" t="s">
        <v>414</v>
      </c>
      <c r="AT121" s="179" t="s">
        <v>127</v>
      </c>
      <c r="AU121" s="179" t="s">
        <v>132</v>
      </c>
      <c r="AY121" s="15" t="s">
        <v>125</v>
      </c>
      <c r="BE121" s="180">
        <f>IF(N121="základná",J121,0)</f>
        <v>0</v>
      </c>
      <c r="BF121" s="180">
        <f>IF(N121="znížená",J121,0)</f>
        <v>6700</v>
      </c>
      <c r="BG121" s="180">
        <f>IF(N121="zákl. prenesená",J121,0)</f>
        <v>0</v>
      </c>
      <c r="BH121" s="180">
        <f>IF(N121="zníž. prenesená",J121,0)</f>
        <v>0</v>
      </c>
      <c r="BI121" s="180">
        <f>IF(N121="nulová",J121,0)</f>
        <v>0</v>
      </c>
      <c r="BJ121" s="15" t="s">
        <v>132</v>
      </c>
      <c r="BK121" s="180">
        <f>ROUND(I121*H121,2)</f>
        <v>6700</v>
      </c>
      <c r="BL121" s="15" t="s">
        <v>414</v>
      </c>
      <c r="BM121" s="179" t="s">
        <v>132</v>
      </c>
    </row>
    <row r="122" s="2" customFormat="1" ht="16.5" customHeight="1">
      <c r="A122" s="28"/>
      <c r="B122" s="167"/>
      <c r="C122" s="168" t="s">
        <v>132</v>
      </c>
      <c r="D122" s="168" t="s">
        <v>127</v>
      </c>
      <c r="E122" s="169" t="s">
        <v>461</v>
      </c>
      <c r="F122" s="170" t="s">
        <v>462</v>
      </c>
      <c r="G122" s="171" t="s">
        <v>241</v>
      </c>
      <c r="H122" s="172">
        <v>1</v>
      </c>
      <c r="I122" s="173">
        <v>3128</v>
      </c>
      <c r="J122" s="173">
        <f>ROUND(I122*H122,2)</f>
        <v>3128</v>
      </c>
      <c r="K122" s="174"/>
      <c r="L122" s="29"/>
      <c r="M122" s="191" t="s">
        <v>1</v>
      </c>
      <c r="N122" s="192" t="s">
        <v>39</v>
      </c>
      <c r="O122" s="193">
        <v>0</v>
      </c>
      <c r="P122" s="193">
        <f>O122*H122</f>
        <v>0</v>
      </c>
      <c r="Q122" s="193">
        <v>0</v>
      </c>
      <c r="R122" s="193">
        <f>Q122*H122</f>
        <v>0</v>
      </c>
      <c r="S122" s="193">
        <v>0</v>
      </c>
      <c r="T122" s="194">
        <f>S122*H122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79" t="s">
        <v>414</v>
      </c>
      <c r="AT122" s="179" t="s">
        <v>127</v>
      </c>
      <c r="AU122" s="179" t="s">
        <v>132</v>
      </c>
      <c r="AY122" s="15" t="s">
        <v>125</v>
      </c>
      <c r="BE122" s="180">
        <f>IF(N122="základná",J122,0)</f>
        <v>0</v>
      </c>
      <c r="BF122" s="180">
        <f>IF(N122="znížená",J122,0)</f>
        <v>3128</v>
      </c>
      <c r="BG122" s="180">
        <f>IF(N122="zákl. prenesená",J122,0)</f>
        <v>0</v>
      </c>
      <c r="BH122" s="180">
        <f>IF(N122="zníž. prenesená",J122,0)</f>
        <v>0</v>
      </c>
      <c r="BI122" s="180">
        <f>IF(N122="nulová",J122,0)</f>
        <v>0</v>
      </c>
      <c r="BJ122" s="15" t="s">
        <v>132</v>
      </c>
      <c r="BK122" s="180">
        <f>ROUND(I122*H122,2)</f>
        <v>3128</v>
      </c>
      <c r="BL122" s="15" t="s">
        <v>414</v>
      </c>
      <c r="BM122" s="179" t="s">
        <v>131</v>
      </c>
    </row>
    <row r="123" s="2" customFormat="1" ht="6.96" customHeight="1">
      <c r="A123" s="28"/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29"/>
      <c r="M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</sheetData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3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95</v>
      </c>
      <c r="L4" s="18"/>
      <c r="M4" s="11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13</v>
      </c>
      <c r="L6" s="18"/>
    </row>
    <row r="7" s="1" customFormat="1" ht="16.5" customHeight="1">
      <c r="B7" s="18"/>
      <c r="E7" s="195" t="str">
        <f>'Rekapitulácia stavby'!K6</f>
        <v>Stajne s hospodárskou budovou</v>
      </c>
      <c r="F7" s="25"/>
      <c r="G7" s="25"/>
      <c r="H7" s="25"/>
      <c r="L7" s="18"/>
    </row>
    <row r="8" s="2" customFormat="1" ht="12" customHeight="1">
      <c r="A8" s="28"/>
      <c r="B8" s="29"/>
      <c r="C8" s="28"/>
      <c r="D8" s="25" t="s">
        <v>363</v>
      </c>
      <c r="E8" s="28"/>
      <c r="F8" s="28"/>
      <c r="G8" s="28"/>
      <c r="H8" s="28"/>
      <c r="I8" s="28"/>
      <c r="J8" s="28"/>
      <c r="K8" s="28"/>
      <c r="L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6.5" customHeight="1">
      <c r="A9" s="28"/>
      <c r="B9" s="29"/>
      <c r="C9" s="28"/>
      <c r="D9" s="28"/>
      <c r="E9" s="61" t="s">
        <v>463</v>
      </c>
      <c r="F9" s="28"/>
      <c r="G9" s="28"/>
      <c r="H9" s="28"/>
      <c r="I9" s="28"/>
      <c r="J9" s="28"/>
      <c r="K9" s="28"/>
      <c r="L9" s="4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2" customHeight="1">
      <c r="A11" s="28"/>
      <c r="B11" s="29"/>
      <c r="C11" s="28"/>
      <c r="D11" s="25" t="s">
        <v>15</v>
      </c>
      <c r="E11" s="28"/>
      <c r="F11" s="22" t="s">
        <v>1</v>
      </c>
      <c r="G11" s="28"/>
      <c r="H11" s="28"/>
      <c r="I11" s="25" t="s">
        <v>16</v>
      </c>
      <c r="J11" s="22" t="s">
        <v>1</v>
      </c>
      <c r="K11" s="28"/>
      <c r="L11" s="4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17</v>
      </c>
      <c r="E12" s="28"/>
      <c r="F12" s="22" t="s">
        <v>18</v>
      </c>
      <c r="G12" s="28"/>
      <c r="H12" s="28"/>
      <c r="I12" s="25" t="s">
        <v>19</v>
      </c>
      <c r="J12" s="63" t="str">
        <f>'Rekapitulácia stavby'!AN8</f>
        <v>23. 6. 2022</v>
      </c>
      <c r="K12" s="28"/>
      <c r="L12" s="4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0.8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2" t="s">
        <v>1</v>
      </c>
      <c r="K14" s="28"/>
      <c r="L14" s="4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8" customHeight="1">
      <c r="A15" s="28"/>
      <c r="B15" s="29"/>
      <c r="C15" s="28"/>
      <c r="D15" s="28"/>
      <c r="E15" s="22" t="s">
        <v>23</v>
      </c>
      <c r="F15" s="28"/>
      <c r="G15" s="28"/>
      <c r="H15" s="28"/>
      <c r="I15" s="25" t="s">
        <v>24</v>
      </c>
      <c r="J15" s="22" t="s">
        <v>1</v>
      </c>
      <c r="K15" s="28"/>
      <c r="L15" s="4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6.96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12" customHeight="1">
      <c r="A17" s="28"/>
      <c r="B17" s="29"/>
      <c r="C17" s="28"/>
      <c r="D17" s="25" t="s">
        <v>25</v>
      </c>
      <c r="E17" s="28"/>
      <c r="F17" s="28"/>
      <c r="G17" s="28"/>
      <c r="H17" s="28"/>
      <c r="I17" s="25" t="s">
        <v>22</v>
      </c>
      <c r="J17" s="22" t="str">
        <f>'Rekapitulácia stavby'!AN13</f>
        <v/>
      </c>
      <c r="K17" s="28"/>
      <c r="L17" s="4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8" customHeight="1">
      <c r="A18" s="28"/>
      <c r="B18" s="29"/>
      <c r="C18" s="28"/>
      <c r="D18" s="28"/>
      <c r="E18" s="22" t="str">
        <f>'Rekapitulácia stavby'!E14</f>
        <v xml:space="preserve"> </v>
      </c>
      <c r="F18" s="22"/>
      <c r="G18" s="22"/>
      <c r="H18" s="22"/>
      <c r="I18" s="25" t="s">
        <v>24</v>
      </c>
      <c r="J18" s="22" t="str">
        <f>'Rekapitulácia stavby'!AN14</f>
        <v/>
      </c>
      <c r="K18" s="28"/>
      <c r="L18" s="4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6.96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2" t="s">
        <v>1</v>
      </c>
      <c r="K20" s="28"/>
      <c r="L20" s="4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8" customHeight="1">
      <c r="A21" s="28"/>
      <c r="B21" s="29"/>
      <c r="C21" s="28"/>
      <c r="D21" s="28"/>
      <c r="E21" s="22" t="s">
        <v>28</v>
      </c>
      <c r="F21" s="28"/>
      <c r="G21" s="28"/>
      <c r="H21" s="28"/>
      <c r="I21" s="25" t="s">
        <v>24</v>
      </c>
      <c r="J21" s="22" t="s">
        <v>1</v>
      </c>
      <c r="K21" s="28"/>
      <c r="L21" s="4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6.96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12" customHeight="1">
      <c r="A23" s="28"/>
      <c r="B23" s="29"/>
      <c r="C23" s="28"/>
      <c r="D23" s="25" t="s">
        <v>30</v>
      </c>
      <c r="E23" s="28"/>
      <c r="F23" s="28"/>
      <c r="G23" s="28"/>
      <c r="H23" s="28"/>
      <c r="I23" s="25" t="s">
        <v>22</v>
      </c>
      <c r="J23" s="22" t="s">
        <v>1</v>
      </c>
      <c r="K23" s="28"/>
      <c r="L23" s="4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8" customHeight="1">
      <c r="A24" s="28"/>
      <c r="B24" s="29"/>
      <c r="C24" s="28"/>
      <c r="D24" s="28"/>
      <c r="E24" s="22" t="s">
        <v>31</v>
      </c>
      <c r="F24" s="28"/>
      <c r="G24" s="28"/>
      <c r="H24" s="28"/>
      <c r="I24" s="25" t="s">
        <v>24</v>
      </c>
      <c r="J24" s="22" t="s">
        <v>1</v>
      </c>
      <c r="K24" s="28"/>
      <c r="L24" s="4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2" customFormat="1" ht="6.96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="2" customFormat="1" ht="12" customHeight="1">
      <c r="A26" s="28"/>
      <c r="B26" s="29"/>
      <c r="C26" s="28"/>
      <c r="D26" s="25" t="s">
        <v>32</v>
      </c>
      <c r="E26" s="28"/>
      <c r="F26" s="28"/>
      <c r="G26" s="28"/>
      <c r="H26" s="28"/>
      <c r="I26" s="28"/>
      <c r="J26" s="28"/>
      <c r="K26" s="28"/>
      <c r="L26" s="4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8" customFormat="1" ht="16.5" customHeight="1">
      <c r="A27" s="115"/>
      <c r="B27" s="116"/>
      <c r="C27" s="115"/>
      <c r="D27" s="115"/>
      <c r="E27" s="26" t="s">
        <v>1</v>
      </c>
      <c r="F27" s="26"/>
      <c r="G27" s="26"/>
      <c r="H27" s="2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4"/>
      <c r="E29" s="84"/>
      <c r="F29" s="84"/>
      <c r="G29" s="84"/>
      <c r="H29" s="84"/>
      <c r="I29" s="84"/>
      <c r="J29" s="84"/>
      <c r="K29" s="84"/>
      <c r="L29" s="49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="2" customFormat="1" ht="25.44" customHeight="1">
      <c r="A30" s="28"/>
      <c r="B30" s="29"/>
      <c r="C30" s="28"/>
      <c r="D30" s="118" t="s">
        <v>33</v>
      </c>
      <c r="E30" s="28"/>
      <c r="F30" s="28"/>
      <c r="G30" s="28"/>
      <c r="H30" s="28"/>
      <c r="I30" s="28"/>
      <c r="J30" s="90">
        <f>ROUND(J118, 2)</f>
        <v>6241.3</v>
      </c>
      <c r="K30" s="28"/>
      <c r="L30" s="4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="2" customFormat="1" ht="6.96" customHeight="1">
      <c r="A31" s="28"/>
      <c r="B31" s="29"/>
      <c r="C31" s="28"/>
      <c r="D31" s="84"/>
      <c r="E31" s="84"/>
      <c r="F31" s="84"/>
      <c r="G31" s="84"/>
      <c r="H31" s="84"/>
      <c r="I31" s="84"/>
      <c r="J31" s="84"/>
      <c r="K31" s="84"/>
      <c r="L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28"/>
      <c r="F32" s="33" t="s">
        <v>35</v>
      </c>
      <c r="G32" s="28"/>
      <c r="H32" s="28"/>
      <c r="I32" s="33" t="s">
        <v>34</v>
      </c>
      <c r="J32" s="33" t="s">
        <v>36</v>
      </c>
      <c r="K32" s="28"/>
      <c r="L32" s="4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="2" customFormat="1" ht="14.4" customHeight="1">
      <c r="A33" s="28"/>
      <c r="B33" s="29"/>
      <c r="C33" s="28"/>
      <c r="D33" s="119" t="s">
        <v>37</v>
      </c>
      <c r="E33" s="35" t="s">
        <v>38</v>
      </c>
      <c r="F33" s="120">
        <f>ROUND((SUM(BE118:BE138)),  2)</f>
        <v>0</v>
      </c>
      <c r="G33" s="121"/>
      <c r="H33" s="121"/>
      <c r="I33" s="122">
        <v>0.2</v>
      </c>
      <c r="J33" s="120">
        <f>ROUND(((SUM(BE118:BE138))*I33),  2)</f>
        <v>0</v>
      </c>
      <c r="K33" s="28"/>
      <c r="L33" s="49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="2" customFormat="1" ht="14.4" customHeight="1">
      <c r="A34" s="28"/>
      <c r="B34" s="29"/>
      <c r="C34" s="28"/>
      <c r="D34" s="28"/>
      <c r="E34" s="35" t="s">
        <v>39</v>
      </c>
      <c r="F34" s="123">
        <f>ROUND((SUM(BF118:BF138)),  2)</f>
        <v>6241.3</v>
      </c>
      <c r="G34" s="28"/>
      <c r="H34" s="28"/>
      <c r="I34" s="124">
        <v>0.2</v>
      </c>
      <c r="J34" s="123">
        <f>ROUND(((SUM(BF118:BF138))*I34),  2)</f>
        <v>1248.26</v>
      </c>
      <c r="K34" s="28"/>
      <c r="L34" s="4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25" t="s">
        <v>40</v>
      </c>
      <c r="F35" s="123">
        <f>ROUND((SUM(BG118:BG138)),  2)</f>
        <v>0</v>
      </c>
      <c r="G35" s="28"/>
      <c r="H35" s="28"/>
      <c r="I35" s="124">
        <v>0.2</v>
      </c>
      <c r="J35" s="123">
        <f>0</f>
        <v>0</v>
      </c>
      <c r="K35" s="28"/>
      <c r="L35" s="4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hidden="1" s="2" customFormat="1" ht="14.4" customHeight="1">
      <c r="A36" s="28"/>
      <c r="B36" s="29"/>
      <c r="C36" s="28"/>
      <c r="D36" s="28"/>
      <c r="E36" s="25" t="s">
        <v>41</v>
      </c>
      <c r="F36" s="123">
        <f>ROUND((SUM(BH118:BH138)),  2)</f>
        <v>0</v>
      </c>
      <c r="G36" s="28"/>
      <c r="H36" s="28"/>
      <c r="I36" s="124">
        <v>0.2</v>
      </c>
      <c r="J36" s="123">
        <f>0</f>
        <v>0</v>
      </c>
      <c r="K36" s="28"/>
      <c r="L36" s="4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hidden="1" s="2" customFormat="1" ht="14.4" customHeight="1">
      <c r="A37" s="28"/>
      <c r="B37" s="29"/>
      <c r="C37" s="28"/>
      <c r="D37" s="28"/>
      <c r="E37" s="35" t="s">
        <v>42</v>
      </c>
      <c r="F37" s="120">
        <f>ROUND((SUM(BI118:BI138)),  2)</f>
        <v>0</v>
      </c>
      <c r="G37" s="121"/>
      <c r="H37" s="121"/>
      <c r="I37" s="122">
        <v>0</v>
      </c>
      <c r="J37" s="120">
        <f>0</f>
        <v>0</v>
      </c>
      <c r="K37" s="28"/>
      <c r="L37" s="4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6.96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2" customFormat="1" ht="25.44" customHeight="1">
      <c r="A39" s="28"/>
      <c r="B39" s="29"/>
      <c r="C39" s="125"/>
      <c r="D39" s="126" t="s">
        <v>43</v>
      </c>
      <c r="E39" s="75"/>
      <c r="F39" s="75"/>
      <c r="G39" s="127" t="s">
        <v>44</v>
      </c>
      <c r="H39" s="128" t="s">
        <v>45</v>
      </c>
      <c r="I39" s="75"/>
      <c r="J39" s="129">
        <f>SUM(J30:J37)</f>
        <v>7489.56</v>
      </c>
      <c r="K39" s="130"/>
      <c r="L39" s="4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9"/>
      <c r="D50" s="50" t="s">
        <v>46</v>
      </c>
      <c r="E50" s="51"/>
      <c r="F50" s="51"/>
      <c r="G50" s="50" t="s">
        <v>47</v>
      </c>
      <c r="H50" s="51"/>
      <c r="I50" s="51"/>
      <c r="J50" s="51"/>
      <c r="K50" s="51"/>
      <c r="L50" s="49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52" t="s">
        <v>48</v>
      </c>
      <c r="E61" s="31"/>
      <c r="F61" s="131" t="s">
        <v>49</v>
      </c>
      <c r="G61" s="52" t="s">
        <v>48</v>
      </c>
      <c r="H61" s="31"/>
      <c r="I61" s="31"/>
      <c r="J61" s="132" t="s">
        <v>49</v>
      </c>
      <c r="K61" s="31"/>
      <c r="L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50" t="s">
        <v>50</v>
      </c>
      <c r="E65" s="53"/>
      <c r="F65" s="53"/>
      <c r="G65" s="50" t="s">
        <v>51</v>
      </c>
      <c r="H65" s="53"/>
      <c r="I65" s="53"/>
      <c r="J65" s="53"/>
      <c r="K65" s="53"/>
      <c r="L65" s="4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52" t="s">
        <v>48</v>
      </c>
      <c r="E76" s="31"/>
      <c r="F76" s="131" t="s">
        <v>49</v>
      </c>
      <c r="G76" s="52" t="s">
        <v>48</v>
      </c>
      <c r="H76" s="31"/>
      <c r="I76" s="31"/>
      <c r="J76" s="132" t="s">
        <v>49</v>
      </c>
      <c r="K76" s="31"/>
      <c r="L76" s="4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4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4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="2" customFormat="1" ht="24.96" customHeight="1">
      <c r="A82" s="28"/>
      <c r="B82" s="29"/>
      <c r="C82" s="19" t="s">
        <v>96</v>
      </c>
      <c r="D82" s="28"/>
      <c r="E82" s="28"/>
      <c r="F82" s="28"/>
      <c r="G82" s="28"/>
      <c r="H82" s="28"/>
      <c r="I82" s="28"/>
      <c r="J82" s="28"/>
      <c r="K82" s="28"/>
      <c r="L82" s="4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="2" customFormat="1" ht="16.5" customHeight="1">
      <c r="A85" s="28"/>
      <c r="B85" s="29"/>
      <c r="C85" s="28"/>
      <c r="D85" s="28"/>
      <c r="E85" s="195" t="str">
        <f>E7</f>
        <v>Stajne s hospodárskou budovou</v>
      </c>
      <c r="F85" s="25"/>
      <c r="G85" s="25"/>
      <c r="H85" s="25"/>
      <c r="I85" s="28"/>
      <c r="J85" s="28"/>
      <c r="K85" s="28"/>
      <c r="L85" s="4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="2" customFormat="1" ht="12" customHeight="1">
      <c r="A86" s="28"/>
      <c r="B86" s="29"/>
      <c r="C86" s="25" t="s">
        <v>363</v>
      </c>
      <c r="D86" s="28"/>
      <c r="E86" s="28"/>
      <c r="F86" s="28"/>
      <c r="G86" s="28"/>
      <c r="H86" s="28"/>
      <c r="I86" s="28"/>
      <c r="J86" s="28"/>
      <c r="K86" s="28"/>
      <c r="L86" s="4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="2" customFormat="1" ht="16.5" customHeight="1">
      <c r="A87" s="28"/>
      <c r="B87" s="29"/>
      <c r="C87" s="28"/>
      <c r="D87" s="28"/>
      <c r="E87" s="61" t="str">
        <f>E9</f>
        <v>SO 91 - Inštalácie EZS a CCTV</v>
      </c>
      <c r="F87" s="28"/>
      <c r="G87" s="28"/>
      <c r="H87" s="28"/>
      <c r="I87" s="28"/>
      <c r="J87" s="28"/>
      <c r="K87" s="28"/>
      <c r="L87" s="4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="2" customFormat="1" ht="12" customHeight="1">
      <c r="A89" s="28"/>
      <c r="B89" s="29"/>
      <c r="C89" s="25" t="s">
        <v>17</v>
      </c>
      <c r="D89" s="28"/>
      <c r="E89" s="28"/>
      <c r="F89" s="22" t="str">
        <f>F12</f>
        <v>Veľké Leváre</v>
      </c>
      <c r="G89" s="28"/>
      <c r="H89" s="28"/>
      <c r="I89" s="25" t="s">
        <v>19</v>
      </c>
      <c r="J89" s="63" t="str">
        <f>IF(J12="","",J12)</f>
        <v>23. 6. 2022</v>
      </c>
      <c r="K89" s="28"/>
      <c r="L89" s="4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="2" customFormat="1" ht="6.96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="2" customFormat="1" ht="25.65" customHeight="1">
      <c r="A91" s="28"/>
      <c r="B91" s="29"/>
      <c r="C91" s="25" t="s">
        <v>21</v>
      </c>
      <c r="D91" s="28"/>
      <c r="E91" s="28"/>
      <c r="F91" s="22" t="str">
        <f>E15</f>
        <v>Martina STACHOVÁ</v>
      </c>
      <c r="G91" s="28"/>
      <c r="H91" s="28"/>
      <c r="I91" s="25" t="s">
        <v>27</v>
      </c>
      <c r="J91" s="26" t="str">
        <f>E21</f>
        <v>ABORIGIN Projekt, s.r.o.</v>
      </c>
      <c r="K91" s="28"/>
      <c r="L91" s="4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="2" customFormat="1" ht="15.15" customHeight="1">
      <c r="A92" s="28"/>
      <c r="B92" s="29"/>
      <c r="C92" s="25" t="s">
        <v>25</v>
      </c>
      <c r="D92" s="28"/>
      <c r="E92" s="28"/>
      <c r="F92" s="22" t="str">
        <f>IF(E18="","",E18)</f>
        <v xml:space="preserve"> </v>
      </c>
      <c r="G92" s="28"/>
      <c r="H92" s="28"/>
      <c r="I92" s="25" t="s">
        <v>30</v>
      </c>
      <c r="J92" s="26" t="str">
        <f>E24</f>
        <v>Adam Pupiš</v>
      </c>
      <c r="K92" s="28"/>
      <c r="L92" s="4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="2" customFormat="1" ht="29.28" customHeight="1">
      <c r="A94" s="28"/>
      <c r="B94" s="29"/>
      <c r="C94" s="133" t="s">
        <v>97</v>
      </c>
      <c r="D94" s="125"/>
      <c r="E94" s="125"/>
      <c r="F94" s="125"/>
      <c r="G94" s="125"/>
      <c r="H94" s="125"/>
      <c r="I94" s="125"/>
      <c r="J94" s="134" t="s">
        <v>98</v>
      </c>
      <c r="K94" s="125"/>
      <c r="L94" s="4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="2" customFormat="1" ht="10.32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="2" customFormat="1" ht="22.8" customHeight="1">
      <c r="A96" s="28"/>
      <c r="B96" s="29"/>
      <c r="C96" s="135" t="s">
        <v>99</v>
      </c>
      <c r="D96" s="28"/>
      <c r="E96" s="28"/>
      <c r="F96" s="28"/>
      <c r="G96" s="28"/>
      <c r="H96" s="28"/>
      <c r="I96" s="28"/>
      <c r="J96" s="90">
        <f>J118</f>
        <v>6241.3</v>
      </c>
      <c r="K96" s="28"/>
      <c r="L96" s="4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5" t="s">
        <v>100</v>
      </c>
    </row>
    <row r="97" s="9" customFormat="1" ht="24.96" customHeight="1">
      <c r="A97" s="9"/>
      <c r="B97" s="136"/>
      <c r="C97" s="9"/>
      <c r="D97" s="137" t="s">
        <v>454</v>
      </c>
      <c r="E97" s="138"/>
      <c r="F97" s="138"/>
      <c r="G97" s="138"/>
      <c r="H97" s="138"/>
      <c r="I97" s="138"/>
      <c r="J97" s="139">
        <f>J119</f>
        <v>6241.3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455</v>
      </c>
      <c r="E98" s="142"/>
      <c r="F98" s="142"/>
      <c r="G98" s="142"/>
      <c r="H98" s="142"/>
      <c r="I98" s="142"/>
      <c r="J98" s="143">
        <f>J120</f>
        <v>6241.3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49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="2" customFormat="1" ht="6.96" customHeight="1">
      <c r="A100" s="28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49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4" s="2" customFormat="1" ht="6.96" customHeight="1">
      <c r="A104" s="28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49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="2" customFormat="1" ht="24.96" customHeight="1">
      <c r="A105" s="28"/>
      <c r="B105" s="29"/>
      <c r="C105" s="19" t="s">
        <v>111</v>
      </c>
      <c r="D105" s="28"/>
      <c r="E105" s="28"/>
      <c r="F105" s="28"/>
      <c r="G105" s="28"/>
      <c r="H105" s="28"/>
      <c r="I105" s="28"/>
      <c r="J105" s="28"/>
      <c r="K105" s="28"/>
      <c r="L105" s="49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="2" customFormat="1" ht="6.96" customHeight="1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49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="2" customFormat="1" ht="12" customHeight="1">
      <c r="A107" s="28"/>
      <c r="B107" s="29"/>
      <c r="C107" s="25" t="s">
        <v>13</v>
      </c>
      <c r="D107" s="28"/>
      <c r="E107" s="28"/>
      <c r="F107" s="28"/>
      <c r="G107" s="28"/>
      <c r="H107" s="28"/>
      <c r="I107" s="28"/>
      <c r="J107" s="28"/>
      <c r="K107" s="28"/>
      <c r="L107" s="49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="2" customFormat="1" ht="16.5" customHeight="1">
      <c r="A108" s="28"/>
      <c r="B108" s="29"/>
      <c r="C108" s="28"/>
      <c r="D108" s="28"/>
      <c r="E108" s="195" t="str">
        <f>E7</f>
        <v>Stajne s hospodárskou budovou</v>
      </c>
      <c r="F108" s="25"/>
      <c r="G108" s="25"/>
      <c r="H108" s="25"/>
      <c r="I108" s="28"/>
      <c r="J108" s="28"/>
      <c r="K108" s="28"/>
      <c r="L108" s="4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="2" customFormat="1" ht="12" customHeight="1">
      <c r="A109" s="28"/>
      <c r="B109" s="29"/>
      <c r="C109" s="25" t="s">
        <v>363</v>
      </c>
      <c r="D109" s="28"/>
      <c r="E109" s="28"/>
      <c r="F109" s="28"/>
      <c r="G109" s="28"/>
      <c r="H109" s="28"/>
      <c r="I109" s="28"/>
      <c r="J109" s="28"/>
      <c r="K109" s="28"/>
      <c r="L109" s="4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="2" customFormat="1" ht="16.5" customHeight="1">
      <c r="A110" s="28"/>
      <c r="B110" s="29"/>
      <c r="C110" s="28"/>
      <c r="D110" s="28"/>
      <c r="E110" s="61" t="str">
        <f>E9</f>
        <v>SO 91 - Inštalácie EZS a CCTV</v>
      </c>
      <c r="F110" s="28"/>
      <c r="G110" s="28"/>
      <c r="H110" s="28"/>
      <c r="I110" s="28"/>
      <c r="J110" s="28"/>
      <c r="K110" s="28"/>
      <c r="L110" s="4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6.96" customHeight="1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4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12" customHeight="1">
      <c r="A112" s="28"/>
      <c r="B112" s="29"/>
      <c r="C112" s="25" t="s">
        <v>17</v>
      </c>
      <c r="D112" s="28"/>
      <c r="E112" s="28"/>
      <c r="F112" s="22" t="str">
        <f>F12</f>
        <v>Veľké Leváre</v>
      </c>
      <c r="G112" s="28"/>
      <c r="H112" s="28"/>
      <c r="I112" s="25" t="s">
        <v>19</v>
      </c>
      <c r="J112" s="63" t="str">
        <f>IF(J12="","",J12)</f>
        <v>23. 6. 2022</v>
      </c>
      <c r="K112" s="28"/>
      <c r="L112" s="4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6.96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4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2" customFormat="1" ht="25.65" customHeight="1">
      <c r="A114" s="28"/>
      <c r="B114" s="29"/>
      <c r="C114" s="25" t="s">
        <v>21</v>
      </c>
      <c r="D114" s="28"/>
      <c r="E114" s="28"/>
      <c r="F114" s="22" t="str">
        <f>E15</f>
        <v>Martina STACHOVÁ</v>
      </c>
      <c r="G114" s="28"/>
      <c r="H114" s="28"/>
      <c r="I114" s="25" t="s">
        <v>27</v>
      </c>
      <c r="J114" s="26" t="str">
        <f>E21</f>
        <v>ABORIGIN Projekt, s.r.o.</v>
      </c>
      <c r="K114" s="28"/>
      <c r="L114" s="4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="2" customFormat="1" ht="15.15" customHeight="1">
      <c r="A115" s="28"/>
      <c r="B115" s="29"/>
      <c r="C115" s="25" t="s">
        <v>25</v>
      </c>
      <c r="D115" s="28"/>
      <c r="E115" s="28"/>
      <c r="F115" s="22" t="str">
        <f>IF(E18="","",E18)</f>
        <v xml:space="preserve"> </v>
      </c>
      <c r="G115" s="28"/>
      <c r="H115" s="28"/>
      <c r="I115" s="25" t="s">
        <v>30</v>
      </c>
      <c r="J115" s="26" t="str">
        <f>E24</f>
        <v>Adam Pupiš</v>
      </c>
      <c r="K115" s="28"/>
      <c r="L115" s="4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="2" customFormat="1" ht="10.32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49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="11" customFormat="1" ht="29.28" customHeight="1">
      <c r="A117" s="144"/>
      <c r="B117" s="145"/>
      <c r="C117" s="146" t="s">
        <v>112</v>
      </c>
      <c r="D117" s="147" t="s">
        <v>58</v>
      </c>
      <c r="E117" s="147" t="s">
        <v>54</v>
      </c>
      <c r="F117" s="147" t="s">
        <v>55</v>
      </c>
      <c r="G117" s="147" t="s">
        <v>113</v>
      </c>
      <c r="H117" s="147" t="s">
        <v>114</v>
      </c>
      <c r="I117" s="147" t="s">
        <v>115</v>
      </c>
      <c r="J117" s="148" t="s">
        <v>98</v>
      </c>
      <c r="K117" s="149" t="s">
        <v>116</v>
      </c>
      <c r="L117" s="150"/>
      <c r="M117" s="80" t="s">
        <v>1</v>
      </c>
      <c r="N117" s="81" t="s">
        <v>37</v>
      </c>
      <c r="O117" s="81" t="s">
        <v>117</v>
      </c>
      <c r="P117" s="81" t="s">
        <v>118</v>
      </c>
      <c r="Q117" s="81" t="s">
        <v>119</v>
      </c>
      <c r="R117" s="81" t="s">
        <v>120</v>
      </c>
      <c r="S117" s="81" t="s">
        <v>121</v>
      </c>
      <c r="T117" s="82" t="s">
        <v>122</v>
      </c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</row>
    <row r="118" s="2" customFormat="1" ht="22.8" customHeight="1">
      <c r="A118" s="28"/>
      <c r="B118" s="29"/>
      <c r="C118" s="87" t="s">
        <v>99</v>
      </c>
      <c r="D118" s="28"/>
      <c r="E118" s="28"/>
      <c r="F118" s="28"/>
      <c r="G118" s="28"/>
      <c r="H118" s="28"/>
      <c r="I118" s="28"/>
      <c r="J118" s="151">
        <f>BK118</f>
        <v>6241.3</v>
      </c>
      <c r="K118" s="28"/>
      <c r="L118" s="29"/>
      <c r="M118" s="83"/>
      <c r="N118" s="67"/>
      <c r="O118" s="84"/>
      <c r="P118" s="152">
        <f>P119</f>
        <v>0</v>
      </c>
      <c r="Q118" s="84"/>
      <c r="R118" s="152">
        <f>R119</f>
        <v>0</v>
      </c>
      <c r="S118" s="84"/>
      <c r="T118" s="153">
        <f>T119</f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T118" s="15" t="s">
        <v>72</v>
      </c>
      <c r="AU118" s="15" t="s">
        <v>100</v>
      </c>
      <c r="BK118" s="154">
        <f>BK119</f>
        <v>6241.3</v>
      </c>
    </row>
    <row r="119" s="12" customFormat="1" ht="25.92" customHeight="1">
      <c r="A119" s="12"/>
      <c r="B119" s="155"/>
      <c r="C119" s="12"/>
      <c r="D119" s="156" t="s">
        <v>72</v>
      </c>
      <c r="E119" s="157" t="s">
        <v>184</v>
      </c>
      <c r="F119" s="157" t="s">
        <v>456</v>
      </c>
      <c r="G119" s="12"/>
      <c r="H119" s="12"/>
      <c r="I119" s="12"/>
      <c r="J119" s="158">
        <f>BK119</f>
        <v>6241.3</v>
      </c>
      <c r="K119" s="12"/>
      <c r="L119" s="155"/>
      <c r="M119" s="159"/>
      <c r="N119" s="160"/>
      <c r="O119" s="160"/>
      <c r="P119" s="161">
        <f>P120</f>
        <v>0</v>
      </c>
      <c r="Q119" s="160"/>
      <c r="R119" s="161">
        <f>R120</f>
        <v>0</v>
      </c>
      <c r="S119" s="160"/>
      <c r="T119" s="16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6" t="s">
        <v>138</v>
      </c>
      <c r="AT119" s="163" t="s">
        <v>72</v>
      </c>
      <c r="AU119" s="163" t="s">
        <v>73</v>
      </c>
      <c r="AY119" s="156" t="s">
        <v>125</v>
      </c>
      <c r="BK119" s="164">
        <f>BK120</f>
        <v>6241.3</v>
      </c>
    </row>
    <row r="120" s="12" customFormat="1" ht="22.8" customHeight="1">
      <c r="A120" s="12"/>
      <c r="B120" s="155"/>
      <c r="C120" s="12"/>
      <c r="D120" s="156" t="s">
        <v>72</v>
      </c>
      <c r="E120" s="165" t="s">
        <v>457</v>
      </c>
      <c r="F120" s="165" t="s">
        <v>458</v>
      </c>
      <c r="G120" s="12"/>
      <c r="H120" s="12"/>
      <c r="I120" s="12"/>
      <c r="J120" s="166">
        <f>BK120</f>
        <v>6241.3</v>
      </c>
      <c r="K120" s="12"/>
      <c r="L120" s="155"/>
      <c r="M120" s="159"/>
      <c r="N120" s="160"/>
      <c r="O120" s="160"/>
      <c r="P120" s="161">
        <f>SUM(P121:P138)</f>
        <v>0</v>
      </c>
      <c r="Q120" s="160"/>
      <c r="R120" s="161">
        <f>SUM(R121:R138)</f>
        <v>0</v>
      </c>
      <c r="S120" s="160"/>
      <c r="T120" s="162">
        <f>SUM(T121:T138)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6" t="s">
        <v>138</v>
      </c>
      <c r="AT120" s="163" t="s">
        <v>72</v>
      </c>
      <c r="AU120" s="163" t="s">
        <v>78</v>
      </c>
      <c r="AY120" s="156" t="s">
        <v>125</v>
      </c>
      <c r="BK120" s="164">
        <f>SUM(BK121:BK138)</f>
        <v>6241.3</v>
      </c>
    </row>
    <row r="121" s="2" customFormat="1" ht="24.15" customHeight="1">
      <c r="A121" s="28"/>
      <c r="B121" s="167"/>
      <c r="C121" s="168" t="s">
        <v>78</v>
      </c>
      <c r="D121" s="168" t="s">
        <v>127</v>
      </c>
      <c r="E121" s="169" t="s">
        <v>459</v>
      </c>
      <c r="F121" s="170" t="s">
        <v>464</v>
      </c>
      <c r="G121" s="171" t="s">
        <v>130</v>
      </c>
      <c r="H121" s="172">
        <v>70</v>
      </c>
      <c r="I121" s="173">
        <v>4.68</v>
      </c>
      <c r="J121" s="173">
        <f>ROUND(I121*H121,2)</f>
        <v>327.60000000000004</v>
      </c>
      <c r="K121" s="174"/>
      <c r="L121" s="29"/>
      <c r="M121" s="175" t="s">
        <v>1</v>
      </c>
      <c r="N121" s="176" t="s">
        <v>39</v>
      </c>
      <c r="O121" s="177">
        <v>0</v>
      </c>
      <c r="P121" s="177">
        <f>O121*H121</f>
        <v>0</v>
      </c>
      <c r="Q121" s="177">
        <v>0</v>
      </c>
      <c r="R121" s="177">
        <f>Q121*H121</f>
        <v>0</v>
      </c>
      <c r="S121" s="177">
        <v>0</v>
      </c>
      <c r="T121" s="178">
        <f>S121*H121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79" t="s">
        <v>414</v>
      </c>
      <c r="AT121" s="179" t="s">
        <v>127</v>
      </c>
      <c r="AU121" s="179" t="s">
        <v>132</v>
      </c>
      <c r="AY121" s="15" t="s">
        <v>125</v>
      </c>
      <c r="BE121" s="180">
        <f>IF(N121="základná",J121,0)</f>
        <v>0</v>
      </c>
      <c r="BF121" s="180">
        <f>IF(N121="znížená",J121,0)</f>
        <v>327.60000000000004</v>
      </c>
      <c r="BG121" s="180">
        <f>IF(N121="zákl. prenesená",J121,0)</f>
        <v>0</v>
      </c>
      <c r="BH121" s="180">
        <f>IF(N121="zníž. prenesená",J121,0)</f>
        <v>0</v>
      </c>
      <c r="BI121" s="180">
        <f>IF(N121="nulová",J121,0)</f>
        <v>0</v>
      </c>
      <c r="BJ121" s="15" t="s">
        <v>132</v>
      </c>
      <c r="BK121" s="180">
        <f>ROUND(I121*H121,2)</f>
        <v>327.60000000000004</v>
      </c>
      <c r="BL121" s="15" t="s">
        <v>414</v>
      </c>
      <c r="BM121" s="179" t="s">
        <v>132</v>
      </c>
    </row>
    <row r="122" s="2" customFormat="1" ht="16.5" customHeight="1">
      <c r="A122" s="28"/>
      <c r="B122" s="167"/>
      <c r="C122" s="168" t="s">
        <v>132</v>
      </c>
      <c r="D122" s="168" t="s">
        <v>127</v>
      </c>
      <c r="E122" s="169" t="s">
        <v>461</v>
      </c>
      <c r="F122" s="170" t="s">
        <v>465</v>
      </c>
      <c r="G122" s="171" t="s">
        <v>130</v>
      </c>
      <c r="H122" s="172">
        <v>70</v>
      </c>
      <c r="I122" s="173">
        <v>7.13</v>
      </c>
      <c r="J122" s="173">
        <f>ROUND(I122*H122,2)</f>
        <v>499.1</v>
      </c>
      <c r="K122" s="174"/>
      <c r="L122" s="29"/>
      <c r="M122" s="175" t="s">
        <v>1</v>
      </c>
      <c r="N122" s="176" t="s">
        <v>39</v>
      </c>
      <c r="O122" s="177">
        <v>0</v>
      </c>
      <c r="P122" s="177">
        <f>O122*H122</f>
        <v>0</v>
      </c>
      <c r="Q122" s="177">
        <v>0</v>
      </c>
      <c r="R122" s="177">
        <f>Q122*H122</f>
        <v>0</v>
      </c>
      <c r="S122" s="177">
        <v>0</v>
      </c>
      <c r="T122" s="178">
        <f>S122*H122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79" t="s">
        <v>414</v>
      </c>
      <c r="AT122" s="179" t="s">
        <v>127</v>
      </c>
      <c r="AU122" s="179" t="s">
        <v>132</v>
      </c>
      <c r="AY122" s="15" t="s">
        <v>125</v>
      </c>
      <c r="BE122" s="180">
        <f>IF(N122="základná",J122,0)</f>
        <v>0</v>
      </c>
      <c r="BF122" s="180">
        <f>IF(N122="znížená",J122,0)</f>
        <v>499.1</v>
      </c>
      <c r="BG122" s="180">
        <f>IF(N122="zákl. prenesená",J122,0)</f>
        <v>0</v>
      </c>
      <c r="BH122" s="180">
        <f>IF(N122="zníž. prenesená",J122,0)</f>
        <v>0</v>
      </c>
      <c r="BI122" s="180">
        <f>IF(N122="nulová",J122,0)</f>
        <v>0</v>
      </c>
      <c r="BJ122" s="15" t="s">
        <v>132</v>
      </c>
      <c r="BK122" s="180">
        <f>ROUND(I122*H122,2)</f>
        <v>499.1</v>
      </c>
      <c r="BL122" s="15" t="s">
        <v>414</v>
      </c>
      <c r="BM122" s="179" t="s">
        <v>131</v>
      </c>
    </row>
    <row r="123" s="2" customFormat="1" ht="24.15" customHeight="1">
      <c r="A123" s="28"/>
      <c r="B123" s="167"/>
      <c r="C123" s="168" t="s">
        <v>138</v>
      </c>
      <c r="D123" s="168" t="s">
        <v>127</v>
      </c>
      <c r="E123" s="169" t="s">
        <v>466</v>
      </c>
      <c r="F123" s="170" t="s">
        <v>467</v>
      </c>
      <c r="G123" s="171" t="s">
        <v>130</v>
      </c>
      <c r="H123" s="172">
        <v>70</v>
      </c>
      <c r="I123" s="173">
        <v>10</v>
      </c>
      <c r="J123" s="173">
        <f>ROUND(I123*H123,2)</f>
        <v>700</v>
      </c>
      <c r="K123" s="174"/>
      <c r="L123" s="29"/>
      <c r="M123" s="175" t="s">
        <v>1</v>
      </c>
      <c r="N123" s="176" t="s">
        <v>39</v>
      </c>
      <c r="O123" s="177">
        <v>0</v>
      </c>
      <c r="P123" s="177">
        <f>O123*H123</f>
        <v>0</v>
      </c>
      <c r="Q123" s="177">
        <v>0</v>
      </c>
      <c r="R123" s="177">
        <f>Q123*H123</f>
        <v>0</v>
      </c>
      <c r="S123" s="177">
        <v>0</v>
      </c>
      <c r="T123" s="178">
        <f>S123*H123</f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79" t="s">
        <v>414</v>
      </c>
      <c r="AT123" s="179" t="s">
        <v>127</v>
      </c>
      <c r="AU123" s="179" t="s">
        <v>132</v>
      </c>
      <c r="AY123" s="15" t="s">
        <v>125</v>
      </c>
      <c r="BE123" s="180">
        <f>IF(N123="základná",J123,0)</f>
        <v>0</v>
      </c>
      <c r="BF123" s="180">
        <f>IF(N123="znížená",J123,0)</f>
        <v>700</v>
      </c>
      <c r="BG123" s="180">
        <f>IF(N123="zákl. prenesená",J123,0)</f>
        <v>0</v>
      </c>
      <c r="BH123" s="180">
        <f>IF(N123="zníž. prenesená",J123,0)</f>
        <v>0</v>
      </c>
      <c r="BI123" s="180">
        <f>IF(N123="nulová",J123,0)</f>
        <v>0</v>
      </c>
      <c r="BJ123" s="15" t="s">
        <v>132</v>
      </c>
      <c r="BK123" s="180">
        <f>ROUND(I123*H123,2)</f>
        <v>700</v>
      </c>
      <c r="BL123" s="15" t="s">
        <v>414</v>
      </c>
      <c r="BM123" s="179" t="s">
        <v>149</v>
      </c>
    </row>
    <row r="124" s="2" customFormat="1" ht="16.5" customHeight="1">
      <c r="A124" s="28"/>
      <c r="B124" s="167"/>
      <c r="C124" s="168" t="s">
        <v>131</v>
      </c>
      <c r="D124" s="168" t="s">
        <v>127</v>
      </c>
      <c r="E124" s="169" t="s">
        <v>468</v>
      </c>
      <c r="F124" s="170" t="s">
        <v>469</v>
      </c>
      <c r="G124" s="171" t="s">
        <v>130</v>
      </c>
      <c r="H124" s="172">
        <v>80</v>
      </c>
      <c r="I124" s="173">
        <v>0.46000000000000008</v>
      </c>
      <c r="J124" s="173">
        <f>ROUND(I124*H124,2)</f>
        <v>36.8</v>
      </c>
      <c r="K124" s="174"/>
      <c r="L124" s="29"/>
      <c r="M124" s="175" t="s">
        <v>1</v>
      </c>
      <c r="N124" s="176" t="s">
        <v>39</v>
      </c>
      <c r="O124" s="177">
        <v>0</v>
      </c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79" t="s">
        <v>414</v>
      </c>
      <c r="AT124" s="179" t="s">
        <v>127</v>
      </c>
      <c r="AU124" s="179" t="s">
        <v>132</v>
      </c>
      <c r="AY124" s="15" t="s">
        <v>125</v>
      </c>
      <c r="BE124" s="180">
        <f>IF(N124="základná",J124,0)</f>
        <v>0</v>
      </c>
      <c r="BF124" s="180">
        <f>IF(N124="znížená",J124,0)</f>
        <v>36.8</v>
      </c>
      <c r="BG124" s="180">
        <f>IF(N124="zákl. prenesená",J124,0)</f>
        <v>0</v>
      </c>
      <c r="BH124" s="180">
        <f>IF(N124="zníž. prenesená",J124,0)</f>
        <v>0</v>
      </c>
      <c r="BI124" s="180">
        <f>IF(N124="nulová",J124,0)</f>
        <v>0</v>
      </c>
      <c r="BJ124" s="15" t="s">
        <v>132</v>
      </c>
      <c r="BK124" s="180">
        <f>ROUND(I124*H124,2)</f>
        <v>36.8</v>
      </c>
      <c r="BL124" s="15" t="s">
        <v>414</v>
      </c>
      <c r="BM124" s="179" t="s">
        <v>157</v>
      </c>
    </row>
    <row r="125" s="2" customFormat="1" ht="16.5" customHeight="1">
      <c r="A125" s="28"/>
      <c r="B125" s="167"/>
      <c r="C125" s="168" t="s">
        <v>145</v>
      </c>
      <c r="D125" s="168" t="s">
        <v>127</v>
      </c>
      <c r="E125" s="169" t="s">
        <v>470</v>
      </c>
      <c r="F125" s="170" t="s">
        <v>471</v>
      </c>
      <c r="G125" s="171" t="s">
        <v>232</v>
      </c>
      <c r="H125" s="172">
        <v>4</v>
      </c>
      <c r="I125" s="173">
        <v>50</v>
      </c>
      <c r="J125" s="173">
        <f>ROUND(I125*H125,2)</f>
        <v>200</v>
      </c>
      <c r="K125" s="174"/>
      <c r="L125" s="29"/>
      <c r="M125" s="175" t="s">
        <v>1</v>
      </c>
      <c r="N125" s="176" t="s">
        <v>39</v>
      </c>
      <c r="O125" s="177">
        <v>0</v>
      </c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79" t="s">
        <v>414</v>
      </c>
      <c r="AT125" s="179" t="s">
        <v>127</v>
      </c>
      <c r="AU125" s="179" t="s">
        <v>132</v>
      </c>
      <c r="AY125" s="15" t="s">
        <v>125</v>
      </c>
      <c r="BE125" s="180">
        <f>IF(N125="základná",J125,0)</f>
        <v>0</v>
      </c>
      <c r="BF125" s="180">
        <f>IF(N125="znížená",J125,0)</f>
        <v>200</v>
      </c>
      <c r="BG125" s="180">
        <f>IF(N125="zákl. prenesená",J125,0)</f>
        <v>0</v>
      </c>
      <c r="BH125" s="180">
        <f>IF(N125="zníž. prenesená",J125,0)</f>
        <v>0</v>
      </c>
      <c r="BI125" s="180">
        <f>IF(N125="nulová",J125,0)</f>
        <v>0</v>
      </c>
      <c r="BJ125" s="15" t="s">
        <v>132</v>
      </c>
      <c r="BK125" s="180">
        <f>ROUND(I125*H125,2)</f>
        <v>200</v>
      </c>
      <c r="BL125" s="15" t="s">
        <v>414</v>
      </c>
      <c r="BM125" s="179" t="s">
        <v>165</v>
      </c>
    </row>
    <row r="126" s="2" customFormat="1" ht="16.5" customHeight="1">
      <c r="A126" s="28"/>
      <c r="B126" s="167"/>
      <c r="C126" s="168" t="s">
        <v>149</v>
      </c>
      <c r="D126" s="168" t="s">
        <v>127</v>
      </c>
      <c r="E126" s="169" t="s">
        <v>472</v>
      </c>
      <c r="F126" s="170" t="s">
        <v>473</v>
      </c>
      <c r="G126" s="171" t="s">
        <v>232</v>
      </c>
      <c r="H126" s="172">
        <v>6</v>
      </c>
      <c r="I126" s="173">
        <v>200</v>
      </c>
      <c r="J126" s="173">
        <f>ROUND(I126*H126,2)</f>
        <v>1200</v>
      </c>
      <c r="K126" s="174"/>
      <c r="L126" s="29"/>
      <c r="M126" s="175" t="s">
        <v>1</v>
      </c>
      <c r="N126" s="176" t="s">
        <v>39</v>
      </c>
      <c r="O126" s="177">
        <v>0</v>
      </c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79" t="s">
        <v>414</v>
      </c>
      <c r="AT126" s="179" t="s">
        <v>127</v>
      </c>
      <c r="AU126" s="179" t="s">
        <v>132</v>
      </c>
      <c r="AY126" s="15" t="s">
        <v>125</v>
      </c>
      <c r="BE126" s="180">
        <f>IF(N126="základná",J126,0)</f>
        <v>0</v>
      </c>
      <c r="BF126" s="180">
        <f>IF(N126="znížená",J126,0)</f>
        <v>1200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5" t="s">
        <v>132</v>
      </c>
      <c r="BK126" s="180">
        <f>ROUND(I126*H126,2)</f>
        <v>1200</v>
      </c>
      <c r="BL126" s="15" t="s">
        <v>414</v>
      </c>
      <c r="BM126" s="179" t="s">
        <v>174</v>
      </c>
    </row>
    <row r="127" s="2" customFormat="1" ht="16.5" customHeight="1">
      <c r="A127" s="28"/>
      <c r="B127" s="167"/>
      <c r="C127" s="168" t="s">
        <v>153</v>
      </c>
      <c r="D127" s="168" t="s">
        <v>127</v>
      </c>
      <c r="E127" s="169" t="s">
        <v>474</v>
      </c>
      <c r="F127" s="170" t="s">
        <v>475</v>
      </c>
      <c r="G127" s="171" t="s">
        <v>232</v>
      </c>
      <c r="H127" s="172">
        <v>1</v>
      </c>
      <c r="I127" s="173">
        <v>198</v>
      </c>
      <c r="J127" s="173">
        <f>ROUND(I127*H127,2)</f>
        <v>198</v>
      </c>
      <c r="K127" s="174"/>
      <c r="L127" s="29"/>
      <c r="M127" s="175" t="s">
        <v>1</v>
      </c>
      <c r="N127" s="176" t="s">
        <v>39</v>
      </c>
      <c r="O127" s="177">
        <v>0</v>
      </c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79" t="s">
        <v>414</v>
      </c>
      <c r="AT127" s="179" t="s">
        <v>127</v>
      </c>
      <c r="AU127" s="179" t="s">
        <v>132</v>
      </c>
      <c r="AY127" s="15" t="s">
        <v>125</v>
      </c>
      <c r="BE127" s="180">
        <f>IF(N127="základná",J127,0)</f>
        <v>0</v>
      </c>
      <c r="BF127" s="180">
        <f>IF(N127="znížená",J127,0)</f>
        <v>198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5" t="s">
        <v>132</v>
      </c>
      <c r="BK127" s="180">
        <f>ROUND(I127*H127,2)</f>
        <v>198</v>
      </c>
      <c r="BL127" s="15" t="s">
        <v>414</v>
      </c>
      <c r="BM127" s="179" t="s">
        <v>183</v>
      </c>
    </row>
    <row r="128" s="2" customFormat="1" ht="16.5" customHeight="1">
      <c r="A128" s="28"/>
      <c r="B128" s="167"/>
      <c r="C128" s="168" t="s">
        <v>157</v>
      </c>
      <c r="D128" s="168" t="s">
        <v>127</v>
      </c>
      <c r="E128" s="169" t="s">
        <v>476</v>
      </c>
      <c r="F128" s="170" t="s">
        <v>477</v>
      </c>
      <c r="G128" s="171" t="s">
        <v>232</v>
      </c>
      <c r="H128" s="172">
        <v>1</v>
      </c>
      <c r="I128" s="173">
        <v>110</v>
      </c>
      <c r="J128" s="173">
        <f>ROUND(I128*H128,2)</f>
        <v>110</v>
      </c>
      <c r="K128" s="174"/>
      <c r="L128" s="29"/>
      <c r="M128" s="175" t="s">
        <v>1</v>
      </c>
      <c r="N128" s="176" t="s">
        <v>39</v>
      </c>
      <c r="O128" s="177">
        <v>0</v>
      </c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79" t="s">
        <v>414</v>
      </c>
      <c r="AT128" s="179" t="s">
        <v>127</v>
      </c>
      <c r="AU128" s="179" t="s">
        <v>132</v>
      </c>
      <c r="AY128" s="15" t="s">
        <v>125</v>
      </c>
      <c r="BE128" s="180">
        <f>IF(N128="základná",J128,0)</f>
        <v>0</v>
      </c>
      <c r="BF128" s="180">
        <f>IF(N128="znížená",J128,0)</f>
        <v>110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5" t="s">
        <v>132</v>
      </c>
      <c r="BK128" s="180">
        <f>ROUND(I128*H128,2)</f>
        <v>110</v>
      </c>
      <c r="BL128" s="15" t="s">
        <v>414</v>
      </c>
      <c r="BM128" s="179" t="s">
        <v>193</v>
      </c>
    </row>
    <row r="129" s="2" customFormat="1" ht="16.5" customHeight="1">
      <c r="A129" s="28"/>
      <c r="B129" s="167"/>
      <c r="C129" s="168" t="s">
        <v>161</v>
      </c>
      <c r="D129" s="168" t="s">
        <v>127</v>
      </c>
      <c r="E129" s="169" t="s">
        <v>478</v>
      </c>
      <c r="F129" s="170" t="s">
        <v>479</v>
      </c>
      <c r="G129" s="171" t="s">
        <v>232</v>
      </c>
      <c r="H129" s="172">
        <v>6</v>
      </c>
      <c r="I129" s="173">
        <v>12</v>
      </c>
      <c r="J129" s="173">
        <f>ROUND(I129*H129,2)</f>
        <v>72</v>
      </c>
      <c r="K129" s="174"/>
      <c r="L129" s="29"/>
      <c r="M129" s="175" t="s">
        <v>1</v>
      </c>
      <c r="N129" s="176" t="s">
        <v>39</v>
      </c>
      <c r="O129" s="177">
        <v>0</v>
      </c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79" t="s">
        <v>414</v>
      </c>
      <c r="AT129" s="179" t="s">
        <v>127</v>
      </c>
      <c r="AU129" s="179" t="s">
        <v>132</v>
      </c>
      <c r="AY129" s="15" t="s">
        <v>125</v>
      </c>
      <c r="BE129" s="180">
        <f>IF(N129="základná",J129,0)</f>
        <v>0</v>
      </c>
      <c r="BF129" s="180">
        <f>IF(N129="znížená",J129,0)</f>
        <v>72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5" t="s">
        <v>132</v>
      </c>
      <c r="BK129" s="180">
        <f>ROUND(I129*H129,2)</f>
        <v>72</v>
      </c>
      <c r="BL129" s="15" t="s">
        <v>414</v>
      </c>
      <c r="BM129" s="179" t="s">
        <v>201</v>
      </c>
    </row>
    <row r="130" s="2" customFormat="1" ht="16.5" customHeight="1">
      <c r="A130" s="28"/>
      <c r="B130" s="167"/>
      <c r="C130" s="168" t="s">
        <v>165</v>
      </c>
      <c r="D130" s="168" t="s">
        <v>127</v>
      </c>
      <c r="E130" s="169" t="s">
        <v>480</v>
      </c>
      <c r="F130" s="170" t="s">
        <v>481</v>
      </c>
      <c r="G130" s="171" t="s">
        <v>232</v>
      </c>
      <c r="H130" s="172">
        <v>1</v>
      </c>
      <c r="I130" s="173">
        <v>529</v>
      </c>
      <c r="J130" s="173">
        <f>ROUND(I130*H130,2)</f>
        <v>529</v>
      </c>
      <c r="K130" s="174"/>
      <c r="L130" s="29"/>
      <c r="M130" s="175" t="s">
        <v>1</v>
      </c>
      <c r="N130" s="176" t="s">
        <v>39</v>
      </c>
      <c r="O130" s="177">
        <v>0</v>
      </c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79" t="s">
        <v>414</v>
      </c>
      <c r="AT130" s="179" t="s">
        <v>127</v>
      </c>
      <c r="AU130" s="179" t="s">
        <v>132</v>
      </c>
      <c r="AY130" s="15" t="s">
        <v>125</v>
      </c>
      <c r="BE130" s="180">
        <f>IF(N130="základná",J130,0)</f>
        <v>0</v>
      </c>
      <c r="BF130" s="180">
        <f>IF(N130="znížená",J130,0)</f>
        <v>529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5" t="s">
        <v>132</v>
      </c>
      <c r="BK130" s="180">
        <f>ROUND(I130*H130,2)</f>
        <v>529</v>
      </c>
      <c r="BL130" s="15" t="s">
        <v>414</v>
      </c>
      <c r="BM130" s="179" t="s">
        <v>7</v>
      </c>
    </row>
    <row r="131" s="2" customFormat="1" ht="16.5" customHeight="1">
      <c r="A131" s="28"/>
      <c r="B131" s="167"/>
      <c r="C131" s="168" t="s">
        <v>169</v>
      </c>
      <c r="D131" s="168" t="s">
        <v>127</v>
      </c>
      <c r="E131" s="169" t="s">
        <v>482</v>
      </c>
      <c r="F131" s="170" t="s">
        <v>483</v>
      </c>
      <c r="G131" s="171" t="s">
        <v>232</v>
      </c>
      <c r="H131" s="172">
        <v>1</v>
      </c>
      <c r="I131" s="173">
        <v>180</v>
      </c>
      <c r="J131" s="173">
        <f>ROUND(I131*H131,2)</f>
        <v>180</v>
      </c>
      <c r="K131" s="174"/>
      <c r="L131" s="29"/>
      <c r="M131" s="175" t="s">
        <v>1</v>
      </c>
      <c r="N131" s="176" t="s">
        <v>39</v>
      </c>
      <c r="O131" s="177">
        <v>0</v>
      </c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79" t="s">
        <v>414</v>
      </c>
      <c r="AT131" s="179" t="s">
        <v>127</v>
      </c>
      <c r="AU131" s="179" t="s">
        <v>132</v>
      </c>
      <c r="AY131" s="15" t="s">
        <v>125</v>
      </c>
      <c r="BE131" s="180">
        <f>IF(N131="základná",J131,0)</f>
        <v>0</v>
      </c>
      <c r="BF131" s="180">
        <f>IF(N131="znížená",J131,0)</f>
        <v>180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5" t="s">
        <v>132</v>
      </c>
      <c r="BK131" s="180">
        <f>ROUND(I131*H131,2)</f>
        <v>180</v>
      </c>
      <c r="BL131" s="15" t="s">
        <v>414</v>
      </c>
      <c r="BM131" s="179" t="s">
        <v>216</v>
      </c>
    </row>
    <row r="132" s="2" customFormat="1" ht="24.15" customHeight="1">
      <c r="A132" s="28"/>
      <c r="B132" s="167"/>
      <c r="C132" s="168" t="s">
        <v>174</v>
      </c>
      <c r="D132" s="168" t="s">
        <v>127</v>
      </c>
      <c r="E132" s="169" t="s">
        <v>484</v>
      </c>
      <c r="F132" s="170" t="s">
        <v>485</v>
      </c>
      <c r="G132" s="171" t="s">
        <v>232</v>
      </c>
      <c r="H132" s="172">
        <v>2</v>
      </c>
      <c r="I132" s="173">
        <v>160</v>
      </c>
      <c r="J132" s="173">
        <f>ROUND(I132*H132,2)</f>
        <v>320</v>
      </c>
      <c r="K132" s="174"/>
      <c r="L132" s="29"/>
      <c r="M132" s="175" t="s">
        <v>1</v>
      </c>
      <c r="N132" s="176" t="s">
        <v>39</v>
      </c>
      <c r="O132" s="177">
        <v>0</v>
      </c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79" t="s">
        <v>414</v>
      </c>
      <c r="AT132" s="179" t="s">
        <v>127</v>
      </c>
      <c r="AU132" s="179" t="s">
        <v>132</v>
      </c>
      <c r="AY132" s="15" t="s">
        <v>125</v>
      </c>
      <c r="BE132" s="180">
        <f>IF(N132="základná",J132,0)</f>
        <v>0</v>
      </c>
      <c r="BF132" s="180">
        <f>IF(N132="znížená",J132,0)</f>
        <v>320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5" t="s">
        <v>132</v>
      </c>
      <c r="BK132" s="180">
        <f>ROUND(I132*H132,2)</f>
        <v>320</v>
      </c>
      <c r="BL132" s="15" t="s">
        <v>414</v>
      </c>
      <c r="BM132" s="179" t="s">
        <v>224</v>
      </c>
    </row>
    <row r="133" s="2" customFormat="1" ht="33" customHeight="1">
      <c r="A133" s="28"/>
      <c r="B133" s="167"/>
      <c r="C133" s="168" t="s">
        <v>178</v>
      </c>
      <c r="D133" s="168" t="s">
        <v>127</v>
      </c>
      <c r="E133" s="169" t="s">
        <v>486</v>
      </c>
      <c r="F133" s="170" t="s">
        <v>487</v>
      </c>
      <c r="G133" s="171" t="s">
        <v>232</v>
      </c>
      <c r="H133" s="172">
        <v>6</v>
      </c>
      <c r="I133" s="173">
        <v>11</v>
      </c>
      <c r="J133" s="173">
        <f>ROUND(I133*H133,2)</f>
        <v>66</v>
      </c>
      <c r="K133" s="174"/>
      <c r="L133" s="29"/>
      <c r="M133" s="175" t="s">
        <v>1</v>
      </c>
      <c r="N133" s="176" t="s">
        <v>39</v>
      </c>
      <c r="O133" s="177">
        <v>0</v>
      </c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79" t="s">
        <v>414</v>
      </c>
      <c r="AT133" s="179" t="s">
        <v>127</v>
      </c>
      <c r="AU133" s="179" t="s">
        <v>132</v>
      </c>
      <c r="AY133" s="15" t="s">
        <v>125</v>
      </c>
      <c r="BE133" s="180">
        <f>IF(N133="základná",J133,0)</f>
        <v>0</v>
      </c>
      <c r="BF133" s="180">
        <f>IF(N133="znížená",J133,0)</f>
        <v>66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5" t="s">
        <v>132</v>
      </c>
      <c r="BK133" s="180">
        <f>ROUND(I133*H133,2)</f>
        <v>66</v>
      </c>
      <c r="BL133" s="15" t="s">
        <v>414</v>
      </c>
      <c r="BM133" s="179" t="s">
        <v>370</v>
      </c>
    </row>
    <row r="134" s="2" customFormat="1" ht="24.15" customHeight="1">
      <c r="A134" s="28"/>
      <c r="B134" s="167"/>
      <c r="C134" s="168" t="s">
        <v>183</v>
      </c>
      <c r="D134" s="168" t="s">
        <v>127</v>
      </c>
      <c r="E134" s="169" t="s">
        <v>488</v>
      </c>
      <c r="F134" s="170" t="s">
        <v>489</v>
      </c>
      <c r="G134" s="171" t="s">
        <v>130</v>
      </c>
      <c r="H134" s="172">
        <v>260</v>
      </c>
      <c r="I134" s="173">
        <v>1</v>
      </c>
      <c r="J134" s="173">
        <f>ROUND(I134*H134,2)</f>
        <v>260</v>
      </c>
      <c r="K134" s="174"/>
      <c r="L134" s="29"/>
      <c r="M134" s="175" t="s">
        <v>1</v>
      </c>
      <c r="N134" s="176" t="s">
        <v>39</v>
      </c>
      <c r="O134" s="177">
        <v>0</v>
      </c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79" t="s">
        <v>414</v>
      </c>
      <c r="AT134" s="179" t="s">
        <v>127</v>
      </c>
      <c r="AU134" s="179" t="s">
        <v>132</v>
      </c>
      <c r="AY134" s="15" t="s">
        <v>125</v>
      </c>
      <c r="BE134" s="180">
        <f>IF(N134="základná",J134,0)</f>
        <v>0</v>
      </c>
      <c r="BF134" s="180">
        <f>IF(N134="znížená",J134,0)</f>
        <v>260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5" t="s">
        <v>132</v>
      </c>
      <c r="BK134" s="180">
        <f>ROUND(I134*H134,2)</f>
        <v>260</v>
      </c>
      <c r="BL134" s="15" t="s">
        <v>414</v>
      </c>
      <c r="BM134" s="179" t="s">
        <v>234</v>
      </c>
    </row>
    <row r="135" s="2" customFormat="1" ht="33" customHeight="1">
      <c r="A135" s="28"/>
      <c r="B135" s="167"/>
      <c r="C135" s="168" t="s">
        <v>188</v>
      </c>
      <c r="D135" s="168" t="s">
        <v>127</v>
      </c>
      <c r="E135" s="169" t="s">
        <v>490</v>
      </c>
      <c r="F135" s="170" t="s">
        <v>491</v>
      </c>
      <c r="G135" s="171" t="s">
        <v>130</v>
      </c>
      <c r="H135" s="172">
        <v>260</v>
      </c>
      <c r="I135" s="173">
        <v>3.28</v>
      </c>
      <c r="J135" s="173">
        <f>ROUND(I135*H135,2)</f>
        <v>852.8</v>
      </c>
      <c r="K135" s="174"/>
      <c r="L135" s="29"/>
      <c r="M135" s="175" t="s">
        <v>1</v>
      </c>
      <c r="N135" s="176" t="s">
        <v>39</v>
      </c>
      <c r="O135" s="177">
        <v>0</v>
      </c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79" t="s">
        <v>414</v>
      </c>
      <c r="AT135" s="179" t="s">
        <v>127</v>
      </c>
      <c r="AU135" s="179" t="s">
        <v>132</v>
      </c>
      <c r="AY135" s="15" t="s">
        <v>125</v>
      </c>
      <c r="BE135" s="180">
        <f>IF(N135="základná",J135,0)</f>
        <v>0</v>
      </c>
      <c r="BF135" s="180">
        <f>IF(N135="znížená",J135,0)</f>
        <v>852.8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5" t="s">
        <v>132</v>
      </c>
      <c r="BK135" s="180">
        <f>ROUND(I135*H135,2)</f>
        <v>852.8</v>
      </c>
      <c r="BL135" s="15" t="s">
        <v>414</v>
      </c>
      <c r="BM135" s="179" t="s">
        <v>243</v>
      </c>
    </row>
    <row r="136" s="2" customFormat="1" ht="37.8" customHeight="1">
      <c r="A136" s="28"/>
      <c r="B136" s="167"/>
      <c r="C136" s="168" t="s">
        <v>193</v>
      </c>
      <c r="D136" s="168" t="s">
        <v>127</v>
      </c>
      <c r="E136" s="169" t="s">
        <v>492</v>
      </c>
      <c r="F136" s="170" t="s">
        <v>493</v>
      </c>
      <c r="G136" s="171" t="s">
        <v>130</v>
      </c>
      <c r="H136" s="172">
        <v>260</v>
      </c>
      <c r="I136" s="173">
        <v>1.5</v>
      </c>
      <c r="J136" s="173">
        <f>ROUND(I136*H136,2)</f>
        <v>390</v>
      </c>
      <c r="K136" s="174"/>
      <c r="L136" s="29"/>
      <c r="M136" s="175" t="s">
        <v>1</v>
      </c>
      <c r="N136" s="176" t="s">
        <v>39</v>
      </c>
      <c r="O136" s="177">
        <v>0</v>
      </c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79" t="s">
        <v>414</v>
      </c>
      <c r="AT136" s="179" t="s">
        <v>127</v>
      </c>
      <c r="AU136" s="179" t="s">
        <v>132</v>
      </c>
      <c r="AY136" s="15" t="s">
        <v>125</v>
      </c>
      <c r="BE136" s="180">
        <f>IF(N136="základná",J136,0)</f>
        <v>0</v>
      </c>
      <c r="BF136" s="180">
        <f>IF(N136="znížená",J136,0)</f>
        <v>390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5" t="s">
        <v>132</v>
      </c>
      <c r="BK136" s="180">
        <f>ROUND(I136*H136,2)</f>
        <v>390</v>
      </c>
      <c r="BL136" s="15" t="s">
        <v>414</v>
      </c>
      <c r="BM136" s="179" t="s">
        <v>251</v>
      </c>
    </row>
    <row r="137" s="2" customFormat="1" ht="21.75" customHeight="1">
      <c r="A137" s="28"/>
      <c r="B137" s="167"/>
      <c r="C137" s="168" t="s">
        <v>197</v>
      </c>
      <c r="D137" s="168" t="s">
        <v>127</v>
      </c>
      <c r="E137" s="169" t="s">
        <v>494</v>
      </c>
      <c r="F137" s="170" t="s">
        <v>495</v>
      </c>
      <c r="G137" s="171" t="s">
        <v>232</v>
      </c>
      <c r="H137" s="172">
        <v>8</v>
      </c>
      <c r="I137" s="173">
        <v>25</v>
      </c>
      <c r="J137" s="173">
        <f>ROUND(I137*H137,2)</f>
        <v>200</v>
      </c>
      <c r="K137" s="174"/>
      <c r="L137" s="29"/>
      <c r="M137" s="175" t="s">
        <v>1</v>
      </c>
      <c r="N137" s="176" t="s">
        <v>39</v>
      </c>
      <c r="O137" s="177">
        <v>0</v>
      </c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79" t="s">
        <v>414</v>
      </c>
      <c r="AT137" s="179" t="s">
        <v>127</v>
      </c>
      <c r="AU137" s="179" t="s">
        <v>132</v>
      </c>
      <c r="AY137" s="15" t="s">
        <v>125</v>
      </c>
      <c r="BE137" s="180">
        <f>IF(N137="základná",J137,0)</f>
        <v>0</v>
      </c>
      <c r="BF137" s="180">
        <f>IF(N137="znížená",J137,0)</f>
        <v>200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5" t="s">
        <v>132</v>
      </c>
      <c r="BK137" s="180">
        <f>ROUND(I137*H137,2)</f>
        <v>200</v>
      </c>
      <c r="BL137" s="15" t="s">
        <v>414</v>
      </c>
      <c r="BM137" s="179" t="s">
        <v>259</v>
      </c>
    </row>
    <row r="138" s="2" customFormat="1" ht="16.5" customHeight="1">
      <c r="A138" s="28"/>
      <c r="B138" s="167"/>
      <c r="C138" s="168" t="s">
        <v>201</v>
      </c>
      <c r="D138" s="168" t="s">
        <v>127</v>
      </c>
      <c r="E138" s="169" t="s">
        <v>496</v>
      </c>
      <c r="F138" s="170" t="s">
        <v>497</v>
      </c>
      <c r="G138" s="171" t="s">
        <v>232</v>
      </c>
      <c r="H138" s="172">
        <v>1</v>
      </c>
      <c r="I138" s="173">
        <v>100</v>
      </c>
      <c r="J138" s="173">
        <f>ROUND(I138*H138,2)</f>
        <v>100</v>
      </c>
      <c r="K138" s="174"/>
      <c r="L138" s="29"/>
      <c r="M138" s="191" t="s">
        <v>1</v>
      </c>
      <c r="N138" s="192" t="s">
        <v>39</v>
      </c>
      <c r="O138" s="193">
        <v>0</v>
      </c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79" t="s">
        <v>414</v>
      </c>
      <c r="AT138" s="179" t="s">
        <v>127</v>
      </c>
      <c r="AU138" s="179" t="s">
        <v>132</v>
      </c>
      <c r="AY138" s="15" t="s">
        <v>125</v>
      </c>
      <c r="BE138" s="180">
        <f>IF(N138="základná",J138,0)</f>
        <v>0</v>
      </c>
      <c r="BF138" s="180">
        <f>IF(N138="znížená",J138,0)</f>
        <v>100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5" t="s">
        <v>132</v>
      </c>
      <c r="BK138" s="180">
        <f>ROUND(I138*H138,2)</f>
        <v>100</v>
      </c>
      <c r="BL138" s="15" t="s">
        <v>414</v>
      </c>
      <c r="BM138" s="179" t="s">
        <v>268</v>
      </c>
    </row>
    <row r="139" s="2" customFormat="1" ht="6.96" customHeight="1">
      <c r="A139" s="28"/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29"/>
      <c r="M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</row>
  </sheetData>
  <autoFilter ref="C117:K13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3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95</v>
      </c>
      <c r="L4" s="18"/>
      <c r="M4" s="11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13</v>
      </c>
      <c r="L6" s="18"/>
    </row>
    <row r="7" s="1" customFormat="1" ht="16.5" customHeight="1">
      <c r="B7" s="18"/>
      <c r="E7" s="195" t="str">
        <f>'Rekapitulácia stavby'!K6</f>
        <v>Stajne s hospodárskou budovou</v>
      </c>
      <c r="F7" s="25"/>
      <c r="G7" s="25"/>
      <c r="H7" s="25"/>
      <c r="L7" s="18"/>
    </row>
    <row r="8" s="2" customFormat="1" ht="12" customHeight="1">
      <c r="A8" s="28"/>
      <c r="B8" s="29"/>
      <c r="C8" s="28"/>
      <c r="D8" s="25" t="s">
        <v>363</v>
      </c>
      <c r="E8" s="28"/>
      <c r="F8" s="28"/>
      <c r="G8" s="28"/>
      <c r="H8" s="28"/>
      <c r="I8" s="28"/>
      <c r="J8" s="28"/>
      <c r="K8" s="28"/>
      <c r="L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="2" customFormat="1" ht="16.5" customHeight="1">
      <c r="A9" s="28"/>
      <c r="B9" s="29"/>
      <c r="C9" s="28"/>
      <c r="D9" s="28"/>
      <c r="E9" s="61" t="s">
        <v>498</v>
      </c>
      <c r="F9" s="28"/>
      <c r="G9" s="28"/>
      <c r="H9" s="28"/>
      <c r="I9" s="28"/>
      <c r="J9" s="28"/>
      <c r="K9" s="28"/>
      <c r="L9" s="4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2" customFormat="1" ht="12" customHeight="1">
      <c r="A11" s="28"/>
      <c r="B11" s="29"/>
      <c r="C11" s="28"/>
      <c r="D11" s="25" t="s">
        <v>15</v>
      </c>
      <c r="E11" s="28"/>
      <c r="F11" s="22" t="s">
        <v>1</v>
      </c>
      <c r="G11" s="28"/>
      <c r="H11" s="28"/>
      <c r="I11" s="25" t="s">
        <v>16</v>
      </c>
      <c r="J11" s="22" t="s">
        <v>1</v>
      </c>
      <c r="K11" s="28"/>
      <c r="L11" s="4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="2" customFormat="1" ht="12" customHeight="1">
      <c r="A12" s="28"/>
      <c r="B12" s="29"/>
      <c r="C12" s="28"/>
      <c r="D12" s="25" t="s">
        <v>17</v>
      </c>
      <c r="E12" s="28"/>
      <c r="F12" s="22" t="s">
        <v>18</v>
      </c>
      <c r="G12" s="28"/>
      <c r="H12" s="28"/>
      <c r="I12" s="25" t="s">
        <v>19</v>
      </c>
      <c r="J12" s="63" t="str">
        <f>'Rekapitulácia stavby'!AN8</f>
        <v>23. 6. 2022</v>
      </c>
      <c r="K12" s="28"/>
      <c r="L12" s="4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="2" customFormat="1" ht="10.8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2" t="s">
        <v>1</v>
      </c>
      <c r="K14" s="28"/>
      <c r="L14" s="4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="2" customFormat="1" ht="18" customHeight="1">
      <c r="A15" s="28"/>
      <c r="B15" s="29"/>
      <c r="C15" s="28"/>
      <c r="D15" s="28"/>
      <c r="E15" s="22" t="s">
        <v>23</v>
      </c>
      <c r="F15" s="28"/>
      <c r="G15" s="28"/>
      <c r="H15" s="28"/>
      <c r="I15" s="25" t="s">
        <v>24</v>
      </c>
      <c r="J15" s="22" t="s">
        <v>1</v>
      </c>
      <c r="K15" s="28"/>
      <c r="L15" s="4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="2" customFormat="1" ht="6.96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="2" customFormat="1" ht="12" customHeight="1">
      <c r="A17" s="28"/>
      <c r="B17" s="29"/>
      <c r="C17" s="28"/>
      <c r="D17" s="25" t="s">
        <v>25</v>
      </c>
      <c r="E17" s="28"/>
      <c r="F17" s="28"/>
      <c r="G17" s="28"/>
      <c r="H17" s="28"/>
      <c r="I17" s="25" t="s">
        <v>22</v>
      </c>
      <c r="J17" s="22" t="str">
        <f>'Rekapitulácia stavby'!AN13</f>
        <v/>
      </c>
      <c r="K17" s="28"/>
      <c r="L17" s="4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="2" customFormat="1" ht="18" customHeight="1">
      <c r="A18" s="28"/>
      <c r="B18" s="29"/>
      <c r="C18" s="28"/>
      <c r="D18" s="28"/>
      <c r="E18" s="22" t="str">
        <f>'Rekapitulácia stavby'!E14</f>
        <v xml:space="preserve"> </v>
      </c>
      <c r="F18" s="22"/>
      <c r="G18" s="22"/>
      <c r="H18" s="22"/>
      <c r="I18" s="25" t="s">
        <v>24</v>
      </c>
      <c r="J18" s="22" t="str">
        <f>'Rekapitulácia stavby'!AN14</f>
        <v/>
      </c>
      <c r="K18" s="28"/>
      <c r="L18" s="4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="2" customFormat="1" ht="6.96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2" t="s">
        <v>1</v>
      </c>
      <c r="K20" s="28"/>
      <c r="L20" s="4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="2" customFormat="1" ht="18" customHeight="1">
      <c r="A21" s="28"/>
      <c r="B21" s="29"/>
      <c r="C21" s="28"/>
      <c r="D21" s="28"/>
      <c r="E21" s="22" t="s">
        <v>28</v>
      </c>
      <c r="F21" s="28"/>
      <c r="G21" s="28"/>
      <c r="H21" s="28"/>
      <c r="I21" s="25" t="s">
        <v>24</v>
      </c>
      <c r="J21" s="22" t="s">
        <v>1</v>
      </c>
      <c r="K21" s="28"/>
      <c r="L21" s="4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="2" customFormat="1" ht="6.96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="2" customFormat="1" ht="12" customHeight="1">
      <c r="A23" s="28"/>
      <c r="B23" s="29"/>
      <c r="C23" s="28"/>
      <c r="D23" s="25" t="s">
        <v>30</v>
      </c>
      <c r="E23" s="28"/>
      <c r="F23" s="28"/>
      <c r="G23" s="28"/>
      <c r="H23" s="28"/>
      <c r="I23" s="25" t="s">
        <v>22</v>
      </c>
      <c r="J23" s="22" t="s">
        <v>1</v>
      </c>
      <c r="K23" s="28"/>
      <c r="L23" s="4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="2" customFormat="1" ht="18" customHeight="1">
      <c r="A24" s="28"/>
      <c r="B24" s="29"/>
      <c r="C24" s="28"/>
      <c r="D24" s="28"/>
      <c r="E24" s="22" t="s">
        <v>31</v>
      </c>
      <c r="F24" s="28"/>
      <c r="G24" s="28"/>
      <c r="H24" s="28"/>
      <c r="I24" s="25" t="s">
        <v>24</v>
      </c>
      <c r="J24" s="22" t="s">
        <v>1</v>
      </c>
      <c r="K24" s="28"/>
      <c r="L24" s="4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="2" customFormat="1" ht="6.96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="2" customFormat="1" ht="12" customHeight="1">
      <c r="A26" s="28"/>
      <c r="B26" s="29"/>
      <c r="C26" s="28"/>
      <c r="D26" s="25" t="s">
        <v>32</v>
      </c>
      <c r="E26" s="28"/>
      <c r="F26" s="28"/>
      <c r="G26" s="28"/>
      <c r="H26" s="28"/>
      <c r="I26" s="28"/>
      <c r="J26" s="28"/>
      <c r="K26" s="28"/>
      <c r="L26" s="4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="8" customFormat="1" ht="16.5" customHeight="1">
      <c r="A27" s="115"/>
      <c r="B27" s="116"/>
      <c r="C27" s="115"/>
      <c r="D27" s="115"/>
      <c r="E27" s="26" t="s">
        <v>1</v>
      </c>
      <c r="F27" s="26"/>
      <c r="G27" s="26"/>
      <c r="H27" s="2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="2" customFormat="1" ht="6.96" customHeight="1">
      <c r="A29" s="28"/>
      <c r="B29" s="29"/>
      <c r="C29" s="28"/>
      <c r="D29" s="84"/>
      <c r="E29" s="84"/>
      <c r="F29" s="84"/>
      <c r="G29" s="84"/>
      <c r="H29" s="84"/>
      <c r="I29" s="84"/>
      <c r="J29" s="84"/>
      <c r="K29" s="84"/>
      <c r="L29" s="49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="2" customFormat="1" ht="25.44" customHeight="1">
      <c r="A30" s="28"/>
      <c r="B30" s="29"/>
      <c r="C30" s="28"/>
      <c r="D30" s="118" t="s">
        <v>33</v>
      </c>
      <c r="E30" s="28"/>
      <c r="F30" s="28"/>
      <c r="G30" s="28"/>
      <c r="H30" s="28"/>
      <c r="I30" s="28"/>
      <c r="J30" s="90">
        <f>ROUND(J117, 2)</f>
        <v>31000</v>
      </c>
      <c r="K30" s="28"/>
      <c r="L30" s="4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="2" customFormat="1" ht="6.96" customHeight="1">
      <c r="A31" s="28"/>
      <c r="B31" s="29"/>
      <c r="C31" s="28"/>
      <c r="D31" s="84"/>
      <c r="E31" s="84"/>
      <c r="F31" s="84"/>
      <c r="G31" s="84"/>
      <c r="H31" s="84"/>
      <c r="I31" s="84"/>
      <c r="J31" s="84"/>
      <c r="K31" s="84"/>
      <c r="L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="2" customFormat="1" ht="14.4" customHeight="1">
      <c r="A32" s="28"/>
      <c r="B32" s="29"/>
      <c r="C32" s="28"/>
      <c r="D32" s="28"/>
      <c r="E32" s="28"/>
      <c r="F32" s="33" t="s">
        <v>35</v>
      </c>
      <c r="G32" s="28"/>
      <c r="H32" s="28"/>
      <c r="I32" s="33" t="s">
        <v>34</v>
      </c>
      <c r="J32" s="33" t="s">
        <v>36</v>
      </c>
      <c r="K32" s="28"/>
      <c r="L32" s="4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="2" customFormat="1" ht="14.4" customHeight="1">
      <c r="A33" s="28"/>
      <c r="B33" s="29"/>
      <c r="C33" s="28"/>
      <c r="D33" s="119" t="s">
        <v>37</v>
      </c>
      <c r="E33" s="35" t="s">
        <v>38</v>
      </c>
      <c r="F33" s="120">
        <f>ROUND((SUM(BE117:BE120)),  2)</f>
        <v>0</v>
      </c>
      <c r="G33" s="121"/>
      <c r="H33" s="121"/>
      <c r="I33" s="122">
        <v>0.2</v>
      </c>
      <c r="J33" s="120">
        <f>ROUND(((SUM(BE117:BE120))*I33),  2)</f>
        <v>0</v>
      </c>
      <c r="K33" s="28"/>
      <c r="L33" s="49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="2" customFormat="1" ht="14.4" customHeight="1">
      <c r="A34" s="28"/>
      <c r="B34" s="29"/>
      <c r="C34" s="28"/>
      <c r="D34" s="28"/>
      <c r="E34" s="35" t="s">
        <v>39</v>
      </c>
      <c r="F34" s="123">
        <f>ROUND((SUM(BF117:BF120)),  2)</f>
        <v>31000</v>
      </c>
      <c r="G34" s="28"/>
      <c r="H34" s="28"/>
      <c r="I34" s="124">
        <v>0.2</v>
      </c>
      <c r="J34" s="123">
        <f>ROUND(((SUM(BF117:BF120))*I34),  2)</f>
        <v>6200</v>
      </c>
      <c r="K34" s="28"/>
      <c r="L34" s="4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hidden="1" s="2" customFormat="1" ht="14.4" customHeight="1">
      <c r="A35" s="28"/>
      <c r="B35" s="29"/>
      <c r="C35" s="28"/>
      <c r="D35" s="28"/>
      <c r="E35" s="25" t="s">
        <v>40</v>
      </c>
      <c r="F35" s="123">
        <f>ROUND((SUM(BG117:BG120)),  2)</f>
        <v>0</v>
      </c>
      <c r="G35" s="28"/>
      <c r="H35" s="28"/>
      <c r="I35" s="124">
        <v>0.2</v>
      </c>
      <c r="J35" s="123">
        <f>0</f>
        <v>0</v>
      </c>
      <c r="K35" s="28"/>
      <c r="L35" s="4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hidden="1" s="2" customFormat="1" ht="14.4" customHeight="1">
      <c r="A36" s="28"/>
      <c r="B36" s="29"/>
      <c r="C36" s="28"/>
      <c r="D36" s="28"/>
      <c r="E36" s="25" t="s">
        <v>41</v>
      </c>
      <c r="F36" s="123">
        <f>ROUND((SUM(BH117:BH120)),  2)</f>
        <v>0</v>
      </c>
      <c r="G36" s="28"/>
      <c r="H36" s="28"/>
      <c r="I36" s="124">
        <v>0.2</v>
      </c>
      <c r="J36" s="123">
        <f>0</f>
        <v>0</v>
      </c>
      <c r="K36" s="28"/>
      <c r="L36" s="4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hidden="1" s="2" customFormat="1" ht="14.4" customHeight="1">
      <c r="A37" s="28"/>
      <c r="B37" s="29"/>
      <c r="C37" s="28"/>
      <c r="D37" s="28"/>
      <c r="E37" s="35" t="s">
        <v>42</v>
      </c>
      <c r="F37" s="120">
        <f>ROUND((SUM(BI117:BI120)),  2)</f>
        <v>0</v>
      </c>
      <c r="G37" s="121"/>
      <c r="H37" s="121"/>
      <c r="I37" s="122">
        <v>0</v>
      </c>
      <c r="J37" s="120">
        <f>0</f>
        <v>0</v>
      </c>
      <c r="K37" s="28"/>
      <c r="L37" s="4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="2" customFormat="1" ht="6.96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="2" customFormat="1" ht="25.44" customHeight="1">
      <c r="A39" s="28"/>
      <c r="B39" s="29"/>
      <c r="C39" s="125"/>
      <c r="D39" s="126" t="s">
        <v>43</v>
      </c>
      <c r="E39" s="75"/>
      <c r="F39" s="75"/>
      <c r="G39" s="127" t="s">
        <v>44</v>
      </c>
      <c r="H39" s="128" t="s">
        <v>45</v>
      </c>
      <c r="I39" s="75"/>
      <c r="J39" s="129">
        <f>SUM(J30:J37)</f>
        <v>37200</v>
      </c>
      <c r="K39" s="130"/>
      <c r="L39" s="4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49"/>
      <c r="D50" s="50" t="s">
        <v>46</v>
      </c>
      <c r="E50" s="51"/>
      <c r="F50" s="51"/>
      <c r="G50" s="50" t="s">
        <v>47</v>
      </c>
      <c r="H50" s="51"/>
      <c r="I50" s="51"/>
      <c r="J50" s="51"/>
      <c r="K50" s="51"/>
      <c r="L50" s="49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28"/>
      <c r="B61" s="29"/>
      <c r="C61" s="28"/>
      <c r="D61" s="52" t="s">
        <v>48</v>
      </c>
      <c r="E61" s="31"/>
      <c r="F61" s="131" t="s">
        <v>49</v>
      </c>
      <c r="G61" s="52" t="s">
        <v>48</v>
      </c>
      <c r="H61" s="31"/>
      <c r="I61" s="31"/>
      <c r="J61" s="132" t="s">
        <v>49</v>
      </c>
      <c r="K61" s="31"/>
      <c r="L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28"/>
      <c r="B65" s="29"/>
      <c r="C65" s="28"/>
      <c r="D65" s="50" t="s">
        <v>50</v>
      </c>
      <c r="E65" s="53"/>
      <c r="F65" s="53"/>
      <c r="G65" s="50" t="s">
        <v>51</v>
      </c>
      <c r="H65" s="53"/>
      <c r="I65" s="53"/>
      <c r="J65" s="53"/>
      <c r="K65" s="53"/>
      <c r="L65" s="4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28"/>
      <c r="B76" s="29"/>
      <c r="C76" s="28"/>
      <c r="D76" s="52" t="s">
        <v>48</v>
      </c>
      <c r="E76" s="31"/>
      <c r="F76" s="131" t="s">
        <v>49</v>
      </c>
      <c r="G76" s="52" t="s">
        <v>48</v>
      </c>
      <c r="H76" s="31"/>
      <c r="I76" s="31"/>
      <c r="J76" s="132" t="s">
        <v>49</v>
      </c>
      <c r="K76" s="31"/>
      <c r="L76" s="4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="2" customFormat="1" ht="14.4" customHeight="1">
      <c r="A77" s="28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4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="2" customFormat="1" ht="6.96" customHeight="1">
      <c r="A81" s="28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4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="2" customFormat="1" ht="24.96" customHeight="1">
      <c r="A82" s="28"/>
      <c r="B82" s="29"/>
      <c r="C82" s="19" t="s">
        <v>96</v>
      </c>
      <c r="D82" s="28"/>
      <c r="E82" s="28"/>
      <c r="F82" s="28"/>
      <c r="G82" s="28"/>
      <c r="H82" s="28"/>
      <c r="I82" s="28"/>
      <c r="J82" s="28"/>
      <c r="K82" s="28"/>
      <c r="L82" s="4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="2" customFormat="1" ht="6.96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="2" customFormat="1" ht="16.5" customHeight="1">
      <c r="A85" s="28"/>
      <c r="B85" s="29"/>
      <c r="C85" s="28"/>
      <c r="D85" s="28"/>
      <c r="E85" s="195" t="str">
        <f>E7</f>
        <v>Stajne s hospodárskou budovou</v>
      </c>
      <c r="F85" s="25"/>
      <c r="G85" s="25"/>
      <c r="H85" s="25"/>
      <c r="I85" s="28"/>
      <c r="J85" s="28"/>
      <c r="K85" s="28"/>
      <c r="L85" s="4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="2" customFormat="1" ht="12" customHeight="1">
      <c r="A86" s="28"/>
      <c r="B86" s="29"/>
      <c r="C86" s="25" t="s">
        <v>363</v>
      </c>
      <c r="D86" s="28"/>
      <c r="E86" s="28"/>
      <c r="F86" s="28"/>
      <c r="G86" s="28"/>
      <c r="H86" s="28"/>
      <c r="I86" s="28"/>
      <c r="J86" s="28"/>
      <c r="K86" s="28"/>
      <c r="L86" s="4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="2" customFormat="1" ht="16.5" customHeight="1">
      <c r="A87" s="28"/>
      <c r="B87" s="29"/>
      <c r="C87" s="28"/>
      <c r="D87" s="28"/>
      <c r="E87" s="61" t="str">
        <f>E9</f>
        <v>SO 93 - Vnútorná konštrukcia Vstavku</v>
      </c>
      <c r="F87" s="28"/>
      <c r="G87" s="28"/>
      <c r="H87" s="28"/>
      <c r="I87" s="28"/>
      <c r="J87" s="28"/>
      <c r="K87" s="28"/>
      <c r="L87" s="4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="2" customFormat="1" ht="6.96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="2" customFormat="1" ht="12" customHeight="1">
      <c r="A89" s="28"/>
      <c r="B89" s="29"/>
      <c r="C89" s="25" t="s">
        <v>17</v>
      </c>
      <c r="D89" s="28"/>
      <c r="E89" s="28"/>
      <c r="F89" s="22" t="str">
        <f>F12</f>
        <v>Veľké Leváre</v>
      </c>
      <c r="G89" s="28"/>
      <c r="H89" s="28"/>
      <c r="I89" s="25" t="s">
        <v>19</v>
      </c>
      <c r="J89" s="63" t="str">
        <f>IF(J12="","",J12)</f>
        <v>23. 6. 2022</v>
      </c>
      <c r="K89" s="28"/>
      <c r="L89" s="4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="2" customFormat="1" ht="6.96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="2" customFormat="1" ht="25.65" customHeight="1">
      <c r="A91" s="28"/>
      <c r="B91" s="29"/>
      <c r="C91" s="25" t="s">
        <v>21</v>
      </c>
      <c r="D91" s="28"/>
      <c r="E91" s="28"/>
      <c r="F91" s="22" t="str">
        <f>E15</f>
        <v>Martina STACHOVÁ</v>
      </c>
      <c r="G91" s="28"/>
      <c r="H91" s="28"/>
      <c r="I91" s="25" t="s">
        <v>27</v>
      </c>
      <c r="J91" s="26" t="str">
        <f>E21</f>
        <v>ABORIGIN Projekt, s.r.o.</v>
      </c>
      <c r="K91" s="28"/>
      <c r="L91" s="4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="2" customFormat="1" ht="15.15" customHeight="1">
      <c r="A92" s="28"/>
      <c r="B92" s="29"/>
      <c r="C92" s="25" t="s">
        <v>25</v>
      </c>
      <c r="D92" s="28"/>
      <c r="E92" s="28"/>
      <c r="F92" s="22" t="str">
        <f>IF(E18="","",E18)</f>
        <v xml:space="preserve"> </v>
      </c>
      <c r="G92" s="28"/>
      <c r="H92" s="28"/>
      <c r="I92" s="25" t="s">
        <v>30</v>
      </c>
      <c r="J92" s="26" t="str">
        <f>E24</f>
        <v>Adam Pupiš</v>
      </c>
      <c r="K92" s="28"/>
      <c r="L92" s="4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="2" customFormat="1" ht="10.32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="2" customFormat="1" ht="29.28" customHeight="1">
      <c r="A94" s="28"/>
      <c r="B94" s="29"/>
      <c r="C94" s="133" t="s">
        <v>97</v>
      </c>
      <c r="D94" s="125"/>
      <c r="E94" s="125"/>
      <c r="F94" s="125"/>
      <c r="G94" s="125"/>
      <c r="H94" s="125"/>
      <c r="I94" s="125"/>
      <c r="J94" s="134" t="s">
        <v>98</v>
      </c>
      <c r="K94" s="125"/>
      <c r="L94" s="4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="2" customFormat="1" ht="10.32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="2" customFormat="1" ht="22.8" customHeight="1">
      <c r="A96" s="28"/>
      <c r="B96" s="29"/>
      <c r="C96" s="135" t="s">
        <v>99</v>
      </c>
      <c r="D96" s="28"/>
      <c r="E96" s="28"/>
      <c r="F96" s="28"/>
      <c r="G96" s="28"/>
      <c r="H96" s="28"/>
      <c r="I96" s="28"/>
      <c r="J96" s="90">
        <f>J117</f>
        <v>31000</v>
      </c>
      <c r="K96" s="28"/>
      <c r="L96" s="4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5" t="s">
        <v>100</v>
      </c>
    </row>
    <row r="97" s="9" customFormat="1" ht="24.96" customHeight="1">
      <c r="A97" s="9"/>
      <c r="B97" s="136"/>
      <c r="C97" s="9"/>
      <c r="D97" s="137" t="s">
        <v>101</v>
      </c>
      <c r="E97" s="138"/>
      <c r="F97" s="138"/>
      <c r="G97" s="138"/>
      <c r="H97" s="138"/>
      <c r="I97" s="138"/>
      <c r="J97" s="139">
        <f>J118</f>
        <v>31000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49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="2" customFormat="1" ht="6.96" customHeight="1">
      <c r="A99" s="28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49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3" s="2" customFormat="1" ht="6.96" customHeight="1">
      <c r="A103" s="28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49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="2" customFormat="1" ht="24.96" customHeight="1">
      <c r="A104" s="28"/>
      <c r="B104" s="29"/>
      <c r="C104" s="19" t="s">
        <v>111</v>
      </c>
      <c r="D104" s="28"/>
      <c r="E104" s="28"/>
      <c r="F104" s="28"/>
      <c r="G104" s="28"/>
      <c r="H104" s="28"/>
      <c r="I104" s="28"/>
      <c r="J104" s="28"/>
      <c r="K104" s="28"/>
      <c r="L104" s="49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="2" customFormat="1" ht="6.96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49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="2" customFormat="1" ht="12" customHeight="1">
      <c r="A106" s="28"/>
      <c r="B106" s="29"/>
      <c r="C106" s="25" t="s">
        <v>13</v>
      </c>
      <c r="D106" s="28"/>
      <c r="E106" s="28"/>
      <c r="F106" s="28"/>
      <c r="G106" s="28"/>
      <c r="H106" s="28"/>
      <c r="I106" s="28"/>
      <c r="J106" s="28"/>
      <c r="K106" s="28"/>
      <c r="L106" s="49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="2" customFormat="1" ht="16.5" customHeight="1">
      <c r="A107" s="28"/>
      <c r="B107" s="29"/>
      <c r="C107" s="28"/>
      <c r="D107" s="28"/>
      <c r="E107" s="195" t="str">
        <f>E7</f>
        <v>Stajne s hospodárskou budovou</v>
      </c>
      <c r="F107" s="25"/>
      <c r="G107" s="25"/>
      <c r="H107" s="25"/>
      <c r="I107" s="28"/>
      <c r="J107" s="28"/>
      <c r="K107" s="28"/>
      <c r="L107" s="49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="2" customFormat="1" ht="12" customHeight="1">
      <c r="A108" s="28"/>
      <c r="B108" s="29"/>
      <c r="C108" s="25" t="s">
        <v>363</v>
      </c>
      <c r="D108" s="28"/>
      <c r="E108" s="28"/>
      <c r="F108" s="28"/>
      <c r="G108" s="28"/>
      <c r="H108" s="28"/>
      <c r="I108" s="28"/>
      <c r="J108" s="28"/>
      <c r="K108" s="28"/>
      <c r="L108" s="4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="2" customFormat="1" ht="16.5" customHeight="1">
      <c r="A109" s="28"/>
      <c r="B109" s="29"/>
      <c r="C109" s="28"/>
      <c r="D109" s="28"/>
      <c r="E109" s="61" t="str">
        <f>E9</f>
        <v>SO 93 - Vnútorná konštrukcia Vstavku</v>
      </c>
      <c r="F109" s="28"/>
      <c r="G109" s="28"/>
      <c r="H109" s="28"/>
      <c r="I109" s="28"/>
      <c r="J109" s="28"/>
      <c r="K109" s="28"/>
      <c r="L109" s="4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="2" customFormat="1" ht="6.96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4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="2" customFormat="1" ht="12" customHeight="1">
      <c r="A111" s="28"/>
      <c r="B111" s="29"/>
      <c r="C111" s="25" t="s">
        <v>17</v>
      </c>
      <c r="D111" s="28"/>
      <c r="E111" s="28"/>
      <c r="F111" s="22" t="str">
        <f>F12</f>
        <v>Veľké Leváre</v>
      </c>
      <c r="G111" s="28"/>
      <c r="H111" s="28"/>
      <c r="I111" s="25" t="s">
        <v>19</v>
      </c>
      <c r="J111" s="63" t="str">
        <f>IF(J12="","",J12)</f>
        <v>23. 6. 2022</v>
      </c>
      <c r="K111" s="28"/>
      <c r="L111" s="4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="2" customFormat="1" ht="6.96" customHeight="1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4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="2" customFormat="1" ht="25.65" customHeight="1">
      <c r="A113" s="28"/>
      <c r="B113" s="29"/>
      <c r="C113" s="25" t="s">
        <v>21</v>
      </c>
      <c r="D113" s="28"/>
      <c r="E113" s="28"/>
      <c r="F113" s="22" t="str">
        <f>E15</f>
        <v>Martina STACHOVÁ</v>
      </c>
      <c r="G113" s="28"/>
      <c r="H113" s="28"/>
      <c r="I113" s="25" t="s">
        <v>27</v>
      </c>
      <c r="J113" s="26" t="str">
        <f>E21</f>
        <v>ABORIGIN Projekt, s.r.o.</v>
      </c>
      <c r="K113" s="28"/>
      <c r="L113" s="4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="2" customFormat="1" ht="15.15" customHeight="1">
      <c r="A114" s="28"/>
      <c r="B114" s="29"/>
      <c r="C114" s="25" t="s">
        <v>25</v>
      </c>
      <c r="D114" s="28"/>
      <c r="E114" s="28"/>
      <c r="F114" s="22" t="str">
        <f>IF(E18="","",E18)</f>
        <v xml:space="preserve"> </v>
      </c>
      <c r="G114" s="28"/>
      <c r="H114" s="28"/>
      <c r="I114" s="25" t="s">
        <v>30</v>
      </c>
      <c r="J114" s="26" t="str">
        <f>E24</f>
        <v>Adam Pupiš</v>
      </c>
      <c r="K114" s="28"/>
      <c r="L114" s="4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="2" customFormat="1" ht="10.32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4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="11" customFormat="1" ht="29.28" customHeight="1">
      <c r="A116" s="144"/>
      <c r="B116" s="145"/>
      <c r="C116" s="146" t="s">
        <v>112</v>
      </c>
      <c r="D116" s="147" t="s">
        <v>58</v>
      </c>
      <c r="E116" s="147" t="s">
        <v>54</v>
      </c>
      <c r="F116" s="147" t="s">
        <v>55</v>
      </c>
      <c r="G116" s="147" t="s">
        <v>113</v>
      </c>
      <c r="H116" s="147" t="s">
        <v>114</v>
      </c>
      <c r="I116" s="147" t="s">
        <v>115</v>
      </c>
      <c r="J116" s="148" t="s">
        <v>98</v>
      </c>
      <c r="K116" s="149" t="s">
        <v>116</v>
      </c>
      <c r="L116" s="150"/>
      <c r="M116" s="80" t="s">
        <v>1</v>
      </c>
      <c r="N116" s="81" t="s">
        <v>37</v>
      </c>
      <c r="O116" s="81" t="s">
        <v>117</v>
      </c>
      <c r="P116" s="81" t="s">
        <v>118</v>
      </c>
      <c r="Q116" s="81" t="s">
        <v>119</v>
      </c>
      <c r="R116" s="81" t="s">
        <v>120</v>
      </c>
      <c r="S116" s="81" t="s">
        <v>121</v>
      </c>
      <c r="T116" s="82" t="s">
        <v>122</v>
      </c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</row>
    <row r="117" s="2" customFormat="1" ht="22.8" customHeight="1">
      <c r="A117" s="28"/>
      <c r="B117" s="29"/>
      <c r="C117" s="87" t="s">
        <v>99</v>
      </c>
      <c r="D117" s="28"/>
      <c r="E117" s="28"/>
      <c r="F117" s="28"/>
      <c r="G117" s="28"/>
      <c r="H117" s="28"/>
      <c r="I117" s="28"/>
      <c r="J117" s="151">
        <f>BK117</f>
        <v>31000</v>
      </c>
      <c r="K117" s="28"/>
      <c r="L117" s="29"/>
      <c r="M117" s="83"/>
      <c r="N117" s="67"/>
      <c r="O117" s="84"/>
      <c r="P117" s="152">
        <f>P118</f>
        <v>0</v>
      </c>
      <c r="Q117" s="84"/>
      <c r="R117" s="152">
        <f>R118</f>
        <v>0</v>
      </c>
      <c r="S117" s="84"/>
      <c r="T117" s="153">
        <f>T118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T117" s="15" t="s">
        <v>72</v>
      </c>
      <c r="AU117" s="15" t="s">
        <v>100</v>
      </c>
      <c r="BK117" s="154">
        <f>BK118</f>
        <v>31000</v>
      </c>
    </row>
    <row r="118" s="12" customFormat="1" ht="25.92" customHeight="1">
      <c r="A118" s="12"/>
      <c r="B118" s="155"/>
      <c r="C118" s="12"/>
      <c r="D118" s="156" t="s">
        <v>72</v>
      </c>
      <c r="E118" s="157" t="s">
        <v>123</v>
      </c>
      <c r="F118" s="157" t="s">
        <v>124</v>
      </c>
      <c r="G118" s="12"/>
      <c r="H118" s="12"/>
      <c r="I118" s="12"/>
      <c r="J118" s="158">
        <f>BK118</f>
        <v>31000</v>
      </c>
      <c r="K118" s="12"/>
      <c r="L118" s="155"/>
      <c r="M118" s="159"/>
      <c r="N118" s="160"/>
      <c r="O118" s="160"/>
      <c r="P118" s="161">
        <f>SUM(P119:P120)</f>
        <v>0</v>
      </c>
      <c r="Q118" s="160"/>
      <c r="R118" s="161">
        <f>SUM(R119:R120)</f>
        <v>0</v>
      </c>
      <c r="S118" s="160"/>
      <c r="T118" s="162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6" t="s">
        <v>78</v>
      </c>
      <c r="AT118" s="163" t="s">
        <v>72</v>
      </c>
      <c r="AU118" s="163" t="s">
        <v>73</v>
      </c>
      <c r="AY118" s="156" t="s">
        <v>125</v>
      </c>
      <c r="BK118" s="164">
        <f>SUM(BK119:BK120)</f>
        <v>31000</v>
      </c>
    </row>
    <row r="119" s="2" customFormat="1" ht="16.5" customHeight="1">
      <c r="A119" s="28"/>
      <c r="B119" s="167"/>
      <c r="C119" s="168" t="s">
        <v>78</v>
      </c>
      <c r="D119" s="168" t="s">
        <v>127</v>
      </c>
      <c r="E119" s="169" t="s">
        <v>499</v>
      </c>
      <c r="F119" s="170" t="s">
        <v>500</v>
      </c>
      <c r="G119" s="171" t="s">
        <v>241</v>
      </c>
      <c r="H119" s="172">
        <v>1</v>
      </c>
      <c r="I119" s="173">
        <v>23500</v>
      </c>
      <c r="J119" s="173">
        <f>ROUND(I119*H119,2)</f>
        <v>23500</v>
      </c>
      <c r="K119" s="174"/>
      <c r="L119" s="29"/>
      <c r="M119" s="175" t="s">
        <v>1</v>
      </c>
      <c r="N119" s="176" t="s">
        <v>39</v>
      </c>
      <c r="O119" s="177">
        <v>0</v>
      </c>
      <c r="P119" s="177">
        <f>O119*H119</f>
        <v>0</v>
      </c>
      <c r="Q119" s="177">
        <v>0</v>
      </c>
      <c r="R119" s="177">
        <f>Q119*H119</f>
        <v>0</v>
      </c>
      <c r="S119" s="177">
        <v>0</v>
      </c>
      <c r="T119" s="178">
        <f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79" t="s">
        <v>131</v>
      </c>
      <c r="AT119" s="179" t="s">
        <v>127</v>
      </c>
      <c r="AU119" s="179" t="s">
        <v>78</v>
      </c>
      <c r="AY119" s="15" t="s">
        <v>125</v>
      </c>
      <c r="BE119" s="180">
        <f>IF(N119="základná",J119,0)</f>
        <v>0</v>
      </c>
      <c r="BF119" s="180">
        <f>IF(N119="znížená",J119,0)</f>
        <v>23500</v>
      </c>
      <c r="BG119" s="180">
        <f>IF(N119="zákl. prenesená",J119,0)</f>
        <v>0</v>
      </c>
      <c r="BH119" s="180">
        <f>IF(N119="zníž. prenesená",J119,0)</f>
        <v>0</v>
      </c>
      <c r="BI119" s="180">
        <f>IF(N119="nulová",J119,0)</f>
        <v>0</v>
      </c>
      <c r="BJ119" s="15" t="s">
        <v>132</v>
      </c>
      <c r="BK119" s="180">
        <f>ROUND(I119*H119,2)</f>
        <v>23500</v>
      </c>
      <c r="BL119" s="15" t="s">
        <v>131</v>
      </c>
      <c r="BM119" s="179" t="s">
        <v>132</v>
      </c>
    </row>
    <row r="120" s="2" customFormat="1" ht="16.5" customHeight="1">
      <c r="A120" s="28"/>
      <c r="B120" s="167"/>
      <c r="C120" s="168" t="s">
        <v>132</v>
      </c>
      <c r="D120" s="168" t="s">
        <v>127</v>
      </c>
      <c r="E120" s="169" t="s">
        <v>501</v>
      </c>
      <c r="F120" s="170" t="s">
        <v>502</v>
      </c>
      <c r="G120" s="171" t="s">
        <v>241</v>
      </c>
      <c r="H120" s="172">
        <v>1</v>
      </c>
      <c r="I120" s="173">
        <v>7500</v>
      </c>
      <c r="J120" s="173">
        <f>ROUND(I120*H120,2)</f>
        <v>7500</v>
      </c>
      <c r="K120" s="174"/>
      <c r="L120" s="29"/>
      <c r="M120" s="191" t="s">
        <v>1</v>
      </c>
      <c r="N120" s="192" t="s">
        <v>39</v>
      </c>
      <c r="O120" s="193">
        <v>0</v>
      </c>
      <c r="P120" s="193">
        <f>O120*H120</f>
        <v>0</v>
      </c>
      <c r="Q120" s="193">
        <v>0</v>
      </c>
      <c r="R120" s="193">
        <f>Q120*H120</f>
        <v>0</v>
      </c>
      <c r="S120" s="193">
        <v>0</v>
      </c>
      <c r="T120" s="194">
        <f>S120*H120</f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79" t="s">
        <v>131</v>
      </c>
      <c r="AT120" s="179" t="s">
        <v>127</v>
      </c>
      <c r="AU120" s="179" t="s">
        <v>78</v>
      </c>
      <c r="AY120" s="15" t="s">
        <v>125</v>
      </c>
      <c r="BE120" s="180">
        <f>IF(N120="základná",J120,0)</f>
        <v>0</v>
      </c>
      <c r="BF120" s="180">
        <f>IF(N120="znížená",J120,0)</f>
        <v>7500</v>
      </c>
      <c r="BG120" s="180">
        <f>IF(N120="zákl. prenesená",J120,0)</f>
        <v>0</v>
      </c>
      <c r="BH120" s="180">
        <f>IF(N120="zníž. prenesená",J120,0)</f>
        <v>0</v>
      </c>
      <c r="BI120" s="180">
        <f>IF(N120="nulová",J120,0)</f>
        <v>0</v>
      </c>
      <c r="BJ120" s="15" t="s">
        <v>132</v>
      </c>
      <c r="BK120" s="180">
        <f>ROUND(I120*H120,2)</f>
        <v>7500</v>
      </c>
      <c r="BL120" s="15" t="s">
        <v>131</v>
      </c>
      <c r="BM120" s="179" t="s">
        <v>131</v>
      </c>
    </row>
    <row r="121" s="2" customFormat="1" ht="6.96" customHeight="1">
      <c r="A121" s="28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29"/>
      <c r="M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</sheetData>
  <autoFilter ref="C116:K12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ADAMPUPISC696\adampupis</dc:creator>
  <cp:lastModifiedBy>ADAMPUPISC696\adampupis</cp:lastModifiedBy>
  <dcterms:created xsi:type="dcterms:W3CDTF">2022-06-24T17:24:55Z</dcterms:created>
  <dcterms:modified xsi:type="dcterms:W3CDTF">2022-06-24T17:25:02Z</dcterms:modified>
</cp:coreProperties>
</file>