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ho13907\Desktop\Agenda\Verejné obstarávania\2022\Vykurovanie v Kultúrnom dome\"/>
    </mc:Choice>
  </mc:AlternateContent>
  <bookViews>
    <workbookView xWindow="-105" yWindow="-105" windowWidth="30930" windowHeight="16890" activeTab="1"/>
  </bookViews>
  <sheets>
    <sheet name="Rekapitulácia stavby" sheetId="1" r:id="rId1"/>
    <sheet name="01 - Vykurovanie" sheetId="2" r:id="rId2"/>
  </sheets>
  <definedNames>
    <definedName name="_xlnm._FilterDatabase" localSheetId="1" hidden="1">'01 - Vykurovanie'!$C$129:$K$356</definedName>
    <definedName name="_xlnm.Print_Titles" localSheetId="1">'01 - Vykurovanie'!$129:$129</definedName>
    <definedName name="_xlnm.Print_Titles" localSheetId="0">'Rekapitulácia stavby'!$92:$92</definedName>
    <definedName name="_xlnm.Print_Area" localSheetId="1">'01 - Vykurovanie'!$C$4:$J$76,'01 - Vykurovanie'!$C$82:$J$111,'01 - Vykurovanie'!$C$117:$K$356</definedName>
    <definedName name="_xlnm.Print_Area" localSheetId="0">'Rekapitulácia stavby'!$D$4:$AO$76,'Rekapitulácia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0" i="2"/>
  <c r="BH350" i="2"/>
  <c r="BG350" i="2"/>
  <c r="BE350" i="2"/>
  <c r="T350" i="2"/>
  <c r="R350" i="2"/>
  <c r="P350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7" i="2"/>
  <c r="BH347" i="2"/>
  <c r="BG347" i="2"/>
  <c r="BE347" i="2"/>
  <c r="T347" i="2"/>
  <c r="R347" i="2"/>
  <c r="P347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3" i="2"/>
  <c r="BH343" i="2"/>
  <c r="BG343" i="2"/>
  <c r="BE343" i="2"/>
  <c r="T343" i="2"/>
  <c r="R343" i="2"/>
  <c r="P343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8" i="2"/>
  <c r="BH338" i="2"/>
  <c r="BG338" i="2"/>
  <c r="BE338" i="2"/>
  <c r="T338" i="2"/>
  <c r="R338" i="2"/>
  <c r="P338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4" i="2"/>
  <c r="BH194" i="2"/>
  <c r="BG194" i="2"/>
  <c r="BE194" i="2"/>
  <c r="T194" i="2"/>
  <c r="R194" i="2"/>
  <c r="P194" i="2"/>
  <c r="BI193" i="2"/>
  <c r="BH193" i="2"/>
  <c r="BG193" i="2"/>
  <c r="BE193" i="2"/>
  <c r="T193" i="2"/>
  <c r="R193" i="2"/>
  <c r="P193" i="2"/>
  <c r="BI192" i="2"/>
  <c r="BH192" i="2"/>
  <c r="BG192" i="2"/>
  <c r="BE192" i="2"/>
  <c r="T192" i="2"/>
  <c r="R192" i="2"/>
  <c r="P192" i="2"/>
  <c r="BI191" i="2"/>
  <c r="BH191" i="2"/>
  <c r="BG191" i="2"/>
  <c r="BE191" i="2"/>
  <c r="T191" i="2"/>
  <c r="R191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7" i="2"/>
  <c r="BH177" i="2"/>
  <c r="BG177" i="2"/>
  <c r="BE177" i="2"/>
  <c r="T177" i="2"/>
  <c r="R177" i="2"/>
  <c r="P177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4" i="2"/>
  <c r="BH144" i="2"/>
  <c r="BG144" i="2"/>
  <c r="BE144" i="2"/>
  <c r="T144" i="2"/>
  <c r="T143" i="2"/>
  <c r="R144" i="2"/>
  <c r="R143" i="2"/>
  <c r="P144" i="2"/>
  <c r="P143" i="2"/>
  <c r="BI142" i="2"/>
  <c r="BH142" i="2"/>
  <c r="BG142" i="2"/>
  <c r="BE142" i="2"/>
  <c r="T142" i="2"/>
  <c r="R142" i="2"/>
  <c r="P142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9" i="2"/>
  <c r="BH139" i="2"/>
  <c r="BG139" i="2"/>
  <c r="BE139" i="2"/>
  <c r="T139" i="2"/>
  <c r="R139" i="2"/>
  <c r="P139" i="2"/>
  <c r="BI138" i="2"/>
  <c r="BH138" i="2"/>
  <c r="BG138" i="2"/>
  <c r="BE138" i="2"/>
  <c r="T138" i="2"/>
  <c r="R138" i="2"/>
  <c r="P138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J127" i="2"/>
  <c r="J126" i="2"/>
  <c r="F126" i="2"/>
  <c r="F124" i="2"/>
  <c r="E122" i="2"/>
  <c r="J92" i="2"/>
  <c r="J91" i="2"/>
  <c r="F91" i="2"/>
  <c r="F89" i="2"/>
  <c r="E87" i="2"/>
  <c r="J18" i="2"/>
  <c r="E18" i="2"/>
  <c r="F92" i="2"/>
  <c r="J17" i="2"/>
  <c r="J89" i="2"/>
  <c r="E7" i="2"/>
  <c r="E85" i="2"/>
  <c r="L90" i="1"/>
  <c r="AM90" i="1"/>
  <c r="AM89" i="1"/>
  <c r="L89" i="1"/>
  <c r="AM87" i="1"/>
  <c r="L87" i="1"/>
  <c r="L85" i="1"/>
  <c r="L84" i="1"/>
  <c r="J348" i="2"/>
  <c r="BK304" i="2"/>
  <c r="J273" i="2"/>
  <c r="BK204" i="2"/>
  <c r="BK148" i="2"/>
  <c r="BK336" i="2"/>
  <c r="J330" i="2"/>
  <c r="BK316" i="2"/>
  <c r="J299" i="2"/>
  <c r="BK256" i="2"/>
  <c r="J218" i="2"/>
  <c r="BK181" i="2"/>
  <c r="J243" i="2"/>
  <c r="BK161" i="2"/>
  <c r="J335" i="2"/>
  <c r="J304" i="2"/>
  <c r="BK258" i="2"/>
  <c r="BK231" i="2"/>
  <c r="BK135" i="2"/>
  <c r="BK346" i="2"/>
  <c r="BK335" i="2"/>
  <c r="BK307" i="2"/>
  <c r="J282" i="2"/>
  <c r="BK225" i="2"/>
  <c r="J322" i="2"/>
  <c r="BK280" i="2"/>
  <c r="J270" i="2"/>
  <c r="J250" i="2"/>
  <c r="BK208" i="2"/>
  <c r="J173" i="2"/>
  <c r="BK140" i="2"/>
  <c r="BK260" i="2"/>
  <c r="BK183" i="2"/>
  <c r="J251" i="2"/>
  <c r="J174" i="2"/>
  <c r="J150" i="2"/>
  <c r="J205" i="2"/>
  <c r="BK326" i="2"/>
  <c r="J163" i="2"/>
  <c r="J317" i="2"/>
  <c r="J279" i="2"/>
  <c r="J208" i="2"/>
  <c r="BK285" i="2"/>
  <c r="BK337" i="2"/>
  <c r="J240" i="2"/>
  <c r="J336" i="2"/>
  <c r="BK298" i="2"/>
  <c r="BK212" i="2"/>
  <c r="J313" i="2"/>
  <c r="J159" i="2"/>
  <c r="BK343" i="2"/>
  <c r="BK293" i="2"/>
  <c r="J181" i="2"/>
  <c r="J331" i="2"/>
  <c r="J272" i="2"/>
  <c r="BK229" i="2"/>
  <c r="BK156" i="2"/>
  <c r="J355" i="2"/>
  <c r="BK133" i="2"/>
  <c r="BK276" i="2"/>
  <c r="BK220" i="2"/>
  <c r="J311" i="2"/>
  <c r="BK167" i="2"/>
  <c r="BK263" i="2"/>
  <c r="BK295" i="2"/>
  <c r="J147" i="2"/>
  <c r="BK355" i="2"/>
  <c r="J309" i="2"/>
  <c r="J278" i="2"/>
  <c r="BK223" i="2"/>
  <c r="J162" i="2"/>
  <c r="BK339" i="2"/>
  <c r="J327" i="2"/>
  <c r="J315" i="2"/>
  <c r="BK278" i="2"/>
  <c r="BK254" i="2"/>
  <c r="BK213" i="2"/>
  <c r="BK141" i="2"/>
  <c r="J201" i="2"/>
  <c r="J353" i="2"/>
  <c r="BK306" i="2"/>
  <c r="J266" i="2"/>
  <c r="J188" i="2"/>
  <c r="J354" i="2"/>
  <c r="J332" i="2"/>
  <c r="BK313" i="2"/>
  <c r="BK277" i="2"/>
  <c r="J226" i="2"/>
  <c r="J333" i="2"/>
  <c r="BK226" i="2"/>
  <c r="BK173" i="2"/>
  <c r="J137" i="2"/>
  <c r="J252" i="2"/>
  <c r="J166" i="2"/>
  <c r="J286" i="2"/>
  <c r="J229" i="2"/>
  <c r="BK184" i="2"/>
  <c r="BK283" i="2"/>
  <c r="J247" i="2"/>
  <c r="BK209" i="2"/>
  <c r="J171" i="2"/>
  <c r="J135" i="2"/>
  <c r="BK259" i="2"/>
  <c r="BK176" i="2"/>
  <c r="J236" i="2"/>
  <c r="J164" i="2"/>
  <c r="J213" i="2"/>
  <c r="J169" i="2"/>
  <c r="BK340" i="2"/>
  <c r="J294" i="2"/>
  <c r="J232" i="2"/>
  <c r="BK164" i="2"/>
  <c r="J334" i="2"/>
  <c r="BK323" i="2"/>
  <c r="J314" i="2"/>
  <c r="J301" i="2"/>
  <c r="BK244" i="2"/>
  <c r="BK215" i="2"/>
  <c r="BK193" i="2"/>
  <c r="BK331" i="2"/>
  <c r="J198" i="2"/>
  <c r="J339" i="2"/>
  <c r="J255" i="2"/>
  <c r="J148" i="2"/>
  <c r="J342" i="2"/>
  <c r="J323" i="2"/>
  <c r="BK299" i="2"/>
  <c r="J227" i="2"/>
  <c r="BK347" i="2"/>
  <c r="J281" i="2"/>
  <c r="BK216" i="2"/>
  <c r="J349" i="2"/>
  <c r="BK174" i="2"/>
  <c r="BK136" i="2"/>
  <c r="J235" i="2"/>
  <c r="BK175" i="2"/>
  <c r="BK182" i="2"/>
  <c r="BK160" i="2"/>
  <c r="BK214" i="2"/>
  <c r="BK149" i="2"/>
  <c r="J346" i="2"/>
  <c r="BK315" i="2"/>
  <c r="J274" i="2"/>
  <c r="J224" i="2"/>
  <c r="J185" i="2"/>
  <c r="J345" i="2"/>
  <c r="BK332" i="2"/>
  <c r="BK321" i="2"/>
  <c r="BK310" i="2"/>
  <c r="J290" i="2"/>
  <c r="BK251" i="2"/>
  <c r="BK194" i="2"/>
  <c r="BK139" i="2"/>
  <c r="J200" i="2"/>
  <c r="J242" i="2"/>
  <c r="J202" i="2"/>
  <c r="J325" i="2"/>
  <c r="BK270" i="2"/>
  <c r="J176" i="2"/>
  <c r="J134" i="2"/>
  <c r="J284" i="2"/>
  <c r="J228" i="2"/>
  <c r="J138" i="2"/>
  <c r="BK240" i="2"/>
  <c r="BK171" i="2"/>
  <c r="BK239" i="2"/>
  <c r="J184" i="2"/>
  <c r="BK329" i="2"/>
  <c r="J308" i="2"/>
  <c r="J206" i="2"/>
  <c r="J142" i="2"/>
  <c r="J291" i="2"/>
  <c r="J165" i="2"/>
  <c r="BK312" i="2"/>
  <c r="J269" i="2"/>
  <c r="J241" i="2"/>
  <c r="J356" i="2"/>
  <c r="J151" i="2"/>
  <c r="BK287" i="2"/>
  <c r="J225" i="2"/>
  <c r="BK292" i="2"/>
  <c r="BK250" i="2"/>
  <c r="J219" i="2"/>
  <c r="J133" i="2"/>
  <c r="BK261" i="2"/>
  <c r="BK217" i="2"/>
  <c r="BK187" i="2"/>
  <c r="BK147" i="2"/>
  <c r="BK282" i="2"/>
  <c r="BK151" i="2"/>
  <c r="BK338" i="2"/>
  <c r="BK247" i="2"/>
  <c r="J343" i="2"/>
  <c r="J324" i="2"/>
  <c r="J293" i="2"/>
  <c r="BK273" i="2"/>
  <c r="BK350" i="2"/>
  <c r="J307" i="2"/>
  <c r="J215" i="2"/>
  <c r="BK142" i="2"/>
  <c r="J292" i="2"/>
  <c r="J248" i="2"/>
  <c r="BK189" i="2"/>
  <c r="BK281" i="2"/>
  <c r="BK205" i="2"/>
  <c r="J297" i="2"/>
  <c r="J253" i="2"/>
  <c r="J210" i="2"/>
  <c r="BK185" i="2"/>
  <c r="J146" i="2"/>
  <c r="BK291" i="2"/>
  <c r="BK177" i="2"/>
  <c r="BK255" i="2"/>
  <c r="J222" i="2"/>
  <c r="BK166" i="2"/>
  <c r="J238" i="2"/>
  <c r="J204" i="2"/>
  <c r="BK157" i="2"/>
  <c r="J161" i="2"/>
  <c r="BK354" i="2"/>
  <c r="J296" i="2"/>
  <c r="J244" i="2"/>
  <c r="J182" i="2"/>
  <c r="BK342" i="2"/>
  <c r="BK327" i="2"/>
  <c r="BK242" i="2"/>
  <c r="J329" i="2"/>
  <c r="J287" i="2"/>
  <c r="BK267" i="2"/>
  <c r="BK345" i="2"/>
  <c r="J276" i="2"/>
  <c r="BK179" i="2"/>
  <c r="J153" i="2"/>
  <c r="BK301" i="2"/>
  <c r="BK272" i="2"/>
  <c r="J154" i="2"/>
  <c r="J259" i="2"/>
  <c r="J217" i="2"/>
  <c r="BK286" i="2"/>
  <c r="BK233" i="2"/>
  <c r="J180" i="2"/>
  <c r="J141" i="2"/>
  <c r="J288" i="2"/>
  <c r="BK228" i="2"/>
  <c r="BK238" i="2"/>
  <c r="J177" i="2"/>
  <c r="BK138" i="2"/>
  <c r="J190" i="2"/>
  <c r="J350" i="2"/>
  <c r="BK319" i="2"/>
  <c r="J295" i="2"/>
  <c r="BK207" i="2"/>
  <c r="J172" i="2"/>
  <c r="J139" i="2"/>
  <c r="BK324" i="2"/>
  <c r="BK308" i="2"/>
  <c r="BK264" i="2"/>
  <c r="J209" i="2"/>
  <c r="BK196" i="2"/>
  <c r="J283" i="2"/>
  <c r="BK155" i="2"/>
  <c r="BK328" i="2"/>
  <c r="J265" i="2"/>
  <c r="J192" i="2"/>
  <c r="BK341" i="2"/>
  <c r="J318" i="2"/>
  <c r="BK248" i="2"/>
  <c r="J271" i="2"/>
  <c r="BK218" i="2"/>
  <c r="BK288" i="2"/>
  <c r="BK234" i="2"/>
  <c r="BK201" i="2"/>
  <c r="J167" i="2"/>
  <c r="BK297" i="2"/>
  <c r="J193" i="2"/>
  <c r="BK262" i="2"/>
  <c r="J179" i="2"/>
  <c r="BK162" i="2"/>
  <c r="BK235" i="2"/>
  <c r="J170" i="2"/>
  <c r="J321" i="2"/>
  <c r="J245" i="2"/>
  <c r="BK198" i="2"/>
  <c r="BK153" i="2"/>
  <c r="J337" i="2"/>
  <c r="J326" i="2"/>
  <c r="J319" i="2"/>
  <c r="J306" i="2"/>
  <c r="J263" i="2"/>
  <c r="BK232" i="2"/>
  <c r="BK203" i="2"/>
  <c r="BK192" i="2"/>
  <c r="BK317" i="2"/>
  <c r="J196" i="2"/>
  <c r="BK348" i="2"/>
  <c r="BK320" i="2"/>
  <c r="BK302" i="2"/>
  <c r="BK252" i="2"/>
  <c r="J183" i="2"/>
  <c r="BK349" i="2"/>
  <c r="BK322" i="2"/>
  <c r="BK305" i="2"/>
  <c r="BK284" i="2"/>
  <c r="BK237" i="2"/>
  <c r="BK199" i="2"/>
  <c r="J298" i="2"/>
  <c r="J223" i="2"/>
  <c r="BK190" i="2"/>
  <c r="BK165" i="2"/>
  <c r="J289" i="2"/>
  <c r="BK266" i="2"/>
  <c r="J234" i="2"/>
  <c r="J156" i="2"/>
  <c r="BK290" i="2"/>
  <c r="J249" i="2"/>
  <c r="J187" i="2"/>
  <c r="BK294" i="2"/>
  <c r="J258" i="2"/>
  <c r="BK241" i="2"/>
  <c r="BK206" i="2"/>
  <c r="BK170" i="2"/>
  <c r="BK137" i="2"/>
  <c r="J285" i="2"/>
  <c r="J254" i="2"/>
  <c r="J261" i="2"/>
  <c r="J237" i="2"/>
  <c r="BK168" i="2"/>
  <c r="BK159" i="2"/>
  <c r="J267" i="2"/>
  <c r="BK221" i="2"/>
  <c r="J144" i="2"/>
  <c r="J277" i="2"/>
  <c r="BK219" i="2"/>
  <c r="J157" i="2"/>
  <c r="J338" i="2"/>
  <c r="BK325" i="2"/>
  <c r="J312" i="2"/>
  <c r="J268" i="2"/>
  <c r="J207" i="2"/>
  <c r="J140" i="2"/>
  <c r="J220" i="2"/>
  <c r="J341" i="2"/>
  <c r="J316" i="2"/>
  <c r="J260" i="2"/>
  <c r="J233" i="2"/>
  <c r="J136" i="2"/>
  <c r="J347" i="2"/>
  <c r="BK334" i="2"/>
  <c r="BK314" i="2"/>
  <c r="J256" i="2"/>
  <c r="BK200" i="2"/>
  <c r="BK318" i="2"/>
  <c r="BK275" i="2"/>
  <c r="J212" i="2"/>
  <c r="BK163" i="2"/>
  <c r="J280" i="2"/>
  <c r="J239" i="2"/>
  <c r="BK169" i="2"/>
  <c r="BK296" i="2"/>
  <c r="BK227" i="2"/>
  <c r="J168" i="2"/>
  <c r="BK269" i="2"/>
  <c r="J214" i="2"/>
  <c r="J197" i="2"/>
  <c r="J152" i="2"/>
  <c r="J264" i="2"/>
  <c r="BK180" i="2"/>
  <c r="BK253" i="2"/>
  <c r="J189" i="2"/>
  <c r="J155" i="2"/>
  <c r="BK222" i="2"/>
  <c r="BK150" i="2"/>
  <c r="BK356" i="2"/>
  <c r="J305" i="2"/>
  <c r="BK257" i="2"/>
  <c r="BK197" i="2"/>
  <c r="BK146" i="2"/>
  <c r="BK333" i="2"/>
  <c r="J320" i="2"/>
  <c r="BK309" i="2"/>
  <c r="BK271" i="2"/>
  <c r="J231" i="2"/>
  <c r="BK188" i="2"/>
  <c r="BK311" i="2"/>
  <c r="BK172" i="2"/>
  <c r="J340" i="2"/>
  <c r="BK300" i="2"/>
  <c r="J216" i="2"/>
  <c r="BK353" i="2"/>
  <c r="J328" i="2"/>
  <c r="J310" i="2"/>
  <c r="BK274" i="2"/>
  <c r="BK211" i="2"/>
  <c r="BK330" i="2"/>
  <c r="BK236" i="2"/>
  <c r="J175" i="2"/>
  <c r="J302" i="2"/>
  <c r="J275" i="2"/>
  <c r="J203" i="2"/>
  <c r="BK134" i="2"/>
  <c r="BK245" i="2"/>
  <c r="BK191" i="2"/>
  <c r="J300" i="2"/>
  <c r="BK243" i="2"/>
  <c r="J211" i="2"/>
  <c r="J194" i="2"/>
  <c r="BK154" i="2"/>
  <c r="BK289" i="2"/>
  <c r="J257" i="2"/>
  <c r="J160" i="2"/>
  <c r="BK210" i="2"/>
  <c r="BK144" i="2"/>
  <c r="BK202" i="2"/>
  <c r="AS94" i="1"/>
  <c r="BK224" i="2"/>
  <c r="J221" i="2"/>
  <c r="BK279" i="2"/>
  <c r="J199" i="2"/>
  <c r="BK268" i="2"/>
  <c r="J262" i="2"/>
  <c r="J191" i="2"/>
  <c r="BK265" i="2"/>
  <c r="BK249" i="2"/>
  <c r="J149" i="2"/>
  <c r="BK152" i="2"/>
  <c r="BK132" i="2" l="1"/>
  <c r="R145" i="2"/>
  <c r="P132" i="2"/>
  <c r="BK158" i="2"/>
  <c r="J158" i="2" s="1"/>
  <c r="J101" i="2" s="1"/>
  <c r="R178" i="2"/>
  <c r="T178" i="2"/>
  <c r="R186" i="2"/>
  <c r="BK145" i="2"/>
  <c r="J145" i="2" s="1"/>
  <c r="J100" i="2" s="1"/>
  <c r="P178" i="2"/>
  <c r="T186" i="2"/>
  <c r="BK178" i="2"/>
  <c r="J178" i="2" s="1"/>
  <c r="J102" i="2" s="1"/>
  <c r="R230" i="2"/>
  <c r="P246" i="2"/>
  <c r="BK303" i="2"/>
  <c r="J303" i="2" s="1"/>
  <c r="J107" i="2" s="1"/>
  <c r="BK195" i="2"/>
  <c r="J195" i="2" s="1"/>
  <c r="J104" i="2" s="1"/>
  <c r="BK344" i="2"/>
  <c r="J344" i="2" s="1"/>
  <c r="J108" i="2" s="1"/>
  <c r="R246" i="2"/>
  <c r="BK246" i="2"/>
  <c r="J246" i="2" s="1"/>
  <c r="J106" i="2" s="1"/>
  <c r="R132" i="2"/>
  <c r="T158" i="2"/>
  <c r="P186" i="2"/>
  <c r="T195" i="2"/>
  <c r="T230" i="2"/>
  <c r="R303" i="2"/>
  <c r="R344" i="2"/>
  <c r="BK352" i="2"/>
  <c r="J352" i="2" s="1"/>
  <c r="J110" i="2" s="1"/>
  <c r="T132" i="2"/>
  <c r="R158" i="2"/>
  <c r="BK186" i="2"/>
  <c r="J186" i="2" s="1"/>
  <c r="J103" i="2" s="1"/>
  <c r="P195" i="2"/>
  <c r="P230" i="2"/>
  <c r="P303" i="2"/>
  <c r="T344" i="2"/>
  <c r="T145" i="2"/>
  <c r="BK230" i="2"/>
  <c r="J230" i="2" s="1"/>
  <c r="J105" i="2" s="1"/>
  <c r="P352" i="2"/>
  <c r="P351" i="2"/>
  <c r="P145" i="2"/>
  <c r="R195" i="2"/>
  <c r="T303" i="2"/>
  <c r="R352" i="2"/>
  <c r="R351" i="2" s="1"/>
  <c r="P158" i="2"/>
  <c r="T246" i="2"/>
  <c r="P344" i="2"/>
  <c r="T352" i="2"/>
  <c r="T351" i="2" s="1"/>
  <c r="BK143" i="2"/>
  <c r="J143" i="2"/>
  <c r="J99" i="2" s="1"/>
  <c r="BF159" i="2"/>
  <c r="BF163" i="2"/>
  <c r="BF172" i="2"/>
  <c r="BF181" i="2"/>
  <c r="BF193" i="2"/>
  <c r="BF209" i="2"/>
  <c r="BF226" i="2"/>
  <c r="BF233" i="2"/>
  <c r="BF311" i="2"/>
  <c r="BF140" i="2"/>
  <c r="BF141" i="2"/>
  <c r="BF150" i="2"/>
  <c r="BF169" i="2"/>
  <c r="BF187" i="2"/>
  <c r="BF207" i="2"/>
  <c r="BF208" i="2"/>
  <c r="BF214" i="2"/>
  <c r="BF216" i="2"/>
  <c r="BF218" i="2"/>
  <c r="BF221" i="2"/>
  <c r="BF225" i="2"/>
  <c r="BF241" i="2"/>
  <c r="BF254" i="2"/>
  <c r="BF256" i="2"/>
  <c r="E120" i="2"/>
  <c r="BF152" i="2"/>
  <c r="BF153" i="2"/>
  <c r="BF157" i="2"/>
  <c r="BF170" i="2"/>
  <c r="BF171" i="2"/>
  <c r="BF201" i="2"/>
  <c r="BF202" i="2"/>
  <c r="BF212" i="2"/>
  <c r="BF219" i="2"/>
  <c r="BF240" i="2"/>
  <c r="BF243" i="2"/>
  <c r="BF261" i="2"/>
  <c r="BF275" i="2"/>
  <c r="F127" i="2"/>
  <c r="BF137" i="2"/>
  <c r="BF139" i="2"/>
  <c r="BF156" i="2"/>
  <c r="BF160" i="2"/>
  <c r="BF161" i="2"/>
  <c r="BF166" i="2"/>
  <c r="BF192" i="2"/>
  <c r="BF203" i="2"/>
  <c r="BF204" i="2"/>
  <c r="BF211" i="2"/>
  <c r="BF215" i="2"/>
  <c r="BF229" i="2"/>
  <c r="BF239" i="2"/>
  <c r="BF247" i="2"/>
  <c r="BF251" i="2"/>
  <c r="BF273" i="2"/>
  <c r="BF279" i="2"/>
  <c r="BF280" i="2"/>
  <c r="BF282" i="2"/>
  <c r="BF291" i="2"/>
  <c r="BF138" i="2"/>
  <c r="BF177" i="2"/>
  <c r="BF180" i="2"/>
  <c r="BF188" i="2"/>
  <c r="BF194" i="2"/>
  <c r="BF206" i="2"/>
  <c r="BF223" i="2"/>
  <c r="BF224" i="2"/>
  <c r="BF236" i="2"/>
  <c r="BF244" i="2"/>
  <c r="BF250" i="2"/>
  <c r="BF264" i="2"/>
  <c r="BF276" i="2"/>
  <c r="BF278" i="2"/>
  <c r="BF283" i="2"/>
  <c r="BF287" i="2"/>
  <c r="BF293" i="2"/>
  <c r="J124" i="2"/>
  <c r="BF148" i="2"/>
  <c r="BF164" i="2"/>
  <c r="BF173" i="2"/>
  <c r="BF176" i="2"/>
  <c r="BF196" i="2"/>
  <c r="BF253" i="2"/>
  <c r="BF255" i="2"/>
  <c r="BF257" i="2"/>
  <c r="BF268" i="2"/>
  <c r="BF269" i="2"/>
  <c r="BF277" i="2"/>
  <c r="BF285" i="2"/>
  <c r="BF298" i="2"/>
  <c r="BF133" i="2"/>
  <c r="BF134" i="2"/>
  <c r="BF135" i="2"/>
  <c r="BF147" i="2"/>
  <c r="BF149" i="2"/>
  <c r="BF191" i="2"/>
  <c r="BF217" i="2"/>
  <c r="BF220" i="2"/>
  <c r="BF227" i="2"/>
  <c r="BF232" i="2"/>
  <c r="BF259" i="2"/>
  <c r="BF260" i="2"/>
  <c r="BF263" i="2"/>
  <c r="BF265" i="2"/>
  <c r="BF284" i="2"/>
  <c r="BF286" i="2"/>
  <c r="BF300" i="2"/>
  <c r="BF304" i="2"/>
  <c r="BF308" i="2"/>
  <c r="BF329" i="2"/>
  <c r="BF340" i="2"/>
  <c r="BF346" i="2"/>
  <c r="BF348" i="2"/>
  <c r="BF197" i="2"/>
  <c r="BF245" i="2"/>
  <c r="BF252" i="2"/>
  <c r="BF271" i="2"/>
  <c r="BF288" i="2"/>
  <c r="BF290" i="2"/>
  <c r="BF296" i="2"/>
  <c r="BF301" i="2"/>
  <c r="BF302" i="2"/>
  <c r="BF317" i="2"/>
  <c r="BF320" i="2"/>
  <c r="BF321" i="2"/>
  <c r="BF323" i="2"/>
  <c r="BF327" i="2"/>
  <c r="BF333" i="2"/>
  <c r="BF334" i="2"/>
  <c r="BF337" i="2"/>
  <c r="BF339" i="2"/>
  <c r="BF342" i="2"/>
  <c r="BF345" i="2"/>
  <c r="BF354" i="2"/>
  <c r="BF136" i="2"/>
  <c r="BF198" i="2"/>
  <c r="BF210" i="2"/>
  <c r="BF234" i="2"/>
  <c r="BF235" i="2"/>
  <c r="BF238" i="2"/>
  <c r="BF266" i="2"/>
  <c r="BF272" i="2"/>
  <c r="BF316" i="2"/>
  <c r="BF324" i="2"/>
  <c r="BF325" i="2"/>
  <c r="BF326" i="2"/>
  <c r="BF330" i="2"/>
  <c r="BF331" i="2"/>
  <c r="BF349" i="2"/>
  <c r="BF350" i="2"/>
  <c r="BF353" i="2"/>
  <c r="BF151" i="2"/>
  <c r="BF167" i="2"/>
  <c r="BF182" i="2"/>
  <c r="BF213" i="2"/>
  <c r="BF228" i="2"/>
  <c r="BF231" i="2"/>
  <c r="BF274" i="2"/>
  <c r="BF281" i="2"/>
  <c r="BF289" i="2"/>
  <c r="BF292" i="2"/>
  <c r="BF294" i="2"/>
  <c r="BF305" i="2"/>
  <c r="BF328" i="2"/>
  <c r="BF335" i="2"/>
  <c r="BF343" i="2"/>
  <c r="BF146" i="2"/>
  <c r="BF154" i="2"/>
  <c r="BF162" i="2"/>
  <c r="BF165" i="2"/>
  <c r="BF175" i="2"/>
  <c r="BF179" i="2"/>
  <c r="BF183" i="2"/>
  <c r="BF184" i="2"/>
  <c r="BF185" i="2"/>
  <c r="BF189" i="2"/>
  <c r="BF190" i="2"/>
  <c r="BF200" i="2"/>
  <c r="BF205" i="2"/>
  <c r="BF237" i="2"/>
  <c r="BF248" i="2"/>
  <c r="BF249" i="2"/>
  <c r="BF295" i="2"/>
  <c r="BF297" i="2"/>
  <c r="BF306" i="2"/>
  <c r="BF307" i="2"/>
  <c r="BF309" i="2"/>
  <c r="BF310" i="2"/>
  <c r="BF315" i="2"/>
  <c r="BF318" i="2"/>
  <c r="BF319" i="2"/>
  <c r="BF322" i="2"/>
  <c r="BF332" i="2"/>
  <c r="BF338" i="2"/>
  <c r="BF341" i="2"/>
  <c r="BF142" i="2"/>
  <c r="BF144" i="2"/>
  <c r="BF155" i="2"/>
  <c r="BF168" i="2"/>
  <c r="BF174" i="2"/>
  <c r="BF199" i="2"/>
  <c r="BF222" i="2"/>
  <c r="BF242" i="2"/>
  <c r="BF258" i="2"/>
  <c r="BF262" i="2"/>
  <c r="BF267" i="2"/>
  <c r="BF270" i="2"/>
  <c r="BF299" i="2"/>
  <c r="BF312" i="2"/>
  <c r="BF313" i="2"/>
  <c r="BF314" i="2"/>
  <c r="BF336" i="2"/>
  <c r="BF347" i="2"/>
  <c r="BF355" i="2"/>
  <c r="BF356" i="2"/>
  <c r="F37" i="2"/>
  <c r="BD95" i="1" s="1"/>
  <c r="BD94" i="1" s="1"/>
  <c r="W33" i="1" s="1"/>
  <c r="F33" i="2"/>
  <c r="AZ95" i="1" s="1"/>
  <c r="AZ94" i="1" s="1"/>
  <c r="W29" i="1" s="1"/>
  <c r="J33" i="2"/>
  <c r="AV95" i="1" s="1"/>
  <c r="F35" i="2"/>
  <c r="BB95" i="1" s="1"/>
  <c r="BB94" i="1" s="1"/>
  <c r="AX94" i="1" s="1"/>
  <c r="F36" i="2"/>
  <c r="BC95" i="1" s="1"/>
  <c r="BC94" i="1" s="1"/>
  <c r="AY94" i="1" s="1"/>
  <c r="R131" i="2" l="1"/>
  <c r="R130" i="2" s="1"/>
  <c r="T131" i="2"/>
  <c r="T130" i="2"/>
  <c r="P131" i="2"/>
  <c r="P130" i="2"/>
  <c r="AU95" i="1"/>
  <c r="BK131" i="2"/>
  <c r="J132" i="2"/>
  <c r="J98" i="2" s="1"/>
  <c r="BK351" i="2"/>
  <c r="J351" i="2" s="1"/>
  <c r="J109" i="2" s="1"/>
  <c r="W31" i="1"/>
  <c r="F34" i="2"/>
  <c r="BA95" i="1" s="1"/>
  <c r="BA94" i="1" s="1"/>
  <c r="AW94" i="1" s="1"/>
  <c r="AK30" i="1" s="1"/>
  <c r="AU94" i="1"/>
  <c r="W32" i="1"/>
  <c r="J34" i="2"/>
  <c r="AW95" i="1" s="1"/>
  <c r="AT95" i="1" s="1"/>
  <c r="AV94" i="1"/>
  <c r="AK29" i="1" s="1"/>
  <c r="BK130" i="2" l="1"/>
  <c r="J130" i="2" s="1"/>
  <c r="J30" i="2" s="1"/>
  <c r="AG95" i="1" s="1"/>
  <c r="AG94" i="1" s="1"/>
  <c r="AK26" i="1" s="1"/>
  <c r="AK35" i="1" s="1"/>
  <c r="J131" i="2"/>
  <c r="J97" i="2" s="1"/>
  <c r="AT94" i="1"/>
  <c r="W30" i="1"/>
  <c r="J39" i="2" l="1"/>
  <c r="J96" i="2"/>
  <c r="AN94" i="1"/>
  <c r="AN95" i="1"/>
</calcChain>
</file>

<file path=xl/sharedStrings.xml><?xml version="1.0" encoding="utf-8"?>
<sst xmlns="http://schemas.openxmlformats.org/spreadsheetml/2006/main" count="3537" uniqueCount="994">
  <si>
    <t>Export Komplet</t>
  </si>
  <si>
    <t/>
  </si>
  <si>
    <t>2.0</t>
  </si>
  <si>
    <t>False</t>
  </si>
  <si>
    <t>{18e012e8-651e-4b29-b2fa-c3f7e0ba8fff}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</si>
  <si>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</si>
  <si>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</si>
  <si>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</si>
  <si>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</si>
  <si>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</si>
  <si>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0,001</t>
  </si>
  <si>
    <t>Kód:</t>
  </si>
  <si>
    <t>13</t>
  </si>
  <si>
    <t>Stavba:</t>
  </si>
  <si>
    <t>Zvýšenie energetickej účinnosti Kultúrneho domu</t>
  </si>
  <si>
    <t>JKSO:</t>
  </si>
  <si>
    <t>KS:</t>
  </si>
  <si>
    <t>Miesto:</t>
  </si>
  <si>
    <t>Štúrová 52/97, Spišská Stará Ves</t>
  </si>
  <si>
    <t>Dátum:</t>
  </si>
  <si>
    <t>Objednávateľ:</t>
  </si>
  <si>
    <t>IČO:</t>
  </si>
  <si>
    <t>Mesto Spišská Stará Ves</t>
  </si>
  <si>
    <t>IČ DPH:</t>
  </si>
  <si>
    <t>Zhotoviteľ:</t>
  </si>
  <si>
    <t xml:space="preserve"> </t>
  </si>
  <si>
    <t>Projektant:</t>
  </si>
  <si>
    <t>Ing. Jozef HOLIC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</si>
  <si>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</si>
  <si>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</si>
  <si>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</si>
  <si>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</si>
  <si>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</si>
  <si>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</si>
  <si>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</si>
  <si>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</si>
  <si>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</si>
  <si>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</si>
  <si>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</si>
  <si>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</si>
  <si>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</si>
  <si>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</si>
  <si>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</si>
  <si>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</si>
  <si>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</si>
  <si>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</si>
  <si>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</si>
  <si>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</si>
  <si>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</si>
  <si>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</si>
  <si>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</si>
  <si>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</si>
  <si>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</si>
  <si>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</si>
  <si>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</si>
  <si>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</si>
  <si>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</si>
  <si>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</si>
  <si>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</si>
  <si>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</si>
  <si>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</si>
  <si>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</si>
  <si>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</si>
  <si>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</si>
  <si>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</si>
  <si>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</si>
  <si>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</si>
  <si>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</si>
  <si>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</si>
  <si>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</si>
  <si>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</si>
  <si>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</si>
  <si>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</si>
  <si>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</si>
  <si>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</si>
  <si>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</si>
  <si>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</si>
  <si>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Vykurovanie</t>
  </si>
  <si>
    <t>STA</t>
  </si>
  <si>
    <t>1</t>
  </si>
  <si>
    <t>{efa3eeb2-804f-4276-82e3-4f1dd99ea000}</t>
  </si>
  <si>
    <t>KRYCÍ LIST ROZPOČTU</t>
  </si>
  <si>
    <t>Objekt:</t>
  </si>
  <si>
    <t>01 - Vykurovanie</t>
  </si>
  <si>
    <t>REKAPITULÁCIA ROZPOČTU</t>
  </si>
  <si>
    <t>Kód dielu - Popis</t>
  </si>
  <si>
    <t>Cena celkom [EUR]</t>
  </si>
  <si>
    <t>Náklady z rozpočtu</t>
  </si>
  <si>
    <t>-1</t>
  </si>
  <si>
    <t>PSV - Práce a dodávky PSV</t>
  </si>
  <si>
    <t xml:space="preserve">    713 - Izolácie tepelné</t>
  </si>
  <si>
    <t xml:space="preserve">    721 - Zdravotechnika - vnútorná kanalizácia</t>
  </si>
  <si>
    <t xml:space="preserve">    722 - Zdravotechnika - vnútorný vodovod</t>
  </si>
  <si>
    <t xml:space="preserve">    723 - Zdravotechnika - vnútorný plynovod</t>
  </si>
  <si>
    <t xml:space="preserve">    725 - Zdravotechnika - zariaďovacie predmety</t>
  </si>
  <si>
    <t xml:space="preserve">    731 - Ústredné kúrenie - kotolne</t>
  </si>
  <si>
    <t xml:space="preserve">    732 - Ústredné kúrenie - strojovne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</si>
  <si>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</si>
  <si>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</si>
  <si>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</si>
  <si>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</si>
  <si>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M - Práce a dodávky M</t>
  </si>
  <si>
    <t xml:space="preserve">    95-M - Revízie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</si>
  <si>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</si>
  <si>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</si>
  <si>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</si>
  <si>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</si>
  <si>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</si>
  <si>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</si>
  <si>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</si>
  <si>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</si>
  <si>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</si>
  <si>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</si>
  <si>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</si>
  <si>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</si>
  <si>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PSV</t>
  </si>
  <si>
    <t>Práce a dodávky PSV</t>
  </si>
  <si>
    <t>2</t>
  </si>
  <si>
    <t>ROZPOCET</t>
  </si>
  <si>
    <t>713</t>
  </si>
  <si>
    <t>Izolácie tepelné</t>
  </si>
  <si>
    <t>K</t>
  </si>
  <si>
    <t>713311121.S</t>
  </si>
  <si>
    <t>Montáž izolácie tepelnej telies pásmi, rohožami pripevnenými, plôch tvarovaných jednovrstvová</t>
  </si>
  <si>
    <t>m2</t>
  </si>
  <si>
    <t>CS CENEKON 2022 02</t>
  </si>
  <si>
    <t>16</t>
  </si>
  <si>
    <t>1442926114</t>
  </si>
  <si>
    <t>M</t>
  </si>
  <si>
    <t>631450000300.S</t>
  </si>
  <si>
    <t>Rohož z minerálnej vlny hr. 40 mm s pozinkovaným pletivom do 640°C, na izoláciu rovinných i zakrivených plôch</t>
  </si>
  <si>
    <t>32</t>
  </si>
  <si>
    <t>191141131</t>
  </si>
  <si>
    <t>3</t>
  </si>
  <si>
    <t>713482121.S</t>
  </si>
  <si>
    <t>Montáž trubíc z PE, hr.15-20 mm,vnút.priemer do 38 mm</t>
  </si>
  <si>
    <t>m</t>
  </si>
  <si>
    <t>331684153</t>
  </si>
  <si>
    <t>4</t>
  </si>
  <si>
    <t>713482122.S</t>
  </si>
  <si>
    <t>Montáž trubíc z PE, hr.15-20 mm,vnút.priemer 39-70 mm</t>
  </si>
  <si>
    <t>1230124468</t>
  </si>
  <si>
    <t>5</t>
  </si>
  <si>
    <t>283310004700.S</t>
  </si>
  <si>
    <t>Izolačná PE trubica dxhr. 22x20 mm, nadrezaná, na izolovanie rozvodov vody, kúrenia, zdravotechniky</t>
  </si>
  <si>
    <t>-2014056443</t>
  </si>
  <si>
    <t>6</t>
  </si>
  <si>
    <t>283310005000.S</t>
  </si>
  <si>
    <t>Izolačná PE trubica dxhr. 42x20 mm, nadrezaná, na izolovanie rozvodov vody, kúrenia, zdravotechniky</t>
  </si>
  <si>
    <t>-831373772</t>
  </si>
  <si>
    <t>7</t>
  </si>
  <si>
    <t>283310005100.S</t>
  </si>
  <si>
    <t>Izolačná PE trubica dxhr. 48x20 mm, nadrezaná, na izolovanie rozvodov vody, kúrenia, zdravotechniky</t>
  </si>
  <si>
    <t>1927240854</t>
  </si>
  <si>
    <t>8</t>
  </si>
  <si>
    <t>283310005200.S</t>
  </si>
  <si>
    <t>Izolačná PE trubica dxhr. 54x20 mm, nadrezaná, na izolovanie rozvodov vody, kúrenia, zdravotechniky</t>
  </si>
  <si>
    <t>565607295</t>
  </si>
  <si>
    <t>9</t>
  </si>
  <si>
    <t>283310005400.S</t>
  </si>
  <si>
    <t>Izolačná PE trubica dxhr. 76x20 mm, nadrezaná, na izolovanie rozvodov vody, kúrenia, zdravotechniky</t>
  </si>
  <si>
    <t>-1632292950</t>
  </si>
  <si>
    <t>10</t>
  </si>
  <si>
    <t>283310004800.S</t>
  </si>
  <si>
    <t>Izolačná PE trubica dxhr. 28x20 mm, nadrezaná, na izolovanie rozvodov vody, kúrenia, zdravotechniky</t>
  </si>
  <si>
    <t>2017031929</t>
  </si>
  <si>
    <t>721</t>
  </si>
  <si>
    <t>Zdravotechnika - vnútorná kanalizácia</t>
  </si>
  <si>
    <t>11</t>
  </si>
  <si>
    <t>721171502.S</t>
  </si>
  <si>
    <t>Potrubie z rúr PE-HD Dxt 40x3 mm odpadné prípojné</t>
  </si>
  <si>
    <t>-2596019</t>
  </si>
  <si>
    <t>722</t>
  </si>
  <si>
    <t>Zdravotechnika - vnútorný vodovod</t>
  </si>
  <si>
    <t>12</t>
  </si>
  <si>
    <t>722172112.S</t>
  </si>
  <si>
    <t>Potrubie z plastických rúr PP-R D 25 mm - PN16, polyfúznym zváraním</t>
  </si>
  <si>
    <t>1746508524</t>
  </si>
  <si>
    <t>722221015.S</t>
  </si>
  <si>
    <t>Montáž guľového kohúta závitového priameho pre vodu G 3/4</t>
  </si>
  <si>
    <t>ks</t>
  </si>
  <si>
    <t>1952517168</t>
  </si>
  <si>
    <t>14</t>
  </si>
  <si>
    <t>551110005000.S</t>
  </si>
  <si>
    <t>Guľový uzáver pre vodu 3/4", niklovaná mosadz</t>
  </si>
  <si>
    <t>1884242846</t>
  </si>
  <si>
    <t>15</t>
  </si>
  <si>
    <t>722221170.S</t>
  </si>
  <si>
    <t>Montáž poistného ventilu závitového pre vodu G 1/2</t>
  </si>
  <si>
    <t>-1273564869</t>
  </si>
  <si>
    <t>551210021500</t>
  </si>
  <si>
    <t>Ventil poistný, 1/2”x6 bar, armatúry pre uzavreté systémy, GIACOMINI</t>
  </si>
  <si>
    <t>-1930691424</t>
  </si>
  <si>
    <t>17</t>
  </si>
  <si>
    <t>722263414.S</t>
  </si>
  <si>
    <t>Montáž vodomeru závitového jednovtokového suchobežného G 1/2</t>
  </si>
  <si>
    <t>165813555</t>
  </si>
  <si>
    <t>18</t>
  </si>
  <si>
    <t>388240001100.S</t>
  </si>
  <si>
    <t>Vodomer bytový, G 1/2", +30 °C, menovitý prietok Qn 1,5 m3/h, rozostup 110 mm</t>
  </si>
  <si>
    <t>-343601947</t>
  </si>
  <si>
    <t>19</t>
  </si>
  <si>
    <t>722270002.S</t>
  </si>
  <si>
    <t>Montáž neutralizačného filtra 5/4" pre kondenzačné kotly do 800 kW</t>
  </si>
  <si>
    <t>-1228690321</t>
  </si>
  <si>
    <t>436310000050.S</t>
  </si>
  <si>
    <t>Filter neutralizačný pre kondenzačné kotle do 800 kW, pripojenie 5/4"</t>
  </si>
  <si>
    <t>-423448432</t>
  </si>
  <si>
    <t>21</t>
  </si>
  <si>
    <t>5991376</t>
  </si>
  <si>
    <t>FV/FZ snímač teploty</t>
  </si>
  <si>
    <t>-401253136</t>
  </si>
  <si>
    <t>22</t>
  </si>
  <si>
    <t>722270006.S</t>
  </si>
  <si>
    <t>Montáž demineralizačného filtra 1" pre plnenie vykurovacích systémov</t>
  </si>
  <si>
    <t>426981089</t>
  </si>
  <si>
    <t>23</t>
  </si>
  <si>
    <t>436320007452.S</t>
  </si>
  <si>
    <t>Filter demineralizačný pre plnenie vykurovacích systémov, 1" vrátane náplne, nádoba PP</t>
  </si>
  <si>
    <t>2040631811</t>
  </si>
  <si>
    <t>723</t>
  </si>
  <si>
    <t>Zdravotechnika - vnútorný plynovod</t>
  </si>
  <si>
    <t>24</t>
  </si>
  <si>
    <t>723120202.S</t>
  </si>
  <si>
    <t>Potrubie z oceľových rúrok závitových čiernych spájaných zvarovaním - akosť 11 353.0 DN 15</t>
  </si>
  <si>
    <t>380990693</t>
  </si>
  <si>
    <t>25</t>
  </si>
  <si>
    <t>723120204.S</t>
  </si>
  <si>
    <t>Potrubie z oceľových rúrok závitových čiernych spájaných zvarovaním - akosť 11 353.0 DN 25</t>
  </si>
  <si>
    <t>149373517</t>
  </si>
  <si>
    <t>26</t>
  </si>
  <si>
    <t>723120206.S</t>
  </si>
  <si>
    <t>Potrubie z oceľových rúrok závitových čiernych spájaných zvarovaním - akosť 11 353.0 DN 40</t>
  </si>
  <si>
    <t>662429470</t>
  </si>
  <si>
    <t>27</t>
  </si>
  <si>
    <t>723120804.S</t>
  </si>
  <si>
    <t>Demontáž potrubia zvarovaného z oceľových rúrok závitových do DN 25,  -0,00215t</t>
  </si>
  <si>
    <t>-1392166831</t>
  </si>
  <si>
    <t>28</t>
  </si>
  <si>
    <t>723150315.S</t>
  </si>
  <si>
    <t>Potrubie z oceľových rúrok hladkých čiernych spájaných zvarov. akosť 11 353.0 Dxt 108x4 mm</t>
  </si>
  <si>
    <t>225075989</t>
  </si>
  <si>
    <t>29</t>
  </si>
  <si>
    <t>723190202.S</t>
  </si>
  <si>
    <t>Prípojka plynovodná z oceľových rúrok závitových čiernych spájaných na závit DN 15</t>
  </si>
  <si>
    <t>súb.</t>
  </si>
  <si>
    <t>607432664</t>
  </si>
  <si>
    <t>30</t>
  </si>
  <si>
    <t>723190901.S</t>
  </si>
  <si>
    <t>Oprava plynovodného potrubia uzatvorenie alebo otvorenie plynovodného potrubia pri opravách</t>
  </si>
  <si>
    <t>982176525</t>
  </si>
  <si>
    <t>31</t>
  </si>
  <si>
    <t>723190907.S</t>
  </si>
  <si>
    <t>Oprava plynovodného potrubia odvzdušnenie a napustenie potrubia</t>
  </si>
  <si>
    <t>1780375669</t>
  </si>
  <si>
    <t>723190909.S</t>
  </si>
  <si>
    <t>Oprava plynovodného potrubia neúradná tlaková skúška doterajšieho potrubia</t>
  </si>
  <si>
    <t>-1845352843</t>
  </si>
  <si>
    <t>33</t>
  </si>
  <si>
    <t>723221021.S</t>
  </si>
  <si>
    <t>Montáž vzorkovacieho guľového uzáveru priameho G 1/2</t>
  </si>
  <si>
    <t>-1160704349</t>
  </si>
  <si>
    <t>34</t>
  </si>
  <si>
    <t>551340010000.S</t>
  </si>
  <si>
    <t>Vzorkovací uzáver plynu priamy d 9,8 mm, 1/2", niklovaná mosadz</t>
  </si>
  <si>
    <t>-1425750230</t>
  </si>
  <si>
    <t>35</t>
  </si>
  <si>
    <t>723221033.S</t>
  </si>
  <si>
    <t>Montáž manometra radiálneho pre plyn D 63 mm</t>
  </si>
  <si>
    <t>-1062113502</t>
  </si>
  <si>
    <t>36</t>
  </si>
  <si>
    <t>388430004900.S</t>
  </si>
  <si>
    <t>Manometer radiálny pre plyn, 1/4", d 63 mm, 0100 mbar/mm H2O</t>
  </si>
  <si>
    <t>2105618344</t>
  </si>
  <si>
    <t>37</t>
  </si>
  <si>
    <t>723230301.S</t>
  </si>
  <si>
    <t>Montáž flexibilnej hadice pre plyn pre bajonetové uzávery</t>
  </si>
  <si>
    <t>529879</t>
  </si>
  <si>
    <t>38</t>
  </si>
  <si>
    <t>552270009500.S</t>
  </si>
  <si>
    <t>Hadica flexibilná dvojplášťová pre bajonetové uzávery na plyn, 1/2"F x RS, dĺ. 1000 mm, nerez</t>
  </si>
  <si>
    <t>1502216417</t>
  </si>
  <si>
    <t>39</t>
  </si>
  <si>
    <t>723231006.S</t>
  </si>
  <si>
    <t>Montáž guľového uzáveru plynu priameho G 1/2</t>
  </si>
  <si>
    <t>-155578897</t>
  </si>
  <si>
    <t>40</t>
  </si>
  <si>
    <t>551340004700.S</t>
  </si>
  <si>
    <t>Guľový uzáver na plyn 1/2", plnoprietokový s obojstranne predĺženým závitom, niklovaná mosadz</t>
  </si>
  <si>
    <t>-1340181162</t>
  </si>
  <si>
    <t>41</t>
  </si>
  <si>
    <t>723231012.S</t>
  </si>
  <si>
    <t>Montáž guľového uzáveru plynu priameho G 1</t>
  </si>
  <si>
    <t>-990513868</t>
  </si>
  <si>
    <t>42</t>
  </si>
  <si>
    <t>551340004900.S</t>
  </si>
  <si>
    <t>Guľový uzáver na plyn 1", plnoprietokový s obojstranne predĺženým závitom, niklovaná mosadz</t>
  </si>
  <si>
    <t>-309577851</t>
  </si>
  <si>
    <t>725</t>
  </si>
  <si>
    <t>Zdravotechnika - zariaďovacie predmety</t>
  </si>
  <si>
    <t>43</t>
  </si>
  <si>
    <t>725539105.S</t>
  </si>
  <si>
    <t>Montáž elektrického ohrievača závesného zvislého do 200 L</t>
  </si>
  <si>
    <t>871207363</t>
  </si>
  <si>
    <t>44</t>
  </si>
  <si>
    <t>541320005700.S</t>
  </si>
  <si>
    <t>Ohrievač vody elektrický tlakový závesný akumulačný, objem 150</t>
  </si>
  <si>
    <t>-460239490</t>
  </si>
  <si>
    <t>45</t>
  </si>
  <si>
    <t>-1156421510</t>
  </si>
  <si>
    <t>46</t>
  </si>
  <si>
    <t>541240001300.S</t>
  </si>
  <si>
    <t>Ohrievač vody elektrický tlakový nástenný ležatý akumulačný, objem 150 l</t>
  </si>
  <si>
    <t>2124341922</t>
  </si>
  <si>
    <t>47</t>
  </si>
  <si>
    <t>732610005.S</t>
  </si>
  <si>
    <t>Montáž 2 solárnych kolektorov plochých na rovnú strechu, na stojato v sklone 15°</t>
  </si>
  <si>
    <t>-489821010</t>
  </si>
  <si>
    <t>48</t>
  </si>
  <si>
    <t>541320005700.02</t>
  </si>
  <si>
    <t>Fotovoltaický ohřev s MPPT meničom - 2kWp, vč. 8ks fotovoltaických panelov 250 WP, set</t>
  </si>
  <si>
    <t>-1896361512</t>
  </si>
  <si>
    <t>49</t>
  </si>
  <si>
    <t>541320006400.S</t>
  </si>
  <si>
    <t>Vložka elektrická, vykurovacia pre 300 l zásobníky ne/bivalentné, do spodnej časti zásobníka s voliteľným výkonom ohrevu 2, 4 alebo 6 kW</t>
  </si>
  <si>
    <t>1632739078</t>
  </si>
  <si>
    <t>731</t>
  </si>
  <si>
    <t>Ústredné kúrenie - kotolne</t>
  </si>
  <si>
    <t>50</t>
  </si>
  <si>
    <t>731161010.S</t>
  </si>
  <si>
    <t>Montáž plynového kotla stacionárneho kondenzačného 41-120 kW</t>
  </si>
  <si>
    <t>382878978</t>
  </si>
  <si>
    <t>51</t>
  </si>
  <si>
    <t>484110000006.S</t>
  </si>
  <si>
    <t>Kotol stacionárny plynový zliatinový kondenzačný, výkon 40 kW</t>
  </si>
  <si>
    <t>-962078837</t>
  </si>
  <si>
    <t>52</t>
  </si>
  <si>
    <t>484110000006.02</t>
  </si>
  <si>
    <t>Regulácia kotolne a rozširujúce moduly</t>
  </si>
  <si>
    <t>kpl</t>
  </si>
  <si>
    <t>-1364489046</t>
  </si>
  <si>
    <t>53</t>
  </si>
  <si>
    <t>731200826.S</t>
  </si>
  <si>
    <t>Demontáž kotla oceľového na kvapalné alebo plynné palivá s výkonom nad 40 do 60 kW,  -0,35625t</t>
  </si>
  <si>
    <t>-858604308</t>
  </si>
  <si>
    <t>54</t>
  </si>
  <si>
    <t>731890801.S</t>
  </si>
  <si>
    <t>Vnútrostaveniskové premiestnenie vybúraných hmôt kotolní vodorovne do 6 m</t>
  </si>
  <si>
    <t>t</t>
  </si>
  <si>
    <t>1296010610</t>
  </si>
  <si>
    <t>55</t>
  </si>
  <si>
    <t>998731101.S</t>
  </si>
  <si>
    <t>Presun hmôt pre kotolne umiestnené vo výške (hĺbke) do 6 m</t>
  </si>
  <si>
    <t>-332885181</t>
  </si>
  <si>
    <t>56</t>
  </si>
  <si>
    <t>998731294.S</t>
  </si>
  <si>
    <t>Kotolne, prípl.za presun nad vymedz. najväčšiu dopravnú vzdialenosť do 1000 m</t>
  </si>
  <si>
    <t>%</t>
  </si>
  <si>
    <t>1377541011</t>
  </si>
  <si>
    <t>57</t>
  </si>
  <si>
    <t>998731299.S</t>
  </si>
  <si>
    <t>Kotolne, prípl.za presun za každých ďaľších aj začatých 1000 m nad 1000 m</t>
  </si>
  <si>
    <t>-428262201</t>
  </si>
  <si>
    <t>732</t>
  </si>
  <si>
    <t>Ústredné kúrenie - strojovne</t>
  </si>
  <si>
    <t>58</t>
  </si>
  <si>
    <t>732110812.S</t>
  </si>
  <si>
    <t>Demontáž telesa rozdeľovača a zberača nad DN 100 do 200,  -0,09358t</t>
  </si>
  <si>
    <t>-1399886663</t>
  </si>
  <si>
    <t>59</t>
  </si>
  <si>
    <t>732111402.S</t>
  </si>
  <si>
    <t>Montáž rozdeľovača a zberača združeného prietok Q 10 m3/h (modul 100 mm)</t>
  </si>
  <si>
    <t>1759835054</t>
  </si>
  <si>
    <t>60</t>
  </si>
  <si>
    <t>484650000200.S</t>
  </si>
  <si>
    <t>Rozdeľovač a zberač modul 100 mm, max. prietok 10 m3/hod, prevádzková teplota 110°C, pretlak 0,6 Mpa</t>
  </si>
  <si>
    <t>-79619034</t>
  </si>
  <si>
    <t>61</t>
  </si>
  <si>
    <t>484650038700.S</t>
  </si>
  <si>
    <t>Pevný stojan modul 100 mm, výška 200 - 800 mm pre rozdeľovače a zberače</t>
  </si>
  <si>
    <t>1922459949</t>
  </si>
  <si>
    <t>62</t>
  </si>
  <si>
    <t>731361141.01</t>
  </si>
  <si>
    <t>Montáž odvodu spalín</t>
  </si>
  <si>
    <t>-1670116699</t>
  </si>
  <si>
    <t>63</t>
  </si>
  <si>
    <t>731361149.S</t>
  </si>
  <si>
    <t>Príplatok k cene za 1 m nerezového komína dvojplášťového DN 200 mm, výšky nad 8 do 18 m</t>
  </si>
  <si>
    <t>-1944689777</t>
  </si>
  <si>
    <t>64</t>
  </si>
  <si>
    <t>297374</t>
  </si>
  <si>
    <t>BRL52105050 - Komínová sada sdruž.odvodu spalín pre kaskády kotlov DN200 s odboč</t>
  </si>
  <si>
    <t>sada</t>
  </si>
  <si>
    <t>1069798213</t>
  </si>
  <si>
    <t>65</t>
  </si>
  <si>
    <t>253894</t>
  </si>
  <si>
    <t>Koleno DN80 x 90st.</t>
  </si>
  <si>
    <t>978665302</t>
  </si>
  <si>
    <t>66</t>
  </si>
  <si>
    <t>253893</t>
  </si>
  <si>
    <t>Koleno DN80 x 45st.</t>
  </si>
  <si>
    <t>1254381758</t>
  </si>
  <si>
    <t>67</t>
  </si>
  <si>
    <t>214208</t>
  </si>
  <si>
    <t>BRL52105411 - Centrická prechodka 110/80 s hrdlom - oddymenie</t>
  </si>
  <si>
    <t>-634636473</t>
  </si>
  <si>
    <t>68</t>
  </si>
  <si>
    <t>413719</t>
  </si>
  <si>
    <t>BRL52100669 - Rozšíření sady sdružených odvodů spalin pro kaskády kotlů DN200 s odbočkou DN160</t>
  </si>
  <si>
    <t>1135265509</t>
  </si>
  <si>
    <t>69</t>
  </si>
  <si>
    <t>272774</t>
  </si>
  <si>
    <t>BRL52109230 - Sifón DN 32</t>
  </si>
  <si>
    <t>-414495024</t>
  </si>
  <si>
    <t>70</t>
  </si>
  <si>
    <t>233557</t>
  </si>
  <si>
    <t>BRL52106456 - Kryt diery DN300/200, nerez</t>
  </si>
  <si>
    <t>-2147338639</t>
  </si>
  <si>
    <t>71</t>
  </si>
  <si>
    <t>201442</t>
  </si>
  <si>
    <t>BRL52100316 - T kus priamy revízny PP DN200 pre odvod spalín komínom</t>
  </si>
  <si>
    <t>623557225</t>
  </si>
  <si>
    <t>72</t>
  </si>
  <si>
    <t>201447</t>
  </si>
  <si>
    <t>BRL52100166 - Rúra DN200x2000 mm PP, s hrdlom</t>
  </si>
  <si>
    <t>1751762431</t>
  </si>
  <si>
    <t>73</t>
  </si>
  <si>
    <t>201448</t>
  </si>
  <si>
    <t>BRL52100164 - Rúra DN200x1000 mm PP, s hrdlom</t>
  </si>
  <si>
    <t>240296132</t>
  </si>
  <si>
    <t>74</t>
  </si>
  <si>
    <t>201449</t>
  </si>
  <si>
    <t>BRL52100162 - Rúra DN200x500 mm PP, s hrdlom</t>
  </si>
  <si>
    <t>524874207</t>
  </si>
  <si>
    <t>75</t>
  </si>
  <si>
    <t>354804</t>
  </si>
  <si>
    <t>BRL52100161 - Rúra koncová DN200 x 500 mm PP, s UV ochranou, bez hrdla, čierna</t>
  </si>
  <si>
    <t>-1513845290</t>
  </si>
  <si>
    <t>76</t>
  </si>
  <si>
    <t>201445</t>
  </si>
  <si>
    <t>BRL52106056 - Objímka dištančná DN200 PP pre odvod spalín komínom, nerez</t>
  </si>
  <si>
    <t>-1525749062</t>
  </si>
  <si>
    <t>77</t>
  </si>
  <si>
    <t>345703</t>
  </si>
  <si>
    <t>BRL52109103 - Koš sací DN125/80, odkouření plyn kotlů</t>
  </si>
  <si>
    <t>-32655594</t>
  </si>
  <si>
    <t>78</t>
  </si>
  <si>
    <t>201544</t>
  </si>
  <si>
    <t>BRL52108516 - Poklop komínový DN200, nerez s vyústením PP-UV čierna</t>
  </si>
  <si>
    <t>803340490</t>
  </si>
  <si>
    <t>79</t>
  </si>
  <si>
    <t>541770018400.S</t>
  </si>
  <si>
    <t>Objímka pre dymovody D 200 mm</t>
  </si>
  <si>
    <t>-1574521047</t>
  </si>
  <si>
    <t>80</t>
  </si>
  <si>
    <t>732212815.S</t>
  </si>
  <si>
    <t>Demontáž ohrievača zásobníkového stojatého objemu do 1600 l,  -0,51196t</t>
  </si>
  <si>
    <t>56698841</t>
  </si>
  <si>
    <t>81</t>
  </si>
  <si>
    <t>732219210.S</t>
  </si>
  <si>
    <t>Montáž zásobníkového ohrievača vody pre ohrev pitnej vody v spojení s kotlami objem 160-200 l</t>
  </si>
  <si>
    <t>1028192010</t>
  </si>
  <si>
    <t>82</t>
  </si>
  <si>
    <t>484380001600.S</t>
  </si>
  <si>
    <t>Ohrievač zásobníkový na ohrev pitnej vody v spojení s nástennými kotlami a diaľkovým ohrevom, objem 200 l</t>
  </si>
  <si>
    <t>-1804025357</t>
  </si>
  <si>
    <t>83</t>
  </si>
  <si>
    <t>732331009.S</t>
  </si>
  <si>
    <t>Montáž expanznej nádoby tlak do 6 bar s membránou 25 l</t>
  </si>
  <si>
    <t>449166064</t>
  </si>
  <si>
    <t>84</t>
  </si>
  <si>
    <t>484620000400.S</t>
  </si>
  <si>
    <t>Nádoba expanzná prietočná s vakom 25 l, D 280 mm, v 530 mm, pripojenie G 3/4", 10 bar</t>
  </si>
  <si>
    <t>-1681871057</t>
  </si>
  <si>
    <t>85</t>
  </si>
  <si>
    <t>732331024.S</t>
  </si>
  <si>
    <t>Montáž expanznej nádoby tlak do 6 bar s membránou 140 l</t>
  </si>
  <si>
    <t>1420614673</t>
  </si>
  <si>
    <t>86</t>
  </si>
  <si>
    <t>484630006800.S</t>
  </si>
  <si>
    <t>Nádoba expanzná s membránou, objem 140 l, 3/1,5 bar, 6/1,5 bar</t>
  </si>
  <si>
    <t>-1917868705</t>
  </si>
  <si>
    <t>87</t>
  </si>
  <si>
    <t>732420812.S</t>
  </si>
  <si>
    <t>Demontáž čerpadla obehového špirálového (do potrubia) DN 40,  -0,02100t</t>
  </si>
  <si>
    <t>754384251</t>
  </si>
  <si>
    <t>88</t>
  </si>
  <si>
    <t>732890801.S</t>
  </si>
  <si>
    <t>Vnútrostaveniskové premiestnenie vybúraných hmôt strojovní vodorovne 100 m z objektov výšky do 6 m</t>
  </si>
  <si>
    <t>-225225618</t>
  </si>
  <si>
    <t>89</t>
  </si>
  <si>
    <t>998732101.S</t>
  </si>
  <si>
    <t>Presun hmôt pre strojovne v objektoch výšky do 6 m</t>
  </si>
  <si>
    <t>642409332</t>
  </si>
  <si>
    <t>90</t>
  </si>
  <si>
    <t>998732294.S</t>
  </si>
  <si>
    <t>Strojovne, prípl.za presun nad vymedz. najväčšiu dopravnú vzdialenosť do 1000 m</t>
  </si>
  <si>
    <t>-526526617</t>
  </si>
  <si>
    <t>91</t>
  </si>
  <si>
    <t>998732299.S</t>
  </si>
  <si>
    <t>Strojovne, prípl.za presun za každých ďaľších i začatých 1000 m nad 1000 m</t>
  </si>
  <si>
    <t>1752748241</t>
  </si>
  <si>
    <t>733</t>
  </si>
  <si>
    <t>Ústredné kúrenie - rozvodné potrubie</t>
  </si>
  <si>
    <t>92</t>
  </si>
  <si>
    <t>733110808.S</t>
  </si>
  <si>
    <t>Demontáž potrubia z oceľových rúrok závitových nad 32 do DN 50,  -0,00532t</t>
  </si>
  <si>
    <t>-1760844843</t>
  </si>
  <si>
    <t>93</t>
  </si>
  <si>
    <t>733110810.S</t>
  </si>
  <si>
    <t>Demontáž potrubia z oceľových rúrok závitových nad 50 do DN 80,  -0,00858t</t>
  </si>
  <si>
    <t>1198528257</t>
  </si>
  <si>
    <t>94</t>
  </si>
  <si>
    <t>733111103.S</t>
  </si>
  <si>
    <t>Potrubie z rúrok závitových oceľových bezšvových bežných nízkotlakových DN 15</t>
  </si>
  <si>
    <t>1242785821</t>
  </si>
  <si>
    <t>95</t>
  </si>
  <si>
    <t>733111104.S</t>
  </si>
  <si>
    <t>Potrubie z rúrok závitových oceľových bezšvových bežných nízkotlakových DN 20</t>
  </si>
  <si>
    <t>-1254179903</t>
  </si>
  <si>
    <t>96</t>
  </si>
  <si>
    <t>733111105.S</t>
  </si>
  <si>
    <t>Potrubie z rúrok závitových oceľových bezšvových bežných nízkotlakových DN 25</t>
  </si>
  <si>
    <t>-1360323189</t>
  </si>
  <si>
    <t>97</t>
  </si>
  <si>
    <t>733111106.S</t>
  </si>
  <si>
    <t>Potrubie z rúrok závitových oceľových bezšvových bežných nízkotlakových DN 32</t>
  </si>
  <si>
    <t>1765835872</t>
  </si>
  <si>
    <t>98</t>
  </si>
  <si>
    <t>733111107.S</t>
  </si>
  <si>
    <t>Potrubie z rúrok závitových oceľových bezšvových bežných nízkotlakových DN 40</t>
  </si>
  <si>
    <t>-717292454</t>
  </si>
  <si>
    <t>99</t>
  </si>
  <si>
    <t>733111108.S</t>
  </si>
  <si>
    <t>Potrubie z rúrok závitových oceľových bezšvových bežných nízkotlakových DN 50</t>
  </si>
  <si>
    <t>582481886</t>
  </si>
  <si>
    <t>100</t>
  </si>
  <si>
    <t>733121120.S</t>
  </si>
  <si>
    <t>Potrubie z rúrok hladkých bezšvových nízkotlakových priemer 70/3,2</t>
  </si>
  <si>
    <t>-2054929072</t>
  </si>
  <si>
    <t>101</t>
  </si>
  <si>
    <t>733190217.S</t>
  </si>
  <si>
    <t>Tlaková skúška potrubia z oceľových rúrok do priemeru 89/5</t>
  </si>
  <si>
    <t>-2086234315</t>
  </si>
  <si>
    <t>102</t>
  </si>
  <si>
    <t>733890801.S</t>
  </si>
  <si>
    <t>Vnútrostav. premiestnenie vybúraných hmôt rozvodov potrubia vodorovne do 100 m z obj. výš. do 6 m</t>
  </si>
  <si>
    <t>1917297769</t>
  </si>
  <si>
    <t>103</t>
  </si>
  <si>
    <t>998733101.S</t>
  </si>
  <si>
    <t>Presun hmôt pre rozvody potrubia v objektoch výšky do 6 m</t>
  </si>
  <si>
    <t>1304964036</t>
  </si>
  <si>
    <t>104</t>
  </si>
  <si>
    <t>998733103.S</t>
  </si>
  <si>
    <t>Presun hmôt pre rozvody potrubia v objektoch výšky nad 6 do 24 m</t>
  </si>
  <si>
    <t>-2033001463</t>
  </si>
  <si>
    <t>105</t>
  </si>
  <si>
    <t>998733194.S</t>
  </si>
  <si>
    <t>Rozvody potrubia, prípl.za presun nad vymedz. najväčšiu dopravnú vzdial. do 1000 m</t>
  </si>
  <si>
    <t>1507688221</t>
  </si>
  <si>
    <t>106</t>
  </si>
  <si>
    <t>998733199.S</t>
  </si>
  <si>
    <t>Rozvody potrubia, prípl.za presun za každých ďaľších i začatých 1000 m nad 1000 m</t>
  </si>
  <si>
    <t>-868709618</t>
  </si>
  <si>
    <t>734</t>
  </si>
  <si>
    <t>Ústredné kúrenie - armatúry</t>
  </si>
  <si>
    <t>107</t>
  </si>
  <si>
    <t>734200821.S</t>
  </si>
  <si>
    <t>Demontáž armatúry závitovej s dvomi závitmi do G 1/2 -0,00045t</t>
  </si>
  <si>
    <t>-1851743077</t>
  </si>
  <si>
    <t>108</t>
  </si>
  <si>
    <t>734200823.S</t>
  </si>
  <si>
    <t>Demontáž armatúry závitovej s dvomi závitmi nad 1 do G 6/4,  -0,00200t</t>
  </si>
  <si>
    <t>1668930229</t>
  </si>
  <si>
    <t>109</t>
  </si>
  <si>
    <t>734209101.S</t>
  </si>
  <si>
    <t>Montáž závitovej armatúry s 1 závitom do G 1/2</t>
  </si>
  <si>
    <t>-1369148678</t>
  </si>
  <si>
    <t>110</t>
  </si>
  <si>
    <t>551210009000.S</t>
  </si>
  <si>
    <t>Ventil odvzdušňovací automatický 1/4”</t>
  </si>
  <si>
    <t>-1110635612</t>
  </si>
  <si>
    <t>111</t>
  </si>
  <si>
    <t>734209112.S</t>
  </si>
  <si>
    <t>Montáž závitovej armatúry s 2 závitmi do G 1/2</t>
  </si>
  <si>
    <t>1784403681</t>
  </si>
  <si>
    <t>112</t>
  </si>
  <si>
    <t>003L0144</t>
  </si>
  <si>
    <t>RLV 15, priame, DN1/2", kvs 0,1-2,5 pre pripojenie na sústavu s vnútorným závitom, minimálny odber 10ks</t>
  </si>
  <si>
    <t>-294954395</t>
  </si>
  <si>
    <t>113</t>
  </si>
  <si>
    <t>734223120.S</t>
  </si>
  <si>
    <t>Montáž ventilu závitového termostatického rohového jednoregulačného G 1/2</t>
  </si>
  <si>
    <t>-1572414138</t>
  </si>
  <si>
    <t>114</t>
  </si>
  <si>
    <t>013G0014</t>
  </si>
  <si>
    <t>RA-N 15, priamy, DN1/2", kvs 0,04-0,73, balenie 75ks</t>
  </si>
  <si>
    <t>1162726353</t>
  </si>
  <si>
    <t>115</t>
  </si>
  <si>
    <t>734223208.S</t>
  </si>
  <si>
    <t>Montáž termostatickej hlavice kvapalinovej jednoduchej</t>
  </si>
  <si>
    <t>2035467976</t>
  </si>
  <si>
    <t>116</t>
  </si>
  <si>
    <t>551280002000.S</t>
  </si>
  <si>
    <t>Termostatická hlavica kvapalinová jednoduchá rozsah regulácie + 6,5 až +28° C, plast</t>
  </si>
  <si>
    <t>329423290</t>
  </si>
  <si>
    <t>117</t>
  </si>
  <si>
    <t>734224009.S</t>
  </si>
  <si>
    <t>Montáž guľového kohúta závitového G 3/4</t>
  </si>
  <si>
    <t>-113162231</t>
  </si>
  <si>
    <t>118</t>
  </si>
  <si>
    <t>551210044700.S</t>
  </si>
  <si>
    <t>Guľový ventil 3/4”, páčka chróm</t>
  </si>
  <si>
    <t>-160850604</t>
  </si>
  <si>
    <t>119</t>
  </si>
  <si>
    <t>734224012.S</t>
  </si>
  <si>
    <t>Montáž guľového kohúta závitového G 1</t>
  </si>
  <si>
    <t>-257431734</t>
  </si>
  <si>
    <t>120</t>
  </si>
  <si>
    <t>551210044800.S</t>
  </si>
  <si>
    <t>Guľový ventil 1”, páčka chróm</t>
  </si>
  <si>
    <t>1001817469</t>
  </si>
  <si>
    <t>121</t>
  </si>
  <si>
    <t>734224015.S</t>
  </si>
  <si>
    <t>Montáž guľového kohúta závitového G 5/4</t>
  </si>
  <si>
    <t>55393660</t>
  </si>
  <si>
    <t>122</t>
  </si>
  <si>
    <t>551210044900.S</t>
  </si>
  <si>
    <t>Guľový ventil 1 1/4”, páčka chróm</t>
  </si>
  <si>
    <t>1786335662</t>
  </si>
  <si>
    <t>123</t>
  </si>
  <si>
    <t>734224018.S</t>
  </si>
  <si>
    <t>Montáž guľového kohúta závitového G 6/4</t>
  </si>
  <si>
    <t>699308606</t>
  </si>
  <si>
    <t>124</t>
  </si>
  <si>
    <t>551210045000.S</t>
  </si>
  <si>
    <t>Guľový ventil 1 1/2”, páčka chróm</t>
  </si>
  <si>
    <t>-1947398395</t>
  </si>
  <si>
    <t>125</t>
  </si>
  <si>
    <t>734224021.S</t>
  </si>
  <si>
    <t>Montáž guľového kohúta závitového G 2</t>
  </si>
  <si>
    <t>-5345782</t>
  </si>
  <si>
    <t>126</t>
  </si>
  <si>
    <t>551210045100.S</t>
  </si>
  <si>
    <t>Guľový ventil 2”, páčka chróm</t>
  </si>
  <si>
    <t>-456314198</t>
  </si>
  <si>
    <t>127</t>
  </si>
  <si>
    <t>734224024.S</t>
  </si>
  <si>
    <t>Montáž guľového kohúta závitového G 2 1/2</t>
  </si>
  <si>
    <t>1524060200</t>
  </si>
  <si>
    <t>128</t>
  </si>
  <si>
    <t>551210045200.S</t>
  </si>
  <si>
    <t>Guľový ventil 2 1/2”, páčka chróm</t>
  </si>
  <si>
    <t>-654070254</t>
  </si>
  <si>
    <t>129</t>
  </si>
  <si>
    <t>734240005.S</t>
  </si>
  <si>
    <t>Montáž spätnej klapky závitovej G 3/4</t>
  </si>
  <si>
    <t>1183887733</t>
  </si>
  <si>
    <t>130</t>
  </si>
  <si>
    <t>551190000900.S</t>
  </si>
  <si>
    <t>Spätná klapka vodorovná závitová 3/4", PN 10, pre vodu, mosadz</t>
  </si>
  <si>
    <t>1647902273</t>
  </si>
  <si>
    <t>131</t>
  </si>
  <si>
    <t>734240015.S</t>
  </si>
  <si>
    <t>Montáž spätnej klapky závitovej G 5/4</t>
  </si>
  <si>
    <t>2120189579</t>
  </si>
  <si>
    <t>132</t>
  </si>
  <si>
    <t>551190001100.S</t>
  </si>
  <si>
    <t>Spätná klapka vodorovná závitová 5/4", PN 10, pre vodu, mosadz</t>
  </si>
  <si>
    <t>-2122610200</t>
  </si>
  <si>
    <t>133</t>
  </si>
  <si>
    <t>734240020.S</t>
  </si>
  <si>
    <t>Montáž spätnej klapky závitovej G 6/4</t>
  </si>
  <si>
    <t>-1297861611</t>
  </si>
  <si>
    <t>134</t>
  </si>
  <si>
    <t>551190001200.S</t>
  </si>
  <si>
    <t>Spätná klapka vodorovná závitová 6/4", PN 10, pre vodu, mosadz</t>
  </si>
  <si>
    <t>239239683</t>
  </si>
  <si>
    <t>135</t>
  </si>
  <si>
    <t>734240025.S</t>
  </si>
  <si>
    <t>Montáž spätnej klapky závitovej G 2</t>
  </si>
  <si>
    <t>2029601083</t>
  </si>
  <si>
    <t>136</t>
  </si>
  <si>
    <t>551190001300.S</t>
  </si>
  <si>
    <t>Spätná klapka vodorovná závitová 2", PN 10, pre vodu, mosadz</t>
  </si>
  <si>
    <t>1894828165</t>
  </si>
  <si>
    <t>137</t>
  </si>
  <si>
    <t>734252120.S</t>
  </si>
  <si>
    <t>Montáž ventilu poistného rohového G 3/4</t>
  </si>
  <si>
    <t>-470567824</t>
  </si>
  <si>
    <t>138</t>
  </si>
  <si>
    <t>551210023500.S</t>
  </si>
  <si>
    <t>Ventil poistný pre kúrenie 3/4”, PN 16, mosadz</t>
  </si>
  <si>
    <t>621804415</t>
  </si>
  <si>
    <t>139</t>
  </si>
  <si>
    <t>734291360.S</t>
  </si>
  <si>
    <t>Montáž filtra závitového G 1 1/2</t>
  </si>
  <si>
    <t>-414006117</t>
  </si>
  <si>
    <t>140</t>
  </si>
  <si>
    <t>422010003300.S</t>
  </si>
  <si>
    <t>Filter závitový na vodu 6/4", FF, PN 20, mosadz</t>
  </si>
  <si>
    <t>-476972561</t>
  </si>
  <si>
    <t>141</t>
  </si>
  <si>
    <t>734291350.S</t>
  </si>
  <si>
    <t>Montáž filtra závitového G 1 1/4</t>
  </si>
  <si>
    <t>-1887538542</t>
  </si>
  <si>
    <t>142</t>
  </si>
  <si>
    <t>422010003200.S</t>
  </si>
  <si>
    <t>Filter závitový na vodu 5/4", FF, PN 20, mosadz</t>
  </si>
  <si>
    <t>-1309460283</t>
  </si>
  <si>
    <t>143</t>
  </si>
  <si>
    <t>734291370.S</t>
  </si>
  <si>
    <t>Montáž filtra závitového G 2 PN</t>
  </si>
  <si>
    <t>461885150</t>
  </si>
  <si>
    <t>144</t>
  </si>
  <si>
    <t>422010003400.S</t>
  </si>
  <si>
    <t>Filter závitový na vodu 2", FF, PN 20, mosadz</t>
  </si>
  <si>
    <t>2115021645</t>
  </si>
  <si>
    <t>145</t>
  </si>
  <si>
    <t>734296160.S</t>
  </si>
  <si>
    <t>Montáž zmiešavacej armatúry trojcestnej DN 20 so servopohonom</t>
  </si>
  <si>
    <t>-398034174</t>
  </si>
  <si>
    <t>146</t>
  </si>
  <si>
    <t>BO190100020</t>
  </si>
  <si>
    <t>NR 24 S servopohon pro ESBE</t>
  </si>
  <si>
    <t>-1159759411</t>
  </si>
  <si>
    <t>147</t>
  </si>
  <si>
    <t>197009</t>
  </si>
  <si>
    <t>ESB11600500 - Ventil zmiešavací 3-cestný VRG131, DN15, Rp 1/2", Kvs 2,5</t>
  </si>
  <si>
    <t>-1885629376</t>
  </si>
  <si>
    <t>148</t>
  </si>
  <si>
    <t>198714</t>
  </si>
  <si>
    <t>ESB11600800 - Ventil zmiešavací 3-cestný VRG131, DN20, Rp 3/4", Kvs 4</t>
  </si>
  <si>
    <t>539542987</t>
  </si>
  <si>
    <t>149</t>
  </si>
  <si>
    <t>734296170.S</t>
  </si>
  <si>
    <t>Montáž zmiešavacej armatúry trojcestnej DN 25 so servopohonom</t>
  </si>
  <si>
    <t>-1404822809</t>
  </si>
  <si>
    <t>150</t>
  </si>
  <si>
    <t>198718</t>
  </si>
  <si>
    <t>ESB11601100 - Ventil zmiešavací 3-cestný VRG131, DN25, Rp 1", Kvs 10</t>
  </si>
  <si>
    <t>1399768144</t>
  </si>
  <si>
    <t>151</t>
  </si>
  <si>
    <t>734410811.S</t>
  </si>
  <si>
    <t>Demontáž teplomera s ochranným puzdrom, priameho, rohového a dvojkovového tlakového indikačného -0,00080t</t>
  </si>
  <si>
    <t>1994883061</t>
  </si>
  <si>
    <t>152</t>
  </si>
  <si>
    <t>734412115.S</t>
  </si>
  <si>
    <t>Montáž teplomeru technického axiálneho priemer 63 mm dĺžka 50 mm</t>
  </si>
  <si>
    <t>1005407059</t>
  </si>
  <si>
    <t>153</t>
  </si>
  <si>
    <t>388320001300.S</t>
  </si>
  <si>
    <t>Teplomer axiálny d 63 mm, pripojenie 1/2" zadné s jímkou dĺžky 50 mm, rozsah 0-120 °C</t>
  </si>
  <si>
    <t>-1335136631</t>
  </si>
  <si>
    <t>154</t>
  </si>
  <si>
    <t>734412420.S</t>
  </si>
  <si>
    <t>Montáž merača tepla kompaktného Qn 1,5 G 1/2</t>
  </si>
  <si>
    <t>-940248818</t>
  </si>
  <si>
    <t>155</t>
  </si>
  <si>
    <t>389510007100.S</t>
  </si>
  <si>
    <t>Merač tepla a chladu Qn=1,5m3/h, G3/4", 110 mm, snímač 1,5 m, infra port (IrDa), M-Bus</t>
  </si>
  <si>
    <t>-78669800</t>
  </si>
  <si>
    <t>156</t>
  </si>
  <si>
    <t>389510008600.S</t>
  </si>
  <si>
    <t>Pár závitových prípojok R3/4" - G1" s EPDM tesnením ( pre stavebnú dĺžku 130 mm )</t>
  </si>
  <si>
    <t>615336442</t>
  </si>
  <si>
    <t>157</t>
  </si>
  <si>
    <t>734424110.S</t>
  </si>
  <si>
    <t>Montáž tlakomera- manometra axiálneho priemer 50 mm</t>
  </si>
  <si>
    <t>-542808965</t>
  </si>
  <si>
    <t>158</t>
  </si>
  <si>
    <t>388430003300.S</t>
  </si>
  <si>
    <t>Manometer radiálny d 50 mm, pripojenie 1/4" spodné, 0-10 bar</t>
  </si>
  <si>
    <t>-1813302772</t>
  </si>
  <si>
    <t>159</t>
  </si>
  <si>
    <t>734890801.S</t>
  </si>
  <si>
    <t>Vnútrostaveniskové premiestnenie vybúraných hmôt armatúr do 6m</t>
  </si>
  <si>
    <t>-1492075473</t>
  </si>
  <si>
    <t>160</t>
  </si>
  <si>
    <t>998734103.S</t>
  </si>
  <si>
    <t>Presun hmôt pre armatúry v objektoch výšky nad 6 do 24 m</t>
  </si>
  <si>
    <t>-1119762778</t>
  </si>
  <si>
    <t>161</t>
  </si>
  <si>
    <t>998734194.S</t>
  </si>
  <si>
    <t>Armatúry, prípl.za presun nad vymedz. najväčšiu dopravnú vzdialenosť do 1000 m</t>
  </si>
  <si>
    <t>546161426</t>
  </si>
  <si>
    <t>162</t>
  </si>
  <si>
    <t>998734199.S</t>
  </si>
  <si>
    <t>Armatúry, prípl.za presun za každých ďaľších i začatých 1000 m nad 1000 m</t>
  </si>
  <si>
    <t>591581973</t>
  </si>
  <si>
    <t>735</t>
  </si>
  <si>
    <t>Ústredné kúrenie - vykurovacie telesá</t>
  </si>
  <si>
    <t>163</t>
  </si>
  <si>
    <t>735000912.S</t>
  </si>
  <si>
    <t>Vyregulovanie dvojregulačného ventilu s termostatickým ovládaním</t>
  </si>
  <si>
    <t>-184983424</t>
  </si>
  <si>
    <t>164</t>
  </si>
  <si>
    <t>735121810.S</t>
  </si>
  <si>
    <t>Demontáž vykurovacích telies oceľových článkových,  -0,01057t</t>
  </si>
  <si>
    <t>1985088265</t>
  </si>
  <si>
    <t>165</t>
  </si>
  <si>
    <t>735154142.S</t>
  </si>
  <si>
    <t>Montáž vykurovacieho telesa panelového dvojradového výšky 600 mm/ dĺžky 1000-1200 mm</t>
  </si>
  <si>
    <t>772229240</t>
  </si>
  <si>
    <t>166</t>
  </si>
  <si>
    <t>484530021500.S</t>
  </si>
  <si>
    <t>Teleso vykurovacie doskové dvojradové oceľové, vxlxhĺ 600x1000x100 mm, pripojenie pravé spodné</t>
  </si>
  <si>
    <t>-211458353</t>
  </si>
  <si>
    <t>167</t>
  </si>
  <si>
    <t>484530021600.S</t>
  </si>
  <si>
    <t>Teleso vykurovacie doskové dvojradové oceľové, vxlxhĺ 600x1100x100 mm, pripojenie pravé spodné</t>
  </si>
  <si>
    <t>-935622497</t>
  </si>
  <si>
    <t>168</t>
  </si>
  <si>
    <t>484530015973.S</t>
  </si>
  <si>
    <t>Teleso vykurovacie doskové dvojradové oceľové, vxlxhĺ 600x1100x65-66 mm, s bočným pripojením</t>
  </si>
  <si>
    <t>1822171769</t>
  </si>
  <si>
    <t>169</t>
  </si>
  <si>
    <t>735154143.S</t>
  </si>
  <si>
    <t>Montáž vykurovacieho telesa panelového dvojradového výšky 600 mm/ dĺžky 1400-1800 mm</t>
  </si>
  <si>
    <t>-730780216</t>
  </si>
  <si>
    <t>170</t>
  </si>
  <si>
    <t>484530015977.S</t>
  </si>
  <si>
    <t>Teleso vykurovacie doskové dvojradové oceľové, vxlxhĺ 600x1400x65-66 mm, s bočným pripojením</t>
  </si>
  <si>
    <t>-1939208091</t>
  </si>
  <si>
    <t>171</t>
  </si>
  <si>
    <t>484530021900.S</t>
  </si>
  <si>
    <t>Teleso vykurovacie doskové dvojradové oceľové, vxlxhĺ 600x1600x100 mm, pripojenie pravé spodné</t>
  </si>
  <si>
    <t>-129104200</t>
  </si>
  <si>
    <t>172</t>
  </si>
  <si>
    <t>735154150.S</t>
  </si>
  <si>
    <t>Montáž vykurovacieho telesa panelového dvojradového výšky 900 mm/ dĺžky 400-600 mm</t>
  </si>
  <si>
    <t>1249743682</t>
  </si>
  <si>
    <t>173</t>
  </si>
  <si>
    <t>484530058200.S</t>
  </si>
  <si>
    <t>Teleso vykurovacie doskové dvojradové oceľové, vxlxhĺ 900x400x65 mm, s bočným pripojením a konvektorom</t>
  </si>
  <si>
    <t>-881079038</t>
  </si>
  <si>
    <t>174</t>
  </si>
  <si>
    <t>484530058300.S</t>
  </si>
  <si>
    <t>Teleso vykurovacie doskové dvojradové oceľové, vxlxhĺ 900x600x65 mm, s bočným pripojením a konvektorom</t>
  </si>
  <si>
    <t>-823761323</t>
  </si>
  <si>
    <t>175</t>
  </si>
  <si>
    <t>562932027</t>
  </si>
  <si>
    <t>176</t>
  </si>
  <si>
    <t>484530067900.S</t>
  </si>
  <si>
    <t>Teleso vykurovacie doskové dvojradové oceľové, vxlxhĺ 900x500x100 mm, s bočným pripojením a dvoma konvektormi</t>
  </si>
  <si>
    <t>1741391657</t>
  </si>
  <si>
    <t>177</t>
  </si>
  <si>
    <t>735154151.S</t>
  </si>
  <si>
    <t>Montáž vykurovacieho telesa panelového dvojradového výšky 900 mm/ dĺžky 700-900 mm</t>
  </si>
  <si>
    <t>-1932198309</t>
  </si>
  <si>
    <t>178</t>
  </si>
  <si>
    <t>484530058400.S</t>
  </si>
  <si>
    <t>Teleso vykurovacie doskové dvojradové oceľové, vxlxhĺ 900x700x65 mm, s bočným pripojením a konvektorom</t>
  </si>
  <si>
    <t>-1165766869</t>
  </si>
  <si>
    <t>179</t>
  </si>
  <si>
    <t>735154141.S</t>
  </si>
  <si>
    <t>Montáž vykurovacieho telesa panelového dvojradového výšky 600 mm/ dĺžky 700-900 mm</t>
  </si>
  <si>
    <t>1428640333</t>
  </si>
  <si>
    <t>180</t>
  </si>
  <si>
    <t>484530065910.S</t>
  </si>
  <si>
    <t>Teleso vykurovacie doskové dvojradové oceľové, vxlxhĺ 600x600x100 mm, s bočným pripojením a dvoma konvektormi</t>
  </si>
  <si>
    <t>966766085</t>
  </si>
  <si>
    <t>181</t>
  </si>
  <si>
    <t>484530065900.S</t>
  </si>
  <si>
    <t>Teleso vykurovacie doskové dvojradové oceľové, vxlxhĺ 600x800x100 mm, s bočným pripojením a dvoma konvektormi</t>
  </si>
  <si>
    <t>1478594537</t>
  </si>
  <si>
    <t>182</t>
  </si>
  <si>
    <t>-791735442</t>
  </si>
  <si>
    <t>183</t>
  </si>
  <si>
    <t>484530068200.S</t>
  </si>
  <si>
    <t>Teleso vykurovacie doskové dvojradové oceľové, vxlxhĺ 900x800x100 mm, s bočným pripojením a dvoma konvektormi</t>
  </si>
  <si>
    <t>-701384617</t>
  </si>
  <si>
    <t>184</t>
  </si>
  <si>
    <t>735154152.S</t>
  </si>
  <si>
    <t>Montáž vykurovacieho telesa panelového dvojradového výšky 900 mm/ dĺžky 1000-1200 mm</t>
  </si>
  <si>
    <t>868863008</t>
  </si>
  <si>
    <t>185</t>
  </si>
  <si>
    <t>484530068400.S</t>
  </si>
  <si>
    <t>Teleso vykurovacie doskové dvojradové oceľové, vxlxhĺ 900x1000x100 mm, s bočným pripojením a dvoma konvektormi</t>
  </si>
  <si>
    <t>-1698402376</t>
  </si>
  <si>
    <t>186</t>
  </si>
  <si>
    <t>484530068600.S</t>
  </si>
  <si>
    <t>Teleso vykurovacie doskové dvojradové oceľové, vxlxhĺ 900x1200x100 mm, s bočným pripojením a dvoma konvektormi</t>
  </si>
  <si>
    <t>551378115</t>
  </si>
  <si>
    <t>187</t>
  </si>
  <si>
    <t>484530068700.S</t>
  </si>
  <si>
    <t>Teleso vykurovacie doskové dvojradové oceľové, vxlxhĺ 900x1400x100 mm, s bočným pripojením a dvoma konvektormi</t>
  </si>
  <si>
    <t>1541564007</t>
  </si>
  <si>
    <t>188</t>
  </si>
  <si>
    <t>735154240.S</t>
  </si>
  <si>
    <t>Montáž vykurovacieho telesa panelového trojradového výšky 600 mm/ dĺžky 400-600 mm</t>
  </si>
  <si>
    <t>1647016733</t>
  </si>
  <si>
    <t>189</t>
  </si>
  <si>
    <t>484530048216.S</t>
  </si>
  <si>
    <t>Teleso vykurovacie doskové trojradové oceľové, vxlxhĺ 600x600x155 mm s bočným pripojením</t>
  </si>
  <si>
    <t>-415003265</t>
  </si>
  <si>
    <t>190</t>
  </si>
  <si>
    <t>735154250.S</t>
  </si>
  <si>
    <t>Montáž vykurovacieho telesa panelového trojradového výšky 900 mm/ dĺžky 400-600 mm</t>
  </si>
  <si>
    <t>-1999464788</t>
  </si>
  <si>
    <t>191</t>
  </si>
  <si>
    <t>484530048309.S</t>
  </si>
  <si>
    <t>Teleso vykurovacie doskové trojradové oceľové, vxlxhĺ 900x500x155 mm, s bočným pripojením</t>
  </si>
  <si>
    <t>-1221789015</t>
  </si>
  <si>
    <t>192</t>
  </si>
  <si>
    <t>735154252.S</t>
  </si>
  <si>
    <t>Montáž vykurovacieho telesa panelového trojradového výšky 900 mm/ dĺžky 1000-1200 mm</t>
  </si>
  <si>
    <t>-1268928433</t>
  </si>
  <si>
    <t>193</t>
  </si>
  <si>
    <t>484530048324.S</t>
  </si>
  <si>
    <t>Teleso vykurovacie doskové trojradové oceľové, vxlxhĺ 900x1000x155 mm, s bočným pripojením</t>
  </si>
  <si>
    <t>588926500</t>
  </si>
  <si>
    <t>194</t>
  </si>
  <si>
    <t>484530048327.S</t>
  </si>
  <si>
    <t>Teleso vykurovacie doskové trojradové oceľové, vxlxhĺ 900x1100x155 mm, s bočným pripojením</t>
  </si>
  <si>
    <t>1106900679</t>
  </si>
  <si>
    <t>195</t>
  </si>
  <si>
    <t>735154253.S</t>
  </si>
  <si>
    <t>Montáž vykurovacieho telesa panelovéhotrojradového výšky 900 mm/ dĺžky 1400-1800 mm</t>
  </si>
  <si>
    <t>502325909</t>
  </si>
  <si>
    <t>196</t>
  </si>
  <si>
    <t>484530077800</t>
  </si>
  <si>
    <t>Teleso vykurovacie doskové trojpanelové oceľové KORAD 33K, vxl 900x1600 mm s bočným pripojením a troma konvektormi</t>
  </si>
  <si>
    <t>-620238044</t>
  </si>
  <si>
    <t>197</t>
  </si>
  <si>
    <t>735291800.S</t>
  </si>
  <si>
    <t>Demontáž konzol alebo držiakov vykurovacieho telesa, registra, konvektora do odpadu,  0,00075t</t>
  </si>
  <si>
    <t>778836187</t>
  </si>
  <si>
    <t>198</t>
  </si>
  <si>
    <t>735494811.S</t>
  </si>
  <si>
    <t>Vypúšťanie vody z vykurovacích sústav o v. pl. vykurovacích telies</t>
  </si>
  <si>
    <t>-1574780289</t>
  </si>
  <si>
    <t>199</t>
  </si>
  <si>
    <t>735890801.S</t>
  </si>
  <si>
    <t>Vnútrostaveniskové premiestnenie vybúraných hmôt vykurovacích telies do 6m</t>
  </si>
  <si>
    <t>290766245</t>
  </si>
  <si>
    <t>200</t>
  </si>
  <si>
    <t>998735102.S</t>
  </si>
  <si>
    <t>Presun hmôt pre vykurovacie telesá v objektoch výšky nad 6 do 12 m</t>
  </si>
  <si>
    <t>-1616614332</t>
  </si>
  <si>
    <t>201</t>
  </si>
  <si>
    <t>998735194.S</t>
  </si>
  <si>
    <t>Vykurovacie telesá, prípl.za presun nad vymedz. najväčšiu dopr. vzdial. do 1000 m</t>
  </si>
  <si>
    <t>-106473042</t>
  </si>
  <si>
    <t>202</t>
  </si>
  <si>
    <t>998735199.S</t>
  </si>
  <si>
    <t>Vykurovacie telesá, prípl.za presun za každých ďaľších i začatých 1000 m nad 1000 m</t>
  </si>
  <si>
    <t>82638267</t>
  </si>
  <si>
    <t>769</t>
  </si>
  <si>
    <t>Montáže vzduchotechnických zariadení</t>
  </si>
  <si>
    <t>203</t>
  </si>
  <si>
    <t>769021043.S</t>
  </si>
  <si>
    <t>Montáž štvorhranného potrubia tesnosti I dĺžky 1000 mm do obvodu 2240 mm</t>
  </si>
  <si>
    <t>638655698</t>
  </si>
  <si>
    <t>204</t>
  </si>
  <si>
    <t>429820000300</t>
  </si>
  <si>
    <t>Potrubie štvorhranné, rovné dĺ. 1000 mm, rozmer do obvodu 2240 mm, TZB GLOBAL</t>
  </si>
  <si>
    <t>-1636851363</t>
  </si>
  <si>
    <t>205</t>
  </si>
  <si>
    <t>769035039.S</t>
  </si>
  <si>
    <t>Montáž mriežky na odvod vzduchu prierezu 0.205-0.330 m2</t>
  </si>
  <si>
    <t>2087655703</t>
  </si>
  <si>
    <t>206</t>
  </si>
  <si>
    <t>429720218800.S</t>
  </si>
  <si>
    <t>Mriežka hliníková so skrutkami a štvorcovými otvormi, rozmery šxv 500x400 mm</t>
  </si>
  <si>
    <t>411210728</t>
  </si>
  <si>
    <t>207</t>
  </si>
  <si>
    <t>769035084.S</t>
  </si>
  <si>
    <t>Montáž krycej mriežky hranatej prierezu 0.360-0.795 m2</t>
  </si>
  <si>
    <t>-275946914</t>
  </si>
  <si>
    <t>208</t>
  </si>
  <si>
    <t>429720205600.S</t>
  </si>
  <si>
    <t>Mriežka krycia hranatá, rozmery šxv 1200x600 mm</t>
  </si>
  <si>
    <t>-1996252880</t>
  </si>
  <si>
    <t>Práce a dodávky M</t>
  </si>
  <si>
    <t>95-M</t>
  </si>
  <si>
    <t>Revízie</t>
  </si>
  <si>
    <t>209</t>
  </si>
  <si>
    <t>950507321.S</t>
  </si>
  <si>
    <t>Plynové kotle nad 50 kW-kontrola kontrola funkcie odťahu spalín</t>
  </si>
  <si>
    <t>-1590886626</t>
  </si>
  <si>
    <t>210</t>
  </si>
  <si>
    <t>950507323.S</t>
  </si>
  <si>
    <t>Plynové kotle nad 50 kW-kontrola kontrolné meranie CO spalín</t>
  </si>
  <si>
    <t>mer.</t>
  </si>
  <si>
    <t>-2093891376</t>
  </si>
  <si>
    <t>211</t>
  </si>
  <si>
    <t>950507324.S</t>
  </si>
  <si>
    <t>Plynové kotle nad 50 kW-kontrola kontrolné meranie CO2 spalín</t>
  </si>
  <si>
    <t>-579340078</t>
  </si>
  <si>
    <t>212</t>
  </si>
  <si>
    <t>950507325.S</t>
  </si>
  <si>
    <t>Plynové kotle nad 50 kW-kontrola kontrolné meranie teploty spalín</t>
  </si>
  <si>
    <t>-1376891065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</si>
</sst>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3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0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/>
    <xf numFmtId="0" fontId="27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/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19" fillId="0" borderId="22" xfId="0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left" vertical="center" wrapText="1"/>
      <protection locked="0"/>
    </xf>
    <xf numFmtId="0" fontId="19" fillId="0" borderId="22" xfId="0" applyFont="1" applyBorder="1" applyAlignment="1" applyProtection="1">
      <alignment horizontal="center" vertical="center" wrapText="1"/>
      <protection locked="0"/>
    </xf>
    <xf numFmtId="167" fontId="19" fillId="0" borderId="22" xfId="0" applyNumberFormat="1" applyFont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  <protection locked="0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22" xfId="0" applyFont="1" applyBorder="1" applyAlignment="1" applyProtection="1">
      <alignment horizontal="center" vertical="center"/>
      <protection locked="0"/>
    </xf>
    <xf numFmtId="49" fontId="31" fillId="0" borderId="22" xfId="0" applyNumberFormat="1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left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167" fontId="31" fillId="0" borderId="22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0" borderId="14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20" fillId="0" borderId="19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4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4" fontId="14" fillId="0" borderId="0" xfId="0" applyNumberFormat="1" applyFont="1" applyAlignment="1">
      <alignment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2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é prepojenie" xfId="1" builtinId="8"/>
    <cellStyle name="Normálne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opLeftCell="A159" workbookViewId="0">
      <selection activeCell="AN8" sqref="AN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165" t="s">
        <v>5</v>
      </c>
      <c r="AS2" s="166"/>
      <c r="AT2" s="166"/>
      <c r="AU2" s="166"/>
      <c r="AV2" s="166"/>
      <c r="AW2" s="166"/>
      <c r="AX2" s="166"/>
      <c r="AY2" s="166"/>
      <c r="AZ2" s="166"/>
      <c r="BA2" s="166"/>
      <c r="BB2" s="166"/>
      <c r="BC2" s="166"/>
      <c r="BD2" s="166"/>
      <c r="BE2" s="166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S4" s="14" t="s">
        <v>10</v>
      </c>
    </row>
    <row r="5" spans="1:74" s="1" customFormat="1" ht="12" customHeight="1">
      <c r="B5" s="17"/>
      <c r="D5" s="20" t="s">
        <v>11</v>
      </c>
      <c r="K5" s="196" t="s">
        <v>12</v>
      </c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R5" s="17"/>
      <c r="BS5" s="14" t="s">
        <v>6</v>
      </c>
    </row>
    <row r="6" spans="1:74" s="1" customFormat="1" ht="36.950000000000003" customHeight="1">
      <c r="B6" s="17"/>
      <c r="D6" s="22" t="s">
        <v>13</v>
      </c>
      <c r="K6" s="197" t="s">
        <v>14</v>
      </c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R6" s="17"/>
      <c r="BS6" s="14" t="s">
        <v>6</v>
      </c>
    </row>
    <row r="7" spans="1:74" s="1" customFormat="1" ht="12" customHeight="1">
      <c r="B7" s="17"/>
      <c r="D7" s="23" t="s">
        <v>15</v>
      </c>
      <c r="K7" s="21" t="s">
        <v>1</v>
      </c>
      <c r="AK7" s="23" t="s">
        <v>16</v>
      </c>
      <c r="AN7" s="21" t="s">
        <v>1</v>
      </c>
      <c r="AR7" s="17"/>
      <c r="BS7" s="14" t="s">
        <v>6</v>
      </c>
    </row>
    <row r="8" spans="1:74" s="1" customFormat="1" ht="12" customHeight="1">
      <c r="B8" s="17"/>
      <c r="D8" s="23" t="s">
        <v>17</v>
      </c>
      <c r="K8" s="21" t="s">
        <v>18</v>
      </c>
      <c r="AK8" s="23" t="s">
        <v>19</v>
      </c>
      <c r="AN8" s="21"/>
      <c r="AR8" s="17"/>
      <c r="BS8" s="14" t="s">
        <v>6</v>
      </c>
    </row>
    <row r="9" spans="1:74" s="1" customFormat="1" ht="14.45" customHeight="1">
      <c r="B9" s="17"/>
      <c r="AR9" s="17"/>
      <c r="BS9" s="14" t="s">
        <v>6</v>
      </c>
    </row>
    <row r="10" spans="1:74" s="1" customFormat="1" ht="12" customHeight="1">
      <c r="B10" s="17"/>
      <c r="D10" s="23" t="s">
        <v>20</v>
      </c>
      <c r="AK10" s="23" t="s">
        <v>21</v>
      </c>
      <c r="AN10" s="21" t="s">
        <v>1</v>
      </c>
      <c r="AR10" s="17"/>
      <c r="BS10" s="14" t="s">
        <v>6</v>
      </c>
    </row>
    <row r="11" spans="1:74" s="1" customFormat="1" ht="18.399999999999999" customHeight="1">
      <c r="B11" s="17"/>
      <c r="E11" s="21" t="s">
        <v>22</v>
      </c>
      <c r="AK11" s="23" t="s">
        <v>23</v>
      </c>
      <c r="AN11" s="21" t="s">
        <v>1</v>
      </c>
      <c r="AR11" s="17"/>
      <c r="BS11" s="14" t="s">
        <v>6</v>
      </c>
    </row>
    <row r="12" spans="1:74" s="1" customFormat="1" ht="6.95" customHeight="1">
      <c r="B12" s="17"/>
      <c r="AR12" s="17"/>
      <c r="BS12" s="14" t="s">
        <v>6</v>
      </c>
    </row>
    <row r="13" spans="1:74" s="1" customFormat="1" ht="12" customHeight="1">
      <c r="B13" s="17"/>
      <c r="D13" s="23" t="s">
        <v>24</v>
      </c>
      <c r="AK13" s="23" t="s">
        <v>21</v>
      </c>
      <c r="AN13" s="21" t="s">
        <v>1</v>
      </c>
      <c r="AR13" s="17"/>
      <c r="BS13" s="14" t="s">
        <v>6</v>
      </c>
    </row>
    <row r="14" spans="1:74" ht="12.75">
      <c r="B14" s="17"/>
      <c r="E14" s="21" t="s">
        <v>25</v>
      </c>
      <c r="AK14" s="23" t="s">
        <v>23</v>
      </c>
      <c r="AN14" s="21" t="s">
        <v>1</v>
      </c>
      <c r="AR14" s="17"/>
      <c r="BS14" s="14" t="s">
        <v>6</v>
      </c>
    </row>
    <row r="15" spans="1:74" s="1" customFormat="1" ht="6.95" customHeight="1">
      <c r="B15" s="17"/>
      <c r="AR15" s="17"/>
      <c r="BS15" s="14" t="s">
        <v>3</v>
      </c>
    </row>
    <row r="16" spans="1:74" s="1" customFormat="1" ht="12" customHeight="1">
      <c r="B16" s="17"/>
      <c r="D16" s="23" t="s">
        <v>26</v>
      </c>
      <c r="AK16" s="23" t="s">
        <v>21</v>
      </c>
      <c r="AN16" s="21" t="s">
        <v>1</v>
      </c>
      <c r="AR16" s="17"/>
      <c r="BS16" s="14" t="s">
        <v>3</v>
      </c>
    </row>
    <row r="17" spans="1:71" s="1" customFormat="1" ht="18.399999999999999" customHeight="1">
      <c r="B17" s="17"/>
      <c r="E17" s="21" t="s">
        <v>27</v>
      </c>
      <c r="AK17" s="23" t="s">
        <v>23</v>
      </c>
      <c r="AN17" s="21" t="s">
        <v>1</v>
      </c>
      <c r="AR17" s="17"/>
      <c r="BS17" s="14" t="s">
        <v>28</v>
      </c>
    </row>
    <row r="18" spans="1:71" s="1" customFormat="1" ht="6.95" customHeight="1">
      <c r="B18" s="17"/>
      <c r="AR18" s="17"/>
      <c r="BS18" s="14" t="s">
        <v>6</v>
      </c>
    </row>
    <row r="19" spans="1:71" s="1" customFormat="1" ht="12" customHeight="1">
      <c r="B19" s="17"/>
      <c r="D19" s="23" t="s">
        <v>29</v>
      </c>
      <c r="AK19" s="23" t="s">
        <v>21</v>
      </c>
      <c r="AN19" s="21" t="s">
        <v>1</v>
      </c>
      <c r="AR19" s="17"/>
      <c r="BS19" s="14" t="s">
        <v>6</v>
      </c>
    </row>
    <row r="20" spans="1:71" s="1" customFormat="1" ht="18.399999999999999" customHeight="1">
      <c r="B20" s="17"/>
      <c r="E20" s="21" t="s">
        <v>27</v>
      </c>
      <c r="AK20" s="23" t="s">
        <v>23</v>
      </c>
      <c r="AN20" s="21" t="s">
        <v>1</v>
      </c>
      <c r="AR20" s="17"/>
      <c r="BS20" s="14" t="s">
        <v>28</v>
      </c>
    </row>
    <row r="21" spans="1:71" s="1" customFormat="1" ht="6.95" customHeight="1">
      <c r="B21" s="17"/>
      <c r="AR21" s="17"/>
    </row>
    <row r="22" spans="1:71" s="1" customFormat="1" ht="12" customHeight="1">
      <c r="B22" s="17"/>
      <c r="D22" s="23" t="s">
        <v>30</v>
      </c>
      <c r="AR22" s="17"/>
    </row>
    <row r="23" spans="1:71" s="1" customFormat="1" ht="16.5" customHeight="1">
      <c r="B23" s="17"/>
      <c r="E23" s="198" t="s">
        <v>1</v>
      </c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8"/>
      <c r="S23" s="198"/>
      <c r="T23" s="198"/>
      <c r="U23" s="198"/>
      <c r="V23" s="198"/>
      <c r="W23" s="198"/>
      <c r="X23" s="198"/>
      <c r="Y23" s="198"/>
      <c r="Z23" s="198"/>
      <c r="AA23" s="198"/>
      <c r="AB23" s="198"/>
      <c r="AC23" s="198"/>
      <c r="AD23" s="198"/>
      <c r="AE23" s="198"/>
      <c r="AF23" s="198"/>
      <c r="AG23" s="198"/>
      <c r="AH23" s="198"/>
      <c r="AI23" s="198"/>
      <c r="AJ23" s="198"/>
      <c r="AK23" s="198"/>
      <c r="AL23" s="198"/>
      <c r="AM23" s="198"/>
      <c r="AN23" s="198"/>
      <c r="AR23" s="17"/>
    </row>
    <row r="24" spans="1:71" s="1" customFormat="1" ht="6.95" customHeight="1">
      <c r="B24" s="17"/>
      <c r="AR24" s="17"/>
    </row>
    <row r="25" spans="1:71" s="1" customFormat="1" ht="6.95" customHeight="1">
      <c r="B25" s="17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7"/>
    </row>
    <row r="26" spans="1:71" s="2" customFormat="1" ht="25.9" customHeight="1">
      <c r="A26" s="26"/>
      <c r="B26" s="27"/>
      <c r="C26" s="26"/>
      <c r="D26" s="28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99">
        <f>ROUND(AG94,2)</f>
        <v>0</v>
      </c>
      <c r="AL26" s="200"/>
      <c r="AM26" s="200"/>
      <c r="AN26" s="200"/>
      <c r="AO26" s="200"/>
      <c r="AP26" s="26"/>
      <c r="AQ26" s="26"/>
      <c r="AR26" s="27"/>
      <c r="BE26" s="26"/>
    </row>
    <row r="27" spans="1:71" s="2" customFormat="1" ht="6.95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2.75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201" t="s">
        <v>32</v>
      </c>
      <c r="M28" s="201"/>
      <c r="N28" s="201"/>
      <c r="O28" s="201"/>
      <c r="P28" s="201"/>
      <c r="Q28" s="26"/>
      <c r="R28" s="26"/>
      <c r="S28" s="26"/>
      <c r="T28" s="26"/>
      <c r="U28" s="26"/>
      <c r="V28" s="26"/>
      <c r="W28" s="201" t="s">
        <v>33</v>
      </c>
      <c r="X28" s="201"/>
      <c r="Y28" s="201"/>
      <c r="Z28" s="201"/>
      <c r="AA28" s="201"/>
      <c r="AB28" s="201"/>
      <c r="AC28" s="201"/>
      <c r="AD28" s="201"/>
      <c r="AE28" s="201"/>
      <c r="AF28" s="26"/>
      <c r="AG28" s="26"/>
      <c r="AH28" s="26"/>
      <c r="AI28" s="26"/>
      <c r="AJ28" s="26"/>
      <c r="AK28" s="201" t="s">
        <v>34</v>
      </c>
      <c r="AL28" s="201"/>
      <c r="AM28" s="201"/>
      <c r="AN28" s="201"/>
      <c r="AO28" s="201"/>
      <c r="AP28" s="26"/>
      <c r="AQ28" s="26"/>
      <c r="AR28" s="27"/>
      <c r="BE28" s="26"/>
    </row>
    <row r="29" spans="1:71" s="3" customFormat="1" ht="14.45" customHeight="1">
      <c r="B29" s="31"/>
      <c r="D29" s="23" t="s">
        <v>35</v>
      </c>
      <c r="F29" s="32" t="s">
        <v>36</v>
      </c>
      <c r="L29" s="188">
        <v>0.2</v>
      </c>
      <c r="M29" s="187"/>
      <c r="N29" s="187"/>
      <c r="O29" s="187"/>
      <c r="P29" s="187"/>
      <c r="Q29" s="33"/>
      <c r="R29" s="33"/>
      <c r="S29" s="33"/>
      <c r="T29" s="33"/>
      <c r="U29" s="33"/>
      <c r="V29" s="33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F29" s="33"/>
      <c r="AG29" s="33"/>
      <c r="AH29" s="33"/>
      <c r="AI29" s="33"/>
      <c r="AJ29" s="33"/>
      <c r="AK29" s="186">
        <f>ROUND(AV94, 2)</f>
        <v>0</v>
      </c>
      <c r="AL29" s="187"/>
      <c r="AM29" s="187"/>
      <c r="AN29" s="187"/>
      <c r="AO29" s="187"/>
      <c r="AP29" s="33"/>
      <c r="AQ29" s="33"/>
      <c r="AR29" s="34"/>
      <c r="AS29" s="33"/>
      <c r="AT29" s="33"/>
      <c r="AU29" s="33"/>
      <c r="AV29" s="33"/>
      <c r="AW29" s="33"/>
      <c r="AX29" s="33"/>
      <c r="AY29" s="33"/>
      <c r="AZ29" s="33"/>
    </row>
    <row r="30" spans="1:71" s="3" customFormat="1" ht="14.45" customHeight="1">
      <c r="B30" s="31"/>
      <c r="F30" s="32" t="s">
        <v>37</v>
      </c>
      <c r="L30" s="195">
        <v>0.2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1"/>
    </row>
    <row r="31" spans="1:71" s="3" customFormat="1" ht="14.45" hidden="1" customHeight="1">
      <c r="B31" s="31"/>
      <c r="F31" s="23" t="s">
        <v>38</v>
      </c>
      <c r="L31" s="195">
        <v>0.2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1"/>
    </row>
    <row r="32" spans="1:71" s="3" customFormat="1" ht="14.45" hidden="1" customHeight="1">
      <c r="B32" s="31"/>
      <c r="F32" s="23" t="s">
        <v>39</v>
      </c>
      <c r="L32" s="195">
        <v>0.2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1"/>
    </row>
    <row r="33" spans="1:57" s="3" customFormat="1" ht="14.45" hidden="1" customHeight="1">
      <c r="B33" s="31"/>
      <c r="F33" s="32" t="s">
        <v>40</v>
      </c>
      <c r="L33" s="188">
        <v>0</v>
      </c>
      <c r="M33" s="187"/>
      <c r="N33" s="187"/>
      <c r="O33" s="187"/>
      <c r="P33" s="187"/>
      <c r="Q33" s="33"/>
      <c r="R33" s="33"/>
      <c r="S33" s="33"/>
      <c r="T33" s="33"/>
      <c r="U33" s="33"/>
      <c r="V33" s="33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F33" s="33"/>
      <c r="AG33" s="33"/>
      <c r="AH33" s="33"/>
      <c r="AI33" s="33"/>
      <c r="AJ33" s="33"/>
      <c r="AK33" s="186">
        <v>0</v>
      </c>
      <c r="AL33" s="187"/>
      <c r="AM33" s="187"/>
      <c r="AN33" s="187"/>
      <c r="AO33" s="187"/>
      <c r="AP33" s="33"/>
      <c r="AQ33" s="33"/>
      <c r="AR33" s="34"/>
      <c r="AS33" s="33"/>
      <c r="AT33" s="33"/>
      <c r="AU33" s="33"/>
      <c r="AV33" s="33"/>
      <c r="AW33" s="33"/>
      <c r="AX33" s="33"/>
      <c r="AY33" s="33"/>
      <c r="AZ33" s="33"/>
    </row>
    <row r="34" spans="1:57" s="2" customFormat="1" ht="6.95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" customHeight="1">
      <c r="A35" s="26"/>
      <c r="B35" s="27"/>
      <c r="C35" s="35"/>
      <c r="D35" s="36" t="s">
        <v>41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42</v>
      </c>
      <c r="U35" s="37"/>
      <c r="V35" s="37"/>
      <c r="W35" s="37"/>
      <c r="X35" s="189" t="s">
        <v>43</v>
      </c>
      <c r="Y35" s="190"/>
      <c r="Z35" s="190"/>
      <c r="AA35" s="190"/>
      <c r="AB35" s="190"/>
      <c r="AC35" s="37"/>
      <c r="AD35" s="37"/>
      <c r="AE35" s="37"/>
      <c r="AF35" s="37"/>
      <c r="AG35" s="37"/>
      <c r="AH35" s="37"/>
      <c r="AI35" s="37"/>
      <c r="AJ35" s="37"/>
      <c r="AK35" s="191">
        <f>SUM(AK26:AK33)</f>
        <v>0</v>
      </c>
      <c r="AL35" s="190"/>
      <c r="AM35" s="190"/>
      <c r="AN35" s="190"/>
      <c r="AO35" s="192"/>
      <c r="AP35" s="35"/>
      <c r="AQ35" s="35"/>
      <c r="AR35" s="27"/>
      <c r="BE35" s="26"/>
    </row>
    <row r="36" spans="1:57" s="2" customFormat="1" ht="6.95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5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hidden="1" customHeight="1">
      <c r="B41" s="17"/>
      <c r="AR41" s="17"/>
    </row>
    <row r="42" spans="1:57" s="1" customFormat="1" ht="14.45" hidden="1" customHeight="1">
      <c r="B42" s="17"/>
      <c r="AR42" s="17"/>
    </row>
    <row r="43" spans="1:57" s="1" customFormat="1" ht="14.45" hidden="1" customHeight="1">
      <c r="B43" s="17"/>
      <c r="AR43" s="17"/>
    </row>
    <row r="44" spans="1:57" s="1" customFormat="1" ht="14.45" hidden="1" customHeight="1">
      <c r="B44" s="17"/>
      <c r="AR44" s="17"/>
    </row>
    <row r="45" spans="1:57" s="1" customFormat="1" ht="14.45" hidden="1" customHeight="1">
      <c r="B45" s="17"/>
      <c r="AR45" s="17"/>
    </row>
    <row r="46" spans="1:57" s="1" customFormat="1" ht="14.45" hidden="1" customHeight="1">
      <c r="B46" s="17"/>
      <c r="AR46" s="17"/>
    </row>
    <row r="47" spans="1:57" s="1" customFormat="1" ht="14.45" hidden="1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9"/>
      <c r="D49" s="40" t="s">
        <v>44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45</v>
      </c>
      <c r="AI49" s="41"/>
      <c r="AJ49" s="41"/>
      <c r="AK49" s="41"/>
      <c r="AL49" s="41"/>
      <c r="AM49" s="41"/>
      <c r="AN49" s="41"/>
      <c r="AO49" s="41"/>
      <c r="AR49" s="39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6"/>
      <c r="B60" s="27"/>
      <c r="C60" s="26"/>
      <c r="D60" s="42" t="s">
        <v>46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42" t="s">
        <v>47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42" t="s">
        <v>46</v>
      </c>
      <c r="AI60" s="29"/>
      <c r="AJ60" s="29"/>
      <c r="AK60" s="29"/>
      <c r="AL60" s="29"/>
      <c r="AM60" s="42" t="s">
        <v>47</v>
      </c>
      <c r="AN60" s="29"/>
      <c r="AO60" s="29"/>
      <c r="AP60" s="26"/>
      <c r="AQ60" s="26"/>
      <c r="AR60" s="27"/>
      <c r="BE60" s="26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6"/>
      <c r="B64" s="27"/>
      <c r="C64" s="26"/>
      <c r="D64" s="40" t="s">
        <v>48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0" t="s">
        <v>49</v>
      </c>
      <c r="AI64" s="43"/>
      <c r="AJ64" s="43"/>
      <c r="AK64" s="43"/>
      <c r="AL64" s="43"/>
      <c r="AM64" s="43"/>
      <c r="AN64" s="43"/>
      <c r="AO64" s="43"/>
      <c r="AP64" s="26"/>
      <c r="AQ64" s="26"/>
      <c r="AR64" s="27"/>
      <c r="BE64" s="26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6"/>
      <c r="B75" s="27"/>
      <c r="C75" s="26"/>
      <c r="D75" s="42" t="s">
        <v>46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42" t="s">
        <v>47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42" t="s">
        <v>46</v>
      </c>
      <c r="AI75" s="29"/>
      <c r="AJ75" s="29"/>
      <c r="AK75" s="29"/>
      <c r="AL75" s="29"/>
      <c r="AM75" s="42" t="s">
        <v>47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27"/>
      <c r="BE77" s="26"/>
    </row>
    <row r="81" spans="1:91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27"/>
      <c r="BE81" s="26"/>
    </row>
    <row r="82" spans="1:91" s="2" customFormat="1" ht="24.95" customHeight="1">
      <c r="A82" s="26"/>
      <c r="B82" s="27"/>
      <c r="C82" s="18" t="s">
        <v>50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8"/>
      <c r="C84" s="23" t="s">
        <v>11</v>
      </c>
      <c r="L84" s="4" t="str">
        <f>K5</f>
        <v>13</v>
      </c>
      <c r="AR84" s="48"/>
    </row>
    <row r="85" spans="1:91" s="5" customFormat="1" ht="36.950000000000003" customHeight="1">
      <c r="B85" s="49"/>
      <c r="C85" s="50" t="s">
        <v>13</v>
      </c>
      <c r="L85" s="177" t="str">
        <f>K6</f>
        <v>Zvýšenie energetickej účinnosti Kultúrneho domu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R85" s="49"/>
    </row>
    <row r="86" spans="1:91" s="2" customFormat="1" ht="6.95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3" t="s">
        <v>17</v>
      </c>
      <c r="D87" s="26"/>
      <c r="E87" s="26"/>
      <c r="F87" s="26"/>
      <c r="G87" s="26"/>
      <c r="H87" s="26"/>
      <c r="I87" s="26"/>
      <c r="J87" s="26"/>
      <c r="K87" s="26"/>
      <c r="L87" s="51" t="str">
        <f>IF(K8="","",K8)</f>
        <v>Štúrová 52/97, Spišská Stará Ves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3" t="s">
        <v>19</v>
      </c>
      <c r="AJ87" s="26"/>
      <c r="AK87" s="26"/>
      <c r="AL87" s="26"/>
      <c r="AM87" s="179" t="str">
        <f>IF(AN8= "","",AN8)</f>
        <v/>
      </c>
      <c r="AN87" s="179"/>
      <c r="AO87" s="26"/>
      <c r="AP87" s="26"/>
      <c r="AQ87" s="26"/>
      <c r="AR87" s="27"/>
      <c r="BE87" s="26"/>
    </row>
    <row r="88" spans="1:91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2" customHeight="1">
      <c r="A89" s="26"/>
      <c r="B89" s="27"/>
      <c r="C89" s="23" t="s">
        <v>20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>Mesto Spišská Stará Ves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3" t="s">
        <v>26</v>
      </c>
      <c r="AJ89" s="26"/>
      <c r="AK89" s="26"/>
      <c r="AL89" s="26"/>
      <c r="AM89" s="180" t="str">
        <f>IF(E17="","",E17)</f>
        <v>Ing. Jozef HOLIC</v>
      </c>
      <c r="AN89" s="181"/>
      <c r="AO89" s="181"/>
      <c r="AP89" s="181"/>
      <c r="AQ89" s="26"/>
      <c r="AR89" s="27"/>
      <c r="AS89" s="182" t="s">
        <v>51</v>
      </c>
      <c r="AT89" s="183"/>
      <c r="AU89" s="53"/>
      <c r="AV89" s="53"/>
      <c r="AW89" s="53"/>
      <c r="AX89" s="53"/>
      <c r="AY89" s="53"/>
      <c r="AZ89" s="53"/>
      <c r="BA89" s="53"/>
      <c r="BB89" s="53"/>
      <c r="BC89" s="53"/>
      <c r="BD89" s="54"/>
      <c r="BE89" s="26"/>
    </row>
    <row r="90" spans="1:91" s="2" customFormat="1" ht="15.2" customHeight="1">
      <c r="A90" s="26"/>
      <c r="B90" s="27"/>
      <c r="C90" s="23" t="s">
        <v>24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 xml:space="preserve"> 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3" t="s">
        <v>29</v>
      </c>
      <c r="AJ90" s="26"/>
      <c r="AK90" s="26"/>
      <c r="AL90" s="26"/>
      <c r="AM90" s="180" t="str">
        <f>IF(E20="","",E20)</f>
        <v>Ing. Jozef HOLIC</v>
      </c>
      <c r="AN90" s="181"/>
      <c r="AO90" s="181"/>
      <c r="AP90" s="181"/>
      <c r="AQ90" s="26"/>
      <c r="AR90" s="27"/>
      <c r="AS90" s="184"/>
      <c r="AT90" s="185"/>
      <c r="AU90" s="55"/>
      <c r="AV90" s="55"/>
      <c r="AW90" s="55"/>
      <c r="AX90" s="55"/>
      <c r="AY90" s="55"/>
      <c r="AZ90" s="55"/>
      <c r="BA90" s="55"/>
      <c r="BB90" s="55"/>
      <c r="BC90" s="55"/>
      <c r="BD90" s="56"/>
      <c r="BE90" s="26"/>
    </row>
    <row r="91" spans="1:91" s="2" customFormat="1" ht="10.9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84"/>
      <c r="AT91" s="185"/>
      <c r="AU91" s="55"/>
      <c r="AV91" s="55"/>
      <c r="AW91" s="55"/>
      <c r="AX91" s="55"/>
      <c r="AY91" s="55"/>
      <c r="AZ91" s="55"/>
      <c r="BA91" s="55"/>
      <c r="BB91" s="55"/>
      <c r="BC91" s="55"/>
      <c r="BD91" s="56"/>
      <c r="BE91" s="26"/>
    </row>
    <row r="92" spans="1:91" s="2" customFormat="1" ht="29.25" customHeight="1">
      <c r="A92" s="26"/>
      <c r="B92" s="27"/>
      <c r="C92" s="167" t="s">
        <v>52</v>
      </c>
      <c r="D92" s="168"/>
      <c r="E92" s="168"/>
      <c r="F92" s="168"/>
      <c r="G92" s="168"/>
      <c r="H92" s="57"/>
      <c r="I92" s="169" t="s">
        <v>53</v>
      </c>
      <c r="J92" s="168"/>
      <c r="K92" s="168"/>
      <c r="L92" s="168"/>
      <c r="M92" s="168"/>
      <c r="N92" s="168"/>
      <c r="O92" s="168"/>
      <c r="P92" s="168"/>
      <c r="Q92" s="168"/>
      <c r="R92" s="168"/>
      <c r="S92" s="168"/>
      <c r="T92" s="168"/>
      <c r="U92" s="168"/>
      <c r="V92" s="168"/>
      <c r="W92" s="168"/>
      <c r="X92" s="168"/>
      <c r="Y92" s="168"/>
      <c r="Z92" s="168"/>
      <c r="AA92" s="168"/>
      <c r="AB92" s="168"/>
      <c r="AC92" s="168"/>
      <c r="AD92" s="168"/>
      <c r="AE92" s="168"/>
      <c r="AF92" s="168"/>
      <c r="AG92" s="170" t="s">
        <v>54</v>
      </c>
      <c r="AH92" s="168"/>
      <c r="AI92" s="168"/>
      <c r="AJ92" s="168"/>
      <c r="AK92" s="168"/>
      <c r="AL92" s="168"/>
      <c r="AM92" s="168"/>
      <c r="AN92" s="169" t="s">
        <v>55</v>
      </c>
      <c r="AO92" s="168"/>
      <c r="AP92" s="171"/>
      <c r="AQ92" s="58" t="s">
        <v>56</v>
      </c>
      <c r="AR92" s="27"/>
      <c r="AS92" s="59" t="s">
        <v>57</v>
      </c>
      <c r="AT92" s="60" t="s">
        <v>58</v>
      </c>
      <c r="AU92" s="60" t="s">
        <v>59</v>
      </c>
      <c r="AV92" s="60" t="s">
        <v>60</v>
      </c>
      <c r="AW92" s="60" t="s">
        <v>61</v>
      </c>
      <c r="AX92" s="60" t="s">
        <v>62</v>
      </c>
      <c r="AY92" s="60" t="s">
        <v>63</v>
      </c>
      <c r="AZ92" s="60" t="s">
        <v>64</v>
      </c>
      <c r="BA92" s="60" t="s">
        <v>65</v>
      </c>
      <c r="BB92" s="60" t="s">
        <v>66</v>
      </c>
      <c r="BC92" s="60" t="s">
        <v>67</v>
      </c>
      <c r="BD92" s="61" t="s">
        <v>68</v>
      </c>
      <c r="BE92" s="26"/>
    </row>
    <row r="93" spans="1:91" s="2" customFormat="1" ht="10.9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62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4"/>
      <c r="BE93" s="26"/>
    </row>
    <row r="94" spans="1:91" s="6" customFormat="1" ht="32.450000000000003" customHeight="1">
      <c r="B94" s="65"/>
      <c r="C94" s="66" t="s">
        <v>69</v>
      </c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175">
        <f>ROUND(AG95,2)</f>
        <v>0</v>
      </c>
      <c r="AH94" s="175"/>
      <c r="AI94" s="175"/>
      <c r="AJ94" s="175"/>
      <c r="AK94" s="175"/>
      <c r="AL94" s="175"/>
      <c r="AM94" s="175"/>
      <c r="AN94" s="176">
        <f>SUM(AG94,AT94)</f>
        <v>0</v>
      </c>
      <c r="AO94" s="176"/>
      <c r="AP94" s="176"/>
      <c r="AQ94" s="69" t="s">
        <v>1</v>
      </c>
      <c r="AR94" s="65"/>
      <c r="AS94" s="70">
        <f>ROUND(AS95,2)</f>
        <v>0</v>
      </c>
      <c r="AT94" s="71">
        <f>ROUND(SUM(AV94:AW94),2)</f>
        <v>0</v>
      </c>
      <c r="AU94" s="72">
        <f>ROUND(AU95,5)</f>
        <v>487.31</v>
      </c>
      <c r="AV94" s="71">
        <f>ROUND(AZ94*L29,2)</f>
        <v>0</v>
      </c>
      <c r="AW94" s="71">
        <f>ROUND(BA94*L30,2)</f>
        <v>0</v>
      </c>
      <c r="AX94" s="71">
        <f>ROUND(BB94*L29,2)</f>
        <v>0</v>
      </c>
      <c r="AY94" s="71">
        <f>ROUND(BC94*L30,2)</f>
        <v>0</v>
      </c>
      <c r="AZ94" s="71">
        <f>ROUND(AZ95,2)</f>
        <v>0</v>
      </c>
      <c r="BA94" s="71">
        <f>ROUND(BA95,2)</f>
        <v>0</v>
      </c>
      <c r="BB94" s="71">
        <f>ROUND(BB95,2)</f>
        <v>0</v>
      </c>
      <c r="BC94" s="71">
        <f>ROUND(BC95,2)</f>
        <v>0</v>
      </c>
      <c r="BD94" s="73">
        <f>ROUND(BD95,2)</f>
        <v>0</v>
      </c>
      <c r="BS94" s="74" t="s">
        <v>70</v>
      </c>
      <c r="BT94" s="74" t="s">
        <v>71</v>
      </c>
      <c r="BU94" s="75" t="s">
        <v>72</v>
      </c>
      <c r="BV94" s="74" t="s">
        <v>73</v>
      </c>
      <c r="BW94" s="74" t="s">
        <v>4</v>
      </c>
      <c r="BX94" s="74" t="s">
        <v>74</v>
      </c>
      <c r="CL94" s="74" t="s">
        <v>1</v>
      </c>
    </row>
    <row r="95" spans="1:91" s="7" customFormat="1" ht="16.5" customHeight="1">
      <c r="A95" s="76" t="s">
        <v>75</v>
      </c>
      <c r="B95" s="77"/>
      <c r="C95" s="78"/>
      <c r="D95" s="174" t="s">
        <v>76</v>
      </c>
      <c r="E95" s="174"/>
      <c r="F95" s="174"/>
      <c r="G95" s="174"/>
      <c r="H95" s="174"/>
      <c r="I95" s="79"/>
      <c r="J95" s="174" t="s">
        <v>77</v>
      </c>
      <c r="K95" s="174"/>
      <c r="L95" s="174"/>
      <c r="M95" s="174"/>
      <c r="N95" s="174"/>
      <c r="O95" s="174"/>
      <c r="P95" s="174"/>
      <c r="Q95" s="174"/>
      <c r="R95" s="174"/>
      <c r="S95" s="174"/>
      <c r="T95" s="174"/>
      <c r="U95" s="174"/>
      <c r="V95" s="174"/>
      <c r="W95" s="174"/>
      <c r="X95" s="174"/>
      <c r="Y95" s="174"/>
      <c r="Z95" s="174"/>
      <c r="AA95" s="174"/>
      <c r="AB95" s="174"/>
      <c r="AC95" s="174"/>
      <c r="AD95" s="174"/>
      <c r="AE95" s="174"/>
      <c r="AF95" s="174"/>
      <c r="AG95" s="172">
        <f>'01 - Vykurovanie'!J30</f>
        <v>0</v>
      </c>
      <c r="AH95" s="173"/>
      <c r="AI95" s="173"/>
      <c r="AJ95" s="173"/>
      <c r="AK95" s="173"/>
      <c r="AL95" s="173"/>
      <c r="AM95" s="173"/>
      <c r="AN95" s="172">
        <f>SUM(AG95,AT95)</f>
        <v>0</v>
      </c>
      <c r="AO95" s="173"/>
      <c r="AP95" s="173"/>
      <c r="AQ95" s="80" t="s">
        <v>78</v>
      </c>
      <c r="AR95" s="77"/>
      <c r="AS95" s="81">
        <v>0</v>
      </c>
      <c r="AT95" s="82">
        <f>ROUND(SUM(AV95:AW95),2)</f>
        <v>0</v>
      </c>
      <c r="AU95" s="83">
        <f>'01 - Vykurovanie'!P130</f>
        <v>487.30999599999996</v>
      </c>
      <c r="AV95" s="82">
        <f>'01 - Vykurovanie'!J33</f>
        <v>0</v>
      </c>
      <c r="AW95" s="82">
        <f>'01 - Vykurovanie'!J34</f>
        <v>0</v>
      </c>
      <c r="AX95" s="82">
        <f>'01 - Vykurovanie'!J35</f>
        <v>0</v>
      </c>
      <c r="AY95" s="82">
        <f>'01 - Vykurovanie'!J36</f>
        <v>0</v>
      </c>
      <c r="AZ95" s="82">
        <f>'01 - Vykurovanie'!F33</f>
        <v>0</v>
      </c>
      <c r="BA95" s="82">
        <f>'01 - Vykurovanie'!F34</f>
        <v>0</v>
      </c>
      <c r="BB95" s="82">
        <f>'01 - Vykurovanie'!F35</f>
        <v>0</v>
      </c>
      <c r="BC95" s="82">
        <f>'01 - Vykurovanie'!F36</f>
        <v>0</v>
      </c>
      <c r="BD95" s="84">
        <f>'01 - Vykurovanie'!F37</f>
        <v>0</v>
      </c>
      <c r="BT95" s="85" t="s">
        <v>79</v>
      </c>
      <c r="BV95" s="85" t="s">
        <v>73</v>
      </c>
      <c r="BW95" s="85" t="s">
        <v>80</v>
      </c>
      <c r="BX95" s="85" t="s">
        <v>4</v>
      </c>
      <c r="CL95" s="85" t="s">
        <v>1</v>
      </c>
      <c r="CM95" s="85" t="s">
        <v>71</v>
      </c>
    </row>
    <row r="96" spans="1:91" s="2" customFormat="1" ht="30" customHeight="1">
      <c r="A96" s="26"/>
      <c r="B96" s="27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7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</row>
    <row r="97" spans="1:57" s="2" customFormat="1" ht="6.95" customHeight="1">
      <c r="A97" s="26"/>
      <c r="B97" s="44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27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</row>
  </sheetData>
  <mergeCells count="40">
    <mergeCell ref="K5:AO5"/>
    <mergeCell ref="K6:AO6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AK31:AO31"/>
    <mergeCell ref="L31:P31"/>
    <mergeCell ref="W32:AE32"/>
    <mergeCell ref="AK32:AO32"/>
    <mergeCell ref="L32:P32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</mergeCells>
  <hyperlinks>
    <hyperlink ref="A95" location="'01 - Vykurovani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357"/>
  <sheetViews>
    <sheetView showGridLines="0" tabSelected="1" topLeftCell="A208" workbookViewId="0">
      <selection activeCell="W378" sqref="W37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86"/>
    </row>
    <row r="2" spans="1:46" s="1" customFormat="1" ht="36.950000000000003" customHeight="1">
      <c r="L2" s="165" t="s">
        <v>5</v>
      </c>
      <c r="M2" s="166"/>
      <c r="N2" s="166"/>
      <c r="O2" s="166"/>
      <c r="P2" s="166"/>
      <c r="Q2" s="166"/>
      <c r="R2" s="166"/>
      <c r="S2" s="166"/>
      <c r="T2" s="166"/>
      <c r="U2" s="166"/>
      <c r="V2" s="166"/>
      <c r="AT2" s="14" t="s">
        <v>80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71</v>
      </c>
    </row>
    <row r="4" spans="1:46" s="1" customFormat="1" ht="24.95" customHeight="1">
      <c r="B4" s="17"/>
      <c r="D4" s="18" t="s">
        <v>81</v>
      </c>
      <c r="L4" s="17"/>
      <c r="M4" s="87" t="s">
        <v>9</v>
      </c>
      <c r="AT4" s="14" t="s">
        <v>3</v>
      </c>
    </row>
    <row r="5" spans="1:46" s="1" customFormat="1" ht="6.95" customHeight="1">
      <c r="B5" s="17"/>
      <c r="L5" s="17"/>
    </row>
    <row r="6" spans="1:46" s="1" customFormat="1" ht="12" customHeight="1">
      <c r="B6" s="17"/>
      <c r="D6" s="23" t="s">
        <v>13</v>
      </c>
      <c r="L6" s="17"/>
    </row>
    <row r="7" spans="1:46" s="1" customFormat="1" ht="16.5" customHeight="1">
      <c r="B7" s="17"/>
      <c r="E7" s="203" t="str">
        <f>'Rekapitulácia stavby'!K6</f>
        <v>Zvýšenie energetickej účinnosti Kultúrneho domu</v>
      </c>
      <c r="F7" s="204"/>
      <c r="G7" s="204"/>
      <c r="H7" s="204"/>
      <c r="L7" s="17"/>
    </row>
    <row r="8" spans="1:46" s="2" customFormat="1" ht="12" customHeight="1">
      <c r="A8" s="26"/>
      <c r="B8" s="27"/>
      <c r="C8" s="26"/>
      <c r="D8" s="23" t="s">
        <v>82</v>
      </c>
      <c r="E8" s="26"/>
      <c r="F8" s="26"/>
      <c r="G8" s="26"/>
      <c r="H8" s="26"/>
      <c r="I8" s="26"/>
      <c r="J8" s="26"/>
      <c r="K8" s="26"/>
      <c r="L8" s="39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</row>
    <row r="9" spans="1:46" s="2" customFormat="1" ht="16.5" customHeight="1">
      <c r="A9" s="26"/>
      <c r="B9" s="27"/>
      <c r="C9" s="26"/>
      <c r="D9" s="26"/>
      <c r="E9" s="177" t="s">
        <v>83</v>
      </c>
      <c r="F9" s="202"/>
      <c r="G9" s="202"/>
      <c r="H9" s="202"/>
      <c r="I9" s="26"/>
      <c r="J9" s="26"/>
      <c r="K9" s="26"/>
      <c r="L9" s="39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>
      <c r="A10" s="26"/>
      <c r="B10" s="27"/>
      <c r="C10" s="26"/>
      <c r="D10" s="26"/>
      <c r="E10" s="26"/>
      <c r="F10" s="26"/>
      <c r="G10" s="26"/>
      <c r="H10" s="26"/>
      <c r="I10" s="26"/>
      <c r="J10" s="26"/>
      <c r="K10" s="26"/>
      <c r="L10" s="39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2" customHeight="1">
      <c r="A11" s="26"/>
      <c r="B11" s="27"/>
      <c r="C11" s="26"/>
      <c r="D11" s="23" t="s">
        <v>15</v>
      </c>
      <c r="E11" s="26"/>
      <c r="F11" s="21" t="s">
        <v>1</v>
      </c>
      <c r="G11" s="26"/>
      <c r="H11" s="26"/>
      <c r="I11" s="23" t="s">
        <v>16</v>
      </c>
      <c r="J11" s="21" t="s">
        <v>1</v>
      </c>
      <c r="K11" s="26"/>
      <c r="L11" s="39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 ht="12" customHeight="1">
      <c r="A12" s="26"/>
      <c r="B12" s="27"/>
      <c r="C12" s="26"/>
      <c r="D12" s="23" t="s">
        <v>17</v>
      </c>
      <c r="E12" s="26"/>
      <c r="F12" s="21" t="s">
        <v>18</v>
      </c>
      <c r="G12" s="26"/>
      <c r="H12" s="26"/>
      <c r="I12" s="23" t="s">
        <v>19</v>
      </c>
      <c r="J12" s="52"/>
      <c r="K12" s="26"/>
      <c r="L12" s="39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0.9" customHeight="1">
      <c r="A13" s="26"/>
      <c r="B13" s="27"/>
      <c r="C13" s="26"/>
      <c r="D13" s="26"/>
      <c r="E13" s="26"/>
      <c r="F13" s="26"/>
      <c r="G13" s="26"/>
      <c r="H13" s="26"/>
      <c r="I13" s="26"/>
      <c r="J13" s="26"/>
      <c r="K13" s="26"/>
      <c r="L13" s="39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3" t="s">
        <v>20</v>
      </c>
      <c r="E14" s="26"/>
      <c r="F14" s="26"/>
      <c r="G14" s="26"/>
      <c r="H14" s="26"/>
      <c r="I14" s="23" t="s">
        <v>21</v>
      </c>
      <c r="J14" s="21" t="s">
        <v>1</v>
      </c>
      <c r="K14" s="26"/>
      <c r="L14" s="39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8" customHeight="1">
      <c r="A15" s="26"/>
      <c r="B15" s="27"/>
      <c r="C15" s="26"/>
      <c r="D15" s="26"/>
      <c r="E15" s="21" t="s">
        <v>22</v>
      </c>
      <c r="F15" s="26"/>
      <c r="G15" s="26"/>
      <c r="H15" s="26"/>
      <c r="I15" s="23" t="s">
        <v>23</v>
      </c>
      <c r="J15" s="21" t="s">
        <v>1</v>
      </c>
      <c r="K15" s="26"/>
      <c r="L15" s="39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6.95" customHeight="1">
      <c r="A16" s="26"/>
      <c r="B16" s="27"/>
      <c r="C16" s="26"/>
      <c r="D16" s="26"/>
      <c r="E16" s="26"/>
      <c r="F16" s="26"/>
      <c r="G16" s="26"/>
      <c r="H16" s="26"/>
      <c r="I16" s="26"/>
      <c r="J16" s="26"/>
      <c r="K16" s="26"/>
      <c r="L16" s="39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2" customHeight="1">
      <c r="A17" s="26"/>
      <c r="B17" s="27"/>
      <c r="C17" s="26"/>
      <c r="D17" s="23" t="s">
        <v>24</v>
      </c>
      <c r="E17" s="26"/>
      <c r="F17" s="26"/>
      <c r="G17" s="26"/>
      <c r="H17" s="26"/>
      <c r="I17" s="23" t="s">
        <v>21</v>
      </c>
      <c r="J17" s="21" t="str">
        <f>'Rekapitulácia stavby'!AN13</f>
        <v/>
      </c>
      <c r="K17" s="26"/>
      <c r="L17" s="39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18" customHeight="1">
      <c r="A18" s="26"/>
      <c r="B18" s="27"/>
      <c r="C18" s="26"/>
      <c r="D18" s="26"/>
      <c r="E18" s="196" t="str">
        <f>'Rekapitulácia stavby'!E14</f>
        <v xml:space="preserve"> </v>
      </c>
      <c r="F18" s="196"/>
      <c r="G18" s="196"/>
      <c r="H18" s="196"/>
      <c r="I18" s="23" t="s">
        <v>23</v>
      </c>
      <c r="J18" s="21" t="str">
        <f>'Rekapitulácia stavby'!AN14</f>
        <v/>
      </c>
      <c r="K18" s="26"/>
      <c r="L18" s="39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6.95" customHeight="1">
      <c r="A19" s="26"/>
      <c r="B19" s="27"/>
      <c r="C19" s="26"/>
      <c r="D19" s="26"/>
      <c r="E19" s="26"/>
      <c r="F19" s="26"/>
      <c r="G19" s="26"/>
      <c r="H19" s="26"/>
      <c r="I19" s="26"/>
      <c r="J19" s="26"/>
      <c r="K19" s="26"/>
      <c r="L19" s="39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2" customHeight="1">
      <c r="A20" s="26"/>
      <c r="B20" s="27"/>
      <c r="C20" s="26"/>
      <c r="D20" s="23" t="s">
        <v>26</v>
      </c>
      <c r="E20" s="26"/>
      <c r="F20" s="26"/>
      <c r="G20" s="26"/>
      <c r="H20" s="26"/>
      <c r="I20" s="23" t="s">
        <v>21</v>
      </c>
      <c r="J20" s="21" t="s">
        <v>1</v>
      </c>
      <c r="K20" s="26"/>
      <c r="L20" s="39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18" customHeight="1">
      <c r="A21" s="26"/>
      <c r="B21" s="27"/>
      <c r="C21" s="26"/>
      <c r="D21" s="26"/>
      <c r="E21" s="21" t="s">
        <v>27</v>
      </c>
      <c r="F21" s="26"/>
      <c r="G21" s="26"/>
      <c r="H21" s="26"/>
      <c r="I21" s="23" t="s">
        <v>23</v>
      </c>
      <c r="J21" s="21" t="s">
        <v>1</v>
      </c>
      <c r="K21" s="26"/>
      <c r="L21" s="39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6.95" customHeight="1">
      <c r="A22" s="26"/>
      <c r="B22" s="27"/>
      <c r="C22" s="26"/>
      <c r="D22" s="26"/>
      <c r="E22" s="26"/>
      <c r="F22" s="26"/>
      <c r="G22" s="26"/>
      <c r="H22" s="26"/>
      <c r="I22" s="26"/>
      <c r="J22" s="26"/>
      <c r="K22" s="26"/>
      <c r="L22" s="39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2" customHeight="1">
      <c r="A23" s="26"/>
      <c r="B23" s="27"/>
      <c r="C23" s="26"/>
      <c r="D23" s="23" t="s">
        <v>29</v>
      </c>
      <c r="E23" s="26"/>
      <c r="F23" s="26"/>
      <c r="G23" s="26"/>
      <c r="H23" s="26"/>
      <c r="I23" s="23" t="s">
        <v>21</v>
      </c>
      <c r="J23" s="21" t="s">
        <v>1</v>
      </c>
      <c r="K23" s="26"/>
      <c r="L23" s="39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18" customHeight="1">
      <c r="A24" s="26"/>
      <c r="B24" s="27"/>
      <c r="C24" s="26"/>
      <c r="D24" s="26"/>
      <c r="E24" s="21" t="s">
        <v>27</v>
      </c>
      <c r="F24" s="26"/>
      <c r="G24" s="26"/>
      <c r="H24" s="26"/>
      <c r="I24" s="23" t="s">
        <v>23</v>
      </c>
      <c r="J24" s="21" t="s">
        <v>1</v>
      </c>
      <c r="K24" s="26"/>
      <c r="L24" s="39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6.95" customHeight="1">
      <c r="A25" s="26"/>
      <c r="B25" s="27"/>
      <c r="C25" s="26"/>
      <c r="D25" s="26"/>
      <c r="E25" s="26"/>
      <c r="F25" s="26"/>
      <c r="G25" s="26"/>
      <c r="H25" s="26"/>
      <c r="I25" s="26"/>
      <c r="J25" s="26"/>
      <c r="K25" s="26"/>
      <c r="L25" s="39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2" customHeight="1">
      <c r="A26" s="26"/>
      <c r="B26" s="27"/>
      <c r="C26" s="26"/>
      <c r="D26" s="23" t="s">
        <v>30</v>
      </c>
      <c r="E26" s="26"/>
      <c r="F26" s="26"/>
      <c r="G26" s="26"/>
      <c r="H26" s="26"/>
      <c r="I26" s="26"/>
      <c r="J26" s="26"/>
      <c r="K26" s="26"/>
      <c r="L26" s="39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8" customFormat="1" ht="16.5" customHeight="1">
      <c r="A27" s="88"/>
      <c r="B27" s="89"/>
      <c r="C27" s="88"/>
      <c r="D27" s="88"/>
      <c r="E27" s="198" t="s">
        <v>1</v>
      </c>
      <c r="F27" s="198"/>
      <c r="G27" s="198"/>
      <c r="H27" s="198"/>
      <c r="I27" s="88"/>
      <c r="J27" s="88"/>
      <c r="K27" s="88"/>
      <c r="L27" s="90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</row>
    <row r="28" spans="1:31" s="2" customFormat="1" ht="6.95" customHeight="1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39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2" customFormat="1" ht="6.95" customHeight="1">
      <c r="A29" s="26"/>
      <c r="B29" s="27"/>
      <c r="C29" s="26"/>
      <c r="D29" s="63"/>
      <c r="E29" s="63"/>
      <c r="F29" s="63"/>
      <c r="G29" s="63"/>
      <c r="H29" s="63"/>
      <c r="I29" s="63"/>
      <c r="J29" s="63"/>
      <c r="K29" s="63"/>
      <c r="L29" s="39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</row>
    <row r="30" spans="1:31" s="2" customFormat="1" ht="25.35" customHeight="1">
      <c r="A30" s="26"/>
      <c r="B30" s="27"/>
      <c r="C30" s="26"/>
      <c r="D30" s="91" t="s">
        <v>31</v>
      </c>
      <c r="E30" s="26"/>
      <c r="F30" s="26"/>
      <c r="G30" s="26"/>
      <c r="H30" s="26"/>
      <c r="I30" s="26"/>
      <c r="J30" s="68">
        <f>ROUND(J130, 2)</f>
        <v>0</v>
      </c>
      <c r="K30" s="26"/>
      <c r="L30" s="39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5" customHeight="1">
      <c r="A31" s="26"/>
      <c r="B31" s="27"/>
      <c r="C31" s="26"/>
      <c r="D31" s="63"/>
      <c r="E31" s="63"/>
      <c r="F31" s="63"/>
      <c r="G31" s="63"/>
      <c r="H31" s="63"/>
      <c r="I31" s="63"/>
      <c r="J31" s="63"/>
      <c r="K31" s="63"/>
      <c r="L31" s="39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14.45" customHeight="1">
      <c r="A32" s="26"/>
      <c r="B32" s="27"/>
      <c r="C32" s="26"/>
      <c r="D32" s="26"/>
      <c r="E32" s="26"/>
      <c r="F32" s="30" t="s">
        <v>33</v>
      </c>
      <c r="G32" s="26"/>
      <c r="H32" s="26"/>
      <c r="I32" s="30" t="s">
        <v>32</v>
      </c>
      <c r="J32" s="30" t="s">
        <v>34</v>
      </c>
      <c r="K32" s="26"/>
      <c r="L32" s="39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14.45" customHeight="1">
      <c r="A33" s="26"/>
      <c r="B33" s="27"/>
      <c r="C33" s="26"/>
      <c r="D33" s="92" t="s">
        <v>35</v>
      </c>
      <c r="E33" s="32" t="s">
        <v>36</v>
      </c>
      <c r="F33" s="93">
        <f>ROUND((SUM(BE130:BE356)),  2)</f>
        <v>0</v>
      </c>
      <c r="G33" s="94"/>
      <c r="H33" s="94"/>
      <c r="I33" s="95">
        <v>0.2</v>
      </c>
      <c r="J33" s="93">
        <f>ROUND(((SUM(BE130:BE356))*I33),  2)</f>
        <v>0</v>
      </c>
      <c r="K33" s="26"/>
      <c r="L33" s="39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5" customHeight="1">
      <c r="A34" s="26"/>
      <c r="B34" s="27"/>
      <c r="C34" s="26"/>
      <c r="D34" s="26"/>
      <c r="E34" s="32" t="s">
        <v>37</v>
      </c>
      <c r="F34" s="96">
        <f>ROUND((SUM(BF130:BF356)),  2)</f>
        <v>0</v>
      </c>
      <c r="G34" s="26"/>
      <c r="H34" s="26"/>
      <c r="I34" s="97">
        <v>0.2</v>
      </c>
      <c r="J34" s="96">
        <f>ROUND(((SUM(BF130:BF356))*I34),  2)</f>
        <v>0</v>
      </c>
      <c r="K34" s="26"/>
      <c r="L34" s="39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5" hidden="1" customHeight="1">
      <c r="A35" s="26"/>
      <c r="B35" s="27"/>
      <c r="C35" s="26"/>
      <c r="D35" s="26"/>
      <c r="E35" s="23" t="s">
        <v>38</v>
      </c>
      <c r="F35" s="96">
        <f>ROUND((SUM(BG130:BG356)),  2)</f>
        <v>0</v>
      </c>
      <c r="G35" s="26"/>
      <c r="H35" s="26"/>
      <c r="I35" s="97">
        <v>0.2</v>
      </c>
      <c r="J35" s="96">
        <f>0</f>
        <v>0</v>
      </c>
      <c r="K35" s="26"/>
      <c r="L35" s="39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5" hidden="1" customHeight="1">
      <c r="A36" s="26"/>
      <c r="B36" s="27"/>
      <c r="C36" s="26"/>
      <c r="D36" s="26"/>
      <c r="E36" s="23" t="s">
        <v>39</v>
      </c>
      <c r="F36" s="96">
        <f>ROUND((SUM(BH130:BH356)),  2)</f>
        <v>0</v>
      </c>
      <c r="G36" s="26"/>
      <c r="H36" s="26"/>
      <c r="I36" s="97">
        <v>0.2</v>
      </c>
      <c r="J36" s="96">
        <f>0</f>
        <v>0</v>
      </c>
      <c r="K36" s="26"/>
      <c r="L36" s="39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5" hidden="1" customHeight="1">
      <c r="A37" s="26"/>
      <c r="B37" s="27"/>
      <c r="C37" s="26"/>
      <c r="D37" s="26"/>
      <c r="E37" s="32" t="s">
        <v>40</v>
      </c>
      <c r="F37" s="93">
        <f>ROUND((SUM(BI130:BI356)),  2)</f>
        <v>0</v>
      </c>
      <c r="G37" s="94"/>
      <c r="H37" s="94"/>
      <c r="I37" s="95">
        <v>0</v>
      </c>
      <c r="J37" s="93">
        <f>0</f>
        <v>0</v>
      </c>
      <c r="K37" s="26"/>
      <c r="L37" s="39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6.95" customHeight="1">
      <c r="A38" s="26"/>
      <c r="B38" s="27"/>
      <c r="C38" s="26"/>
      <c r="D38" s="26"/>
      <c r="E38" s="26"/>
      <c r="F38" s="26"/>
      <c r="G38" s="26"/>
      <c r="H38" s="26"/>
      <c r="I38" s="26"/>
      <c r="J38" s="26"/>
      <c r="K38" s="26"/>
      <c r="L38" s="39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25.35" customHeight="1">
      <c r="A39" s="26"/>
      <c r="B39" s="27"/>
      <c r="C39" s="98"/>
      <c r="D39" s="99" t="s">
        <v>41</v>
      </c>
      <c r="E39" s="57"/>
      <c r="F39" s="57"/>
      <c r="G39" s="100" t="s">
        <v>42</v>
      </c>
      <c r="H39" s="101" t="s">
        <v>43</v>
      </c>
      <c r="I39" s="57"/>
      <c r="J39" s="102">
        <f>SUM(J30:J37)</f>
        <v>0</v>
      </c>
      <c r="K39" s="103"/>
      <c r="L39" s="39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14.45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9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2.4500000000000002" customHeight="1">
      <c r="B43" s="17"/>
      <c r="L43" s="17"/>
    </row>
    <row r="44" spans="1:31" s="1" customFormat="1" ht="14.45" hidden="1" customHeight="1">
      <c r="B44" s="17"/>
      <c r="L44" s="17"/>
    </row>
    <row r="45" spans="1:31" s="1" customFormat="1" ht="14.45" hidden="1" customHeight="1">
      <c r="B45" s="17"/>
      <c r="L45" s="17"/>
    </row>
    <row r="46" spans="1:31" s="1" customFormat="1" ht="14.45" hidden="1" customHeight="1">
      <c r="B46" s="17"/>
      <c r="L46" s="17"/>
    </row>
    <row r="47" spans="1:31" s="1" customFormat="1" ht="14.45" hidden="1" customHeight="1">
      <c r="B47" s="17"/>
      <c r="L47" s="17"/>
    </row>
    <row r="48" spans="1:31" s="1" customFormat="1" ht="14.45" hidden="1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39"/>
      <c r="D50" s="40" t="s">
        <v>44</v>
      </c>
      <c r="E50" s="41"/>
      <c r="F50" s="41"/>
      <c r="G50" s="40" t="s">
        <v>45</v>
      </c>
      <c r="H50" s="41"/>
      <c r="I50" s="41"/>
      <c r="J50" s="41"/>
      <c r="K50" s="41"/>
      <c r="L50" s="39"/>
    </row>
    <row r="51" spans="1:31">
      <c r="B51" s="17"/>
      <c r="L51" s="17"/>
    </row>
    <row r="52" spans="1:31">
      <c r="B52" s="17"/>
      <c r="L52" s="17"/>
    </row>
    <row r="53" spans="1:31">
      <c r="B53" s="17"/>
      <c r="L53" s="17"/>
    </row>
    <row r="54" spans="1:31">
      <c r="B54" s="17"/>
      <c r="L54" s="17"/>
    </row>
    <row r="55" spans="1:31">
      <c r="B55" s="17"/>
      <c r="L55" s="17"/>
    </row>
    <row r="56" spans="1:31">
      <c r="B56" s="17"/>
      <c r="L56" s="17"/>
    </row>
    <row r="57" spans="1:31">
      <c r="B57" s="17"/>
      <c r="L57" s="17"/>
    </row>
    <row r="58" spans="1:31">
      <c r="B58" s="17"/>
      <c r="L58" s="17"/>
    </row>
    <row r="59" spans="1:31">
      <c r="B59" s="17"/>
      <c r="L59" s="17"/>
    </row>
    <row r="60" spans="1:31">
      <c r="B60" s="17"/>
      <c r="L60" s="17"/>
    </row>
    <row r="61" spans="1:31" s="2" customFormat="1" ht="12.75">
      <c r="A61" s="26"/>
      <c r="B61" s="27"/>
      <c r="C61" s="26"/>
      <c r="D61" s="42" t="s">
        <v>46</v>
      </c>
      <c r="E61" s="29"/>
      <c r="F61" s="104" t="s">
        <v>47</v>
      </c>
      <c r="G61" s="42" t="s">
        <v>46</v>
      </c>
      <c r="H61" s="29"/>
      <c r="I61" s="29"/>
      <c r="J61" s="105" t="s">
        <v>47</v>
      </c>
      <c r="K61" s="29"/>
      <c r="L61" s="39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7"/>
      <c r="L62" s="17"/>
    </row>
    <row r="63" spans="1:31">
      <c r="B63" s="17"/>
      <c r="L63" s="17"/>
    </row>
    <row r="64" spans="1:31">
      <c r="B64" s="17"/>
      <c r="L64" s="17"/>
    </row>
    <row r="65" spans="1:31" s="2" customFormat="1" ht="12.75">
      <c r="A65" s="26"/>
      <c r="B65" s="27"/>
      <c r="C65" s="26"/>
      <c r="D65" s="40" t="s">
        <v>48</v>
      </c>
      <c r="E65" s="43"/>
      <c r="F65" s="43"/>
      <c r="G65" s="40" t="s">
        <v>49</v>
      </c>
      <c r="H65" s="43"/>
      <c r="I65" s="43"/>
      <c r="J65" s="43"/>
      <c r="K65" s="43"/>
      <c r="L65" s="39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7"/>
      <c r="L66" s="17"/>
    </row>
    <row r="67" spans="1:31">
      <c r="B67" s="17"/>
      <c r="L67" s="17"/>
    </row>
    <row r="68" spans="1:31">
      <c r="B68" s="17"/>
      <c r="L68" s="17"/>
    </row>
    <row r="69" spans="1:31">
      <c r="B69" s="17"/>
      <c r="L69" s="17"/>
    </row>
    <row r="70" spans="1:31">
      <c r="B70" s="17"/>
      <c r="L70" s="17"/>
    </row>
    <row r="71" spans="1:31">
      <c r="B71" s="17"/>
      <c r="L71" s="17"/>
    </row>
    <row r="72" spans="1:31">
      <c r="B72" s="17"/>
      <c r="L72" s="17"/>
    </row>
    <row r="73" spans="1:31">
      <c r="B73" s="17"/>
      <c r="L73" s="17"/>
    </row>
    <row r="74" spans="1:31">
      <c r="B74" s="17"/>
      <c r="L74" s="17"/>
    </row>
    <row r="75" spans="1:31">
      <c r="B75" s="17"/>
      <c r="L75" s="17"/>
    </row>
    <row r="76" spans="1:31" s="2" customFormat="1" ht="12.75">
      <c r="A76" s="26"/>
      <c r="B76" s="27"/>
      <c r="C76" s="26"/>
      <c r="D76" s="42" t="s">
        <v>46</v>
      </c>
      <c r="E76" s="29"/>
      <c r="F76" s="104" t="s">
        <v>47</v>
      </c>
      <c r="G76" s="42" t="s">
        <v>46</v>
      </c>
      <c r="H76" s="29"/>
      <c r="I76" s="29"/>
      <c r="J76" s="105" t="s">
        <v>47</v>
      </c>
      <c r="K76" s="29"/>
      <c r="L76" s="39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5" customHeight="1">
      <c r="A77" s="26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9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47" s="2" customFormat="1" ht="6.95" customHeight="1">
      <c r="A81" s="26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9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47" s="2" customFormat="1" ht="24.95" customHeight="1">
      <c r="A82" s="26"/>
      <c r="B82" s="27"/>
      <c r="C82" s="18" t="s">
        <v>84</v>
      </c>
      <c r="D82" s="26"/>
      <c r="E82" s="26"/>
      <c r="F82" s="26"/>
      <c r="G82" s="26"/>
      <c r="H82" s="26"/>
      <c r="I82" s="26"/>
      <c r="J82" s="26"/>
      <c r="K82" s="26"/>
      <c r="L82" s="39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47" s="2" customFormat="1" ht="6.95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9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47" s="2" customFormat="1" ht="12" customHeight="1">
      <c r="A84" s="26"/>
      <c r="B84" s="27"/>
      <c r="C84" s="23" t="s">
        <v>13</v>
      </c>
      <c r="D84" s="26"/>
      <c r="E84" s="26"/>
      <c r="F84" s="26"/>
      <c r="G84" s="26"/>
      <c r="H84" s="26"/>
      <c r="I84" s="26"/>
      <c r="J84" s="26"/>
      <c r="K84" s="26"/>
      <c r="L84" s="39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47" s="2" customFormat="1" ht="16.5" customHeight="1">
      <c r="A85" s="26"/>
      <c r="B85" s="27"/>
      <c r="C85" s="26"/>
      <c r="D85" s="26"/>
      <c r="E85" s="203" t="str">
        <f>E7</f>
        <v>Zvýšenie energetickej účinnosti Kultúrneho domu</v>
      </c>
      <c r="F85" s="204"/>
      <c r="G85" s="204"/>
      <c r="H85" s="204"/>
      <c r="I85" s="26"/>
      <c r="J85" s="26"/>
      <c r="K85" s="26"/>
      <c r="L85" s="39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47" s="2" customFormat="1" ht="12" customHeight="1">
      <c r="A86" s="26"/>
      <c r="B86" s="27"/>
      <c r="C86" s="23" t="s">
        <v>82</v>
      </c>
      <c r="D86" s="26"/>
      <c r="E86" s="26"/>
      <c r="F86" s="26"/>
      <c r="G86" s="26"/>
      <c r="H86" s="26"/>
      <c r="I86" s="26"/>
      <c r="J86" s="26"/>
      <c r="K86" s="26"/>
      <c r="L86" s="39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</row>
    <row r="87" spans="1:47" s="2" customFormat="1" ht="16.5" customHeight="1">
      <c r="A87" s="26"/>
      <c r="B87" s="27"/>
      <c r="C87" s="26"/>
      <c r="D87" s="26"/>
      <c r="E87" s="177" t="str">
        <f>E9</f>
        <v>01 - Vykurovanie</v>
      </c>
      <c r="F87" s="202"/>
      <c r="G87" s="202"/>
      <c r="H87" s="202"/>
      <c r="I87" s="26"/>
      <c r="J87" s="26"/>
      <c r="K87" s="26"/>
      <c r="L87" s="39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47" s="2" customFormat="1" ht="6.95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39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47" s="2" customFormat="1" ht="12" customHeight="1">
      <c r="A89" s="26"/>
      <c r="B89" s="27"/>
      <c r="C89" s="23" t="s">
        <v>17</v>
      </c>
      <c r="D89" s="26"/>
      <c r="E89" s="26"/>
      <c r="F89" s="21" t="str">
        <f>F12</f>
        <v>Štúrová 52/97, Spišská Stará Ves</v>
      </c>
      <c r="G89" s="26"/>
      <c r="H89" s="26"/>
      <c r="I89" s="23" t="s">
        <v>19</v>
      </c>
      <c r="J89" s="52" t="str">
        <f>IF(J12="","",J12)</f>
        <v/>
      </c>
      <c r="K89" s="26"/>
      <c r="L89" s="39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47" s="2" customFormat="1" ht="6.95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9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47" s="2" customFormat="1" ht="15.2" customHeight="1">
      <c r="A91" s="26"/>
      <c r="B91" s="27"/>
      <c r="C91" s="23" t="s">
        <v>20</v>
      </c>
      <c r="D91" s="26"/>
      <c r="E91" s="26"/>
      <c r="F91" s="21" t="str">
        <f>E15</f>
        <v>Mesto Spišská Stará Ves</v>
      </c>
      <c r="G91" s="26"/>
      <c r="H91" s="26"/>
      <c r="I91" s="23" t="s">
        <v>26</v>
      </c>
      <c r="J91" s="24" t="str">
        <f>E21</f>
        <v>Ing. Jozef HOLIC</v>
      </c>
      <c r="K91" s="26"/>
      <c r="L91" s="39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47" s="2" customFormat="1" ht="15.2" customHeight="1">
      <c r="A92" s="26"/>
      <c r="B92" s="27"/>
      <c r="C92" s="23" t="s">
        <v>24</v>
      </c>
      <c r="D92" s="26"/>
      <c r="E92" s="26"/>
      <c r="F92" s="21" t="str">
        <f>IF(E18="","",E18)</f>
        <v xml:space="preserve"> </v>
      </c>
      <c r="G92" s="26"/>
      <c r="H92" s="26"/>
      <c r="I92" s="23" t="s">
        <v>29</v>
      </c>
      <c r="J92" s="24" t="str">
        <f>E24</f>
        <v>Ing. Jozef HOLIC</v>
      </c>
      <c r="K92" s="26"/>
      <c r="L92" s="39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47" s="2" customFormat="1" ht="10.3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39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47" s="2" customFormat="1" ht="29.25" customHeight="1">
      <c r="A94" s="26"/>
      <c r="B94" s="27"/>
      <c r="C94" s="106" t="s">
        <v>85</v>
      </c>
      <c r="D94" s="98"/>
      <c r="E94" s="98"/>
      <c r="F94" s="98"/>
      <c r="G94" s="98"/>
      <c r="H94" s="98"/>
      <c r="I94" s="98"/>
      <c r="J94" s="107" t="s">
        <v>86</v>
      </c>
      <c r="K94" s="98"/>
      <c r="L94" s="39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47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9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47" s="2" customFormat="1" ht="22.9" customHeight="1">
      <c r="A96" s="26"/>
      <c r="B96" s="27"/>
      <c r="C96" s="108" t="s">
        <v>87</v>
      </c>
      <c r="D96" s="26"/>
      <c r="E96" s="26"/>
      <c r="F96" s="26"/>
      <c r="G96" s="26"/>
      <c r="H96" s="26"/>
      <c r="I96" s="26"/>
      <c r="J96" s="68">
        <f>J130</f>
        <v>0</v>
      </c>
      <c r="K96" s="26"/>
      <c r="L96" s="39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U96" s="14" t="s">
        <v>88</v>
      </c>
    </row>
    <row r="97" spans="1:31" s="9" customFormat="1" ht="24.95" customHeight="1">
      <c r="B97" s="109"/>
      <c r="D97" s="110" t="s">
        <v>89</v>
      </c>
      <c r="E97" s="111"/>
      <c r="F97" s="111"/>
      <c r="G97" s="111"/>
      <c r="H97" s="111"/>
      <c r="I97" s="111"/>
      <c r="J97" s="112">
        <f>J131</f>
        <v>0</v>
      </c>
      <c r="L97" s="109"/>
    </row>
    <row r="98" spans="1:31" s="10" customFormat="1" ht="19.899999999999999" customHeight="1">
      <c r="B98" s="113"/>
      <c r="D98" s="114" t="s">
        <v>90</v>
      </c>
      <c r="E98" s="115"/>
      <c r="F98" s="115"/>
      <c r="G98" s="115"/>
      <c r="H98" s="115"/>
      <c r="I98" s="115"/>
      <c r="J98" s="116">
        <f>J132</f>
        <v>0</v>
      </c>
      <c r="L98" s="113"/>
    </row>
    <row r="99" spans="1:31" s="10" customFormat="1" ht="19.899999999999999" customHeight="1">
      <c r="B99" s="113"/>
      <c r="D99" s="114" t="s">
        <v>91</v>
      </c>
      <c r="E99" s="115"/>
      <c r="F99" s="115"/>
      <c r="G99" s="115"/>
      <c r="H99" s="115"/>
      <c r="I99" s="115"/>
      <c r="J99" s="116">
        <f>J143</f>
        <v>0</v>
      </c>
      <c r="L99" s="113"/>
    </row>
    <row r="100" spans="1:31" s="10" customFormat="1" ht="19.899999999999999" customHeight="1">
      <c r="B100" s="113"/>
      <c r="D100" s="114" t="s">
        <v>92</v>
      </c>
      <c r="E100" s="115"/>
      <c r="F100" s="115"/>
      <c r="G100" s="115"/>
      <c r="H100" s="115"/>
      <c r="I100" s="115"/>
      <c r="J100" s="116">
        <f>J145</f>
        <v>0</v>
      </c>
      <c r="L100" s="113"/>
    </row>
    <row r="101" spans="1:31" s="10" customFormat="1" ht="19.899999999999999" customHeight="1">
      <c r="B101" s="113"/>
      <c r="D101" s="114" t="s">
        <v>93</v>
      </c>
      <c r="E101" s="115"/>
      <c r="F101" s="115"/>
      <c r="G101" s="115"/>
      <c r="H101" s="115"/>
      <c r="I101" s="115"/>
      <c r="J101" s="116">
        <f>J158</f>
        <v>0</v>
      </c>
      <c r="L101" s="113"/>
    </row>
    <row r="102" spans="1:31" s="10" customFormat="1" ht="19.899999999999999" customHeight="1">
      <c r="B102" s="113"/>
      <c r="D102" s="114" t="s">
        <v>94</v>
      </c>
      <c r="E102" s="115"/>
      <c r="F102" s="115"/>
      <c r="G102" s="115"/>
      <c r="H102" s="115"/>
      <c r="I102" s="115"/>
      <c r="J102" s="116">
        <f>J178</f>
        <v>0</v>
      </c>
      <c r="L102" s="113"/>
    </row>
    <row r="103" spans="1:31" s="10" customFormat="1" ht="19.899999999999999" customHeight="1">
      <c r="B103" s="113"/>
      <c r="D103" s="114" t="s">
        <v>95</v>
      </c>
      <c r="E103" s="115"/>
      <c r="F103" s="115"/>
      <c r="G103" s="115"/>
      <c r="H103" s="115"/>
      <c r="I103" s="115"/>
      <c r="J103" s="116">
        <f>J186</f>
        <v>0</v>
      </c>
      <c r="L103" s="113"/>
    </row>
    <row r="104" spans="1:31" s="10" customFormat="1" ht="19.899999999999999" customHeight="1">
      <c r="B104" s="113"/>
      <c r="D104" s="114" t="s">
        <v>96</v>
      </c>
      <c r="E104" s="115"/>
      <c r="F104" s="115"/>
      <c r="G104" s="115"/>
      <c r="H104" s="115"/>
      <c r="I104" s="115"/>
      <c r="J104" s="116">
        <f>J195</f>
        <v>0</v>
      </c>
      <c r="L104" s="113"/>
    </row>
    <row r="105" spans="1:31" s="10" customFormat="1" ht="19.899999999999999" customHeight="1">
      <c r="B105" s="113"/>
      <c r="D105" s="114" t="s">
        <v>97</v>
      </c>
      <c r="E105" s="115"/>
      <c r="F105" s="115"/>
      <c r="G105" s="115"/>
      <c r="H105" s="115"/>
      <c r="I105" s="115"/>
      <c r="J105" s="116">
        <f>J230</f>
        <v>0</v>
      </c>
      <c r="L105" s="113"/>
    </row>
    <row r="106" spans="1:31" s="10" customFormat="1" ht="19.899999999999999" customHeight="1">
      <c r="B106" s="113"/>
      <c r="D106" s="114" t="s">
        <v>98</v>
      </c>
      <c r="E106" s="115"/>
      <c r="F106" s="115"/>
      <c r="G106" s="115"/>
      <c r="H106" s="115"/>
      <c r="I106" s="115"/>
      <c r="J106" s="116">
        <f>J246</f>
        <v>0</v>
      </c>
      <c r="L106" s="113"/>
    </row>
    <row r="107" spans="1:31" s="10" customFormat="1" ht="19.899999999999999" customHeight="1">
      <c r="B107" s="113"/>
      <c r="D107" s="114" t="s">
        <v>99</v>
      </c>
      <c r="E107" s="115"/>
      <c r="F107" s="115"/>
      <c r="G107" s="115"/>
      <c r="H107" s="115"/>
      <c r="I107" s="115"/>
      <c r="J107" s="116">
        <f>J303</f>
        <v>0</v>
      </c>
      <c r="L107" s="113"/>
    </row>
    <row r="108" spans="1:31" s="10" customFormat="1" ht="19.899999999999999" customHeight="1">
      <c r="B108" s="113"/>
      <c r="D108" s="114" t="s">
        <v>100</v>
      </c>
      <c r="E108" s="115"/>
      <c r="F108" s="115"/>
      <c r="G108" s="115"/>
      <c r="H108" s="115"/>
      <c r="I108" s="115"/>
      <c r="J108" s="116">
        <f>J344</f>
        <v>0</v>
      </c>
      <c r="L108" s="113"/>
    </row>
    <row r="109" spans="1:31" s="9" customFormat="1" ht="24.95" customHeight="1">
      <c r="B109" s="109"/>
      <c r="D109" s="110" t="s">
        <v>101</v>
      </c>
      <c r="E109" s="111"/>
      <c r="F109" s="111"/>
      <c r="G109" s="111"/>
      <c r="H109" s="111"/>
      <c r="I109" s="111"/>
      <c r="J109" s="112">
        <f>J351</f>
        <v>0</v>
      </c>
      <c r="L109" s="109"/>
    </row>
    <row r="110" spans="1:31" s="10" customFormat="1" ht="19.899999999999999" customHeight="1">
      <c r="B110" s="113"/>
      <c r="D110" s="114" t="s">
        <v>102</v>
      </c>
      <c r="E110" s="115"/>
      <c r="F110" s="115"/>
      <c r="G110" s="115"/>
      <c r="H110" s="115"/>
      <c r="I110" s="115"/>
      <c r="J110" s="116">
        <f>J352</f>
        <v>0</v>
      </c>
      <c r="L110" s="113"/>
    </row>
    <row r="111" spans="1:31" s="2" customFormat="1" ht="21.75" customHeight="1">
      <c r="A111" s="26"/>
      <c r="B111" s="27"/>
      <c r="C111" s="26"/>
      <c r="D111" s="26"/>
      <c r="E111" s="26"/>
      <c r="F111" s="26"/>
      <c r="G111" s="26"/>
      <c r="H111" s="26"/>
      <c r="I111" s="26"/>
      <c r="J111" s="26"/>
      <c r="K111" s="26"/>
      <c r="L111" s="39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31" s="2" customFormat="1" ht="6.95" customHeight="1">
      <c r="A112" s="26"/>
      <c r="B112" s="44"/>
      <c r="C112" s="45"/>
      <c r="D112" s="45"/>
      <c r="E112" s="45"/>
      <c r="F112" s="45"/>
      <c r="G112" s="45"/>
      <c r="H112" s="45"/>
      <c r="I112" s="45"/>
      <c r="J112" s="45"/>
      <c r="K112" s="45"/>
      <c r="L112" s="39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6" spans="1:31" s="2" customFormat="1" ht="6.95" customHeight="1">
      <c r="A116" s="26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39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31" s="2" customFormat="1" ht="24.95" customHeight="1">
      <c r="A117" s="26"/>
      <c r="B117" s="27"/>
      <c r="C117" s="18" t="s">
        <v>103</v>
      </c>
      <c r="D117" s="26"/>
      <c r="E117" s="26"/>
      <c r="F117" s="26"/>
      <c r="G117" s="26"/>
      <c r="H117" s="26"/>
      <c r="I117" s="26"/>
      <c r="J117" s="26"/>
      <c r="K117" s="26"/>
      <c r="L117" s="39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31" s="2" customFormat="1" ht="6.95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9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31" s="2" customFormat="1" ht="12" customHeight="1">
      <c r="A119" s="26"/>
      <c r="B119" s="27"/>
      <c r="C119" s="23" t="s">
        <v>13</v>
      </c>
      <c r="D119" s="26"/>
      <c r="E119" s="26"/>
      <c r="F119" s="26"/>
      <c r="G119" s="26"/>
      <c r="H119" s="26"/>
      <c r="I119" s="26"/>
      <c r="J119" s="26"/>
      <c r="K119" s="26"/>
      <c r="L119" s="39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31" s="2" customFormat="1" ht="16.5" customHeight="1">
      <c r="A120" s="26"/>
      <c r="B120" s="27"/>
      <c r="C120" s="26"/>
      <c r="D120" s="26"/>
      <c r="E120" s="203" t="str">
        <f>E7</f>
        <v>Zvýšenie energetickej účinnosti Kultúrneho domu</v>
      </c>
      <c r="F120" s="204"/>
      <c r="G120" s="204"/>
      <c r="H120" s="204"/>
      <c r="I120" s="26"/>
      <c r="J120" s="26"/>
      <c r="K120" s="26"/>
      <c r="L120" s="39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31" s="2" customFormat="1" ht="12" customHeight="1">
      <c r="A121" s="26"/>
      <c r="B121" s="27"/>
      <c r="C121" s="23" t="s">
        <v>82</v>
      </c>
      <c r="D121" s="26"/>
      <c r="E121" s="26"/>
      <c r="F121" s="26"/>
      <c r="G121" s="26"/>
      <c r="H121" s="26"/>
      <c r="I121" s="26"/>
      <c r="J121" s="26"/>
      <c r="K121" s="26"/>
      <c r="L121" s="39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31" s="2" customFormat="1" ht="16.5" customHeight="1">
      <c r="A122" s="26"/>
      <c r="B122" s="27"/>
      <c r="C122" s="26"/>
      <c r="D122" s="26"/>
      <c r="E122" s="177" t="str">
        <f>E9</f>
        <v>01 - Vykurovanie</v>
      </c>
      <c r="F122" s="202"/>
      <c r="G122" s="202"/>
      <c r="H122" s="202"/>
      <c r="I122" s="26"/>
      <c r="J122" s="26"/>
      <c r="K122" s="26"/>
      <c r="L122" s="39"/>
      <c r="S122" s="26"/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</row>
    <row r="123" spans="1:31" s="2" customFormat="1" ht="6.95" customHeight="1">
      <c r="A123" s="26"/>
      <c r="B123" s="27"/>
      <c r="C123" s="26"/>
      <c r="D123" s="26"/>
      <c r="E123" s="26"/>
      <c r="F123" s="26"/>
      <c r="G123" s="26"/>
      <c r="H123" s="26"/>
      <c r="I123" s="26"/>
      <c r="J123" s="26"/>
      <c r="K123" s="26"/>
      <c r="L123" s="39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</row>
    <row r="124" spans="1:31" s="2" customFormat="1" ht="12" customHeight="1">
      <c r="A124" s="26"/>
      <c r="B124" s="27"/>
      <c r="C124" s="23" t="s">
        <v>17</v>
      </c>
      <c r="D124" s="26"/>
      <c r="E124" s="26"/>
      <c r="F124" s="21" t="str">
        <f>F12</f>
        <v>Štúrová 52/97, Spišská Stará Ves</v>
      </c>
      <c r="G124" s="26"/>
      <c r="H124" s="26"/>
      <c r="I124" s="23" t="s">
        <v>19</v>
      </c>
      <c r="J124" s="52" t="str">
        <f>IF(J12="","",J12)</f>
        <v/>
      </c>
      <c r="K124" s="26"/>
      <c r="L124" s="39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</row>
    <row r="125" spans="1:31" s="2" customFormat="1" ht="6.95" customHeight="1">
      <c r="A125" s="26"/>
      <c r="B125" s="27"/>
      <c r="C125" s="26"/>
      <c r="D125" s="26"/>
      <c r="E125" s="26"/>
      <c r="F125" s="26"/>
      <c r="G125" s="26"/>
      <c r="H125" s="26"/>
      <c r="I125" s="26"/>
      <c r="J125" s="26"/>
      <c r="K125" s="26"/>
      <c r="L125" s="39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</row>
    <row r="126" spans="1:31" s="2" customFormat="1" ht="15.2" customHeight="1">
      <c r="A126" s="26"/>
      <c r="B126" s="27"/>
      <c r="C126" s="23" t="s">
        <v>20</v>
      </c>
      <c r="D126" s="26"/>
      <c r="E126" s="26"/>
      <c r="F126" s="21" t="str">
        <f>E15</f>
        <v>Mesto Spišská Stará Ves</v>
      </c>
      <c r="G126" s="26"/>
      <c r="H126" s="26"/>
      <c r="I126" s="23" t="s">
        <v>26</v>
      </c>
      <c r="J126" s="24" t="str">
        <f>E21</f>
        <v>Ing. Jozef HOLIC</v>
      </c>
      <c r="K126" s="26"/>
      <c r="L126" s="39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</row>
    <row r="127" spans="1:31" s="2" customFormat="1" ht="15.2" customHeight="1">
      <c r="A127" s="26"/>
      <c r="B127" s="27"/>
      <c r="C127" s="23" t="s">
        <v>24</v>
      </c>
      <c r="D127" s="26"/>
      <c r="E127" s="26"/>
      <c r="F127" s="21" t="str">
        <f>IF(E18="","",E18)</f>
        <v xml:space="preserve"> </v>
      </c>
      <c r="G127" s="26"/>
      <c r="H127" s="26"/>
      <c r="I127" s="23" t="s">
        <v>29</v>
      </c>
      <c r="J127" s="24" t="str">
        <f>E24</f>
        <v>Ing. Jozef HOLIC</v>
      </c>
      <c r="K127" s="26"/>
      <c r="L127" s="39"/>
      <c r="S127" s="26"/>
      <c r="T127" s="26"/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</row>
    <row r="128" spans="1:31" s="2" customFormat="1" ht="10.35" customHeight="1">
      <c r="A128" s="26"/>
      <c r="B128" s="27"/>
      <c r="C128" s="26"/>
      <c r="D128" s="26"/>
      <c r="E128" s="26"/>
      <c r="F128" s="26"/>
      <c r="G128" s="26"/>
      <c r="H128" s="26"/>
      <c r="I128" s="26"/>
      <c r="J128" s="26"/>
      <c r="K128" s="26"/>
      <c r="L128" s="39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</row>
    <row r="129" spans="1:65" s="11" customFormat="1" ht="29.25" customHeight="1">
      <c r="A129" s="117"/>
      <c r="B129" s="118"/>
      <c r="C129" s="119" t="s">
        <v>104</v>
      </c>
      <c r="D129" s="120" t="s">
        <v>56</v>
      </c>
      <c r="E129" s="120" t="s">
        <v>52</v>
      </c>
      <c r="F129" s="120" t="s">
        <v>53</v>
      </c>
      <c r="G129" s="120" t="s">
        <v>105</v>
      </c>
      <c r="H129" s="120" t="s">
        <v>106</v>
      </c>
      <c r="I129" s="120" t="s">
        <v>107</v>
      </c>
      <c r="J129" s="120" t="s">
        <v>86</v>
      </c>
      <c r="K129" s="121" t="s">
        <v>108</v>
      </c>
      <c r="L129" s="122"/>
      <c r="M129" s="59" t="s">
        <v>1</v>
      </c>
      <c r="N129" s="60" t="s">
        <v>35</v>
      </c>
      <c r="O129" s="60" t="s">
        <v>109</v>
      </c>
      <c r="P129" s="60" t="s">
        <v>110</v>
      </c>
      <c r="Q129" s="60" t="s">
        <v>111</v>
      </c>
      <c r="R129" s="60" t="s">
        <v>112</v>
      </c>
      <c r="S129" s="60" t="s">
        <v>113</v>
      </c>
      <c r="T129" s="61" t="s">
        <v>114</v>
      </c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</row>
    <row r="130" spans="1:65" s="2" customFormat="1" ht="22.9" customHeight="1">
      <c r="A130" s="26"/>
      <c r="B130" s="27"/>
      <c r="C130" s="66" t="s">
        <v>87</v>
      </c>
      <c r="D130" s="26"/>
      <c r="E130" s="26"/>
      <c r="F130" s="26"/>
      <c r="G130" s="26"/>
      <c r="H130" s="26"/>
      <c r="I130" s="26"/>
      <c r="J130" s="123">
        <f>BK130</f>
        <v>0</v>
      </c>
      <c r="K130" s="26"/>
      <c r="L130" s="27"/>
      <c r="M130" s="62"/>
      <c r="N130" s="53"/>
      <c r="O130" s="63"/>
      <c r="P130" s="124">
        <f>P131+P351</f>
        <v>487.30999599999996</v>
      </c>
      <c r="Q130" s="63"/>
      <c r="R130" s="124">
        <f>R131+R351</f>
        <v>4.8355097992000005</v>
      </c>
      <c r="S130" s="63"/>
      <c r="T130" s="125">
        <f>T131+T351</f>
        <v>7.0091900000000003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4" t="s">
        <v>70</v>
      </c>
      <c r="AU130" s="14" t="s">
        <v>88</v>
      </c>
      <c r="BK130" s="126">
        <f>BK131+BK351</f>
        <v>0</v>
      </c>
    </row>
    <row r="131" spans="1:65" s="12" customFormat="1" ht="25.9" customHeight="1">
      <c r="B131" s="127"/>
      <c r="D131" s="128" t="s">
        <v>70</v>
      </c>
      <c r="E131" s="129" t="s">
        <v>115</v>
      </c>
      <c r="F131" s="129" t="s">
        <v>116</v>
      </c>
      <c r="J131" s="130">
        <f>BK131</f>
        <v>0</v>
      </c>
      <c r="L131" s="127"/>
      <c r="M131" s="131"/>
      <c r="N131" s="132"/>
      <c r="O131" s="132"/>
      <c r="P131" s="133">
        <f>P132+P143+P145+P158+P178+P186+P195+P230+P246+P303+P344</f>
        <v>486.54899599999993</v>
      </c>
      <c r="Q131" s="132"/>
      <c r="R131" s="133">
        <f>R132+R143+R145+R158+R178+R186+R195+R230+R246+R303+R344</f>
        <v>4.8355097992000005</v>
      </c>
      <c r="S131" s="132"/>
      <c r="T131" s="134">
        <f>T132+T143+T145+T158+T178+T186+T195+T230+T246+T303+T344</f>
        <v>7.0091900000000003</v>
      </c>
      <c r="AR131" s="128" t="s">
        <v>117</v>
      </c>
      <c r="AT131" s="135" t="s">
        <v>70</v>
      </c>
      <c r="AU131" s="135" t="s">
        <v>71</v>
      </c>
      <c r="AY131" s="128" t="s">
        <v>118</v>
      </c>
      <c r="BK131" s="136">
        <f>BK132+BK143+BK145+BK158+BK178+BK186+BK195+BK230+BK246+BK303+BK344</f>
        <v>0</v>
      </c>
    </row>
    <row r="132" spans="1:65" s="12" customFormat="1" ht="22.9" customHeight="1">
      <c r="B132" s="127"/>
      <c r="D132" s="128" t="s">
        <v>70</v>
      </c>
      <c r="E132" s="137" t="s">
        <v>119</v>
      </c>
      <c r="F132" s="137" t="s">
        <v>120</v>
      </c>
      <c r="J132" s="138">
        <f>BK132</f>
        <v>0</v>
      </c>
      <c r="L132" s="127"/>
      <c r="M132" s="131"/>
      <c r="N132" s="132"/>
      <c r="O132" s="132"/>
      <c r="P132" s="133">
        <f>SUM(P133:P142)</f>
        <v>27.027653999999998</v>
      </c>
      <c r="Q132" s="132"/>
      <c r="R132" s="133">
        <f>SUM(R133:R142)</f>
        <v>3.1474000000000002E-2</v>
      </c>
      <c r="S132" s="132"/>
      <c r="T132" s="134">
        <f>SUM(T133:T142)</f>
        <v>0</v>
      </c>
      <c r="AR132" s="128" t="s">
        <v>117</v>
      </c>
      <c r="AT132" s="135" t="s">
        <v>70</v>
      </c>
      <c r="AU132" s="135" t="s">
        <v>79</v>
      </c>
      <c r="AY132" s="128" t="s">
        <v>118</v>
      </c>
      <c r="BK132" s="136">
        <f>SUM(BK133:BK142)</f>
        <v>0</v>
      </c>
    </row>
    <row r="133" spans="1:65" s="2" customFormat="1" ht="24.2" customHeight="1">
      <c r="A133" s="26"/>
      <c r="B133" s="139"/>
      <c r="C133" s="140" t="s">
        <v>79</v>
      </c>
      <c r="D133" s="140" t="s">
        <v>121</v>
      </c>
      <c r="E133" s="141" t="s">
        <v>122</v>
      </c>
      <c r="F133" s="142" t="s">
        <v>123</v>
      </c>
      <c r="G133" s="143" t="s">
        <v>124</v>
      </c>
      <c r="H133" s="144">
        <v>1.2</v>
      </c>
      <c r="I133" s="145">
        <v>0</v>
      </c>
      <c r="J133" s="145">
        <f t="shared" ref="J133:J142" si="0">ROUND(I133*H133,2)</f>
        <v>0</v>
      </c>
      <c r="K133" s="142" t="s">
        <v>125</v>
      </c>
      <c r="L133" s="27"/>
      <c r="M133" s="146" t="s">
        <v>1</v>
      </c>
      <c r="N133" s="147" t="s">
        <v>37</v>
      </c>
      <c r="O133" s="148">
        <v>0.31312000000000001</v>
      </c>
      <c r="P133" s="148">
        <f t="shared" ref="P133:P142" si="1">O133*H133</f>
        <v>0.37574400000000002</v>
      </c>
      <c r="Q133" s="148">
        <v>1.2E-4</v>
      </c>
      <c r="R133" s="148">
        <f t="shared" ref="R133:R142" si="2">Q133*H133</f>
        <v>1.44E-4</v>
      </c>
      <c r="S133" s="148">
        <v>0</v>
      </c>
      <c r="T133" s="149">
        <f t="shared" ref="T133:T142" si="3">S133*H133</f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50" t="s">
        <v>126</v>
      </c>
      <c r="AT133" s="150" t="s">
        <v>121</v>
      </c>
      <c r="AU133" s="150" t="s">
        <v>117</v>
      </c>
      <c r="AY133" s="14" t="s">
        <v>118</v>
      </c>
      <c r="BE133" s="151">
        <f t="shared" ref="BE133:BE142" si="4">IF(N133="základná",J133,0)</f>
        <v>0</v>
      </c>
      <c r="BF133" s="151">
        <f t="shared" ref="BF133:BF142" si="5">IF(N133="znížená",J133,0)</f>
        <v>0</v>
      </c>
      <c r="BG133" s="151">
        <f t="shared" ref="BG133:BG142" si="6">IF(N133="zákl. prenesená",J133,0)</f>
        <v>0</v>
      </c>
      <c r="BH133" s="151">
        <f t="shared" ref="BH133:BH142" si="7">IF(N133="zníž. prenesená",J133,0)</f>
        <v>0</v>
      </c>
      <c r="BI133" s="151">
        <f t="shared" ref="BI133:BI142" si="8">IF(N133="nulová",J133,0)</f>
        <v>0</v>
      </c>
      <c r="BJ133" s="14" t="s">
        <v>117</v>
      </c>
      <c r="BK133" s="151">
        <f t="shared" ref="BK133:BK142" si="9">ROUND(I133*H133,2)</f>
        <v>0</v>
      </c>
      <c r="BL133" s="14" t="s">
        <v>126</v>
      </c>
      <c r="BM133" s="150" t="s">
        <v>127</v>
      </c>
    </row>
    <row r="134" spans="1:65" s="2" customFormat="1" ht="37.9" customHeight="1">
      <c r="A134" s="26"/>
      <c r="B134" s="139"/>
      <c r="C134" s="152" t="s">
        <v>117</v>
      </c>
      <c r="D134" s="152" t="s">
        <v>128</v>
      </c>
      <c r="E134" s="153" t="s">
        <v>129</v>
      </c>
      <c r="F134" s="154" t="s">
        <v>130</v>
      </c>
      <c r="G134" s="155" t="s">
        <v>124</v>
      </c>
      <c r="H134" s="156">
        <v>1.2</v>
      </c>
      <c r="I134" s="157">
        <v>0</v>
      </c>
      <c r="J134" s="157">
        <f t="shared" si="0"/>
        <v>0</v>
      </c>
      <c r="K134" s="154" t="s">
        <v>125</v>
      </c>
      <c r="L134" s="158"/>
      <c r="M134" s="159" t="s">
        <v>1</v>
      </c>
      <c r="N134" s="160" t="s">
        <v>37</v>
      </c>
      <c r="O134" s="148">
        <v>0</v>
      </c>
      <c r="P134" s="148">
        <f t="shared" si="1"/>
        <v>0</v>
      </c>
      <c r="Q134" s="148">
        <v>3.2000000000000002E-3</v>
      </c>
      <c r="R134" s="148">
        <f t="shared" si="2"/>
        <v>3.8400000000000001E-3</v>
      </c>
      <c r="S134" s="148">
        <v>0</v>
      </c>
      <c r="T134" s="149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50" t="s">
        <v>131</v>
      </c>
      <c r="AT134" s="150" t="s">
        <v>128</v>
      </c>
      <c r="AU134" s="150" t="s">
        <v>117</v>
      </c>
      <c r="AY134" s="14" t="s">
        <v>118</v>
      </c>
      <c r="BE134" s="151">
        <f t="shared" si="4"/>
        <v>0</v>
      </c>
      <c r="BF134" s="151">
        <f t="shared" si="5"/>
        <v>0</v>
      </c>
      <c r="BG134" s="151">
        <f t="shared" si="6"/>
        <v>0</v>
      </c>
      <c r="BH134" s="151">
        <f t="shared" si="7"/>
        <v>0</v>
      </c>
      <c r="BI134" s="151">
        <f t="shared" si="8"/>
        <v>0</v>
      </c>
      <c r="BJ134" s="14" t="s">
        <v>117</v>
      </c>
      <c r="BK134" s="151">
        <f t="shared" si="9"/>
        <v>0</v>
      </c>
      <c r="BL134" s="14" t="s">
        <v>126</v>
      </c>
      <c r="BM134" s="150" t="s">
        <v>132</v>
      </c>
    </row>
    <row r="135" spans="1:65" s="2" customFormat="1" ht="24.2" customHeight="1">
      <c r="A135" s="26"/>
      <c r="B135" s="139"/>
      <c r="C135" s="140" t="s">
        <v>133</v>
      </c>
      <c r="D135" s="140" t="s">
        <v>121</v>
      </c>
      <c r="E135" s="141" t="s">
        <v>134</v>
      </c>
      <c r="F135" s="142" t="s">
        <v>135</v>
      </c>
      <c r="G135" s="143" t="s">
        <v>136</v>
      </c>
      <c r="H135" s="144">
        <v>58</v>
      </c>
      <c r="I135" s="145">
        <v>0</v>
      </c>
      <c r="J135" s="145">
        <f t="shared" si="0"/>
        <v>0</v>
      </c>
      <c r="K135" s="142" t="s">
        <v>125</v>
      </c>
      <c r="L135" s="27"/>
      <c r="M135" s="146" t="s">
        <v>1</v>
      </c>
      <c r="N135" s="147" t="s">
        <v>37</v>
      </c>
      <c r="O135" s="148">
        <v>0.13402</v>
      </c>
      <c r="P135" s="148">
        <f t="shared" si="1"/>
        <v>7.7731599999999998</v>
      </c>
      <c r="Q135" s="148">
        <v>2.0000000000000002E-5</v>
      </c>
      <c r="R135" s="148">
        <f t="shared" si="2"/>
        <v>1.16E-3</v>
      </c>
      <c r="S135" s="148">
        <v>0</v>
      </c>
      <c r="T135" s="149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50" t="s">
        <v>126</v>
      </c>
      <c r="AT135" s="150" t="s">
        <v>121</v>
      </c>
      <c r="AU135" s="150" t="s">
        <v>117</v>
      </c>
      <c r="AY135" s="14" t="s">
        <v>118</v>
      </c>
      <c r="BE135" s="151">
        <f t="shared" si="4"/>
        <v>0</v>
      </c>
      <c r="BF135" s="151">
        <f t="shared" si="5"/>
        <v>0</v>
      </c>
      <c r="BG135" s="151">
        <f t="shared" si="6"/>
        <v>0</v>
      </c>
      <c r="BH135" s="151">
        <f t="shared" si="7"/>
        <v>0</v>
      </c>
      <c r="BI135" s="151">
        <f t="shared" si="8"/>
        <v>0</v>
      </c>
      <c r="BJ135" s="14" t="s">
        <v>117</v>
      </c>
      <c r="BK135" s="151">
        <f t="shared" si="9"/>
        <v>0</v>
      </c>
      <c r="BL135" s="14" t="s">
        <v>126</v>
      </c>
      <c r="BM135" s="150" t="s">
        <v>137</v>
      </c>
    </row>
    <row r="136" spans="1:65" s="2" customFormat="1" ht="24.2" customHeight="1">
      <c r="A136" s="26"/>
      <c r="B136" s="139"/>
      <c r="C136" s="140" t="s">
        <v>138</v>
      </c>
      <c r="D136" s="140" t="s">
        <v>121</v>
      </c>
      <c r="E136" s="141" t="s">
        <v>139</v>
      </c>
      <c r="F136" s="142" t="s">
        <v>140</v>
      </c>
      <c r="G136" s="143" t="s">
        <v>136</v>
      </c>
      <c r="H136" s="144">
        <v>125</v>
      </c>
      <c r="I136" s="145">
        <v>0</v>
      </c>
      <c r="J136" s="145">
        <f t="shared" si="0"/>
        <v>0</v>
      </c>
      <c r="K136" s="142" t="s">
        <v>125</v>
      </c>
      <c r="L136" s="27"/>
      <c r="M136" s="146" t="s">
        <v>1</v>
      </c>
      <c r="N136" s="147" t="s">
        <v>37</v>
      </c>
      <c r="O136" s="148">
        <v>0.15103</v>
      </c>
      <c r="P136" s="148">
        <f t="shared" si="1"/>
        <v>18.87875</v>
      </c>
      <c r="Q136" s="148">
        <v>2.0000000000000002E-5</v>
      </c>
      <c r="R136" s="148">
        <f t="shared" si="2"/>
        <v>2.5000000000000001E-3</v>
      </c>
      <c r="S136" s="148">
        <v>0</v>
      </c>
      <c r="T136" s="149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50" t="s">
        <v>126</v>
      </c>
      <c r="AT136" s="150" t="s">
        <v>121</v>
      </c>
      <c r="AU136" s="150" t="s">
        <v>117</v>
      </c>
      <c r="AY136" s="14" t="s">
        <v>118</v>
      </c>
      <c r="BE136" s="151">
        <f t="shared" si="4"/>
        <v>0</v>
      </c>
      <c r="BF136" s="151">
        <f t="shared" si="5"/>
        <v>0</v>
      </c>
      <c r="BG136" s="151">
        <f t="shared" si="6"/>
        <v>0</v>
      </c>
      <c r="BH136" s="151">
        <f t="shared" si="7"/>
        <v>0</v>
      </c>
      <c r="BI136" s="151">
        <f t="shared" si="8"/>
        <v>0</v>
      </c>
      <c r="BJ136" s="14" t="s">
        <v>117</v>
      </c>
      <c r="BK136" s="151">
        <f t="shared" si="9"/>
        <v>0</v>
      </c>
      <c r="BL136" s="14" t="s">
        <v>126</v>
      </c>
      <c r="BM136" s="150" t="s">
        <v>141</v>
      </c>
    </row>
    <row r="137" spans="1:65" s="2" customFormat="1" ht="33" customHeight="1">
      <c r="A137" s="26"/>
      <c r="B137" s="139"/>
      <c r="C137" s="152" t="s">
        <v>142</v>
      </c>
      <c r="D137" s="152" t="s">
        <v>128</v>
      </c>
      <c r="E137" s="153" t="s">
        <v>143</v>
      </c>
      <c r="F137" s="154" t="s">
        <v>144</v>
      </c>
      <c r="G137" s="155" t="s">
        <v>136</v>
      </c>
      <c r="H137" s="156">
        <v>30</v>
      </c>
      <c r="I137" s="157">
        <v>0</v>
      </c>
      <c r="J137" s="157">
        <f t="shared" si="0"/>
        <v>0</v>
      </c>
      <c r="K137" s="154" t="s">
        <v>125</v>
      </c>
      <c r="L137" s="158"/>
      <c r="M137" s="159" t="s">
        <v>1</v>
      </c>
      <c r="N137" s="160" t="s">
        <v>37</v>
      </c>
      <c r="O137" s="148">
        <v>0</v>
      </c>
      <c r="P137" s="148">
        <f t="shared" si="1"/>
        <v>0</v>
      </c>
      <c r="Q137" s="148">
        <v>1.0000000000000001E-5</v>
      </c>
      <c r="R137" s="148">
        <f t="shared" si="2"/>
        <v>3.0000000000000003E-4</v>
      </c>
      <c r="S137" s="148">
        <v>0</v>
      </c>
      <c r="T137" s="149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50" t="s">
        <v>131</v>
      </c>
      <c r="AT137" s="150" t="s">
        <v>128</v>
      </c>
      <c r="AU137" s="150" t="s">
        <v>117</v>
      </c>
      <c r="AY137" s="14" t="s">
        <v>118</v>
      </c>
      <c r="BE137" s="151">
        <f t="shared" si="4"/>
        <v>0</v>
      </c>
      <c r="BF137" s="151">
        <f t="shared" si="5"/>
        <v>0</v>
      </c>
      <c r="BG137" s="151">
        <f t="shared" si="6"/>
        <v>0</v>
      </c>
      <c r="BH137" s="151">
        <f t="shared" si="7"/>
        <v>0</v>
      </c>
      <c r="BI137" s="151">
        <f t="shared" si="8"/>
        <v>0</v>
      </c>
      <c r="BJ137" s="14" t="s">
        <v>117</v>
      </c>
      <c r="BK137" s="151">
        <f t="shared" si="9"/>
        <v>0</v>
      </c>
      <c r="BL137" s="14" t="s">
        <v>126</v>
      </c>
      <c r="BM137" s="150" t="s">
        <v>145</v>
      </c>
    </row>
    <row r="138" spans="1:65" s="2" customFormat="1" ht="33" customHeight="1">
      <c r="A138" s="26"/>
      <c r="B138" s="139"/>
      <c r="C138" s="152" t="s">
        <v>146</v>
      </c>
      <c r="D138" s="152" t="s">
        <v>128</v>
      </c>
      <c r="E138" s="153" t="s">
        <v>147</v>
      </c>
      <c r="F138" s="154" t="s">
        <v>148</v>
      </c>
      <c r="G138" s="155" t="s">
        <v>136</v>
      </c>
      <c r="H138" s="156">
        <v>6</v>
      </c>
      <c r="I138" s="157">
        <v>0</v>
      </c>
      <c r="J138" s="157">
        <f t="shared" si="0"/>
        <v>0</v>
      </c>
      <c r="K138" s="154" t="s">
        <v>125</v>
      </c>
      <c r="L138" s="158"/>
      <c r="M138" s="159" t="s">
        <v>1</v>
      </c>
      <c r="N138" s="160" t="s">
        <v>37</v>
      </c>
      <c r="O138" s="148">
        <v>0</v>
      </c>
      <c r="P138" s="148">
        <f t="shared" si="1"/>
        <v>0</v>
      </c>
      <c r="Q138" s="148">
        <v>9.0000000000000006E-5</v>
      </c>
      <c r="R138" s="148">
        <f t="shared" si="2"/>
        <v>5.4000000000000001E-4</v>
      </c>
      <c r="S138" s="148">
        <v>0</v>
      </c>
      <c r="T138" s="149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50" t="s">
        <v>131</v>
      </c>
      <c r="AT138" s="150" t="s">
        <v>128</v>
      </c>
      <c r="AU138" s="150" t="s">
        <v>117</v>
      </c>
      <c r="AY138" s="14" t="s">
        <v>118</v>
      </c>
      <c r="BE138" s="151">
        <f t="shared" si="4"/>
        <v>0</v>
      </c>
      <c r="BF138" s="151">
        <f t="shared" si="5"/>
        <v>0</v>
      </c>
      <c r="BG138" s="151">
        <f t="shared" si="6"/>
        <v>0</v>
      </c>
      <c r="BH138" s="151">
        <f t="shared" si="7"/>
        <v>0</v>
      </c>
      <c r="BI138" s="151">
        <f t="shared" si="8"/>
        <v>0</v>
      </c>
      <c r="BJ138" s="14" t="s">
        <v>117</v>
      </c>
      <c r="BK138" s="151">
        <f t="shared" si="9"/>
        <v>0</v>
      </c>
      <c r="BL138" s="14" t="s">
        <v>126</v>
      </c>
      <c r="BM138" s="150" t="s">
        <v>149</v>
      </c>
    </row>
    <row r="139" spans="1:65" s="2" customFormat="1" ht="33" customHeight="1">
      <c r="A139" s="26"/>
      <c r="B139" s="139"/>
      <c r="C139" s="152" t="s">
        <v>150</v>
      </c>
      <c r="D139" s="152" t="s">
        <v>128</v>
      </c>
      <c r="E139" s="153" t="s">
        <v>151</v>
      </c>
      <c r="F139" s="154" t="s">
        <v>152</v>
      </c>
      <c r="G139" s="155" t="s">
        <v>136</v>
      </c>
      <c r="H139" s="156">
        <v>12</v>
      </c>
      <c r="I139" s="157">
        <v>0</v>
      </c>
      <c r="J139" s="157">
        <f t="shared" si="0"/>
        <v>0</v>
      </c>
      <c r="K139" s="154" t="s">
        <v>125</v>
      </c>
      <c r="L139" s="158"/>
      <c r="M139" s="159" t="s">
        <v>1</v>
      </c>
      <c r="N139" s="160" t="s">
        <v>37</v>
      </c>
      <c r="O139" s="148">
        <v>0</v>
      </c>
      <c r="P139" s="148">
        <f t="shared" si="1"/>
        <v>0</v>
      </c>
      <c r="Q139" s="148">
        <v>5.0000000000000002E-5</v>
      </c>
      <c r="R139" s="148">
        <f t="shared" si="2"/>
        <v>6.0000000000000006E-4</v>
      </c>
      <c r="S139" s="148">
        <v>0</v>
      </c>
      <c r="T139" s="149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50" t="s">
        <v>131</v>
      </c>
      <c r="AT139" s="150" t="s">
        <v>128</v>
      </c>
      <c r="AU139" s="150" t="s">
        <v>117</v>
      </c>
      <c r="AY139" s="14" t="s">
        <v>118</v>
      </c>
      <c r="BE139" s="151">
        <f t="shared" si="4"/>
        <v>0</v>
      </c>
      <c r="BF139" s="151">
        <f t="shared" si="5"/>
        <v>0</v>
      </c>
      <c r="BG139" s="151">
        <f t="shared" si="6"/>
        <v>0</v>
      </c>
      <c r="BH139" s="151">
        <f t="shared" si="7"/>
        <v>0</v>
      </c>
      <c r="BI139" s="151">
        <f t="shared" si="8"/>
        <v>0</v>
      </c>
      <c r="BJ139" s="14" t="s">
        <v>117</v>
      </c>
      <c r="BK139" s="151">
        <f t="shared" si="9"/>
        <v>0</v>
      </c>
      <c r="BL139" s="14" t="s">
        <v>126</v>
      </c>
      <c r="BM139" s="150" t="s">
        <v>153</v>
      </c>
    </row>
    <row r="140" spans="1:65" s="2" customFormat="1" ht="33" customHeight="1">
      <c r="A140" s="26"/>
      <c r="B140" s="139"/>
      <c r="C140" s="152" t="s">
        <v>154</v>
      </c>
      <c r="D140" s="152" t="s">
        <v>128</v>
      </c>
      <c r="E140" s="153" t="s">
        <v>155</v>
      </c>
      <c r="F140" s="154" t="s">
        <v>156</v>
      </c>
      <c r="G140" s="155" t="s">
        <v>136</v>
      </c>
      <c r="H140" s="156">
        <v>107</v>
      </c>
      <c r="I140" s="157">
        <v>0</v>
      </c>
      <c r="J140" s="157">
        <f t="shared" si="0"/>
        <v>0</v>
      </c>
      <c r="K140" s="154" t="s">
        <v>125</v>
      </c>
      <c r="L140" s="158"/>
      <c r="M140" s="159" t="s">
        <v>1</v>
      </c>
      <c r="N140" s="160" t="s">
        <v>37</v>
      </c>
      <c r="O140" s="148">
        <v>0</v>
      </c>
      <c r="P140" s="148">
        <f t="shared" si="1"/>
        <v>0</v>
      </c>
      <c r="Q140" s="148">
        <v>1.9000000000000001E-4</v>
      </c>
      <c r="R140" s="148">
        <f t="shared" si="2"/>
        <v>2.0330000000000001E-2</v>
      </c>
      <c r="S140" s="148">
        <v>0</v>
      </c>
      <c r="T140" s="149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50" t="s">
        <v>131</v>
      </c>
      <c r="AT140" s="150" t="s">
        <v>128</v>
      </c>
      <c r="AU140" s="150" t="s">
        <v>117</v>
      </c>
      <c r="AY140" s="14" t="s">
        <v>118</v>
      </c>
      <c r="BE140" s="151">
        <f t="shared" si="4"/>
        <v>0</v>
      </c>
      <c r="BF140" s="151">
        <f t="shared" si="5"/>
        <v>0</v>
      </c>
      <c r="BG140" s="151">
        <f t="shared" si="6"/>
        <v>0</v>
      </c>
      <c r="BH140" s="151">
        <f t="shared" si="7"/>
        <v>0</v>
      </c>
      <c r="BI140" s="151">
        <f t="shared" si="8"/>
        <v>0</v>
      </c>
      <c r="BJ140" s="14" t="s">
        <v>117</v>
      </c>
      <c r="BK140" s="151">
        <f t="shared" si="9"/>
        <v>0</v>
      </c>
      <c r="BL140" s="14" t="s">
        <v>126</v>
      </c>
      <c r="BM140" s="150" t="s">
        <v>157</v>
      </c>
    </row>
    <row r="141" spans="1:65" s="2" customFormat="1" ht="33" customHeight="1">
      <c r="A141" s="26"/>
      <c r="B141" s="139"/>
      <c r="C141" s="152" t="s">
        <v>158</v>
      </c>
      <c r="D141" s="152" t="s">
        <v>128</v>
      </c>
      <c r="E141" s="153" t="s">
        <v>159</v>
      </c>
      <c r="F141" s="154" t="s">
        <v>160</v>
      </c>
      <c r="G141" s="155" t="s">
        <v>136</v>
      </c>
      <c r="H141" s="156">
        <v>15</v>
      </c>
      <c r="I141" s="157">
        <v>0</v>
      </c>
      <c r="J141" s="157">
        <f t="shared" si="0"/>
        <v>0</v>
      </c>
      <c r="K141" s="154" t="s">
        <v>125</v>
      </c>
      <c r="L141" s="158"/>
      <c r="M141" s="159" t="s">
        <v>1</v>
      </c>
      <c r="N141" s="160" t="s">
        <v>37</v>
      </c>
      <c r="O141" s="148">
        <v>0</v>
      </c>
      <c r="P141" s="148">
        <f t="shared" si="1"/>
        <v>0</v>
      </c>
      <c r="Q141" s="148">
        <v>1E-4</v>
      </c>
      <c r="R141" s="148">
        <f t="shared" si="2"/>
        <v>1.5E-3</v>
      </c>
      <c r="S141" s="148">
        <v>0</v>
      </c>
      <c r="T141" s="149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50" t="s">
        <v>131</v>
      </c>
      <c r="AT141" s="150" t="s">
        <v>128</v>
      </c>
      <c r="AU141" s="150" t="s">
        <v>117</v>
      </c>
      <c r="AY141" s="14" t="s">
        <v>118</v>
      </c>
      <c r="BE141" s="151">
        <f t="shared" si="4"/>
        <v>0</v>
      </c>
      <c r="BF141" s="151">
        <f t="shared" si="5"/>
        <v>0</v>
      </c>
      <c r="BG141" s="151">
        <f t="shared" si="6"/>
        <v>0</v>
      </c>
      <c r="BH141" s="151">
        <f t="shared" si="7"/>
        <v>0</v>
      </c>
      <c r="BI141" s="151">
        <f t="shared" si="8"/>
        <v>0</v>
      </c>
      <c r="BJ141" s="14" t="s">
        <v>117</v>
      </c>
      <c r="BK141" s="151">
        <f t="shared" si="9"/>
        <v>0</v>
      </c>
      <c r="BL141" s="14" t="s">
        <v>126</v>
      </c>
      <c r="BM141" s="150" t="s">
        <v>161</v>
      </c>
    </row>
    <row r="142" spans="1:65" s="2" customFormat="1" ht="33" customHeight="1">
      <c r="A142" s="26"/>
      <c r="B142" s="139"/>
      <c r="C142" s="152" t="s">
        <v>162</v>
      </c>
      <c r="D142" s="152" t="s">
        <v>128</v>
      </c>
      <c r="E142" s="153" t="s">
        <v>163</v>
      </c>
      <c r="F142" s="154" t="s">
        <v>164</v>
      </c>
      <c r="G142" s="155" t="s">
        <v>136</v>
      </c>
      <c r="H142" s="156">
        <v>28</v>
      </c>
      <c r="I142" s="157">
        <v>0</v>
      </c>
      <c r="J142" s="157">
        <f t="shared" si="0"/>
        <v>0</v>
      </c>
      <c r="K142" s="154" t="s">
        <v>125</v>
      </c>
      <c r="L142" s="158"/>
      <c r="M142" s="159" t="s">
        <v>1</v>
      </c>
      <c r="N142" s="160" t="s">
        <v>37</v>
      </c>
      <c r="O142" s="148">
        <v>0</v>
      </c>
      <c r="P142" s="148">
        <f t="shared" si="1"/>
        <v>0</v>
      </c>
      <c r="Q142" s="148">
        <v>2.0000000000000002E-5</v>
      </c>
      <c r="R142" s="148">
        <f t="shared" si="2"/>
        <v>5.6000000000000006E-4</v>
      </c>
      <c r="S142" s="148">
        <v>0</v>
      </c>
      <c r="T142" s="149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50" t="s">
        <v>131</v>
      </c>
      <c r="AT142" s="150" t="s">
        <v>128</v>
      </c>
      <c r="AU142" s="150" t="s">
        <v>117</v>
      </c>
      <c r="AY142" s="14" t="s">
        <v>118</v>
      </c>
      <c r="BE142" s="151">
        <f t="shared" si="4"/>
        <v>0</v>
      </c>
      <c r="BF142" s="151">
        <f t="shared" si="5"/>
        <v>0</v>
      </c>
      <c r="BG142" s="151">
        <f t="shared" si="6"/>
        <v>0</v>
      </c>
      <c r="BH142" s="151">
        <f t="shared" si="7"/>
        <v>0</v>
      </c>
      <c r="BI142" s="151">
        <f t="shared" si="8"/>
        <v>0</v>
      </c>
      <c r="BJ142" s="14" t="s">
        <v>117</v>
      </c>
      <c r="BK142" s="151">
        <f t="shared" si="9"/>
        <v>0</v>
      </c>
      <c r="BL142" s="14" t="s">
        <v>126</v>
      </c>
      <c r="BM142" s="150" t="s">
        <v>165</v>
      </c>
    </row>
    <row r="143" spans="1:65" s="12" customFormat="1" ht="22.9" customHeight="1">
      <c r="B143" s="127"/>
      <c r="D143" s="128" t="s">
        <v>70</v>
      </c>
      <c r="E143" s="137" t="s">
        <v>166</v>
      </c>
      <c r="F143" s="137" t="s">
        <v>167</v>
      </c>
      <c r="J143" s="138">
        <f>BK143</f>
        <v>0</v>
      </c>
      <c r="L143" s="127"/>
      <c r="M143" s="131"/>
      <c r="N143" s="132"/>
      <c r="O143" s="132"/>
      <c r="P143" s="133">
        <f>P144</f>
        <v>5.0120399999999998</v>
      </c>
      <c r="Q143" s="132"/>
      <c r="R143" s="133">
        <f>R144</f>
        <v>3.7314000000000002E-3</v>
      </c>
      <c r="S143" s="132"/>
      <c r="T143" s="134">
        <f>T144</f>
        <v>0</v>
      </c>
      <c r="AR143" s="128" t="s">
        <v>117</v>
      </c>
      <c r="AT143" s="135" t="s">
        <v>70</v>
      </c>
      <c r="AU143" s="135" t="s">
        <v>79</v>
      </c>
      <c r="AY143" s="128" t="s">
        <v>118</v>
      </c>
      <c r="BK143" s="136">
        <f>BK144</f>
        <v>0</v>
      </c>
    </row>
    <row r="144" spans="1:65" s="2" customFormat="1" ht="21.75" customHeight="1">
      <c r="A144" s="26"/>
      <c r="B144" s="139"/>
      <c r="C144" s="140" t="s">
        <v>168</v>
      </c>
      <c r="D144" s="140" t="s">
        <v>121</v>
      </c>
      <c r="E144" s="141" t="s">
        <v>169</v>
      </c>
      <c r="F144" s="142" t="s">
        <v>170</v>
      </c>
      <c r="G144" s="143" t="s">
        <v>136</v>
      </c>
      <c r="H144" s="144">
        <v>12</v>
      </c>
      <c r="I144" s="145">
        <v>0</v>
      </c>
      <c r="J144" s="145">
        <f>ROUND(I144*H144,2)</f>
        <v>0</v>
      </c>
      <c r="K144" s="142" t="s">
        <v>125</v>
      </c>
      <c r="L144" s="27"/>
      <c r="M144" s="146" t="s">
        <v>1</v>
      </c>
      <c r="N144" s="147" t="s">
        <v>37</v>
      </c>
      <c r="O144" s="148">
        <v>0.41766999999999999</v>
      </c>
      <c r="P144" s="148">
        <f>O144*H144</f>
        <v>5.0120399999999998</v>
      </c>
      <c r="Q144" s="148">
        <v>3.1095E-4</v>
      </c>
      <c r="R144" s="148">
        <f>Q144*H144</f>
        <v>3.7314000000000002E-3</v>
      </c>
      <c r="S144" s="148">
        <v>0</v>
      </c>
      <c r="T144" s="149">
        <f>S144*H144</f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50" t="s">
        <v>126</v>
      </c>
      <c r="AT144" s="150" t="s">
        <v>121</v>
      </c>
      <c r="AU144" s="150" t="s">
        <v>117</v>
      </c>
      <c r="AY144" s="14" t="s">
        <v>118</v>
      </c>
      <c r="BE144" s="151">
        <f>IF(N144="základná",J144,0)</f>
        <v>0</v>
      </c>
      <c r="BF144" s="151">
        <f>IF(N144="znížená",J144,0)</f>
        <v>0</v>
      </c>
      <c r="BG144" s="151">
        <f>IF(N144="zákl. prenesená",J144,0)</f>
        <v>0</v>
      </c>
      <c r="BH144" s="151">
        <f>IF(N144="zníž. prenesená",J144,0)</f>
        <v>0</v>
      </c>
      <c r="BI144" s="151">
        <f>IF(N144="nulová",J144,0)</f>
        <v>0</v>
      </c>
      <c r="BJ144" s="14" t="s">
        <v>117</v>
      </c>
      <c r="BK144" s="151">
        <f>ROUND(I144*H144,2)</f>
        <v>0</v>
      </c>
      <c r="BL144" s="14" t="s">
        <v>126</v>
      </c>
      <c r="BM144" s="150" t="s">
        <v>171</v>
      </c>
    </row>
    <row r="145" spans="1:65" s="12" customFormat="1" ht="22.9" customHeight="1">
      <c r="B145" s="127"/>
      <c r="D145" s="128" t="s">
        <v>70</v>
      </c>
      <c r="E145" s="137" t="s">
        <v>172</v>
      </c>
      <c r="F145" s="137" t="s">
        <v>173</v>
      </c>
      <c r="J145" s="138">
        <f>BK145</f>
        <v>0</v>
      </c>
      <c r="L145" s="127"/>
      <c r="M145" s="131"/>
      <c r="N145" s="132"/>
      <c r="O145" s="132"/>
      <c r="P145" s="133">
        <f>SUM(P146:P157)</f>
        <v>5.7600499999999997</v>
      </c>
      <c r="Q145" s="132"/>
      <c r="R145" s="133">
        <f>SUM(R146:R157)</f>
        <v>2.2733740000000002E-2</v>
      </c>
      <c r="S145" s="132"/>
      <c r="T145" s="134">
        <f>SUM(T146:T157)</f>
        <v>0</v>
      </c>
      <c r="AR145" s="128" t="s">
        <v>117</v>
      </c>
      <c r="AT145" s="135" t="s">
        <v>70</v>
      </c>
      <c r="AU145" s="135" t="s">
        <v>79</v>
      </c>
      <c r="AY145" s="128" t="s">
        <v>118</v>
      </c>
      <c r="BK145" s="136">
        <f>SUM(BK146:BK157)</f>
        <v>0</v>
      </c>
    </row>
    <row r="146" spans="1:65" s="2" customFormat="1" ht="24.2" customHeight="1">
      <c r="A146" s="26"/>
      <c r="B146" s="139"/>
      <c r="C146" s="140" t="s">
        <v>174</v>
      </c>
      <c r="D146" s="140" t="s">
        <v>121</v>
      </c>
      <c r="E146" s="141" t="s">
        <v>175</v>
      </c>
      <c r="F146" s="142" t="s">
        <v>176</v>
      </c>
      <c r="G146" s="143" t="s">
        <v>136</v>
      </c>
      <c r="H146" s="144">
        <v>7</v>
      </c>
      <c r="I146" s="145">
        <v>0</v>
      </c>
      <c r="J146" s="145">
        <f t="shared" ref="J146:J157" si="10">ROUND(I146*H146,2)</f>
        <v>0</v>
      </c>
      <c r="K146" s="142" t="s">
        <v>125</v>
      </c>
      <c r="L146" s="27"/>
      <c r="M146" s="146" t="s">
        <v>1</v>
      </c>
      <c r="N146" s="147" t="s">
        <v>37</v>
      </c>
      <c r="O146" s="148">
        <v>0.36166999999999999</v>
      </c>
      <c r="P146" s="148">
        <f t="shared" ref="P146:P157" si="11">O146*H146</f>
        <v>2.5316899999999998</v>
      </c>
      <c r="Q146" s="148">
        <v>3.1050000000000001E-4</v>
      </c>
      <c r="R146" s="148">
        <f t="shared" ref="R146:R157" si="12">Q146*H146</f>
        <v>2.1735000000000001E-3</v>
      </c>
      <c r="S146" s="148">
        <v>0</v>
      </c>
      <c r="T146" s="149">
        <f t="shared" ref="T146:T157" si="13">S146*H146</f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50" t="s">
        <v>126</v>
      </c>
      <c r="AT146" s="150" t="s">
        <v>121</v>
      </c>
      <c r="AU146" s="150" t="s">
        <v>117</v>
      </c>
      <c r="AY146" s="14" t="s">
        <v>118</v>
      </c>
      <c r="BE146" s="151">
        <f t="shared" ref="BE146:BE157" si="14">IF(N146="základná",J146,0)</f>
        <v>0</v>
      </c>
      <c r="BF146" s="151">
        <f t="shared" ref="BF146:BF157" si="15">IF(N146="znížená",J146,0)</f>
        <v>0</v>
      </c>
      <c r="BG146" s="151">
        <f t="shared" ref="BG146:BG157" si="16">IF(N146="zákl. prenesená",J146,0)</f>
        <v>0</v>
      </c>
      <c r="BH146" s="151">
        <f t="shared" ref="BH146:BH157" si="17">IF(N146="zníž. prenesená",J146,0)</f>
        <v>0</v>
      </c>
      <c r="BI146" s="151">
        <f t="shared" ref="BI146:BI157" si="18">IF(N146="nulová",J146,0)</f>
        <v>0</v>
      </c>
      <c r="BJ146" s="14" t="s">
        <v>117</v>
      </c>
      <c r="BK146" s="151">
        <f t="shared" ref="BK146:BK157" si="19">ROUND(I146*H146,2)</f>
        <v>0</v>
      </c>
      <c r="BL146" s="14" t="s">
        <v>126</v>
      </c>
      <c r="BM146" s="150" t="s">
        <v>177</v>
      </c>
    </row>
    <row r="147" spans="1:65" s="2" customFormat="1" ht="24.2" customHeight="1">
      <c r="A147" s="26"/>
      <c r="B147" s="139"/>
      <c r="C147" s="140" t="s">
        <v>12</v>
      </c>
      <c r="D147" s="140" t="s">
        <v>121</v>
      </c>
      <c r="E147" s="141" t="s">
        <v>178</v>
      </c>
      <c r="F147" s="142" t="s">
        <v>179</v>
      </c>
      <c r="G147" s="143" t="s">
        <v>180</v>
      </c>
      <c r="H147" s="144">
        <v>6</v>
      </c>
      <c r="I147" s="145">
        <v>0</v>
      </c>
      <c r="J147" s="145">
        <f t="shared" si="10"/>
        <v>0</v>
      </c>
      <c r="K147" s="142" t="s">
        <v>125</v>
      </c>
      <c r="L147" s="27"/>
      <c r="M147" s="146" t="s">
        <v>1</v>
      </c>
      <c r="N147" s="147" t="s">
        <v>37</v>
      </c>
      <c r="O147" s="148">
        <v>0.20627000000000001</v>
      </c>
      <c r="P147" s="148">
        <f t="shared" si="11"/>
        <v>1.2376200000000002</v>
      </c>
      <c r="Q147" s="148">
        <v>4.566E-5</v>
      </c>
      <c r="R147" s="148">
        <f t="shared" si="12"/>
        <v>2.7396000000000001E-4</v>
      </c>
      <c r="S147" s="148">
        <v>0</v>
      </c>
      <c r="T147" s="149">
        <f t="shared" si="1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50" t="s">
        <v>126</v>
      </c>
      <c r="AT147" s="150" t="s">
        <v>121</v>
      </c>
      <c r="AU147" s="150" t="s">
        <v>117</v>
      </c>
      <c r="AY147" s="14" t="s">
        <v>118</v>
      </c>
      <c r="BE147" s="151">
        <f t="shared" si="14"/>
        <v>0</v>
      </c>
      <c r="BF147" s="151">
        <f t="shared" si="15"/>
        <v>0</v>
      </c>
      <c r="BG147" s="151">
        <f t="shared" si="16"/>
        <v>0</v>
      </c>
      <c r="BH147" s="151">
        <f t="shared" si="17"/>
        <v>0</v>
      </c>
      <c r="BI147" s="151">
        <f t="shared" si="18"/>
        <v>0</v>
      </c>
      <c r="BJ147" s="14" t="s">
        <v>117</v>
      </c>
      <c r="BK147" s="151">
        <f t="shared" si="19"/>
        <v>0</v>
      </c>
      <c r="BL147" s="14" t="s">
        <v>126</v>
      </c>
      <c r="BM147" s="150" t="s">
        <v>181</v>
      </c>
    </row>
    <row r="148" spans="1:65" s="2" customFormat="1" ht="16.5" customHeight="1">
      <c r="A148" s="26"/>
      <c r="B148" s="139"/>
      <c r="C148" s="152" t="s">
        <v>182</v>
      </c>
      <c r="D148" s="152" t="s">
        <v>128</v>
      </c>
      <c r="E148" s="153" t="s">
        <v>183</v>
      </c>
      <c r="F148" s="154" t="s">
        <v>184</v>
      </c>
      <c r="G148" s="155" t="s">
        <v>180</v>
      </c>
      <c r="H148" s="156">
        <v>6</v>
      </c>
      <c r="I148" s="157">
        <v>0</v>
      </c>
      <c r="J148" s="157">
        <f t="shared" si="10"/>
        <v>0</v>
      </c>
      <c r="K148" s="154" t="s">
        <v>125</v>
      </c>
      <c r="L148" s="158"/>
      <c r="M148" s="159" t="s">
        <v>1</v>
      </c>
      <c r="N148" s="160" t="s">
        <v>37</v>
      </c>
      <c r="O148" s="148">
        <v>0</v>
      </c>
      <c r="P148" s="148">
        <f t="shared" si="11"/>
        <v>0</v>
      </c>
      <c r="Q148" s="148">
        <v>1E-4</v>
      </c>
      <c r="R148" s="148">
        <f t="shared" si="12"/>
        <v>6.0000000000000006E-4</v>
      </c>
      <c r="S148" s="148">
        <v>0</v>
      </c>
      <c r="T148" s="149">
        <f t="shared" si="1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50" t="s">
        <v>131</v>
      </c>
      <c r="AT148" s="150" t="s">
        <v>128</v>
      </c>
      <c r="AU148" s="150" t="s">
        <v>117</v>
      </c>
      <c r="AY148" s="14" t="s">
        <v>118</v>
      </c>
      <c r="BE148" s="151">
        <f t="shared" si="14"/>
        <v>0</v>
      </c>
      <c r="BF148" s="151">
        <f t="shared" si="15"/>
        <v>0</v>
      </c>
      <c r="BG148" s="151">
        <f t="shared" si="16"/>
        <v>0</v>
      </c>
      <c r="BH148" s="151">
        <f t="shared" si="17"/>
        <v>0</v>
      </c>
      <c r="BI148" s="151">
        <f t="shared" si="18"/>
        <v>0</v>
      </c>
      <c r="BJ148" s="14" t="s">
        <v>117</v>
      </c>
      <c r="BK148" s="151">
        <f t="shared" si="19"/>
        <v>0</v>
      </c>
      <c r="BL148" s="14" t="s">
        <v>126</v>
      </c>
      <c r="BM148" s="150" t="s">
        <v>185</v>
      </c>
    </row>
    <row r="149" spans="1:65" s="2" customFormat="1" ht="21.75" customHeight="1">
      <c r="A149" s="26"/>
      <c r="B149" s="139"/>
      <c r="C149" s="140" t="s">
        <v>186</v>
      </c>
      <c r="D149" s="140" t="s">
        <v>121</v>
      </c>
      <c r="E149" s="141" t="s">
        <v>187</v>
      </c>
      <c r="F149" s="142" t="s">
        <v>188</v>
      </c>
      <c r="G149" s="143" t="s">
        <v>180</v>
      </c>
      <c r="H149" s="144">
        <v>3</v>
      </c>
      <c r="I149" s="145">
        <v>0</v>
      </c>
      <c r="J149" s="145">
        <f t="shared" si="10"/>
        <v>0</v>
      </c>
      <c r="K149" s="142" t="s">
        <v>125</v>
      </c>
      <c r="L149" s="27"/>
      <c r="M149" s="146" t="s">
        <v>1</v>
      </c>
      <c r="N149" s="147" t="s">
        <v>37</v>
      </c>
      <c r="O149" s="148">
        <v>0.12531999999999999</v>
      </c>
      <c r="P149" s="148">
        <f t="shared" si="11"/>
        <v>0.37595999999999996</v>
      </c>
      <c r="Q149" s="148">
        <v>2.2759999999999999E-5</v>
      </c>
      <c r="R149" s="148">
        <f t="shared" si="12"/>
        <v>6.827999999999999E-5</v>
      </c>
      <c r="S149" s="148">
        <v>0</v>
      </c>
      <c r="T149" s="149">
        <f t="shared" si="13"/>
        <v>0</v>
      </c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R149" s="150" t="s">
        <v>126</v>
      </c>
      <c r="AT149" s="150" t="s">
        <v>121</v>
      </c>
      <c r="AU149" s="150" t="s">
        <v>117</v>
      </c>
      <c r="AY149" s="14" t="s">
        <v>118</v>
      </c>
      <c r="BE149" s="151">
        <f t="shared" si="14"/>
        <v>0</v>
      </c>
      <c r="BF149" s="151">
        <f t="shared" si="15"/>
        <v>0</v>
      </c>
      <c r="BG149" s="151">
        <f t="shared" si="16"/>
        <v>0</v>
      </c>
      <c r="BH149" s="151">
        <f t="shared" si="17"/>
        <v>0</v>
      </c>
      <c r="BI149" s="151">
        <f t="shared" si="18"/>
        <v>0</v>
      </c>
      <c r="BJ149" s="14" t="s">
        <v>117</v>
      </c>
      <c r="BK149" s="151">
        <f t="shared" si="19"/>
        <v>0</v>
      </c>
      <c r="BL149" s="14" t="s">
        <v>126</v>
      </c>
      <c r="BM149" s="150" t="s">
        <v>189</v>
      </c>
    </row>
    <row r="150" spans="1:65" s="2" customFormat="1" ht="24.2" customHeight="1">
      <c r="A150" s="26"/>
      <c r="B150" s="139"/>
      <c r="C150" s="152" t="s">
        <v>126</v>
      </c>
      <c r="D150" s="152" t="s">
        <v>128</v>
      </c>
      <c r="E150" s="153" t="s">
        <v>190</v>
      </c>
      <c r="F150" s="154" t="s">
        <v>191</v>
      </c>
      <c r="G150" s="155" t="s">
        <v>180</v>
      </c>
      <c r="H150" s="156">
        <v>3</v>
      </c>
      <c r="I150" s="157">
        <v>0</v>
      </c>
      <c r="J150" s="157">
        <f t="shared" si="10"/>
        <v>0</v>
      </c>
      <c r="K150" s="154" t="s">
        <v>125</v>
      </c>
      <c r="L150" s="158"/>
      <c r="M150" s="159" t="s">
        <v>1</v>
      </c>
      <c r="N150" s="160" t="s">
        <v>37</v>
      </c>
      <c r="O150" s="148">
        <v>0</v>
      </c>
      <c r="P150" s="148">
        <f t="shared" si="11"/>
        <v>0</v>
      </c>
      <c r="Q150" s="148">
        <v>4.4999999999999999E-4</v>
      </c>
      <c r="R150" s="148">
        <f t="shared" si="12"/>
        <v>1.3500000000000001E-3</v>
      </c>
      <c r="S150" s="148">
        <v>0</v>
      </c>
      <c r="T150" s="149">
        <f t="shared" si="13"/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50" t="s">
        <v>131</v>
      </c>
      <c r="AT150" s="150" t="s">
        <v>128</v>
      </c>
      <c r="AU150" s="150" t="s">
        <v>117</v>
      </c>
      <c r="AY150" s="14" t="s">
        <v>118</v>
      </c>
      <c r="BE150" s="151">
        <f t="shared" si="14"/>
        <v>0</v>
      </c>
      <c r="BF150" s="151">
        <f t="shared" si="15"/>
        <v>0</v>
      </c>
      <c r="BG150" s="151">
        <f t="shared" si="16"/>
        <v>0</v>
      </c>
      <c r="BH150" s="151">
        <f t="shared" si="17"/>
        <v>0</v>
      </c>
      <c r="BI150" s="151">
        <f t="shared" si="18"/>
        <v>0</v>
      </c>
      <c r="BJ150" s="14" t="s">
        <v>117</v>
      </c>
      <c r="BK150" s="151">
        <f t="shared" si="19"/>
        <v>0</v>
      </c>
      <c r="BL150" s="14" t="s">
        <v>126</v>
      </c>
      <c r="BM150" s="150" t="s">
        <v>192</v>
      </c>
    </row>
    <row r="151" spans="1:65" s="2" customFormat="1" ht="24.2" customHeight="1">
      <c r="A151" s="26"/>
      <c r="B151" s="139"/>
      <c r="C151" s="140" t="s">
        <v>193</v>
      </c>
      <c r="D151" s="140" t="s">
        <v>121</v>
      </c>
      <c r="E151" s="141" t="s">
        <v>194</v>
      </c>
      <c r="F151" s="142" t="s">
        <v>195</v>
      </c>
      <c r="G151" s="143" t="s">
        <v>180</v>
      </c>
      <c r="H151" s="144">
        <v>1</v>
      </c>
      <c r="I151" s="145">
        <v>0</v>
      </c>
      <c r="J151" s="145">
        <f t="shared" si="10"/>
        <v>0</v>
      </c>
      <c r="K151" s="142" t="s">
        <v>125</v>
      </c>
      <c r="L151" s="27"/>
      <c r="M151" s="146" t="s">
        <v>1</v>
      </c>
      <c r="N151" s="147" t="s">
        <v>37</v>
      </c>
      <c r="O151" s="148">
        <v>0.36226000000000003</v>
      </c>
      <c r="P151" s="148">
        <f t="shared" si="11"/>
        <v>0.36226000000000003</v>
      </c>
      <c r="Q151" s="148">
        <v>1.6180000000000001E-3</v>
      </c>
      <c r="R151" s="148">
        <f t="shared" si="12"/>
        <v>1.6180000000000001E-3</v>
      </c>
      <c r="S151" s="148">
        <v>0</v>
      </c>
      <c r="T151" s="149">
        <f t="shared" si="13"/>
        <v>0</v>
      </c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R151" s="150" t="s">
        <v>126</v>
      </c>
      <c r="AT151" s="150" t="s">
        <v>121</v>
      </c>
      <c r="AU151" s="150" t="s">
        <v>117</v>
      </c>
      <c r="AY151" s="14" t="s">
        <v>118</v>
      </c>
      <c r="BE151" s="151">
        <f t="shared" si="14"/>
        <v>0</v>
      </c>
      <c r="BF151" s="151">
        <f t="shared" si="15"/>
        <v>0</v>
      </c>
      <c r="BG151" s="151">
        <f t="shared" si="16"/>
        <v>0</v>
      </c>
      <c r="BH151" s="151">
        <f t="shared" si="17"/>
        <v>0</v>
      </c>
      <c r="BI151" s="151">
        <f t="shared" si="18"/>
        <v>0</v>
      </c>
      <c r="BJ151" s="14" t="s">
        <v>117</v>
      </c>
      <c r="BK151" s="151">
        <f t="shared" si="19"/>
        <v>0</v>
      </c>
      <c r="BL151" s="14" t="s">
        <v>126</v>
      </c>
      <c r="BM151" s="150" t="s">
        <v>196</v>
      </c>
    </row>
    <row r="152" spans="1:65" s="2" customFormat="1" ht="24.2" customHeight="1">
      <c r="A152" s="26"/>
      <c r="B152" s="139"/>
      <c r="C152" s="152" t="s">
        <v>197</v>
      </c>
      <c r="D152" s="152" t="s">
        <v>128</v>
      </c>
      <c r="E152" s="153" t="s">
        <v>198</v>
      </c>
      <c r="F152" s="154" t="s">
        <v>199</v>
      </c>
      <c r="G152" s="155" t="s">
        <v>180</v>
      </c>
      <c r="H152" s="156">
        <v>1</v>
      </c>
      <c r="I152" s="157">
        <v>0</v>
      </c>
      <c r="J152" s="157">
        <f t="shared" si="10"/>
        <v>0</v>
      </c>
      <c r="K152" s="154" t="s">
        <v>125</v>
      </c>
      <c r="L152" s="158"/>
      <c r="M152" s="159" t="s">
        <v>1</v>
      </c>
      <c r="N152" s="160" t="s">
        <v>37</v>
      </c>
      <c r="O152" s="148">
        <v>0</v>
      </c>
      <c r="P152" s="148">
        <f t="shared" si="11"/>
        <v>0</v>
      </c>
      <c r="Q152" s="148">
        <v>1.2E-2</v>
      </c>
      <c r="R152" s="148">
        <f t="shared" si="12"/>
        <v>1.2E-2</v>
      </c>
      <c r="S152" s="148">
        <v>0</v>
      </c>
      <c r="T152" s="149">
        <f t="shared" si="13"/>
        <v>0</v>
      </c>
      <c r="U152" s="26"/>
      <c r="V152" s="26"/>
      <c r="W152" s="26"/>
      <c r="X152" s="26"/>
      <c r="Y152" s="26"/>
      <c r="Z152" s="26"/>
      <c r="AA152" s="26"/>
      <c r="AB152" s="26"/>
      <c r="AC152" s="26"/>
      <c r="AD152" s="26"/>
      <c r="AE152" s="26"/>
      <c r="AR152" s="150" t="s">
        <v>131</v>
      </c>
      <c r="AT152" s="150" t="s">
        <v>128</v>
      </c>
      <c r="AU152" s="150" t="s">
        <v>117</v>
      </c>
      <c r="AY152" s="14" t="s">
        <v>118</v>
      </c>
      <c r="BE152" s="151">
        <f t="shared" si="14"/>
        <v>0</v>
      </c>
      <c r="BF152" s="151">
        <f t="shared" si="15"/>
        <v>0</v>
      </c>
      <c r="BG152" s="151">
        <f t="shared" si="16"/>
        <v>0</v>
      </c>
      <c r="BH152" s="151">
        <f t="shared" si="17"/>
        <v>0</v>
      </c>
      <c r="BI152" s="151">
        <f t="shared" si="18"/>
        <v>0</v>
      </c>
      <c r="BJ152" s="14" t="s">
        <v>117</v>
      </c>
      <c r="BK152" s="151">
        <f t="shared" si="19"/>
        <v>0</v>
      </c>
      <c r="BL152" s="14" t="s">
        <v>126</v>
      </c>
      <c r="BM152" s="150" t="s">
        <v>200</v>
      </c>
    </row>
    <row r="153" spans="1:65" s="2" customFormat="1" ht="24.2" customHeight="1">
      <c r="A153" s="26"/>
      <c r="B153" s="139"/>
      <c r="C153" s="140" t="s">
        <v>201</v>
      </c>
      <c r="D153" s="140" t="s">
        <v>121</v>
      </c>
      <c r="E153" s="141" t="s">
        <v>202</v>
      </c>
      <c r="F153" s="142" t="s">
        <v>203</v>
      </c>
      <c r="G153" s="143" t="s">
        <v>180</v>
      </c>
      <c r="H153" s="144">
        <v>1</v>
      </c>
      <c r="I153" s="145">
        <v>0</v>
      </c>
      <c r="J153" s="145">
        <f t="shared" si="10"/>
        <v>0</v>
      </c>
      <c r="K153" s="142" t="s">
        <v>125</v>
      </c>
      <c r="L153" s="27"/>
      <c r="M153" s="146" t="s">
        <v>1</v>
      </c>
      <c r="N153" s="147" t="s">
        <v>37</v>
      </c>
      <c r="O153" s="148">
        <v>1.0216099999999999</v>
      </c>
      <c r="P153" s="148">
        <f t="shared" si="11"/>
        <v>1.0216099999999999</v>
      </c>
      <c r="Q153" s="148">
        <v>0</v>
      </c>
      <c r="R153" s="148">
        <f t="shared" si="12"/>
        <v>0</v>
      </c>
      <c r="S153" s="148">
        <v>0</v>
      </c>
      <c r="T153" s="149">
        <f t="shared" si="13"/>
        <v>0</v>
      </c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R153" s="150" t="s">
        <v>126</v>
      </c>
      <c r="AT153" s="150" t="s">
        <v>121</v>
      </c>
      <c r="AU153" s="150" t="s">
        <v>117</v>
      </c>
      <c r="AY153" s="14" t="s">
        <v>118</v>
      </c>
      <c r="BE153" s="151">
        <f t="shared" si="14"/>
        <v>0</v>
      </c>
      <c r="BF153" s="151">
        <f t="shared" si="15"/>
        <v>0</v>
      </c>
      <c r="BG153" s="151">
        <f t="shared" si="16"/>
        <v>0</v>
      </c>
      <c r="BH153" s="151">
        <f t="shared" si="17"/>
        <v>0</v>
      </c>
      <c r="BI153" s="151">
        <f t="shared" si="18"/>
        <v>0</v>
      </c>
      <c r="BJ153" s="14" t="s">
        <v>117</v>
      </c>
      <c r="BK153" s="151">
        <f t="shared" si="19"/>
        <v>0</v>
      </c>
      <c r="BL153" s="14" t="s">
        <v>126</v>
      </c>
      <c r="BM153" s="150" t="s">
        <v>204</v>
      </c>
    </row>
    <row r="154" spans="1:65" s="2" customFormat="1" ht="24.2" customHeight="1">
      <c r="A154" s="26"/>
      <c r="B154" s="139"/>
      <c r="C154" s="152" t="s">
        <v>7</v>
      </c>
      <c r="D154" s="152" t="s">
        <v>128</v>
      </c>
      <c r="E154" s="153" t="s">
        <v>205</v>
      </c>
      <c r="F154" s="154" t="s">
        <v>206</v>
      </c>
      <c r="G154" s="155" t="s">
        <v>180</v>
      </c>
      <c r="H154" s="156">
        <v>1</v>
      </c>
      <c r="I154" s="157">
        <v>0</v>
      </c>
      <c r="J154" s="157">
        <f t="shared" si="10"/>
        <v>0</v>
      </c>
      <c r="K154" s="154" t="s">
        <v>125</v>
      </c>
      <c r="L154" s="158"/>
      <c r="M154" s="159" t="s">
        <v>1</v>
      </c>
      <c r="N154" s="160" t="s">
        <v>37</v>
      </c>
      <c r="O154" s="148">
        <v>0</v>
      </c>
      <c r="P154" s="148">
        <f t="shared" si="11"/>
        <v>0</v>
      </c>
      <c r="Q154" s="148">
        <v>2.98E-3</v>
      </c>
      <c r="R154" s="148">
        <f t="shared" si="12"/>
        <v>2.98E-3</v>
      </c>
      <c r="S154" s="148">
        <v>0</v>
      </c>
      <c r="T154" s="149">
        <f t="shared" si="13"/>
        <v>0</v>
      </c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R154" s="150" t="s">
        <v>131</v>
      </c>
      <c r="AT154" s="150" t="s">
        <v>128</v>
      </c>
      <c r="AU154" s="150" t="s">
        <v>117</v>
      </c>
      <c r="AY154" s="14" t="s">
        <v>118</v>
      </c>
      <c r="BE154" s="151">
        <f t="shared" si="14"/>
        <v>0</v>
      </c>
      <c r="BF154" s="151">
        <f t="shared" si="15"/>
        <v>0</v>
      </c>
      <c r="BG154" s="151">
        <f t="shared" si="16"/>
        <v>0</v>
      </c>
      <c r="BH154" s="151">
        <f t="shared" si="17"/>
        <v>0</v>
      </c>
      <c r="BI154" s="151">
        <f t="shared" si="18"/>
        <v>0</v>
      </c>
      <c r="BJ154" s="14" t="s">
        <v>117</v>
      </c>
      <c r="BK154" s="151">
        <f t="shared" si="19"/>
        <v>0</v>
      </c>
      <c r="BL154" s="14" t="s">
        <v>126</v>
      </c>
      <c r="BM154" s="150" t="s">
        <v>207</v>
      </c>
    </row>
    <row r="155" spans="1:65" s="2" customFormat="1" ht="16.5" customHeight="1">
      <c r="A155" s="26"/>
      <c r="B155" s="139"/>
      <c r="C155" s="152" t="s">
        <v>208</v>
      </c>
      <c r="D155" s="152" t="s">
        <v>128</v>
      </c>
      <c r="E155" s="153" t="s">
        <v>209</v>
      </c>
      <c r="F155" s="154" t="s">
        <v>210</v>
      </c>
      <c r="G155" s="155" t="s">
        <v>180</v>
      </c>
      <c r="H155" s="156">
        <v>3</v>
      </c>
      <c r="I155" s="157">
        <v>0</v>
      </c>
      <c r="J155" s="157">
        <f t="shared" si="10"/>
        <v>0</v>
      </c>
      <c r="K155" s="154" t="s">
        <v>125</v>
      </c>
      <c r="L155" s="158"/>
      <c r="M155" s="159" t="s">
        <v>1</v>
      </c>
      <c r="N155" s="160" t="s">
        <v>37</v>
      </c>
      <c r="O155" s="148">
        <v>0</v>
      </c>
      <c r="P155" s="148">
        <f t="shared" si="11"/>
        <v>0</v>
      </c>
      <c r="Q155" s="148">
        <v>0</v>
      </c>
      <c r="R155" s="148">
        <f t="shared" si="12"/>
        <v>0</v>
      </c>
      <c r="S155" s="148">
        <v>0</v>
      </c>
      <c r="T155" s="149">
        <f t="shared" si="13"/>
        <v>0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R155" s="150" t="s">
        <v>131</v>
      </c>
      <c r="AT155" s="150" t="s">
        <v>128</v>
      </c>
      <c r="AU155" s="150" t="s">
        <v>117</v>
      </c>
      <c r="AY155" s="14" t="s">
        <v>118</v>
      </c>
      <c r="BE155" s="151">
        <f t="shared" si="14"/>
        <v>0</v>
      </c>
      <c r="BF155" s="151">
        <f t="shared" si="15"/>
        <v>0</v>
      </c>
      <c r="BG155" s="151">
        <f t="shared" si="16"/>
        <v>0</v>
      </c>
      <c r="BH155" s="151">
        <f t="shared" si="17"/>
        <v>0</v>
      </c>
      <c r="BI155" s="151">
        <f t="shared" si="18"/>
        <v>0</v>
      </c>
      <c r="BJ155" s="14" t="s">
        <v>117</v>
      </c>
      <c r="BK155" s="151">
        <f t="shared" si="19"/>
        <v>0</v>
      </c>
      <c r="BL155" s="14" t="s">
        <v>126</v>
      </c>
      <c r="BM155" s="150" t="s">
        <v>211</v>
      </c>
    </row>
    <row r="156" spans="1:65" s="2" customFormat="1" ht="24.2" customHeight="1">
      <c r="A156" s="26"/>
      <c r="B156" s="139"/>
      <c r="C156" s="140" t="s">
        <v>212</v>
      </c>
      <c r="D156" s="140" t="s">
        <v>121</v>
      </c>
      <c r="E156" s="141" t="s">
        <v>213</v>
      </c>
      <c r="F156" s="142" t="s">
        <v>214</v>
      </c>
      <c r="G156" s="143" t="s">
        <v>180</v>
      </c>
      <c r="H156" s="144">
        <v>1</v>
      </c>
      <c r="I156" s="145">
        <v>0</v>
      </c>
      <c r="J156" s="145">
        <f t="shared" si="10"/>
        <v>0</v>
      </c>
      <c r="K156" s="142" t="s">
        <v>125</v>
      </c>
      <c r="L156" s="27"/>
      <c r="M156" s="146" t="s">
        <v>1</v>
      </c>
      <c r="N156" s="147" t="s">
        <v>37</v>
      </c>
      <c r="O156" s="148">
        <v>0.23091</v>
      </c>
      <c r="P156" s="148">
        <f t="shared" si="11"/>
        <v>0.23091</v>
      </c>
      <c r="Q156" s="148">
        <v>0</v>
      </c>
      <c r="R156" s="148">
        <f t="shared" si="12"/>
        <v>0</v>
      </c>
      <c r="S156" s="148">
        <v>0</v>
      </c>
      <c r="T156" s="149">
        <f t="shared" si="13"/>
        <v>0</v>
      </c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R156" s="150" t="s">
        <v>126</v>
      </c>
      <c r="AT156" s="150" t="s">
        <v>121</v>
      </c>
      <c r="AU156" s="150" t="s">
        <v>117</v>
      </c>
      <c r="AY156" s="14" t="s">
        <v>118</v>
      </c>
      <c r="BE156" s="151">
        <f t="shared" si="14"/>
        <v>0</v>
      </c>
      <c r="BF156" s="151">
        <f t="shared" si="15"/>
        <v>0</v>
      </c>
      <c r="BG156" s="151">
        <f t="shared" si="16"/>
        <v>0</v>
      </c>
      <c r="BH156" s="151">
        <f t="shared" si="17"/>
        <v>0</v>
      </c>
      <c r="BI156" s="151">
        <f t="shared" si="18"/>
        <v>0</v>
      </c>
      <c r="BJ156" s="14" t="s">
        <v>117</v>
      </c>
      <c r="BK156" s="151">
        <f t="shared" si="19"/>
        <v>0</v>
      </c>
      <c r="BL156" s="14" t="s">
        <v>126</v>
      </c>
      <c r="BM156" s="150" t="s">
        <v>215</v>
      </c>
    </row>
    <row r="157" spans="1:65" s="2" customFormat="1" ht="24.2" customHeight="1">
      <c r="A157" s="26"/>
      <c r="B157" s="139"/>
      <c r="C157" s="152" t="s">
        <v>216</v>
      </c>
      <c r="D157" s="152" t="s">
        <v>128</v>
      </c>
      <c r="E157" s="153" t="s">
        <v>217</v>
      </c>
      <c r="F157" s="154" t="s">
        <v>218</v>
      </c>
      <c r="G157" s="155" t="s">
        <v>180</v>
      </c>
      <c r="H157" s="156">
        <v>1</v>
      </c>
      <c r="I157" s="157">
        <v>0</v>
      </c>
      <c r="J157" s="157">
        <f t="shared" si="10"/>
        <v>0</v>
      </c>
      <c r="K157" s="154" t="s">
        <v>125</v>
      </c>
      <c r="L157" s="158"/>
      <c r="M157" s="159" t="s">
        <v>1</v>
      </c>
      <c r="N157" s="160" t="s">
        <v>37</v>
      </c>
      <c r="O157" s="148">
        <v>0</v>
      </c>
      <c r="P157" s="148">
        <f t="shared" si="11"/>
        <v>0</v>
      </c>
      <c r="Q157" s="148">
        <v>1.67E-3</v>
      </c>
      <c r="R157" s="148">
        <f t="shared" si="12"/>
        <v>1.67E-3</v>
      </c>
      <c r="S157" s="148">
        <v>0</v>
      </c>
      <c r="T157" s="149">
        <f t="shared" si="13"/>
        <v>0</v>
      </c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R157" s="150" t="s">
        <v>131</v>
      </c>
      <c r="AT157" s="150" t="s">
        <v>128</v>
      </c>
      <c r="AU157" s="150" t="s">
        <v>117</v>
      </c>
      <c r="AY157" s="14" t="s">
        <v>118</v>
      </c>
      <c r="BE157" s="151">
        <f t="shared" si="14"/>
        <v>0</v>
      </c>
      <c r="BF157" s="151">
        <f t="shared" si="15"/>
        <v>0</v>
      </c>
      <c r="BG157" s="151">
        <f t="shared" si="16"/>
        <v>0</v>
      </c>
      <c r="BH157" s="151">
        <f t="shared" si="17"/>
        <v>0</v>
      </c>
      <c r="BI157" s="151">
        <f t="shared" si="18"/>
        <v>0</v>
      </c>
      <c r="BJ157" s="14" t="s">
        <v>117</v>
      </c>
      <c r="BK157" s="151">
        <f t="shared" si="19"/>
        <v>0</v>
      </c>
      <c r="BL157" s="14" t="s">
        <v>126</v>
      </c>
      <c r="BM157" s="150" t="s">
        <v>219</v>
      </c>
    </row>
    <row r="158" spans="1:65" s="12" customFormat="1" ht="22.9" customHeight="1">
      <c r="B158" s="127"/>
      <c r="D158" s="128" t="s">
        <v>70</v>
      </c>
      <c r="E158" s="137" t="s">
        <v>220</v>
      </c>
      <c r="F158" s="137" t="s">
        <v>221</v>
      </c>
      <c r="J158" s="138">
        <f>BK158</f>
        <v>0</v>
      </c>
      <c r="L158" s="127"/>
      <c r="M158" s="131"/>
      <c r="N158" s="132"/>
      <c r="O158" s="132"/>
      <c r="P158" s="133">
        <f>SUM(P159:P177)</f>
        <v>27.991219999999998</v>
      </c>
      <c r="Q158" s="132"/>
      <c r="R158" s="133">
        <f>SUM(R159:R177)</f>
        <v>0.13603089860000001</v>
      </c>
      <c r="S158" s="132"/>
      <c r="T158" s="134">
        <f>SUM(T159:T177)</f>
        <v>3.2250000000000001E-2</v>
      </c>
      <c r="AR158" s="128" t="s">
        <v>117</v>
      </c>
      <c r="AT158" s="135" t="s">
        <v>70</v>
      </c>
      <c r="AU158" s="135" t="s">
        <v>79</v>
      </c>
      <c r="AY158" s="128" t="s">
        <v>118</v>
      </c>
      <c r="BK158" s="136">
        <f>SUM(BK159:BK177)</f>
        <v>0</v>
      </c>
    </row>
    <row r="159" spans="1:65" s="2" customFormat="1" ht="24.2" customHeight="1">
      <c r="A159" s="26"/>
      <c r="B159" s="139"/>
      <c r="C159" s="140" t="s">
        <v>222</v>
      </c>
      <c r="D159" s="140" t="s">
        <v>121</v>
      </c>
      <c r="E159" s="141" t="s">
        <v>223</v>
      </c>
      <c r="F159" s="142" t="s">
        <v>224</v>
      </c>
      <c r="G159" s="143" t="s">
        <v>136</v>
      </c>
      <c r="H159" s="144">
        <v>22</v>
      </c>
      <c r="I159" s="145">
        <v>0</v>
      </c>
      <c r="J159" s="145">
        <f t="shared" ref="J159:J177" si="20">ROUND(I159*H159,2)</f>
        <v>0</v>
      </c>
      <c r="K159" s="142" t="s">
        <v>125</v>
      </c>
      <c r="L159" s="27"/>
      <c r="M159" s="146" t="s">
        <v>1</v>
      </c>
      <c r="N159" s="147" t="s">
        <v>37</v>
      </c>
      <c r="O159" s="148">
        <v>0.44295000000000001</v>
      </c>
      <c r="P159" s="148">
        <f t="shared" ref="P159:P177" si="21">O159*H159</f>
        <v>9.7448999999999995</v>
      </c>
      <c r="Q159" s="148">
        <v>1.475086E-3</v>
      </c>
      <c r="R159" s="148">
        <f t="shared" ref="R159:R177" si="22">Q159*H159</f>
        <v>3.2451892000000003E-2</v>
      </c>
      <c r="S159" s="148">
        <v>0</v>
      </c>
      <c r="T159" s="149">
        <f t="shared" ref="T159:T177" si="23">S159*H159</f>
        <v>0</v>
      </c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R159" s="150" t="s">
        <v>126</v>
      </c>
      <c r="AT159" s="150" t="s">
        <v>121</v>
      </c>
      <c r="AU159" s="150" t="s">
        <v>117</v>
      </c>
      <c r="AY159" s="14" t="s">
        <v>118</v>
      </c>
      <c r="BE159" s="151">
        <f t="shared" ref="BE159:BE177" si="24">IF(N159="základná",J159,0)</f>
        <v>0</v>
      </c>
      <c r="BF159" s="151">
        <f t="shared" ref="BF159:BF177" si="25">IF(N159="znížená",J159,0)</f>
        <v>0</v>
      </c>
      <c r="BG159" s="151">
        <f t="shared" ref="BG159:BG177" si="26">IF(N159="zákl. prenesená",J159,0)</f>
        <v>0</v>
      </c>
      <c r="BH159" s="151">
        <f t="shared" ref="BH159:BH177" si="27">IF(N159="zníž. prenesená",J159,0)</f>
        <v>0</v>
      </c>
      <c r="BI159" s="151">
        <f t="shared" ref="BI159:BI177" si="28">IF(N159="nulová",J159,0)</f>
        <v>0</v>
      </c>
      <c r="BJ159" s="14" t="s">
        <v>117</v>
      </c>
      <c r="BK159" s="151">
        <f t="shared" ref="BK159:BK177" si="29">ROUND(I159*H159,2)</f>
        <v>0</v>
      </c>
      <c r="BL159" s="14" t="s">
        <v>126</v>
      </c>
      <c r="BM159" s="150" t="s">
        <v>225</v>
      </c>
    </row>
    <row r="160" spans="1:65" s="2" customFormat="1" ht="24.2" customHeight="1">
      <c r="A160" s="26"/>
      <c r="B160" s="139"/>
      <c r="C160" s="140" t="s">
        <v>226</v>
      </c>
      <c r="D160" s="140" t="s">
        <v>121</v>
      </c>
      <c r="E160" s="141" t="s">
        <v>227</v>
      </c>
      <c r="F160" s="142" t="s">
        <v>228</v>
      </c>
      <c r="G160" s="143" t="s">
        <v>136</v>
      </c>
      <c r="H160" s="144">
        <v>11</v>
      </c>
      <c r="I160" s="145">
        <v>0</v>
      </c>
      <c r="J160" s="145">
        <f t="shared" si="20"/>
        <v>0</v>
      </c>
      <c r="K160" s="142" t="s">
        <v>125</v>
      </c>
      <c r="L160" s="27"/>
      <c r="M160" s="146" t="s">
        <v>1</v>
      </c>
      <c r="N160" s="147" t="s">
        <v>37</v>
      </c>
      <c r="O160" s="148">
        <v>0.42565999999999998</v>
      </c>
      <c r="P160" s="148">
        <f t="shared" si="21"/>
        <v>4.6822599999999994</v>
      </c>
      <c r="Q160" s="148">
        <v>2.7409119999999999E-3</v>
      </c>
      <c r="R160" s="148">
        <f t="shared" si="22"/>
        <v>3.0150032E-2</v>
      </c>
      <c r="S160" s="148">
        <v>0</v>
      </c>
      <c r="T160" s="149">
        <f t="shared" si="23"/>
        <v>0</v>
      </c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R160" s="150" t="s">
        <v>126</v>
      </c>
      <c r="AT160" s="150" t="s">
        <v>121</v>
      </c>
      <c r="AU160" s="150" t="s">
        <v>117</v>
      </c>
      <c r="AY160" s="14" t="s">
        <v>118</v>
      </c>
      <c r="BE160" s="151">
        <f t="shared" si="24"/>
        <v>0</v>
      </c>
      <c r="BF160" s="151">
        <f t="shared" si="25"/>
        <v>0</v>
      </c>
      <c r="BG160" s="151">
        <f t="shared" si="26"/>
        <v>0</v>
      </c>
      <c r="BH160" s="151">
        <f t="shared" si="27"/>
        <v>0</v>
      </c>
      <c r="BI160" s="151">
        <f t="shared" si="28"/>
        <v>0</v>
      </c>
      <c r="BJ160" s="14" t="s">
        <v>117</v>
      </c>
      <c r="BK160" s="151">
        <f t="shared" si="29"/>
        <v>0</v>
      </c>
      <c r="BL160" s="14" t="s">
        <v>126</v>
      </c>
      <c r="BM160" s="150" t="s">
        <v>229</v>
      </c>
    </row>
    <row r="161" spans="1:65" s="2" customFormat="1" ht="24.2" customHeight="1">
      <c r="A161" s="26"/>
      <c r="B161" s="139"/>
      <c r="C161" s="140" t="s">
        <v>230</v>
      </c>
      <c r="D161" s="140" t="s">
        <v>121</v>
      </c>
      <c r="E161" s="141" t="s">
        <v>231</v>
      </c>
      <c r="F161" s="142" t="s">
        <v>232</v>
      </c>
      <c r="G161" s="143" t="s">
        <v>136</v>
      </c>
      <c r="H161" s="144">
        <v>4</v>
      </c>
      <c r="I161" s="145">
        <v>0</v>
      </c>
      <c r="J161" s="145">
        <f t="shared" si="20"/>
        <v>0</v>
      </c>
      <c r="K161" s="142" t="s">
        <v>125</v>
      </c>
      <c r="L161" s="27"/>
      <c r="M161" s="146" t="s">
        <v>1</v>
      </c>
      <c r="N161" s="147" t="s">
        <v>37</v>
      </c>
      <c r="O161" s="148">
        <v>0.49186000000000002</v>
      </c>
      <c r="P161" s="148">
        <f t="shared" si="21"/>
        <v>1.9674400000000001</v>
      </c>
      <c r="Q161" s="148">
        <v>4.0883619999999999E-3</v>
      </c>
      <c r="R161" s="148">
        <f t="shared" si="22"/>
        <v>1.6353448E-2</v>
      </c>
      <c r="S161" s="148">
        <v>0</v>
      </c>
      <c r="T161" s="149">
        <f t="shared" si="23"/>
        <v>0</v>
      </c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R161" s="150" t="s">
        <v>126</v>
      </c>
      <c r="AT161" s="150" t="s">
        <v>121</v>
      </c>
      <c r="AU161" s="150" t="s">
        <v>117</v>
      </c>
      <c r="AY161" s="14" t="s">
        <v>118</v>
      </c>
      <c r="BE161" s="151">
        <f t="shared" si="24"/>
        <v>0</v>
      </c>
      <c r="BF161" s="151">
        <f t="shared" si="25"/>
        <v>0</v>
      </c>
      <c r="BG161" s="151">
        <f t="shared" si="26"/>
        <v>0</v>
      </c>
      <c r="BH161" s="151">
        <f t="shared" si="27"/>
        <v>0</v>
      </c>
      <c r="BI161" s="151">
        <f t="shared" si="28"/>
        <v>0</v>
      </c>
      <c r="BJ161" s="14" t="s">
        <v>117</v>
      </c>
      <c r="BK161" s="151">
        <f t="shared" si="29"/>
        <v>0</v>
      </c>
      <c r="BL161" s="14" t="s">
        <v>126</v>
      </c>
      <c r="BM161" s="150" t="s">
        <v>233</v>
      </c>
    </row>
    <row r="162" spans="1:65" s="2" customFormat="1" ht="24.2" customHeight="1">
      <c r="A162" s="26"/>
      <c r="B162" s="139"/>
      <c r="C162" s="140" t="s">
        <v>234</v>
      </c>
      <c r="D162" s="140" t="s">
        <v>121</v>
      </c>
      <c r="E162" s="141" t="s">
        <v>235</v>
      </c>
      <c r="F162" s="142" t="s">
        <v>236</v>
      </c>
      <c r="G162" s="143" t="s">
        <v>136</v>
      </c>
      <c r="H162" s="144">
        <v>15</v>
      </c>
      <c r="I162" s="145">
        <v>0</v>
      </c>
      <c r="J162" s="145">
        <f t="shared" si="20"/>
        <v>0</v>
      </c>
      <c r="K162" s="142" t="s">
        <v>125</v>
      </c>
      <c r="L162" s="27"/>
      <c r="M162" s="146" t="s">
        <v>1</v>
      </c>
      <c r="N162" s="147" t="s">
        <v>37</v>
      </c>
      <c r="O162" s="148">
        <v>2.8219999999999999E-2</v>
      </c>
      <c r="P162" s="148">
        <f t="shared" si="21"/>
        <v>0.42329999999999995</v>
      </c>
      <c r="Q162" s="148">
        <v>1.13466E-4</v>
      </c>
      <c r="R162" s="148">
        <f t="shared" si="22"/>
        <v>1.70199E-3</v>
      </c>
      <c r="S162" s="148">
        <v>2.15E-3</v>
      </c>
      <c r="T162" s="149">
        <f t="shared" si="23"/>
        <v>3.2250000000000001E-2</v>
      </c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R162" s="150" t="s">
        <v>126</v>
      </c>
      <c r="AT162" s="150" t="s">
        <v>121</v>
      </c>
      <c r="AU162" s="150" t="s">
        <v>117</v>
      </c>
      <c r="AY162" s="14" t="s">
        <v>118</v>
      </c>
      <c r="BE162" s="151">
        <f t="shared" si="24"/>
        <v>0</v>
      </c>
      <c r="BF162" s="151">
        <f t="shared" si="25"/>
        <v>0</v>
      </c>
      <c r="BG162" s="151">
        <f t="shared" si="26"/>
        <v>0</v>
      </c>
      <c r="BH162" s="151">
        <f t="shared" si="27"/>
        <v>0</v>
      </c>
      <c r="BI162" s="151">
        <f t="shared" si="28"/>
        <v>0</v>
      </c>
      <c r="BJ162" s="14" t="s">
        <v>117</v>
      </c>
      <c r="BK162" s="151">
        <f t="shared" si="29"/>
        <v>0</v>
      </c>
      <c r="BL162" s="14" t="s">
        <v>126</v>
      </c>
      <c r="BM162" s="150" t="s">
        <v>237</v>
      </c>
    </row>
    <row r="163" spans="1:65" s="2" customFormat="1" ht="33" customHeight="1">
      <c r="A163" s="26"/>
      <c r="B163" s="139"/>
      <c r="C163" s="140" t="s">
        <v>238</v>
      </c>
      <c r="D163" s="140" t="s">
        <v>121</v>
      </c>
      <c r="E163" s="141" t="s">
        <v>239</v>
      </c>
      <c r="F163" s="142" t="s">
        <v>240</v>
      </c>
      <c r="G163" s="143" t="s">
        <v>136</v>
      </c>
      <c r="H163" s="144">
        <v>2.2000000000000002</v>
      </c>
      <c r="I163" s="145">
        <v>0</v>
      </c>
      <c r="J163" s="145">
        <f t="shared" si="20"/>
        <v>0</v>
      </c>
      <c r="K163" s="142" t="s">
        <v>125</v>
      </c>
      <c r="L163" s="27"/>
      <c r="M163" s="146" t="s">
        <v>1</v>
      </c>
      <c r="N163" s="147" t="s">
        <v>37</v>
      </c>
      <c r="O163" s="148">
        <v>1.1022000000000001</v>
      </c>
      <c r="P163" s="148">
        <f t="shared" si="21"/>
        <v>2.4248400000000006</v>
      </c>
      <c r="Q163" s="148">
        <v>1.2138248000000001E-2</v>
      </c>
      <c r="R163" s="148">
        <f t="shared" si="22"/>
        <v>2.6704145600000003E-2</v>
      </c>
      <c r="S163" s="148">
        <v>0</v>
      </c>
      <c r="T163" s="149">
        <f t="shared" si="23"/>
        <v>0</v>
      </c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R163" s="150" t="s">
        <v>126</v>
      </c>
      <c r="AT163" s="150" t="s">
        <v>121</v>
      </c>
      <c r="AU163" s="150" t="s">
        <v>117</v>
      </c>
      <c r="AY163" s="14" t="s">
        <v>118</v>
      </c>
      <c r="BE163" s="151">
        <f t="shared" si="24"/>
        <v>0</v>
      </c>
      <c r="BF163" s="151">
        <f t="shared" si="25"/>
        <v>0</v>
      </c>
      <c r="BG163" s="151">
        <f t="shared" si="26"/>
        <v>0</v>
      </c>
      <c r="BH163" s="151">
        <f t="shared" si="27"/>
        <v>0</v>
      </c>
      <c r="BI163" s="151">
        <f t="shared" si="28"/>
        <v>0</v>
      </c>
      <c r="BJ163" s="14" t="s">
        <v>117</v>
      </c>
      <c r="BK163" s="151">
        <f t="shared" si="29"/>
        <v>0</v>
      </c>
      <c r="BL163" s="14" t="s">
        <v>126</v>
      </c>
      <c r="BM163" s="150" t="s">
        <v>241</v>
      </c>
    </row>
    <row r="164" spans="1:65" s="2" customFormat="1" ht="24.2" customHeight="1">
      <c r="A164" s="26"/>
      <c r="B164" s="139"/>
      <c r="C164" s="140" t="s">
        <v>242</v>
      </c>
      <c r="D164" s="140" t="s">
        <v>121</v>
      </c>
      <c r="E164" s="141" t="s">
        <v>243</v>
      </c>
      <c r="F164" s="142" t="s">
        <v>244</v>
      </c>
      <c r="G164" s="143" t="s">
        <v>245</v>
      </c>
      <c r="H164" s="144">
        <v>3</v>
      </c>
      <c r="I164" s="145">
        <v>0</v>
      </c>
      <c r="J164" s="145">
        <f t="shared" si="20"/>
        <v>0</v>
      </c>
      <c r="K164" s="142" t="s">
        <v>125</v>
      </c>
      <c r="L164" s="27"/>
      <c r="M164" s="146" t="s">
        <v>1</v>
      </c>
      <c r="N164" s="147" t="s">
        <v>37</v>
      </c>
      <c r="O164" s="148">
        <v>1.3553500000000001</v>
      </c>
      <c r="P164" s="148">
        <f t="shared" si="21"/>
        <v>4.0660500000000006</v>
      </c>
      <c r="Q164" s="148">
        <v>3.2458970000000002E-3</v>
      </c>
      <c r="R164" s="148">
        <f t="shared" si="22"/>
        <v>9.7376909999999997E-3</v>
      </c>
      <c r="S164" s="148">
        <v>0</v>
      </c>
      <c r="T164" s="149">
        <f t="shared" si="23"/>
        <v>0</v>
      </c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R164" s="150" t="s">
        <v>126</v>
      </c>
      <c r="AT164" s="150" t="s">
        <v>121</v>
      </c>
      <c r="AU164" s="150" t="s">
        <v>117</v>
      </c>
      <c r="AY164" s="14" t="s">
        <v>118</v>
      </c>
      <c r="BE164" s="151">
        <f t="shared" si="24"/>
        <v>0</v>
      </c>
      <c r="BF164" s="151">
        <f t="shared" si="25"/>
        <v>0</v>
      </c>
      <c r="BG164" s="151">
        <f t="shared" si="26"/>
        <v>0</v>
      </c>
      <c r="BH164" s="151">
        <f t="shared" si="27"/>
        <v>0</v>
      </c>
      <c r="BI164" s="151">
        <f t="shared" si="28"/>
        <v>0</v>
      </c>
      <c r="BJ164" s="14" t="s">
        <v>117</v>
      </c>
      <c r="BK164" s="151">
        <f t="shared" si="29"/>
        <v>0</v>
      </c>
      <c r="BL164" s="14" t="s">
        <v>126</v>
      </c>
      <c r="BM164" s="150" t="s">
        <v>246</v>
      </c>
    </row>
    <row r="165" spans="1:65" s="2" customFormat="1" ht="24.2" customHeight="1">
      <c r="A165" s="26"/>
      <c r="B165" s="139"/>
      <c r="C165" s="140" t="s">
        <v>247</v>
      </c>
      <c r="D165" s="140" t="s">
        <v>121</v>
      </c>
      <c r="E165" s="141" t="s">
        <v>248</v>
      </c>
      <c r="F165" s="142" t="s">
        <v>249</v>
      </c>
      <c r="G165" s="143" t="s">
        <v>180</v>
      </c>
      <c r="H165" s="144">
        <v>1</v>
      </c>
      <c r="I165" s="145">
        <v>0</v>
      </c>
      <c r="J165" s="145">
        <f t="shared" si="20"/>
        <v>0</v>
      </c>
      <c r="K165" s="142" t="s">
        <v>125</v>
      </c>
      <c r="L165" s="27"/>
      <c r="M165" s="146" t="s">
        <v>1</v>
      </c>
      <c r="N165" s="147" t="s">
        <v>37</v>
      </c>
      <c r="O165" s="148">
        <v>0.06</v>
      </c>
      <c r="P165" s="148">
        <f t="shared" si="21"/>
        <v>0.06</v>
      </c>
      <c r="Q165" s="148">
        <v>0</v>
      </c>
      <c r="R165" s="148">
        <f t="shared" si="22"/>
        <v>0</v>
      </c>
      <c r="S165" s="148">
        <v>0</v>
      </c>
      <c r="T165" s="149">
        <f t="shared" si="23"/>
        <v>0</v>
      </c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R165" s="150" t="s">
        <v>126</v>
      </c>
      <c r="AT165" s="150" t="s">
        <v>121</v>
      </c>
      <c r="AU165" s="150" t="s">
        <v>117</v>
      </c>
      <c r="AY165" s="14" t="s">
        <v>118</v>
      </c>
      <c r="BE165" s="151">
        <f t="shared" si="24"/>
        <v>0</v>
      </c>
      <c r="BF165" s="151">
        <f t="shared" si="25"/>
        <v>0</v>
      </c>
      <c r="BG165" s="151">
        <f t="shared" si="26"/>
        <v>0</v>
      </c>
      <c r="BH165" s="151">
        <f t="shared" si="27"/>
        <v>0</v>
      </c>
      <c r="BI165" s="151">
        <f t="shared" si="28"/>
        <v>0</v>
      </c>
      <c r="BJ165" s="14" t="s">
        <v>117</v>
      </c>
      <c r="BK165" s="151">
        <f t="shared" si="29"/>
        <v>0</v>
      </c>
      <c r="BL165" s="14" t="s">
        <v>126</v>
      </c>
      <c r="BM165" s="150" t="s">
        <v>250</v>
      </c>
    </row>
    <row r="166" spans="1:65" s="2" customFormat="1" ht="24.2" customHeight="1">
      <c r="A166" s="26"/>
      <c r="B166" s="139"/>
      <c r="C166" s="140" t="s">
        <v>251</v>
      </c>
      <c r="D166" s="140" t="s">
        <v>121</v>
      </c>
      <c r="E166" s="141" t="s">
        <v>252</v>
      </c>
      <c r="F166" s="142" t="s">
        <v>253</v>
      </c>
      <c r="G166" s="143" t="s">
        <v>136</v>
      </c>
      <c r="H166" s="144">
        <v>1</v>
      </c>
      <c r="I166" s="145">
        <v>0</v>
      </c>
      <c r="J166" s="145">
        <f t="shared" si="20"/>
        <v>0</v>
      </c>
      <c r="K166" s="142" t="s">
        <v>125</v>
      </c>
      <c r="L166" s="27"/>
      <c r="M166" s="146" t="s">
        <v>1</v>
      </c>
      <c r="N166" s="147" t="s">
        <v>37</v>
      </c>
      <c r="O166" s="148">
        <v>5.8000000000000003E-2</v>
      </c>
      <c r="P166" s="148">
        <f t="shared" si="21"/>
        <v>5.8000000000000003E-2</v>
      </c>
      <c r="Q166" s="148">
        <v>0</v>
      </c>
      <c r="R166" s="148">
        <f t="shared" si="22"/>
        <v>0</v>
      </c>
      <c r="S166" s="148">
        <v>0</v>
      </c>
      <c r="T166" s="149">
        <f t="shared" si="23"/>
        <v>0</v>
      </c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R166" s="150" t="s">
        <v>126</v>
      </c>
      <c r="AT166" s="150" t="s">
        <v>121</v>
      </c>
      <c r="AU166" s="150" t="s">
        <v>117</v>
      </c>
      <c r="AY166" s="14" t="s">
        <v>118</v>
      </c>
      <c r="BE166" s="151">
        <f t="shared" si="24"/>
        <v>0</v>
      </c>
      <c r="BF166" s="151">
        <f t="shared" si="25"/>
        <v>0</v>
      </c>
      <c r="BG166" s="151">
        <f t="shared" si="26"/>
        <v>0</v>
      </c>
      <c r="BH166" s="151">
        <f t="shared" si="27"/>
        <v>0</v>
      </c>
      <c r="BI166" s="151">
        <f t="shared" si="28"/>
        <v>0</v>
      </c>
      <c r="BJ166" s="14" t="s">
        <v>117</v>
      </c>
      <c r="BK166" s="151">
        <f t="shared" si="29"/>
        <v>0</v>
      </c>
      <c r="BL166" s="14" t="s">
        <v>126</v>
      </c>
      <c r="BM166" s="150" t="s">
        <v>254</v>
      </c>
    </row>
    <row r="167" spans="1:65" s="2" customFormat="1" ht="24.2" customHeight="1">
      <c r="A167" s="26"/>
      <c r="B167" s="139"/>
      <c r="C167" s="140" t="s">
        <v>131</v>
      </c>
      <c r="D167" s="140" t="s">
        <v>121</v>
      </c>
      <c r="E167" s="141" t="s">
        <v>255</v>
      </c>
      <c r="F167" s="142" t="s">
        <v>256</v>
      </c>
      <c r="G167" s="143" t="s">
        <v>180</v>
      </c>
      <c r="H167" s="144">
        <v>1</v>
      </c>
      <c r="I167" s="145">
        <v>0</v>
      </c>
      <c r="J167" s="145">
        <f t="shared" si="20"/>
        <v>0</v>
      </c>
      <c r="K167" s="142" t="s">
        <v>125</v>
      </c>
      <c r="L167" s="27"/>
      <c r="M167" s="146" t="s">
        <v>1</v>
      </c>
      <c r="N167" s="147" t="s">
        <v>37</v>
      </c>
      <c r="O167" s="148">
        <v>0.45600000000000002</v>
      </c>
      <c r="P167" s="148">
        <f t="shared" si="21"/>
        <v>0.45600000000000002</v>
      </c>
      <c r="Q167" s="148">
        <v>0</v>
      </c>
      <c r="R167" s="148">
        <f t="shared" si="22"/>
        <v>0</v>
      </c>
      <c r="S167" s="148">
        <v>0</v>
      </c>
      <c r="T167" s="149">
        <f t="shared" si="23"/>
        <v>0</v>
      </c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R167" s="150" t="s">
        <v>126</v>
      </c>
      <c r="AT167" s="150" t="s">
        <v>121</v>
      </c>
      <c r="AU167" s="150" t="s">
        <v>117</v>
      </c>
      <c r="AY167" s="14" t="s">
        <v>118</v>
      </c>
      <c r="BE167" s="151">
        <f t="shared" si="24"/>
        <v>0</v>
      </c>
      <c r="BF167" s="151">
        <f t="shared" si="25"/>
        <v>0</v>
      </c>
      <c r="BG167" s="151">
        <f t="shared" si="26"/>
        <v>0</v>
      </c>
      <c r="BH167" s="151">
        <f t="shared" si="27"/>
        <v>0</v>
      </c>
      <c r="BI167" s="151">
        <f t="shared" si="28"/>
        <v>0</v>
      </c>
      <c r="BJ167" s="14" t="s">
        <v>117</v>
      </c>
      <c r="BK167" s="151">
        <f t="shared" si="29"/>
        <v>0</v>
      </c>
      <c r="BL167" s="14" t="s">
        <v>126</v>
      </c>
      <c r="BM167" s="150" t="s">
        <v>257</v>
      </c>
    </row>
    <row r="168" spans="1:65" s="2" customFormat="1" ht="24.2" customHeight="1">
      <c r="A168" s="26"/>
      <c r="B168" s="139"/>
      <c r="C168" s="140" t="s">
        <v>258</v>
      </c>
      <c r="D168" s="140" t="s">
        <v>121</v>
      </c>
      <c r="E168" s="141" t="s">
        <v>259</v>
      </c>
      <c r="F168" s="142" t="s">
        <v>260</v>
      </c>
      <c r="G168" s="143" t="s">
        <v>180</v>
      </c>
      <c r="H168" s="144">
        <v>3</v>
      </c>
      <c r="I168" s="145">
        <v>0</v>
      </c>
      <c r="J168" s="145">
        <f t="shared" si="20"/>
        <v>0</v>
      </c>
      <c r="K168" s="142" t="s">
        <v>125</v>
      </c>
      <c r="L168" s="27"/>
      <c r="M168" s="146" t="s">
        <v>1</v>
      </c>
      <c r="N168" s="147" t="s">
        <v>37</v>
      </c>
      <c r="O168" s="148">
        <v>0.19011</v>
      </c>
      <c r="P168" s="148">
        <f t="shared" si="21"/>
        <v>0.57033</v>
      </c>
      <c r="Q168" s="148">
        <v>4.1999999999999996E-6</v>
      </c>
      <c r="R168" s="148">
        <f t="shared" si="22"/>
        <v>1.2599999999999998E-5</v>
      </c>
      <c r="S168" s="148">
        <v>0</v>
      </c>
      <c r="T168" s="149">
        <f t="shared" si="23"/>
        <v>0</v>
      </c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R168" s="150" t="s">
        <v>126</v>
      </c>
      <c r="AT168" s="150" t="s">
        <v>121</v>
      </c>
      <c r="AU168" s="150" t="s">
        <v>117</v>
      </c>
      <c r="AY168" s="14" t="s">
        <v>118</v>
      </c>
      <c r="BE168" s="151">
        <f t="shared" si="24"/>
        <v>0</v>
      </c>
      <c r="BF168" s="151">
        <f t="shared" si="25"/>
        <v>0</v>
      </c>
      <c r="BG168" s="151">
        <f t="shared" si="26"/>
        <v>0</v>
      </c>
      <c r="BH168" s="151">
        <f t="shared" si="27"/>
        <v>0</v>
      </c>
      <c r="BI168" s="151">
        <f t="shared" si="28"/>
        <v>0</v>
      </c>
      <c r="BJ168" s="14" t="s">
        <v>117</v>
      </c>
      <c r="BK168" s="151">
        <f t="shared" si="29"/>
        <v>0</v>
      </c>
      <c r="BL168" s="14" t="s">
        <v>126</v>
      </c>
      <c r="BM168" s="150" t="s">
        <v>261</v>
      </c>
    </row>
    <row r="169" spans="1:65" s="2" customFormat="1" ht="24.2" customHeight="1">
      <c r="A169" s="26"/>
      <c r="B169" s="139"/>
      <c r="C169" s="152" t="s">
        <v>262</v>
      </c>
      <c r="D169" s="152" t="s">
        <v>128</v>
      </c>
      <c r="E169" s="153" t="s">
        <v>263</v>
      </c>
      <c r="F169" s="154" t="s">
        <v>264</v>
      </c>
      <c r="G169" s="155" t="s">
        <v>180</v>
      </c>
      <c r="H169" s="156">
        <v>3</v>
      </c>
      <c r="I169" s="157">
        <v>0</v>
      </c>
      <c r="J169" s="157">
        <f t="shared" si="20"/>
        <v>0</v>
      </c>
      <c r="K169" s="154" t="s">
        <v>125</v>
      </c>
      <c r="L169" s="158"/>
      <c r="M169" s="159" t="s">
        <v>1</v>
      </c>
      <c r="N169" s="160" t="s">
        <v>37</v>
      </c>
      <c r="O169" s="148">
        <v>0</v>
      </c>
      <c r="P169" s="148">
        <f t="shared" si="21"/>
        <v>0</v>
      </c>
      <c r="Q169" s="148">
        <v>2.5000000000000001E-4</v>
      </c>
      <c r="R169" s="148">
        <f t="shared" si="22"/>
        <v>7.5000000000000002E-4</v>
      </c>
      <c r="S169" s="148">
        <v>0</v>
      </c>
      <c r="T169" s="149">
        <f t="shared" si="23"/>
        <v>0</v>
      </c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R169" s="150" t="s">
        <v>131</v>
      </c>
      <c r="AT169" s="150" t="s">
        <v>128</v>
      </c>
      <c r="AU169" s="150" t="s">
        <v>117</v>
      </c>
      <c r="AY169" s="14" t="s">
        <v>118</v>
      </c>
      <c r="BE169" s="151">
        <f t="shared" si="24"/>
        <v>0</v>
      </c>
      <c r="BF169" s="151">
        <f t="shared" si="25"/>
        <v>0</v>
      </c>
      <c r="BG169" s="151">
        <f t="shared" si="26"/>
        <v>0</v>
      </c>
      <c r="BH169" s="151">
        <f t="shared" si="27"/>
        <v>0</v>
      </c>
      <c r="BI169" s="151">
        <f t="shared" si="28"/>
        <v>0</v>
      </c>
      <c r="BJ169" s="14" t="s">
        <v>117</v>
      </c>
      <c r="BK169" s="151">
        <f t="shared" si="29"/>
        <v>0</v>
      </c>
      <c r="BL169" s="14" t="s">
        <v>126</v>
      </c>
      <c r="BM169" s="150" t="s">
        <v>265</v>
      </c>
    </row>
    <row r="170" spans="1:65" s="2" customFormat="1" ht="21.75" customHeight="1">
      <c r="A170" s="26"/>
      <c r="B170" s="139"/>
      <c r="C170" s="140" t="s">
        <v>266</v>
      </c>
      <c r="D170" s="140" t="s">
        <v>121</v>
      </c>
      <c r="E170" s="141" t="s">
        <v>267</v>
      </c>
      <c r="F170" s="142" t="s">
        <v>268</v>
      </c>
      <c r="G170" s="143" t="s">
        <v>180</v>
      </c>
      <c r="H170" s="144">
        <v>3</v>
      </c>
      <c r="I170" s="145">
        <v>0</v>
      </c>
      <c r="J170" s="145">
        <f t="shared" si="20"/>
        <v>0</v>
      </c>
      <c r="K170" s="142" t="s">
        <v>125</v>
      </c>
      <c r="L170" s="27"/>
      <c r="M170" s="146" t="s">
        <v>1</v>
      </c>
      <c r="N170" s="147" t="s">
        <v>37</v>
      </c>
      <c r="O170" s="148">
        <v>0.32016</v>
      </c>
      <c r="P170" s="148">
        <f t="shared" si="21"/>
        <v>0.96048</v>
      </c>
      <c r="Q170" s="148">
        <v>4.1999999999999996E-6</v>
      </c>
      <c r="R170" s="148">
        <f t="shared" si="22"/>
        <v>1.2599999999999998E-5</v>
      </c>
      <c r="S170" s="148">
        <v>0</v>
      </c>
      <c r="T170" s="149">
        <f t="shared" si="23"/>
        <v>0</v>
      </c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R170" s="150" t="s">
        <v>126</v>
      </c>
      <c r="AT170" s="150" t="s">
        <v>121</v>
      </c>
      <c r="AU170" s="150" t="s">
        <v>117</v>
      </c>
      <c r="AY170" s="14" t="s">
        <v>118</v>
      </c>
      <c r="BE170" s="151">
        <f t="shared" si="24"/>
        <v>0</v>
      </c>
      <c r="BF170" s="151">
        <f t="shared" si="25"/>
        <v>0</v>
      </c>
      <c r="BG170" s="151">
        <f t="shared" si="26"/>
        <v>0</v>
      </c>
      <c r="BH170" s="151">
        <f t="shared" si="27"/>
        <v>0</v>
      </c>
      <c r="BI170" s="151">
        <f t="shared" si="28"/>
        <v>0</v>
      </c>
      <c r="BJ170" s="14" t="s">
        <v>117</v>
      </c>
      <c r="BK170" s="151">
        <f t="shared" si="29"/>
        <v>0</v>
      </c>
      <c r="BL170" s="14" t="s">
        <v>126</v>
      </c>
      <c r="BM170" s="150" t="s">
        <v>269</v>
      </c>
    </row>
    <row r="171" spans="1:65" s="2" customFormat="1" ht="24.2" customHeight="1">
      <c r="A171" s="26"/>
      <c r="B171" s="139"/>
      <c r="C171" s="152" t="s">
        <v>270</v>
      </c>
      <c r="D171" s="152" t="s">
        <v>128</v>
      </c>
      <c r="E171" s="153" t="s">
        <v>271</v>
      </c>
      <c r="F171" s="154" t="s">
        <v>272</v>
      </c>
      <c r="G171" s="155" t="s">
        <v>180</v>
      </c>
      <c r="H171" s="156">
        <v>3</v>
      </c>
      <c r="I171" s="157">
        <v>0</v>
      </c>
      <c r="J171" s="157">
        <f t="shared" si="20"/>
        <v>0</v>
      </c>
      <c r="K171" s="154" t="s">
        <v>125</v>
      </c>
      <c r="L171" s="158"/>
      <c r="M171" s="159" t="s">
        <v>1</v>
      </c>
      <c r="N171" s="160" t="s">
        <v>37</v>
      </c>
      <c r="O171" s="148">
        <v>0</v>
      </c>
      <c r="P171" s="148">
        <f t="shared" si="21"/>
        <v>0</v>
      </c>
      <c r="Q171" s="148">
        <v>3.5E-4</v>
      </c>
      <c r="R171" s="148">
        <f t="shared" si="22"/>
        <v>1.0499999999999999E-3</v>
      </c>
      <c r="S171" s="148">
        <v>0</v>
      </c>
      <c r="T171" s="149">
        <f t="shared" si="23"/>
        <v>0</v>
      </c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R171" s="150" t="s">
        <v>131</v>
      </c>
      <c r="AT171" s="150" t="s">
        <v>128</v>
      </c>
      <c r="AU171" s="150" t="s">
        <v>117</v>
      </c>
      <c r="AY171" s="14" t="s">
        <v>118</v>
      </c>
      <c r="BE171" s="151">
        <f t="shared" si="24"/>
        <v>0</v>
      </c>
      <c r="BF171" s="151">
        <f t="shared" si="25"/>
        <v>0</v>
      </c>
      <c r="BG171" s="151">
        <f t="shared" si="26"/>
        <v>0</v>
      </c>
      <c r="BH171" s="151">
        <f t="shared" si="27"/>
        <v>0</v>
      </c>
      <c r="BI171" s="151">
        <f t="shared" si="28"/>
        <v>0</v>
      </c>
      <c r="BJ171" s="14" t="s">
        <v>117</v>
      </c>
      <c r="BK171" s="151">
        <f t="shared" si="29"/>
        <v>0</v>
      </c>
      <c r="BL171" s="14" t="s">
        <v>126</v>
      </c>
      <c r="BM171" s="150" t="s">
        <v>273</v>
      </c>
    </row>
    <row r="172" spans="1:65" s="2" customFormat="1" ht="24.2" customHeight="1">
      <c r="A172" s="26"/>
      <c r="B172" s="139"/>
      <c r="C172" s="140" t="s">
        <v>274</v>
      </c>
      <c r="D172" s="140" t="s">
        <v>121</v>
      </c>
      <c r="E172" s="141" t="s">
        <v>275</v>
      </c>
      <c r="F172" s="142" t="s">
        <v>276</v>
      </c>
      <c r="G172" s="143" t="s">
        <v>180</v>
      </c>
      <c r="H172" s="144">
        <v>3</v>
      </c>
      <c r="I172" s="145">
        <v>0</v>
      </c>
      <c r="J172" s="145">
        <f t="shared" si="20"/>
        <v>0</v>
      </c>
      <c r="K172" s="142" t="s">
        <v>125</v>
      </c>
      <c r="L172" s="27"/>
      <c r="M172" s="146" t="s">
        <v>1</v>
      </c>
      <c r="N172" s="147" t="s">
        <v>37</v>
      </c>
      <c r="O172" s="148">
        <v>0.17074</v>
      </c>
      <c r="P172" s="148">
        <f t="shared" si="21"/>
        <v>0.51222000000000001</v>
      </c>
      <c r="Q172" s="148">
        <v>7.7999999999999999E-6</v>
      </c>
      <c r="R172" s="148">
        <f t="shared" si="22"/>
        <v>2.34E-5</v>
      </c>
      <c r="S172" s="148">
        <v>0</v>
      </c>
      <c r="T172" s="149">
        <f t="shared" si="23"/>
        <v>0</v>
      </c>
      <c r="U172" s="26"/>
      <c r="V172" s="26"/>
      <c r="W172" s="26"/>
      <c r="X172" s="26"/>
      <c r="Y172" s="26"/>
      <c r="Z172" s="26"/>
      <c r="AA172" s="26"/>
      <c r="AB172" s="26"/>
      <c r="AC172" s="26"/>
      <c r="AD172" s="26"/>
      <c r="AE172" s="26"/>
      <c r="AR172" s="150" t="s">
        <v>126</v>
      </c>
      <c r="AT172" s="150" t="s">
        <v>121</v>
      </c>
      <c r="AU172" s="150" t="s">
        <v>117</v>
      </c>
      <c r="AY172" s="14" t="s">
        <v>118</v>
      </c>
      <c r="BE172" s="151">
        <f t="shared" si="24"/>
        <v>0</v>
      </c>
      <c r="BF172" s="151">
        <f t="shared" si="25"/>
        <v>0</v>
      </c>
      <c r="BG172" s="151">
        <f t="shared" si="26"/>
        <v>0</v>
      </c>
      <c r="BH172" s="151">
        <f t="shared" si="27"/>
        <v>0</v>
      </c>
      <c r="BI172" s="151">
        <f t="shared" si="28"/>
        <v>0</v>
      </c>
      <c r="BJ172" s="14" t="s">
        <v>117</v>
      </c>
      <c r="BK172" s="151">
        <f t="shared" si="29"/>
        <v>0</v>
      </c>
      <c r="BL172" s="14" t="s">
        <v>126</v>
      </c>
      <c r="BM172" s="150" t="s">
        <v>277</v>
      </c>
    </row>
    <row r="173" spans="1:65" s="2" customFormat="1" ht="33" customHeight="1">
      <c r="A173" s="26"/>
      <c r="B173" s="139"/>
      <c r="C173" s="152" t="s">
        <v>278</v>
      </c>
      <c r="D173" s="152" t="s">
        <v>128</v>
      </c>
      <c r="E173" s="153" t="s">
        <v>279</v>
      </c>
      <c r="F173" s="154" t="s">
        <v>280</v>
      </c>
      <c r="G173" s="155" t="s">
        <v>180</v>
      </c>
      <c r="H173" s="156">
        <v>3</v>
      </c>
      <c r="I173" s="157">
        <v>0</v>
      </c>
      <c r="J173" s="157">
        <f t="shared" si="20"/>
        <v>0</v>
      </c>
      <c r="K173" s="154" t="s">
        <v>125</v>
      </c>
      <c r="L173" s="158"/>
      <c r="M173" s="159" t="s">
        <v>1</v>
      </c>
      <c r="N173" s="160" t="s">
        <v>37</v>
      </c>
      <c r="O173" s="148">
        <v>0</v>
      </c>
      <c r="P173" s="148">
        <f t="shared" si="21"/>
        <v>0</v>
      </c>
      <c r="Q173" s="148">
        <v>4.9699999999999996E-3</v>
      </c>
      <c r="R173" s="148">
        <f t="shared" si="22"/>
        <v>1.491E-2</v>
      </c>
      <c r="S173" s="148">
        <v>0</v>
      </c>
      <c r="T173" s="149">
        <f t="shared" si="23"/>
        <v>0</v>
      </c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R173" s="150" t="s">
        <v>131</v>
      </c>
      <c r="AT173" s="150" t="s">
        <v>128</v>
      </c>
      <c r="AU173" s="150" t="s">
        <v>117</v>
      </c>
      <c r="AY173" s="14" t="s">
        <v>118</v>
      </c>
      <c r="BE173" s="151">
        <f t="shared" si="24"/>
        <v>0</v>
      </c>
      <c r="BF173" s="151">
        <f t="shared" si="25"/>
        <v>0</v>
      </c>
      <c r="BG173" s="151">
        <f t="shared" si="26"/>
        <v>0</v>
      </c>
      <c r="BH173" s="151">
        <f t="shared" si="27"/>
        <v>0</v>
      </c>
      <c r="BI173" s="151">
        <f t="shared" si="28"/>
        <v>0</v>
      </c>
      <c r="BJ173" s="14" t="s">
        <v>117</v>
      </c>
      <c r="BK173" s="151">
        <f t="shared" si="29"/>
        <v>0</v>
      </c>
      <c r="BL173" s="14" t="s">
        <v>126</v>
      </c>
      <c r="BM173" s="150" t="s">
        <v>281</v>
      </c>
    </row>
    <row r="174" spans="1:65" s="2" customFormat="1" ht="16.5" customHeight="1">
      <c r="A174" s="26"/>
      <c r="B174" s="139"/>
      <c r="C174" s="140" t="s">
        <v>282</v>
      </c>
      <c r="D174" s="140" t="s">
        <v>121</v>
      </c>
      <c r="E174" s="141" t="s">
        <v>283</v>
      </c>
      <c r="F174" s="142" t="s">
        <v>284</v>
      </c>
      <c r="G174" s="143" t="s">
        <v>180</v>
      </c>
      <c r="H174" s="144">
        <v>7</v>
      </c>
      <c r="I174" s="145">
        <v>0</v>
      </c>
      <c r="J174" s="145">
        <f t="shared" si="20"/>
        <v>0</v>
      </c>
      <c r="K174" s="142" t="s">
        <v>125</v>
      </c>
      <c r="L174" s="27"/>
      <c r="M174" s="146" t="s">
        <v>1</v>
      </c>
      <c r="N174" s="147" t="s">
        <v>37</v>
      </c>
      <c r="O174" s="148">
        <v>0.19211</v>
      </c>
      <c r="P174" s="148">
        <f t="shared" si="21"/>
        <v>1.34477</v>
      </c>
      <c r="Q174" s="148">
        <v>4.1999999999999996E-6</v>
      </c>
      <c r="R174" s="148">
        <f t="shared" si="22"/>
        <v>2.9399999999999996E-5</v>
      </c>
      <c r="S174" s="148">
        <v>0</v>
      </c>
      <c r="T174" s="149">
        <f t="shared" si="23"/>
        <v>0</v>
      </c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R174" s="150" t="s">
        <v>126</v>
      </c>
      <c r="AT174" s="150" t="s">
        <v>121</v>
      </c>
      <c r="AU174" s="150" t="s">
        <v>117</v>
      </c>
      <c r="AY174" s="14" t="s">
        <v>118</v>
      </c>
      <c r="BE174" s="151">
        <f t="shared" si="24"/>
        <v>0</v>
      </c>
      <c r="BF174" s="151">
        <f t="shared" si="25"/>
        <v>0</v>
      </c>
      <c r="BG174" s="151">
        <f t="shared" si="26"/>
        <v>0</v>
      </c>
      <c r="BH174" s="151">
        <f t="shared" si="27"/>
        <v>0</v>
      </c>
      <c r="BI174" s="151">
        <f t="shared" si="28"/>
        <v>0</v>
      </c>
      <c r="BJ174" s="14" t="s">
        <v>117</v>
      </c>
      <c r="BK174" s="151">
        <f t="shared" si="29"/>
        <v>0</v>
      </c>
      <c r="BL174" s="14" t="s">
        <v>126</v>
      </c>
      <c r="BM174" s="150" t="s">
        <v>285</v>
      </c>
    </row>
    <row r="175" spans="1:65" s="2" customFormat="1" ht="33" customHeight="1">
      <c r="A175" s="26"/>
      <c r="B175" s="139"/>
      <c r="C175" s="152" t="s">
        <v>286</v>
      </c>
      <c r="D175" s="152" t="s">
        <v>128</v>
      </c>
      <c r="E175" s="153" t="s">
        <v>287</v>
      </c>
      <c r="F175" s="154" t="s">
        <v>288</v>
      </c>
      <c r="G175" s="155" t="s">
        <v>180</v>
      </c>
      <c r="H175" s="156">
        <v>7</v>
      </c>
      <c r="I175" s="157">
        <v>0</v>
      </c>
      <c r="J175" s="157">
        <f t="shared" si="20"/>
        <v>0</v>
      </c>
      <c r="K175" s="154" t="s">
        <v>125</v>
      </c>
      <c r="L175" s="158"/>
      <c r="M175" s="159" t="s">
        <v>1</v>
      </c>
      <c r="N175" s="160" t="s">
        <v>37</v>
      </c>
      <c r="O175" s="148">
        <v>0</v>
      </c>
      <c r="P175" s="148">
        <f t="shared" si="21"/>
        <v>0</v>
      </c>
      <c r="Q175" s="148">
        <v>1.7000000000000001E-4</v>
      </c>
      <c r="R175" s="148">
        <f t="shared" si="22"/>
        <v>1.1900000000000001E-3</v>
      </c>
      <c r="S175" s="148">
        <v>0</v>
      </c>
      <c r="T175" s="149">
        <f t="shared" si="23"/>
        <v>0</v>
      </c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R175" s="150" t="s">
        <v>131</v>
      </c>
      <c r="AT175" s="150" t="s">
        <v>128</v>
      </c>
      <c r="AU175" s="150" t="s">
        <v>117</v>
      </c>
      <c r="AY175" s="14" t="s">
        <v>118</v>
      </c>
      <c r="BE175" s="151">
        <f t="shared" si="24"/>
        <v>0</v>
      </c>
      <c r="BF175" s="151">
        <f t="shared" si="25"/>
        <v>0</v>
      </c>
      <c r="BG175" s="151">
        <f t="shared" si="26"/>
        <v>0</v>
      </c>
      <c r="BH175" s="151">
        <f t="shared" si="27"/>
        <v>0</v>
      </c>
      <c r="BI175" s="151">
        <f t="shared" si="28"/>
        <v>0</v>
      </c>
      <c r="BJ175" s="14" t="s">
        <v>117</v>
      </c>
      <c r="BK175" s="151">
        <f t="shared" si="29"/>
        <v>0</v>
      </c>
      <c r="BL175" s="14" t="s">
        <v>126</v>
      </c>
      <c r="BM175" s="150" t="s">
        <v>289</v>
      </c>
    </row>
    <row r="176" spans="1:65" s="2" customFormat="1" ht="16.5" customHeight="1">
      <c r="A176" s="26"/>
      <c r="B176" s="139"/>
      <c r="C176" s="140" t="s">
        <v>290</v>
      </c>
      <c r="D176" s="140" t="s">
        <v>121</v>
      </c>
      <c r="E176" s="141" t="s">
        <v>291</v>
      </c>
      <c r="F176" s="142" t="s">
        <v>292</v>
      </c>
      <c r="G176" s="143" t="s">
        <v>180</v>
      </c>
      <c r="H176" s="144">
        <v>3</v>
      </c>
      <c r="I176" s="145">
        <v>0</v>
      </c>
      <c r="J176" s="145">
        <f t="shared" si="20"/>
        <v>0</v>
      </c>
      <c r="K176" s="142" t="s">
        <v>125</v>
      </c>
      <c r="L176" s="27"/>
      <c r="M176" s="146" t="s">
        <v>1</v>
      </c>
      <c r="N176" s="147" t="s">
        <v>37</v>
      </c>
      <c r="O176" s="148">
        <v>0.24021000000000001</v>
      </c>
      <c r="P176" s="148">
        <f t="shared" si="21"/>
        <v>0.72062999999999999</v>
      </c>
      <c r="Q176" s="148">
        <v>7.9000000000000006E-6</v>
      </c>
      <c r="R176" s="148">
        <f t="shared" si="22"/>
        <v>2.37E-5</v>
      </c>
      <c r="S176" s="148">
        <v>0</v>
      </c>
      <c r="T176" s="149">
        <f t="shared" si="23"/>
        <v>0</v>
      </c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R176" s="150" t="s">
        <v>126</v>
      </c>
      <c r="AT176" s="150" t="s">
        <v>121</v>
      </c>
      <c r="AU176" s="150" t="s">
        <v>117</v>
      </c>
      <c r="AY176" s="14" t="s">
        <v>118</v>
      </c>
      <c r="BE176" s="151">
        <f t="shared" si="24"/>
        <v>0</v>
      </c>
      <c r="BF176" s="151">
        <f t="shared" si="25"/>
        <v>0</v>
      </c>
      <c r="BG176" s="151">
        <f t="shared" si="26"/>
        <v>0</v>
      </c>
      <c r="BH176" s="151">
        <f t="shared" si="27"/>
        <v>0</v>
      </c>
      <c r="BI176" s="151">
        <f t="shared" si="28"/>
        <v>0</v>
      </c>
      <c r="BJ176" s="14" t="s">
        <v>117</v>
      </c>
      <c r="BK176" s="151">
        <f t="shared" si="29"/>
        <v>0</v>
      </c>
      <c r="BL176" s="14" t="s">
        <v>126</v>
      </c>
      <c r="BM176" s="150" t="s">
        <v>293</v>
      </c>
    </row>
    <row r="177" spans="1:65" s="2" customFormat="1" ht="33" customHeight="1">
      <c r="A177" s="26"/>
      <c r="B177" s="139"/>
      <c r="C177" s="152" t="s">
        <v>294</v>
      </c>
      <c r="D177" s="152" t="s">
        <v>128</v>
      </c>
      <c r="E177" s="153" t="s">
        <v>295</v>
      </c>
      <c r="F177" s="154" t="s">
        <v>296</v>
      </c>
      <c r="G177" s="155" t="s">
        <v>180</v>
      </c>
      <c r="H177" s="156">
        <v>3</v>
      </c>
      <c r="I177" s="157">
        <v>0</v>
      </c>
      <c r="J177" s="157">
        <f t="shared" si="20"/>
        <v>0</v>
      </c>
      <c r="K177" s="154" t="s">
        <v>125</v>
      </c>
      <c r="L177" s="158"/>
      <c r="M177" s="159" t="s">
        <v>1</v>
      </c>
      <c r="N177" s="160" t="s">
        <v>37</v>
      </c>
      <c r="O177" s="148">
        <v>0</v>
      </c>
      <c r="P177" s="148">
        <f t="shared" si="21"/>
        <v>0</v>
      </c>
      <c r="Q177" s="148">
        <v>3.1E-4</v>
      </c>
      <c r="R177" s="148">
        <f t="shared" si="22"/>
        <v>9.3000000000000005E-4</v>
      </c>
      <c r="S177" s="148">
        <v>0</v>
      </c>
      <c r="T177" s="149">
        <f t="shared" si="23"/>
        <v>0</v>
      </c>
      <c r="U177" s="26"/>
      <c r="V177" s="26"/>
      <c r="W177" s="26"/>
      <c r="X177" s="26"/>
      <c r="Y177" s="26"/>
      <c r="Z177" s="26"/>
      <c r="AA177" s="26"/>
      <c r="AB177" s="26"/>
      <c r="AC177" s="26"/>
      <c r="AD177" s="26"/>
      <c r="AE177" s="26"/>
      <c r="AR177" s="150" t="s">
        <v>131</v>
      </c>
      <c r="AT177" s="150" t="s">
        <v>128</v>
      </c>
      <c r="AU177" s="150" t="s">
        <v>117</v>
      </c>
      <c r="AY177" s="14" t="s">
        <v>118</v>
      </c>
      <c r="BE177" s="151">
        <f t="shared" si="24"/>
        <v>0</v>
      </c>
      <c r="BF177" s="151">
        <f t="shared" si="25"/>
        <v>0</v>
      </c>
      <c r="BG177" s="151">
        <f t="shared" si="26"/>
        <v>0</v>
      </c>
      <c r="BH177" s="151">
        <f t="shared" si="27"/>
        <v>0</v>
      </c>
      <c r="BI177" s="151">
        <f t="shared" si="28"/>
        <v>0</v>
      </c>
      <c r="BJ177" s="14" t="s">
        <v>117</v>
      </c>
      <c r="BK177" s="151">
        <f t="shared" si="29"/>
        <v>0</v>
      </c>
      <c r="BL177" s="14" t="s">
        <v>126</v>
      </c>
      <c r="BM177" s="150" t="s">
        <v>297</v>
      </c>
    </row>
    <row r="178" spans="1:65" s="12" customFormat="1" ht="22.9" customHeight="1">
      <c r="B178" s="127"/>
      <c r="D178" s="128" t="s">
        <v>70</v>
      </c>
      <c r="E178" s="137" t="s">
        <v>298</v>
      </c>
      <c r="F178" s="137" t="s">
        <v>299</v>
      </c>
      <c r="J178" s="138">
        <f>BK178</f>
        <v>0</v>
      </c>
      <c r="L178" s="127"/>
      <c r="M178" s="131"/>
      <c r="N178" s="132"/>
      <c r="O178" s="132"/>
      <c r="P178" s="133">
        <f>SUM(P179:P185)</f>
        <v>21.319299999999998</v>
      </c>
      <c r="Q178" s="132"/>
      <c r="R178" s="133">
        <f>SUM(R179:R185)</f>
        <v>0.31832640000000001</v>
      </c>
      <c r="S178" s="132"/>
      <c r="T178" s="134">
        <f>SUM(T179:T185)</f>
        <v>0</v>
      </c>
      <c r="AR178" s="128" t="s">
        <v>117</v>
      </c>
      <c r="AT178" s="135" t="s">
        <v>70</v>
      </c>
      <c r="AU178" s="135" t="s">
        <v>79</v>
      </c>
      <c r="AY178" s="128" t="s">
        <v>118</v>
      </c>
      <c r="BK178" s="136">
        <f>SUM(BK179:BK185)</f>
        <v>0</v>
      </c>
    </row>
    <row r="179" spans="1:65" s="2" customFormat="1" ht="24.2" customHeight="1">
      <c r="A179" s="26"/>
      <c r="B179" s="139"/>
      <c r="C179" s="140" t="s">
        <v>300</v>
      </c>
      <c r="D179" s="140" t="s">
        <v>121</v>
      </c>
      <c r="E179" s="141" t="s">
        <v>301</v>
      </c>
      <c r="F179" s="142" t="s">
        <v>302</v>
      </c>
      <c r="G179" s="143" t="s">
        <v>180</v>
      </c>
      <c r="H179" s="144">
        <v>1</v>
      </c>
      <c r="I179" s="145">
        <v>0</v>
      </c>
      <c r="J179" s="145">
        <f t="shared" ref="J179:J185" si="30">ROUND(I179*H179,2)</f>
        <v>0</v>
      </c>
      <c r="K179" s="142" t="s">
        <v>125</v>
      </c>
      <c r="L179" s="27"/>
      <c r="M179" s="146" t="s">
        <v>1</v>
      </c>
      <c r="N179" s="147" t="s">
        <v>37</v>
      </c>
      <c r="O179" s="148">
        <v>2.6459299999999999</v>
      </c>
      <c r="P179" s="148">
        <f t="shared" ref="P179:P185" si="31">O179*H179</f>
        <v>2.6459299999999999</v>
      </c>
      <c r="Q179" s="148">
        <v>1.0632E-3</v>
      </c>
      <c r="R179" s="148">
        <f t="shared" ref="R179:R185" si="32">Q179*H179</f>
        <v>1.0632E-3</v>
      </c>
      <c r="S179" s="148">
        <v>0</v>
      </c>
      <c r="T179" s="149">
        <f t="shared" ref="T179:T185" si="33">S179*H179</f>
        <v>0</v>
      </c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R179" s="150" t="s">
        <v>126</v>
      </c>
      <c r="AT179" s="150" t="s">
        <v>121</v>
      </c>
      <c r="AU179" s="150" t="s">
        <v>117</v>
      </c>
      <c r="AY179" s="14" t="s">
        <v>118</v>
      </c>
      <c r="BE179" s="151">
        <f t="shared" ref="BE179:BE185" si="34">IF(N179="základná",J179,0)</f>
        <v>0</v>
      </c>
      <c r="BF179" s="151">
        <f t="shared" ref="BF179:BF185" si="35">IF(N179="znížená",J179,0)</f>
        <v>0</v>
      </c>
      <c r="BG179" s="151">
        <f t="shared" ref="BG179:BG185" si="36">IF(N179="zákl. prenesená",J179,0)</f>
        <v>0</v>
      </c>
      <c r="BH179" s="151">
        <f t="shared" ref="BH179:BH185" si="37">IF(N179="zníž. prenesená",J179,0)</f>
        <v>0</v>
      </c>
      <c r="BI179" s="151">
        <f t="shared" ref="BI179:BI185" si="38">IF(N179="nulová",J179,0)</f>
        <v>0</v>
      </c>
      <c r="BJ179" s="14" t="s">
        <v>117</v>
      </c>
      <c r="BK179" s="151">
        <f t="shared" ref="BK179:BK185" si="39">ROUND(I179*H179,2)</f>
        <v>0</v>
      </c>
      <c r="BL179" s="14" t="s">
        <v>126</v>
      </c>
      <c r="BM179" s="150" t="s">
        <v>303</v>
      </c>
    </row>
    <row r="180" spans="1:65" s="2" customFormat="1" ht="24.2" customHeight="1">
      <c r="A180" s="26"/>
      <c r="B180" s="139"/>
      <c r="C180" s="152" t="s">
        <v>304</v>
      </c>
      <c r="D180" s="152" t="s">
        <v>128</v>
      </c>
      <c r="E180" s="153" t="s">
        <v>305</v>
      </c>
      <c r="F180" s="154" t="s">
        <v>306</v>
      </c>
      <c r="G180" s="155" t="s">
        <v>180</v>
      </c>
      <c r="H180" s="156">
        <v>1</v>
      </c>
      <c r="I180" s="157">
        <v>0</v>
      </c>
      <c r="J180" s="157">
        <f t="shared" si="30"/>
        <v>0</v>
      </c>
      <c r="K180" s="154" t="s">
        <v>125</v>
      </c>
      <c r="L180" s="158"/>
      <c r="M180" s="159" t="s">
        <v>1</v>
      </c>
      <c r="N180" s="160" t="s">
        <v>37</v>
      </c>
      <c r="O180" s="148">
        <v>0</v>
      </c>
      <c r="P180" s="148">
        <f t="shared" si="31"/>
        <v>0</v>
      </c>
      <c r="Q180" s="148">
        <v>4.6199999999999998E-2</v>
      </c>
      <c r="R180" s="148">
        <f t="shared" si="32"/>
        <v>4.6199999999999998E-2</v>
      </c>
      <c r="S180" s="148">
        <v>0</v>
      </c>
      <c r="T180" s="149">
        <f t="shared" si="33"/>
        <v>0</v>
      </c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R180" s="150" t="s">
        <v>131</v>
      </c>
      <c r="AT180" s="150" t="s">
        <v>128</v>
      </c>
      <c r="AU180" s="150" t="s">
        <v>117</v>
      </c>
      <c r="AY180" s="14" t="s">
        <v>118</v>
      </c>
      <c r="BE180" s="151">
        <f t="shared" si="34"/>
        <v>0</v>
      </c>
      <c r="BF180" s="151">
        <f t="shared" si="35"/>
        <v>0</v>
      </c>
      <c r="BG180" s="151">
        <f t="shared" si="36"/>
        <v>0</v>
      </c>
      <c r="BH180" s="151">
        <f t="shared" si="37"/>
        <v>0</v>
      </c>
      <c r="BI180" s="151">
        <f t="shared" si="38"/>
        <v>0</v>
      </c>
      <c r="BJ180" s="14" t="s">
        <v>117</v>
      </c>
      <c r="BK180" s="151">
        <f t="shared" si="39"/>
        <v>0</v>
      </c>
      <c r="BL180" s="14" t="s">
        <v>126</v>
      </c>
      <c r="BM180" s="150" t="s">
        <v>307</v>
      </c>
    </row>
    <row r="181" spans="1:65" s="2" customFormat="1" ht="24.2" customHeight="1">
      <c r="A181" s="26"/>
      <c r="B181" s="139"/>
      <c r="C181" s="140" t="s">
        <v>308</v>
      </c>
      <c r="D181" s="140" t="s">
        <v>121</v>
      </c>
      <c r="E181" s="141" t="s">
        <v>301</v>
      </c>
      <c r="F181" s="142" t="s">
        <v>302</v>
      </c>
      <c r="G181" s="143" t="s">
        <v>180</v>
      </c>
      <c r="H181" s="144">
        <v>1</v>
      </c>
      <c r="I181" s="145">
        <v>0</v>
      </c>
      <c r="J181" s="145">
        <f t="shared" si="30"/>
        <v>0</v>
      </c>
      <c r="K181" s="142" t="s">
        <v>125</v>
      </c>
      <c r="L181" s="27"/>
      <c r="M181" s="146" t="s">
        <v>1</v>
      </c>
      <c r="N181" s="147" t="s">
        <v>37</v>
      </c>
      <c r="O181" s="148">
        <v>2.6459299999999999</v>
      </c>
      <c r="P181" s="148">
        <f t="shared" si="31"/>
        <v>2.6459299999999999</v>
      </c>
      <c r="Q181" s="148">
        <v>1.0632E-3</v>
      </c>
      <c r="R181" s="148">
        <f t="shared" si="32"/>
        <v>1.0632E-3</v>
      </c>
      <c r="S181" s="148">
        <v>0</v>
      </c>
      <c r="T181" s="149">
        <f t="shared" si="33"/>
        <v>0</v>
      </c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R181" s="150" t="s">
        <v>126</v>
      </c>
      <c r="AT181" s="150" t="s">
        <v>121</v>
      </c>
      <c r="AU181" s="150" t="s">
        <v>117</v>
      </c>
      <c r="AY181" s="14" t="s">
        <v>118</v>
      </c>
      <c r="BE181" s="151">
        <f t="shared" si="34"/>
        <v>0</v>
      </c>
      <c r="BF181" s="151">
        <f t="shared" si="35"/>
        <v>0</v>
      </c>
      <c r="BG181" s="151">
        <f t="shared" si="36"/>
        <v>0</v>
      </c>
      <c r="BH181" s="151">
        <f t="shared" si="37"/>
        <v>0</v>
      </c>
      <c r="BI181" s="151">
        <f t="shared" si="38"/>
        <v>0</v>
      </c>
      <c r="BJ181" s="14" t="s">
        <v>117</v>
      </c>
      <c r="BK181" s="151">
        <f t="shared" si="39"/>
        <v>0</v>
      </c>
      <c r="BL181" s="14" t="s">
        <v>126</v>
      </c>
      <c r="BM181" s="150" t="s">
        <v>309</v>
      </c>
    </row>
    <row r="182" spans="1:65" s="2" customFormat="1" ht="24.2" customHeight="1">
      <c r="A182" s="26"/>
      <c r="B182" s="139"/>
      <c r="C182" s="152" t="s">
        <v>310</v>
      </c>
      <c r="D182" s="152" t="s">
        <v>128</v>
      </c>
      <c r="E182" s="153" t="s">
        <v>311</v>
      </c>
      <c r="F182" s="154" t="s">
        <v>312</v>
      </c>
      <c r="G182" s="155" t="s">
        <v>180</v>
      </c>
      <c r="H182" s="156">
        <v>1</v>
      </c>
      <c r="I182" s="157">
        <v>0</v>
      </c>
      <c r="J182" s="157">
        <f t="shared" si="30"/>
        <v>0</v>
      </c>
      <c r="K182" s="154" t="s">
        <v>125</v>
      </c>
      <c r="L182" s="158"/>
      <c r="M182" s="159" t="s">
        <v>1</v>
      </c>
      <c r="N182" s="160" t="s">
        <v>37</v>
      </c>
      <c r="O182" s="148">
        <v>0</v>
      </c>
      <c r="P182" s="148">
        <f t="shared" si="31"/>
        <v>0</v>
      </c>
      <c r="Q182" s="148">
        <v>4.8399999999999999E-2</v>
      </c>
      <c r="R182" s="148">
        <f t="shared" si="32"/>
        <v>4.8399999999999999E-2</v>
      </c>
      <c r="S182" s="148">
        <v>0</v>
      </c>
      <c r="T182" s="149">
        <f t="shared" si="33"/>
        <v>0</v>
      </c>
      <c r="U182" s="26"/>
      <c r="V182" s="26"/>
      <c r="W182" s="26"/>
      <c r="X182" s="26"/>
      <c r="Y182" s="26"/>
      <c r="Z182" s="26"/>
      <c r="AA182" s="26"/>
      <c r="AB182" s="26"/>
      <c r="AC182" s="26"/>
      <c r="AD182" s="26"/>
      <c r="AE182" s="26"/>
      <c r="AR182" s="150" t="s">
        <v>131</v>
      </c>
      <c r="AT182" s="150" t="s">
        <v>128</v>
      </c>
      <c r="AU182" s="150" t="s">
        <v>117</v>
      </c>
      <c r="AY182" s="14" t="s">
        <v>118</v>
      </c>
      <c r="BE182" s="151">
        <f t="shared" si="34"/>
        <v>0</v>
      </c>
      <c r="BF182" s="151">
        <f t="shared" si="35"/>
        <v>0</v>
      </c>
      <c r="BG182" s="151">
        <f t="shared" si="36"/>
        <v>0</v>
      </c>
      <c r="BH182" s="151">
        <f t="shared" si="37"/>
        <v>0</v>
      </c>
      <c r="BI182" s="151">
        <f t="shared" si="38"/>
        <v>0</v>
      </c>
      <c r="BJ182" s="14" t="s">
        <v>117</v>
      </c>
      <c r="BK182" s="151">
        <f t="shared" si="39"/>
        <v>0</v>
      </c>
      <c r="BL182" s="14" t="s">
        <v>126</v>
      </c>
      <c r="BM182" s="150" t="s">
        <v>313</v>
      </c>
    </row>
    <row r="183" spans="1:65" s="2" customFormat="1" ht="24.2" customHeight="1">
      <c r="A183" s="26"/>
      <c r="B183" s="139"/>
      <c r="C183" s="140" t="s">
        <v>314</v>
      </c>
      <c r="D183" s="140" t="s">
        <v>121</v>
      </c>
      <c r="E183" s="141" t="s">
        <v>315</v>
      </c>
      <c r="F183" s="142" t="s">
        <v>316</v>
      </c>
      <c r="G183" s="143" t="s">
        <v>180</v>
      </c>
      <c r="H183" s="144">
        <v>8</v>
      </c>
      <c r="I183" s="145">
        <v>0</v>
      </c>
      <c r="J183" s="145">
        <f t="shared" si="30"/>
        <v>0</v>
      </c>
      <c r="K183" s="142" t="s">
        <v>125</v>
      </c>
      <c r="L183" s="27"/>
      <c r="M183" s="146" t="s">
        <v>1</v>
      </c>
      <c r="N183" s="147" t="s">
        <v>37</v>
      </c>
      <c r="O183" s="148">
        <v>2.0034299999999998</v>
      </c>
      <c r="P183" s="148">
        <f t="shared" si="31"/>
        <v>16.027439999999999</v>
      </c>
      <c r="Q183" s="148">
        <v>2.1700000000000001E-2</v>
      </c>
      <c r="R183" s="148">
        <f t="shared" si="32"/>
        <v>0.1736</v>
      </c>
      <c r="S183" s="148">
        <v>0</v>
      </c>
      <c r="T183" s="149">
        <f t="shared" si="33"/>
        <v>0</v>
      </c>
      <c r="U183" s="26"/>
      <c r="V183" s="26"/>
      <c r="W183" s="26"/>
      <c r="X183" s="26"/>
      <c r="Y183" s="26"/>
      <c r="Z183" s="26"/>
      <c r="AA183" s="26"/>
      <c r="AB183" s="26"/>
      <c r="AC183" s="26"/>
      <c r="AD183" s="26"/>
      <c r="AE183" s="26"/>
      <c r="AR183" s="150" t="s">
        <v>126</v>
      </c>
      <c r="AT183" s="150" t="s">
        <v>121</v>
      </c>
      <c r="AU183" s="150" t="s">
        <v>117</v>
      </c>
      <c r="AY183" s="14" t="s">
        <v>118</v>
      </c>
      <c r="BE183" s="151">
        <f t="shared" si="34"/>
        <v>0</v>
      </c>
      <c r="BF183" s="151">
        <f t="shared" si="35"/>
        <v>0</v>
      </c>
      <c r="BG183" s="151">
        <f t="shared" si="36"/>
        <v>0</v>
      </c>
      <c r="BH183" s="151">
        <f t="shared" si="37"/>
        <v>0</v>
      </c>
      <c r="BI183" s="151">
        <f t="shared" si="38"/>
        <v>0</v>
      </c>
      <c r="BJ183" s="14" t="s">
        <v>117</v>
      </c>
      <c r="BK183" s="151">
        <f t="shared" si="39"/>
        <v>0</v>
      </c>
      <c r="BL183" s="14" t="s">
        <v>126</v>
      </c>
      <c r="BM183" s="150" t="s">
        <v>317</v>
      </c>
    </row>
    <row r="184" spans="1:65" s="2" customFormat="1" ht="24.2" customHeight="1">
      <c r="A184" s="26"/>
      <c r="B184" s="139"/>
      <c r="C184" s="152" t="s">
        <v>318</v>
      </c>
      <c r="D184" s="152" t="s">
        <v>128</v>
      </c>
      <c r="E184" s="153" t="s">
        <v>319</v>
      </c>
      <c r="F184" s="154" t="s">
        <v>320</v>
      </c>
      <c r="G184" s="155" t="s">
        <v>180</v>
      </c>
      <c r="H184" s="156">
        <v>1</v>
      </c>
      <c r="I184" s="157">
        <v>0</v>
      </c>
      <c r="J184" s="157">
        <f t="shared" si="30"/>
        <v>0</v>
      </c>
      <c r="K184" s="154" t="s">
        <v>125</v>
      </c>
      <c r="L184" s="158"/>
      <c r="M184" s="159" t="s">
        <v>1</v>
      </c>
      <c r="N184" s="160" t="s">
        <v>37</v>
      </c>
      <c r="O184" s="148">
        <v>0</v>
      </c>
      <c r="P184" s="148">
        <f t="shared" si="31"/>
        <v>0</v>
      </c>
      <c r="Q184" s="148">
        <v>4.6199999999999998E-2</v>
      </c>
      <c r="R184" s="148">
        <f t="shared" si="32"/>
        <v>4.6199999999999998E-2</v>
      </c>
      <c r="S184" s="148">
        <v>0</v>
      </c>
      <c r="T184" s="149">
        <f t="shared" si="33"/>
        <v>0</v>
      </c>
      <c r="U184" s="26"/>
      <c r="V184" s="26"/>
      <c r="W184" s="26"/>
      <c r="X184" s="26"/>
      <c r="Y184" s="26"/>
      <c r="Z184" s="26"/>
      <c r="AA184" s="26"/>
      <c r="AB184" s="26"/>
      <c r="AC184" s="26"/>
      <c r="AD184" s="26"/>
      <c r="AE184" s="26"/>
      <c r="AR184" s="150" t="s">
        <v>131</v>
      </c>
      <c r="AT184" s="150" t="s">
        <v>128</v>
      </c>
      <c r="AU184" s="150" t="s">
        <v>117</v>
      </c>
      <c r="AY184" s="14" t="s">
        <v>118</v>
      </c>
      <c r="BE184" s="151">
        <f t="shared" si="34"/>
        <v>0</v>
      </c>
      <c r="BF184" s="151">
        <f t="shared" si="35"/>
        <v>0</v>
      </c>
      <c r="BG184" s="151">
        <f t="shared" si="36"/>
        <v>0</v>
      </c>
      <c r="BH184" s="151">
        <f t="shared" si="37"/>
        <v>0</v>
      </c>
      <c r="BI184" s="151">
        <f t="shared" si="38"/>
        <v>0</v>
      </c>
      <c r="BJ184" s="14" t="s">
        <v>117</v>
      </c>
      <c r="BK184" s="151">
        <f t="shared" si="39"/>
        <v>0</v>
      </c>
      <c r="BL184" s="14" t="s">
        <v>126</v>
      </c>
      <c r="BM184" s="150" t="s">
        <v>321</v>
      </c>
    </row>
    <row r="185" spans="1:65" s="2" customFormat="1" ht="44.25" customHeight="1">
      <c r="A185" s="26"/>
      <c r="B185" s="139"/>
      <c r="C185" s="152" t="s">
        <v>322</v>
      </c>
      <c r="D185" s="152" t="s">
        <v>128</v>
      </c>
      <c r="E185" s="153" t="s">
        <v>323</v>
      </c>
      <c r="F185" s="154" t="s">
        <v>324</v>
      </c>
      <c r="G185" s="155" t="s">
        <v>180</v>
      </c>
      <c r="H185" s="156">
        <v>1</v>
      </c>
      <c r="I185" s="157">
        <v>0</v>
      </c>
      <c r="J185" s="157">
        <f t="shared" si="30"/>
        <v>0</v>
      </c>
      <c r="K185" s="154" t="s">
        <v>125</v>
      </c>
      <c r="L185" s="158"/>
      <c r="M185" s="159" t="s">
        <v>1</v>
      </c>
      <c r="N185" s="160" t="s">
        <v>37</v>
      </c>
      <c r="O185" s="148">
        <v>0</v>
      </c>
      <c r="P185" s="148">
        <f t="shared" si="31"/>
        <v>0</v>
      </c>
      <c r="Q185" s="148">
        <v>1.8E-3</v>
      </c>
      <c r="R185" s="148">
        <f t="shared" si="32"/>
        <v>1.8E-3</v>
      </c>
      <c r="S185" s="148">
        <v>0</v>
      </c>
      <c r="T185" s="149">
        <f t="shared" si="33"/>
        <v>0</v>
      </c>
      <c r="U185" s="26"/>
      <c r="V185" s="26"/>
      <c r="W185" s="26"/>
      <c r="X185" s="26"/>
      <c r="Y185" s="26"/>
      <c r="Z185" s="26"/>
      <c r="AA185" s="26"/>
      <c r="AB185" s="26"/>
      <c r="AC185" s="26"/>
      <c r="AD185" s="26"/>
      <c r="AE185" s="26"/>
      <c r="AR185" s="150" t="s">
        <v>131</v>
      </c>
      <c r="AT185" s="150" t="s">
        <v>128</v>
      </c>
      <c r="AU185" s="150" t="s">
        <v>117</v>
      </c>
      <c r="AY185" s="14" t="s">
        <v>118</v>
      </c>
      <c r="BE185" s="151">
        <f t="shared" si="34"/>
        <v>0</v>
      </c>
      <c r="BF185" s="151">
        <f t="shared" si="35"/>
        <v>0</v>
      </c>
      <c r="BG185" s="151">
        <f t="shared" si="36"/>
        <v>0</v>
      </c>
      <c r="BH185" s="151">
        <f t="shared" si="37"/>
        <v>0</v>
      </c>
      <c r="BI185" s="151">
        <f t="shared" si="38"/>
        <v>0</v>
      </c>
      <c r="BJ185" s="14" t="s">
        <v>117</v>
      </c>
      <c r="BK185" s="151">
        <f t="shared" si="39"/>
        <v>0</v>
      </c>
      <c r="BL185" s="14" t="s">
        <v>126</v>
      </c>
      <c r="BM185" s="150" t="s">
        <v>325</v>
      </c>
    </row>
    <row r="186" spans="1:65" s="12" customFormat="1" ht="22.9" customHeight="1">
      <c r="B186" s="127"/>
      <c r="D186" s="128" t="s">
        <v>70</v>
      </c>
      <c r="E186" s="137" t="s">
        <v>326</v>
      </c>
      <c r="F186" s="137" t="s">
        <v>327</v>
      </c>
      <c r="J186" s="138">
        <f>BK186</f>
        <v>0</v>
      </c>
      <c r="L186" s="127"/>
      <c r="M186" s="131"/>
      <c r="N186" s="132"/>
      <c r="O186" s="132"/>
      <c r="P186" s="133">
        <f>SUM(P187:P194)</f>
        <v>54.487613000000003</v>
      </c>
      <c r="Q186" s="132"/>
      <c r="R186" s="133">
        <f>SUM(R187:R194)</f>
        <v>0.34069056000000003</v>
      </c>
      <c r="S186" s="132"/>
      <c r="T186" s="134">
        <f>SUM(T187:T194)</f>
        <v>1.425</v>
      </c>
      <c r="AR186" s="128" t="s">
        <v>117</v>
      </c>
      <c r="AT186" s="135" t="s">
        <v>70</v>
      </c>
      <c r="AU186" s="135" t="s">
        <v>79</v>
      </c>
      <c r="AY186" s="128" t="s">
        <v>118</v>
      </c>
      <c r="BK186" s="136">
        <f>SUM(BK187:BK194)</f>
        <v>0</v>
      </c>
    </row>
    <row r="187" spans="1:65" s="2" customFormat="1" ht="24.2" customHeight="1">
      <c r="A187" s="26"/>
      <c r="B187" s="139"/>
      <c r="C187" s="140" t="s">
        <v>328</v>
      </c>
      <c r="D187" s="140" t="s">
        <v>121</v>
      </c>
      <c r="E187" s="141" t="s">
        <v>329</v>
      </c>
      <c r="F187" s="142" t="s">
        <v>330</v>
      </c>
      <c r="G187" s="143" t="s">
        <v>180</v>
      </c>
      <c r="H187" s="144">
        <v>3</v>
      </c>
      <c r="I187" s="145">
        <v>0</v>
      </c>
      <c r="J187" s="145">
        <f t="shared" ref="J187:J194" si="40">ROUND(I187*H187,2)</f>
        <v>0</v>
      </c>
      <c r="K187" s="142" t="s">
        <v>125</v>
      </c>
      <c r="L187" s="27"/>
      <c r="M187" s="146" t="s">
        <v>1</v>
      </c>
      <c r="N187" s="147" t="s">
        <v>37</v>
      </c>
      <c r="O187" s="148">
        <v>8.2256199999999993</v>
      </c>
      <c r="P187" s="148">
        <f t="shared" ref="P187:P194" si="41">O187*H187</f>
        <v>24.676859999999998</v>
      </c>
      <c r="Q187" s="148">
        <v>0</v>
      </c>
      <c r="R187" s="148">
        <f t="shared" ref="R187:R194" si="42">Q187*H187</f>
        <v>0</v>
      </c>
      <c r="S187" s="148">
        <v>0</v>
      </c>
      <c r="T187" s="149">
        <f t="shared" ref="T187:T194" si="43">S187*H187</f>
        <v>0</v>
      </c>
      <c r="U187" s="26"/>
      <c r="V187" s="26"/>
      <c r="W187" s="26"/>
      <c r="X187" s="26"/>
      <c r="Y187" s="26"/>
      <c r="Z187" s="26"/>
      <c r="AA187" s="26"/>
      <c r="AB187" s="26"/>
      <c r="AC187" s="26"/>
      <c r="AD187" s="26"/>
      <c r="AE187" s="26"/>
      <c r="AR187" s="150" t="s">
        <v>126</v>
      </c>
      <c r="AT187" s="150" t="s">
        <v>121</v>
      </c>
      <c r="AU187" s="150" t="s">
        <v>117</v>
      </c>
      <c r="AY187" s="14" t="s">
        <v>118</v>
      </c>
      <c r="BE187" s="151">
        <f t="shared" ref="BE187:BE194" si="44">IF(N187="základná",J187,0)</f>
        <v>0</v>
      </c>
      <c r="BF187" s="151">
        <f t="shared" ref="BF187:BF194" si="45">IF(N187="znížená",J187,0)</f>
        <v>0</v>
      </c>
      <c r="BG187" s="151">
        <f t="shared" ref="BG187:BG194" si="46">IF(N187="zákl. prenesená",J187,0)</f>
        <v>0</v>
      </c>
      <c r="BH187" s="151">
        <f t="shared" ref="BH187:BH194" si="47">IF(N187="zníž. prenesená",J187,0)</f>
        <v>0</v>
      </c>
      <c r="BI187" s="151">
        <f t="shared" ref="BI187:BI194" si="48">IF(N187="nulová",J187,0)</f>
        <v>0</v>
      </c>
      <c r="BJ187" s="14" t="s">
        <v>117</v>
      </c>
      <c r="BK187" s="151">
        <f t="shared" ref="BK187:BK194" si="49">ROUND(I187*H187,2)</f>
        <v>0</v>
      </c>
      <c r="BL187" s="14" t="s">
        <v>126</v>
      </c>
      <c r="BM187" s="150" t="s">
        <v>331</v>
      </c>
    </row>
    <row r="188" spans="1:65" s="2" customFormat="1" ht="24.2" customHeight="1">
      <c r="A188" s="26"/>
      <c r="B188" s="139"/>
      <c r="C188" s="152" t="s">
        <v>332</v>
      </c>
      <c r="D188" s="152" t="s">
        <v>128</v>
      </c>
      <c r="E188" s="153" t="s">
        <v>333</v>
      </c>
      <c r="F188" s="154" t="s">
        <v>334</v>
      </c>
      <c r="G188" s="155" t="s">
        <v>180</v>
      </c>
      <c r="H188" s="156">
        <v>3</v>
      </c>
      <c r="I188" s="157">
        <v>0</v>
      </c>
      <c r="J188" s="157">
        <f t="shared" si="40"/>
        <v>0</v>
      </c>
      <c r="K188" s="154" t="s">
        <v>125</v>
      </c>
      <c r="L188" s="158"/>
      <c r="M188" s="159" t="s">
        <v>1</v>
      </c>
      <c r="N188" s="160" t="s">
        <v>37</v>
      </c>
      <c r="O188" s="148">
        <v>0</v>
      </c>
      <c r="P188" s="148">
        <f t="shared" si="41"/>
        <v>0</v>
      </c>
      <c r="Q188" s="148">
        <v>8.5000000000000006E-2</v>
      </c>
      <c r="R188" s="148">
        <f t="shared" si="42"/>
        <v>0.255</v>
      </c>
      <c r="S188" s="148">
        <v>0</v>
      </c>
      <c r="T188" s="149">
        <f t="shared" si="43"/>
        <v>0</v>
      </c>
      <c r="U188" s="26"/>
      <c r="V188" s="26"/>
      <c r="W188" s="26"/>
      <c r="X188" s="26"/>
      <c r="Y188" s="26"/>
      <c r="Z188" s="26"/>
      <c r="AA188" s="26"/>
      <c r="AB188" s="26"/>
      <c r="AC188" s="26"/>
      <c r="AD188" s="26"/>
      <c r="AE188" s="26"/>
      <c r="AR188" s="150" t="s">
        <v>131</v>
      </c>
      <c r="AT188" s="150" t="s">
        <v>128</v>
      </c>
      <c r="AU188" s="150" t="s">
        <v>117</v>
      </c>
      <c r="AY188" s="14" t="s">
        <v>118</v>
      </c>
      <c r="BE188" s="151">
        <f t="shared" si="44"/>
        <v>0</v>
      </c>
      <c r="BF188" s="151">
        <f t="shared" si="45"/>
        <v>0</v>
      </c>
      <c r="BG188" s="151">
        <f t="shared" si="46"/>
        <v>0</v>
      </c>
      <c r="BH188" s="151">
        <f t="shared" si="47"/>
        <v>0</v>
      </c>
      <c r="BI188" s="151">
        <f t="shared" si="48"/>
        <v>0</v>
      </c>
      <c r="BJ188" s="14" t="s">
        <v>117</v>
      </c>
      <c r="BK188" s="151">
        <f t="shared" si="49"/>
        <v>0</v>
      </c>
      <c r="BL188" s="14" t="s">
        <v>126</v>
      </c>
      <c r="BM188" s="150" t="s">
        <v>335</v>
      </c>
    </row>
    <row r="189" spans="1:65" s="2" customFormat="1" ht="24.2" customHeight="1">
      <c r="A189" s="26"/>
      <c r="B189" s="139"/>
      <c r="C189" s="152" t="s">
        <v>336</v>
      </c>
      <c r="D189" s="152" t="s">
        <v>128</v>
      </c>
      <c r="E189" s="153" t="s">
        <v>337</v>
      </c>
      <c r="F189" s="154" t="s">
        <v>338</v>
      </c>
      <c r="G189" s="155" t="s">
        <v>339</v>
      </c>
      <c r="H189" s="156">
        <v>1</v>
      </c>
      <c r="I189" s="157">
        <v>0</v>
      </c>
      <c r="J189" s="157">
        <f t="shared" si="40"/>
        <v>0</v>
      </c>
      <c r="K189" s="154" t="s">
        <v>125</v>
      </c>
      <c r="L189" s="158"/>
      <c r="M189" s="159" t="s">
        <v>1</v>
      </c>
      <c r="N189" s="160" t="s">
        <v>37</v>
      </c>
      <c r="O189" s="148">
        <v>0</v>
      </c>
      <c r="P189" s="148">
        <f t="shared" si="41"/>
        <v>0</v>
      </c>
      <c r="Q189" s="148">
        <v>8.5000000000000006E-2</v>
      </c>
      <c r="R189" s="148">
        <f t="shared" si="42"/>
        <v>8.5000000000000006E-2</v>
      </c>
      <c r="S189" s="148">
        <v>0</v>
      </c>
      <c r="T189" s="149">
        <f t="shared" si="43"/>
        <v>0</v>
      </c>
      <c r="U189" s="26"/>
      <c r="V189" s="26"/>
      <c r="W189" s="26"/>
      <c r="X189" s="26"/>
      <c r="Y189" s="26"/>
      <c r="Z189" s="26"/>
      <c r="AA189" s="26"/>
      <c r="AB189" s="26"/>
      <c r="AC189" s="26"/>
      <c r="AD189" s="26"/>
      <c r="AE189" s="26"/>
      <c r="AR189" s="150" t="s">
        <v>131</v>
      </c>
      <c r="AT189" s="150" t="s">
        <v>128</v>
      </c>
      <c r="AU189" s="150" t="s">
        <v>117</v>
      </c>
      <c r="AY189" s="14" t="s">
        <v>118</v>
      </c>
      <c r="BE189" s="151">
        <f t="shared" si="44"/>
        <v>0</v>
      </c>
      <c r="BF189" s="151">
        <f t="shared" si="45"/>
        <v>0</v>
      </c>
      <c r="BG189" s="151">
        <f t="shared" si="46"/>
        <v>0</v>
      </c>
      <c r="BH189" s="151">
        <f t="shared" si="47"/>
        <v>0</v>
      </c>
      <c r="BI189" s="151">
        <f t="shared" si="48"/>
        <v>0</v>
      </c>
      <c r="BJ189" s="14" t="s">
        <v>117</v>
      </c>
      <c r="BK189" s="151">
        <f t="shared" si="49"/>
        <v>0</v>
      </c>
      <c r="BL189" s="14" t="s">
        <v>126</v>
      </c>
      <c r="BM189" s="150" t="s">
        <v>340</v>
      </c>
    </row>
    <row r="190" spans="1:65" s="2" customFormat="1" ht="33" customHeight="1">
      <c r="A190" s="26"/>
      <c r="B190" s="139"/>
      <c r="C190" s="140" t="s">
        <v>341</v>
      </c>
      <c r="D190" s="140" t="s">
        <v>121</v>
      </c>
      <c r="E190" s="141" t="s">
        <v>342</v>
      </c>
      <c r="F190" s="142" t="s">
        <v>343</v>
      </c>
      <c r="G190" s="143" t="s">
        <v>180</v>
      </c>
      <c r="H190" s="144">
        <v>4</v>
      </c>
      <c r="I190" s="145">
        <v>0</v>
      </c>
      <c r="J190" s="145">
        <f t="shared" si="40"/>
        <v>0</v>
      </c>
      <c r="K190" s="142" t="s">
        <v>125</v>
      </c>
      <c r="L190" s="27"/>
      <c r="M190" s="146" t="s">
        <v>1</v>
      </c>
      <c r="N190" s="147" t="s">
        <v>37</v>
      </c>
      <c r="O190" s="148">
        <v>2.7573500000000002</v>
      </c>
      <c r="P190" s="148">
        <f t="shared" si="41"/>
        <v>11.029400000000001</v>
      </c>
      <c r="Q190" s="148">
        <v>1.7264E-4</v>
      </c>
      <c r="R190" s="148">
        <f t="shared" si="42"/>
        <v>6.9056E-4</v>
      </c>
      <c r="S190" s="148">
        <v>0.35625000000000001</v>
      </c>
      <c r="T190" s="149">
        <f t="shared" si="43"/>
        <v>1.425</v>
      </c>
      <c r="U190" s="26"/>
      <c r="V190" s="26"/>
      <c r="W190" s="26"/>
      <c r="X190" s="26"/>
      <c r="Y190" s="26"/>
      <c r="Z190" s="26"/>
      <c r="AA190" s="26"/>
      <c r="AB190" s="26"/>
      <c r="AC190" s="26"/>
      <c r="AD190" s="26"/>
      <c r="AE190" s="26"/>
      <c r="AR190" s="150" t="s">
        <v>126</v>
      </c>
      <c r="AT190" s="150" t="s">
        <v>121</v>
      </c>
      <c r="AU190" s="150" t="s">
        <v>117</v>
      </c>
      <c r="AY190" s="14" t="s">
        <v>118</v>
      </c>
      <c r="BE190" s="151">
        <f t="shared" si="44"/>
        <v>0</v>
      </c>
      <c r="BF190" s="151">
        <f t="shared" si="45"/>
        <v>0</v>
      </c>
      <c r="BG190" s="151">
        <f t="shared" si="46"/>
        <v>0</v>
      </c>
      <c r="BH190" s="151">
        <f t="shared" si="47"/>
        <v>0</v>
      </c>
      <c r="BI190" s="151">
        <f t="shared" si="48"/>
        <v>0</v>
      </c>
      <c r="BJ190" s="14" t="s">
        <v>117</v>
      </c>
      <c r="BK190" s="151">
        <f t="shared" si="49"/>
        <v>0</v>
      </c>
      <c r="BL190" s="14" t="s">
        <v>126</v>
      </c>
      <c r="BM190" s="150" t="s">
        <v>344</v>
      </c>
    </row>
    <row r="191" spans="1:65" s="2" customFormat="1" ht="24.2" customHeight="1">
      <c r="A191" s="26"/>
      <c r="B191" s="139"/>
      <c r="C191" s="140" t="s">
        <v>345</v>
      </c>
      <c r="D191" s="140" t="s">
        <v>121</v>
      </c>
      <c r="E191" s="141" t="s">
        <v>346</v>
      </c>
      <c r="F191" s="142" t="s">
        <v>347</v>
      </c>
      <c r="G191" s="143" t="s">
        <v>348</v>
      </c>
      <c r="H191" s="144">
        <v>1.425</v>
      </c>
      <c r="I191" s="145">
        <v>0</v>
      </c>
      <c r="J191" s="145">
        <f t="shared" si="40"/>
        <v>0</v>
      </c>
      <c r="K191" s="142" t="s">
        <v>125</v>
      </c>
      <c r="L191" s="27"/>
      <c r="M191" s="146" t="s">
        <v>1</v>
      </c>
      <c r="N191" s="147" t="s">
        <v>37</v>
      </c>
      <c r="O191" s="148">
        <v>10.785</v>
      </c>
      <c r="P191" s="148">
        <f t="shared" si="41"/>
        <v>15.368625000000002</v>
      </c>
      <c r="Q191" s="148">
        <v>0</v>
      </c>
      <c r="R191" s="148">
        <f t="shared" si="42"/>
        <v>0</v>
      </c>
      <c r="S191" s="148">
        <v>0</v>
      </c>
      <c r="T191" s="149">
        <f t="shared" si="43"/>
        <v>0</v>
      </c>
      <c r="U191" s="26"/>
      <c r="V191" s="26"/>
      <c r="W191" s="26"/>
      <c r="X191" s="26"/>
      <c r="Y191" s="26"/>
      <c r="Z191" s="26"/>
      <c r="AA191" s="26"/>
      <c r="AB191" s="26"/>
      <c r="AC191" s="26"/>
      <c r="AD191" s="26"/>
      <c r="AE191" s="26"/>
      <c r="AR191" s="150" t="s">
        <v>126</v>
      </c>
      <c r="AT191" s="150" t="s">
        <v>121</v>
      </c>
      <c r="AU191" s="150" t="s">
        <v>117</v>
      </c>
      <c r="AY191" s="14" t="s">
        <v>118</v>
      </c>
      <c r="BE191" s="151">
        <f t="shared" si="44"/>
        <v>0</v>
      </c>
      <c r="BF191" s="151">
        <f t="shared" si="45"/>
        <v>0</v>
      </c>
      <c r="BG191" s="151">
        <f t="shared" si="46"/>
        <v>0</v>
      </c>
      <c r="BH191" s="151">
        <f t="shared" si="47"/>
        <v>0</v>
      </c>
      <c r="BI191" s="151">
        <f t="shared" si="48"/>
        <v>0</v>
      </c>
      <c r="BJ191" s="14" t="s">
        <v>117</v>
      </c>
      <c r="BK191" s="151">
        <f t="shared" si="49"/>
        <v>0</v>
      </c>
      <c r="BL191" s="14" t="s">
        <v>126</v>
      </c>
      <c r="BM191" s="150" t="s">
        <v>349</v>
      </c>
    </row>
    <row r="192" spans="1:65" s="2" customFormat="1" ht="24.2" customHeight="1">
      <c r="A192" s="26"/>
      <c r="B192" s="139"/>
      <c r="C192" s="140" t="s">
        <v>350</v>
      </c>
      <c r="D192" s="140" t="s">
        <v>121</v>
      </c>
      <c r="E192" s="141" t="s">
        <v>351</v>
      </c>
      <c r="F192" s="142" t="s">
        <v>352</v>
      </c>
      <c r="G192" s="143" t="s">
        <v>348</v>
      </c>
      <c r="H192" s="144">
        <v>0.34100000000000003</v>
      </c>
      <c r="I192" s="145">
        <v>0</v>
      </c>
      <c r="J192" s="145">
        <f t="shared" si="40"/>
        <v>0</v>
      </c>
      <c r="K192" s="142" t="s">
        <v>125</v>
      </c>
      <c r="L192" s="27"/>
      <c r="M192" s="146" t="s">
        <v>1</v>
      </c>
      <c r="N192" s="147" t="s">
        <v>37</v>
      </c>
      <c r="O192" s="148">
        <v>10.007999999999999</v>
      </c>
      <c r="P192" s="148">
        <f t="shared" si="41"/>
        <v>3.412728</v>
      </c>
      <c r="Q192" s="148">
        <v>0</v>
      </c>
      <c r="R192" s="148">
        <f t="shared" si="42"/>
        <v>0</v>
      </c>
      <c r="S192" s="148">
        <v>0</v>
      </c>
      <c r="T192" s="149">
        <f t="shared" si="43"/>
        <v>0</v>
      </c>
      <c r="U192" s="26"/>
      <c r="V192" s="26"/>
      <c r="W192" s="26"/>
      <c r="X192" s="26"/>
      <c r="Y192" s="26"/>
      <c r="Z192" s="26"/>
      <c r="AA192" s="26"/>
      <c r="AB192" s="26"/>
      <c r="AC192" s="26"/>
      <c r="AD192" s="26"/>
      <c r="AE192" s="26"/>
      <c r="AR192" s="150" t="s">
        <v>126</v>
      </c>
      <c r="AT192" s="150" t="s">
        <v>121</v>
      </c>
      <c r="AU192" s="150" t="s">
        <v>117</v>
      </c>
      <c r="AY192" s="14" t="s">
        <v>118</v>
      </c>
      <c r="BE192" s="151">
        <f t="shared" si="44"/>
        <v>0</v>
      </c>
      <c r="BF192" s="151">
        <f t="shared" si="45"/>
        <v>0</v>
      </c>
      <c r="BG192" s="151">
        <f t="shared" si="46"/>
        <v>0</v>
      </c>
      <c r="BH192" s="151">
        <f t="shared" si="47"/>
        <v>0</v>
      </c>
      <c r="BI192" s="151">
        <f t="shared" si="48"/>
        <v>0</v>
      </c>
      <c r="BJ192" s="14" t="s">
        <v>117</v>
      </c>
      <c r="BK192" s="151">
        <f t="shared" si="49"/>
        <v>0</v>
      </c>
      <c r="BL192" s="14" t="s">
        <v>126</v>
      </c>
      <c r="BM192" s="150" t="s">
        <v>353</v>
      </c>
    </row>
    <row r="193" spans="1:65" s="2" customFormat="1" ht="24.2" customHeight="1">
      <c r="A193" s="26"/>
      <c r="B193" s="139"/>
      <c r="C193" s="140" t="s">
        <v>354</v>
      </c>
      <c r="D193" s="140" t="s">
        <v>121</v>
      </c>
      <c r="E193" s="141" t="s">
        <v>355</v>
      </c>
      <c r="F193" s="142" t="s">
        <v>356</v>
      </c>
      <c r="G193" s="143" t="s">
        <v>357</v>
      </c>
      <c r="H193" s="144">
        <v>164.43899999999999</v>
      </c>
      <c r="I193" s="145">
        <v>0</v>
      </c>
      <c r="J193" s="145">
        <f t="shared" si="40"/>
        <v>0</v>
      </c>
      <c r="K193" s="142" t="s">
        <v>125</v>
      </c>
      <c r="L193" s="27"/>
      <c r="M193" s="146" t="s">
        <v>1</v>
      </c>
      <c r="N193" s="147" t="s">
        <v>37</v>
      </c>
      <c r="O193" s="148">
        <v>0</v>
      </c>
      <c r="P193" s="148">
        <f t="shared" si="41"/>
        <v>0</v>
      </c>
      <c r="Q193" s="148">
        <v>0</v>
      </c>
      <c r="R193" s="148">
        <f t="shared" si="42"/>
        <v>0</v>
      </c>
      <c r="S193" s="148">
        <v>0</v>
      </c>
      <c r="T193" s="149">
        <f t="shared" si="43"/>
        <v>0</v>
      </c>
      <c r="U193" s="26"/>
      <c r="V193" s="26"/>
      <c r="W193" s="26"/>
      <c r="X193" s="26"/>
      <c r="Y193" s="26"/>
      <c r="Z193" s="26"/>
      <c r="AA193" s="26"/>
      <c r="AB193" s="26"/>
      <c r="AC193" s="26"/>
      <c r="AD193" s="26"/>
      <c r="AE193" s="26"/>
      <c r="AR193" s="150" t="s">
        <v>126</v>
      </c>
      <c r="AT193" s="150" t="s">
        <v>121</v>
      </c>
      <c r="AU193" s="150" t="s">
        <v>117</v>
      </c>
      <c r="AY193" s="14" t="s">
        <v>118</v>
      </c>
      <c r="BE193" s="151">
        <f t="shared" si="44"/>
        <v>0</v>
      </c>
      <c r="BF193" s="151">
        <f t="shared" si="45"/>
        <v>0</v>
      </c>
      <c r="BG193" s="151">
        <f t="shared" si="46"/>
        <v>0</v>
      </c>
      <c r="BH193" s="151">
        <f t="shared" si="47"/>
        <v>0</v>
      </c>
      <c r="BI193" s="151">
        <f t="shared" si="48"/>
        <v>0</v>
      </c>
      <c r="BJ193" s="14" t="s">
        <v>117</v>
      </c>
      <c r="BK193" s="151">
        <f t="shared" si="49"/>
        <v>0</v>
      </c>
      <c r="BL193" s="14" t="s">
        <v>126</v>
      </c>
      <c r="BM193" s="150" t="s">
        <v>358</v>
      </c>
    </row>
    <row r="194" spans="1:65" s="2" customFormat="1" ht="24.2" customHeight="1">
      <c r="A194" s="26"/>
      <c r="B194" s="139"/>
      <c r="C194" s="140" t="s">
        <v>359</v>
      </c>
      <c r="D194" s="140" t="s">
        <v>121</v>
      </c>
      <c r="E194" s="141" t="s">
        <v>360</v>
      </c>
      <c r="F194" s="142" t="s">
        <v>361</v>
      </c>
      <c r="G194" s="143" t="s">
        <v>357</v>
      </c>
      <c r="H194" s="144">
        <v>8221.9500000000007</v>
      </c>
      <c r="I194" s="145">
        <v>0</v>
      </c>
      <c r="J194" s="145">
        <f t="shared" si="40"/>
        <v>0</v>
      </c>
      <c r="K194" s="142" t="s">
        <v>125</v>
      </c>
      <c r="L194" s="27"/>
      <c r="M194" s="146" t="s">
        <v>1</v>
      </c>
      <c r="N194" s="147" t="s">
        <v>37</v>
      </c>
      <c r="O194" s="148">
        <v>0</v>
      </c>
      <c r="P194" s="148">
        <f t="shared" si="41"/>
        <v>0</v>
      </c>
      <c r="Q194" s="148">
        <v>0</v>
      </c>
      <c r="R194" s="148">
        <f t="shared" si="42"/>
        <v>0</v>
      </c>
      <c r="S194" s="148">
        <v>0</v>
      </c>
      <c r="T194" s="149">
        <f t="shared" si="43"/>
        <v>0</v>
      </c>
      <c r="U194" s="26"/>
      <c r="V194" s="26"/>
      <c r="W194" s="26"/>
      <c r="X194" s="26"/>
      <c r="Y194" s="26"/>
      <c r="Z194" s="26"/>
      <c r="AA194" s="26"/>
      <c r="AB194" s="26"/>
      <c r="AC194" s="26"/>
      <c r="AD194" s="26"/>
      <c r="AE194" s="26"/>
      <c r="AR194" s="150" t="s">
        <v>126</v>
      </c>
      <c r="AT194" s="150" t="s">
        <v>121</v>
      </c>
      <c r="AU194" s="150" t="s">
        <v>117</v>
      </c>
      <c r="AY194" s="14" t="s">
        <v>118</v>
      </c>
      <c r="BE194" s="151">
        <f t="shared" si="44"/>
        <v>0</v>
      </c>
      <c r="BF194" s="151">
        <f t="shared" si="45"/>
        <v>0</v>
      </c>
      <c r="BG194" s="151">
        <f t="shared" si="46"/>
        <v>0</v>
      </c>
      <c r="BH194" s="151">
        <f t="shared" si="47"/>
        <v>0</v>
      </c>
      <c r="BI194" s="151">
        <f t="shared" si="48"/>
        <v>0</v>
      </c>
      <c r="BJ194" s="14" t="s">
        <v>117</v>
      </c>
      <c r="BK194" s="151">
        <f t="shared" si="49"/>
        <v>0</v>
      </c>
      <c r="BL194" s="14" t="s">
        <v>126</v>
      </c>
      <c r="BM194" s="150" t="s">
        <v>362</v>
      </c>
    </row>
    <row r="195" spans="1:65" s="12" customFormat="1" ht="22.9" customHeight="1">
      <c r="B195" s="127"/>
      <c r="D195" s="128" t="s">
        <v>70</v>
      </c>
      <c r="E195" s="137" t="s">
        <v>363</v>
      </c>
      <c r="F195" s="137" t="s">
        <v>364</v>
      </c>
      <c r="J195" s="138">
        <f>BK195</f>
        <v>0</v>
      </c>
      <c r="L195" s="127"/>
      <c r="M195" s="131"/>
      <c r="N195" s="132"/>
      <c r="O195" s="132"/>
      <c r="P195" s="133">
        <f>SUM(P196:P229)</f>
        <v>33.996848000000007</v>
      </c>
      <c r="Q195" s="132"/>
      <c r="R195" s="133">
        <f>SUM(R196:R229)</f>
        <v>0.30354639999999999</v>
      </c>
      <c r="S195" s="132"/>
      <c r="T195" s="134">
        <f>SUM(T196:T229)</f>
        <v>0.91391</v>
      </c>
      <c r="AR195" s="128" t="s">
        <v>117</v>
      </c>
      <c r="AT195" s="135" t="s">
        <v>70</v>
      </c>
      <c r="AU195" s="135" t="s">
        <v>79</v>
      </c>
      <c r="AY195" s="128" t="s">
        <v>118</v>
      </c>
      <c r="BK195" s="136">
        <f>SUM(BK196:BK229)</f>
        <v>0</v>
      </c>
    </row>
    <row r="196" spans="1:65" s="2" customFormat="1" ht="24.2" customHeight="1">
      <c r="A196" s="26"/>
      <c r="B196" s="139"/>
      <c r="C196" s="140" t="s">
        <v>365</v>
      </c>
      <c r="D196" s="140" t="s">
        <v>121</v>
      </c>
      <c r="E196" s="141" t="s">
        <v>366</v>
      </c>
      <c r="F196" s="142" t="s">
        <v>367</v>
      </c>
      <c r="G196" s="143" t="s">
        <v>136</v>
      </c>
      <c r="H196" s="144">
        <v>2.5</v>
      </c>
      <c r="I196" s="145">
        <v>0</v>
      </c>
      <c r="J196" s="145">
        <f t="shared" ref="J196:J229" si="50">ROUND(I196*H196,2)</f>
        <v>0</v>
      </c>
      <c r="K196" s="142" t="s">
        <v>125</v>
      </c>
      <c r="L196" s="27"/>
      <c r="M196" s="146" t="s">
        <v>1</v>
      </c>
      <c r="N196" s="147" t="s">
        <v>37</v>
      </c>
      <c r="O196" s="148">
        <v>0.33100000000000002</v>
      </c>
      <c r="P196" s="148">
        <f t="shared" ref="P196:P229" si="51">O196*H196</f>
        <v>0.82750000000000001</v>
      </c>
      <c r="Q196" s="148">
        <v>0</v>
      </c>
      <c r="R196" s="148">
        <f t="shared" ref="R196:R229" si="52">Q196*H196</f>
        <v>0</v>
      </c>
      <c r="S196" s="148">
        <v>9.3579999999999997E-2</v>
      </c>
      <c r="T196" s="149">
        <f t="shared" ref="T196:T229" si="53">S196*H196</f>
        <v>0.23394999999999999</v>
      </c>
      <c r="U196" s="26"/>
      <c r="V196" s="26"/>
      <c r="W196" s="26"/>
      <c r="X196" s="26"/>
      <c r="Y196" s="26"/>
      <c r="Z196" s="26"/>
      <c r="AA196" s="26"/>
      <c r="AB196" s="26"/>
      <c r="AC196" s="26"/>
      <c r="AD196" s="26"/>
      <c r="AE196" s="26"/>
      <c r="AR196" s="150" t="s">
        <v>126</v>
      </c>
      <c r="AT196" s="150" t="s">
        <v>121</v>
      </c>
      <c r="AU196" s="150" t="s">
        <v>117</v>
      </c>
      <c r="AY196" s="14" t="s">
        <v>118</v>
      </c>
      <c r="BE196" s="151">
        <f t="shared" ref="BE196:BE229" si="54">IF(N196="základná",J196,0)</f>
        <v>0</v>
      </c>
      <c r="BF196" s="151">
        <f t="shared" ref="BF196:BF229" si="55">IF(N196="znížená",J196,0)</f>
        <v>0</v>
      </c>
      <c r="BG196" s="151">
        <f t="shared" ref="BG196:BG229" si="56">IF(N196="zákl. prenesená",J196,0)</f>
        <v>0</v>
      </c>
      <c r="BH196" s="151">
        <f t="shared" ref="BH196:BH229" si="57">IF(N196="zníž. prenesená",J196,0)</f>
        <v>0</v>
      </c>
      <c r="BI196" s="151">
        <f t="shared" ref="BI196:BI229" si="58">IF(N196="nulová",J196,0)</f>
        <v>0</v>
      </c>
      <c r="BJ196" s="14" t="s">
        <v>117</v>
      </c>
      <c r="BK196" s="151">
        <f t="shared" ref="BK196:BK229" si="59">ROUND(I196*H196,2)</f>
        <v>0</v>
      </c>
      <c r="BL196" s="14" t="s">
        <v>126</v>
      </c>
      <c r="BM196" s="150" t="s">
        <v>368</v>
      </c>
    </row>
    <row r="197" spans="1:65" s="2" customFormat="1" ht="24.2" customHeight="1">
      <c r="A197" s="26"/>
      <c r="B197" s="139"/>
      <c r="C197" s="140" t="s">
        <v>369</v>
      </c>
      <c r="D197" s="140" t="s">
        <v>121</v>
      </c>
      <c r="E197" s="141" t="s">
        <v>370</v>
      </c>
      <c r="F197" s="142" t="s">
        <v>371</v>
      </c>
      <c r="G197" s="143" t="s">
        <v>180</v>
      </c>
      <c r="H197" s="144">
        <v>1</v>
      </c>
      <c r="I197" s="145">
        <v>0</v>
      </c>
      <c r="J197" s="145">
        <f t="shared" si="50"/>
        <v>0</v>
      </c>
      <c r="K197" s="142" t="s">
        <v>125</v>
      </c>
      <c r="L197" s="27"/>
      <c r="M197" s="146" t="s">
        <v>1</v>
      </c>
      <c r="N197" s="147" t="s">
        <v>37</v>
      </c>
      <c r="O197" s="148">
        <v>0.70653999999999995</v>
      </c>
      <c r="P197" s="148">
        <f t="shared" si="51"/>
        <v>0.70653999999999995</v>
      </c>
      <c r="Q197" s="148">
        <v>1.3439999999999999E-4</v>
      </c>
      <c r="R197" s="148">
        <f t="shared" si="52"/>
        <v>1.3439999999999999E-4</v>
      </c>
      <c r="S197" s="148">
        <v>0</v>
      </c>
      <c r="T197" s="149">
        <f t="shared" si="53"/>
        <v>0</v>
      </c>
      <c r="U197" s="26"/>
      <c r="V197" s="26"/>
      <c r="W197" s="26"/>
      <c r="X197" s="26"/>
      <c r="Y197" s="26"/>
      <c r="Z197" s="26"/>
      <c r="AA197" s="26"/>
      <c r="AB197" s="26"/>
      <c r="AC197" s="26"/>
      <c r="AD197" s="26"/>
      <c r="AE197" s="26"/>
      <c r="AR197" s="150" t="s">
        <v>126</v>
      </c>
      <c r="AT197" s="150" t="s">
        <v>121</v>
      </c>
      <c r="AU197" s="150" t="s">
        <v>117</v>
      </c>
      <c r="AY197" s="14" t="s">
        <v>118</v>
      </c>
      <c r="BE197" s="151">
        <f t="shared" si="54"/>
        <v>0</v>
      </c>
      <c r="BF197" s="151">
        <f t="shared" si="55"/>
        <v>0</v>
      </c>
      <c r="BG197" s="151">
        <f t="shared" si="56"/>
        <v>0</v>
      </c>
      <c r="BH197" s="151">
        <f t="shared" si="57"/>
        <v>0</v>
      </c>
      <c r="BI197" s="151">
        <f t="shared" si="58"/>
        <v>0</v>
      </c>
      <c r="BJ197" s="14" t="s">
        <v>117</v>
      </c>
      <c r="BK197" s="151">
        <f t="shared" si="59"/>
        <v>0</v>
      </c>
      <c r="BL197" s="14" t="s">
        <v>126</v>
      </c>
      <c r="BM197" s="150" t="s">
        <v>372</v>
      </c>
    </row>
    <row r="198" spans="1:65" s="2" customFormat="1" ht="33" customHeight="1">
      <c r="A198" s="26"/>
      <c r="B198" s="139"/>
      <c r="C198" s="152" t="s">
        <v>373</v>
      </c>
      <c r="D198" s="152" t="s">
        <v>128</v>
      </c>
      <c r="E198" s="153" t="s">
        <v>374</v>
      </c>
      <c r="F198" s="154" t="s">
        <v>375</v>
      </c>
      <c r="G198" s="155" t="s">
        <v>136</v>
      </c>
      <c r="H198" s="156">
        <v>2.25</v>
      </c>
      <c r="I198" s="157">
        <v>0</v>
      </c>
      <c r="J198" s="157">
        <f t="shared" si="50"/>
        <v>0</v>
      </c>
      <c r="K198" s="154" t="s">
        <v>125</v>
      </c>
      <c r="L198" s="158"/>
      <c r="M198" s="159" t="s">
        <v>1</v>
      </c>
      <c r="N198" s="160" t="s">
        <v>37</v>
      </c>
      <c r="O198" s="148">
        <v>0</v>
      </c>
      <c r="P198" s="148">
        <f t="shared" si="51"/>
        <v>0</v>
      </c>
      <c r="Q198" s="148">
        <v>2.5000000000000001E-2</v>
      </c>
      <c r="R198" s="148">
        <f t="shared" si="52"/>
        <v>5.6250000000000001E-2</v>
      </c>
      <c r="S198" s="148">
        <v>0</v>
      </c>
      <c r="T198" s="149">
        <f t="shared" si="53"/>
        <v>0</v>
      </c>
      <c r="U198" s="26"/>
      <c r="V198" s="26"/>
      <c r="W198" s="26"/>
      <c r="X198" s="26"/>
      <c r="Y198" s="26"/>
      <c r="Z198" s="26"/>
      <c r="AA198" s="26"/>
      <c r="AB198" s="26"/>
      <c r="AC198" s="26"/>
      <c r="AD198" s="26"/>
      <c r="AE198" s="26"/>
      <c r="AR198" s="150" t="s">
        <v>131</v>
      </c>
      <c r="AT198" s="150" t="s">
        <v>128</v>
      </c>
      <c r="AU198" s="150" t="s">
        <v>117</v>
      </c>
      <c r="AY198" s="14" t="s">
        <v>118</v>
      </c>
      <c r="BE198" s="151">
        <f t="shared" si="54"/>
        <v>0</v>
      </c>
      <c r="BF198" s="151">
        <f t="shared" si="55"/>
        <v>0</v>
      </c>
      <c r="BG198" s="151">
        <f t="shared" si="56"/>
        <v>0</v>
      </c>
      <c r="BH198" s="151">
        <f t="shared" si="57"/>
        <v>0</v>
      </c>
      <c r="BI198" s="151">
        <f t="shared" si="58"/>
        <v>0</v>
      </c>
      <c r="BJ198" s="14" t="s">
        <v>117</v>
      </c>
      <c r="BK198" s="151">
        <f t="shared" si="59"/>
        <v>0</v>
      </c>
      <c r="BL198" s="14" t="s">
        <v>126</v>
      </c>
      <c r="BM198" s="150" t="s">
        <v>376</v>
      </c>
    </row>
    <row r="199" spans="1:65" s="2" customFormat="1" ht="24.2" customHeight="1">
      <c r="A199" s="26"/>
      <c r="B199" s="139"/>
      <c r="C199" s="152" t="s">
        <v>377</v>
      </c>
      <c r="D199" s="152" t="s">
        <v>128</v>
      </c>
      <c r="E199" s="153" t="s">
        <v>378</v>
      </c>
      <c r="F199" s="154" t="s">
        <v>379</v>
      </c>
      <c r="G199" s="155" t="s">
        <v>180</v>
      </c>
      <c r="H199" s="156">
        <v>2</v>
      </c>
      <c r="I199" s="157">
        <v>0</v>
      </c>
      <c r="J199" s="157">
        <f t="shared" si="50"/>
        <v>0</v>
      </c>
      <c r="K199" s="154" t="s">
        <v>125</v>
      </c>
      <c r="L199" s="158"/>
      <c r="M199" s="159" t="s">
        <v>1</v>
      </c>
      <c r="N199" s="160" t="s">
        <v>37</v>
      </c>
      <c r="O199" s="148">
        <v>0</v>
      </c>
      <c r="P199" s="148">
        <f t="shared" si="51"/>
        <v>0</v>
      </c>
      <c r="Q199" s="148">
        <v>1.2E-4</v>
      </c>
      <c r="R199" s="148">
        <f t="shared" si="52"/>
        <v>2.4000000000000001E-4</v>
      </c>
      <c r="S199" s="148">
        <v>0</v>
      </c>
      <c r="T199" s="149">
        <f t="shared" si="53"/>
        <v>0</v>
      </c>
      <c r="U199" s="26"/>
      <c r="V199" s="26"/>
      <c r="W199" s="26"/>
      <c r="X199" s="26"/>
      <c r="Y199" s="26"/>
      <c r="Z199" s="26"/>
      <c r="AA199" s="26"/>
      <c r="AB199" s="26"/>
      <c r="AC199" s="26"/>
      <c r="AD199" s="26"/>
      <c r="AE199" s="26"/>
      <c r="AR199" s="150" t="s">
        <v>131</v>
      </c>
      <c r="AT199" s="150" t="s">
        <v>128</v>
      </c>
      <c r="AU199" s="150" t="s">
        <v>117</v>
      </c>
      <c r="AY199" s="14" t="s">
        <v>118</v>
      </c>
      <c r="BE199" s="151">
        <f t="shared" si="54"/>
        <v>0</v>
      </c>
      <c r="BF199" s="151">
        <f t="shared" si="55"/>
        <v>0</v>
      </c>
      <c r="BG199" s="151">
        <f t="shared" si="56"/>
        <v>0</v>
      </c>
      <c r="BH199" s="151">
        <f t="shared" si="57"/>
        <v>0</v>
      </c>
      <c r="BI199" s="151">
        <f t="shared" si="58"/>
        <v>0</v>
      </c>
      <c r="BJ199" s="14" t="s">
        <v>117</v>
      </c>
      <c r="BK199" s="151">
        <f t="shared" si="59"/>
        <v>0</v>
      </c>
      <c r="BL199" s="14" t="s">
        <v>126</v>
      </c>
      <c r="BM199" s="150" t="s">
        <v>380</v>
      </c>
    </row>
    <row r="200" spans="1:65" s="2" customFormat="1" ht="16.5" customHeight="1">
      <c r="A200" s="26"/>
      <c r="B200" s="139"/>
      <c r="C200" s="140" t="s">
        <v>381</v>
      </c>
      <c r="D200" s="140" t="s">
        <v>121</v>
      </c>
      <c r="E200" s="141" t="s">
        <v>382</v>
      </c>
      <c r="F200" s="142" t="s">
        <v>383</v>
      </c>
      <c r="G200" s="143" t="s">
        <v>245</v>
      </c>
      <c r="H200" s="144">
        <v>1</v>
      </c>
      <c r="I200" s="145">
        <v>0</v>
      </c>
      <c r="J200" s="145">
        <f t="shared" si="50"/>
        <v>0</v>
      </c>
      <c r="K200" s="142" t="s">
        <v>125</v>
      </c>
      <c r="L200" s="27"/>
      <c r="M200" s="146" t="s">
        <v>1</v>
      </c>
      <c r="N200" s="147" t="s">
        <v>37</v>
      </c>
      <c r="O200" s="148">
        <v>15.05077</v>
      </c>
      <c r="P200" s="148">
        <f t="shared" si="51"/>
        <v>15.05077</v>
      </c>
      <c r="Q200" s="148">
        <v>8.0000000000000002E-3</v>
      </c>
      <c r="R200" s="148">
        <f t="shared" si="52"/>
        <v>8.0000000000000002E-3</v>
      </c>
      <c r="S200" s="148">
        <v>0</v>
      </c>
      <c r="T200" s="149">
        <f t="shared" si="53"/>
        <v>0</v>
      </c>
      <c r="U200" s="26"/>
      <c r="V200" s="26"/>
      <c r="W200" s="26"/>
      <c r="X200" s="26"/>
      <c r="Y200" s="26"/>
      <c r="Z200" s="26"/>
      <c r="AA200" s="26"/>
      <c r="AB200" s="26"/>
      <c r="AC200" s="26"/>
      <c r="AD200" s="26"/>
      <c r="AE200" s="26"/>
      <c r="AR200" s="150" t="s">
        <v>126</v>
      </c>
      <c r="AT200" s="150" t="s">
        <v>121</v>
      </c>
      <c r="AU200" s="150" t="s">
        <v>117</v>
      </c>
      <c r="AY200" s="14" t="s">
        <v>118</v>
      </c>
      <c r="BE200" s="151">
        <f t="shared" si="54"/>
        <v>0</v>
      </c>
      <c r="BF200" s="151">
        <f t="shared" si="55"/>
        <v>0</v>
      </c>
      <c r="BG200" s="151">
        <f t="shared" si="56"/>
        <v>0</v>
      </c>
      <c r="BH200" s="151">
        <f t="shared" si="57"/>
        <v>0</v>
      </c>
      <c r="BI200" s="151">
        <f t="shared" si="58"/>
        <v>0</v>
      </c>
      <c r="BJ200" s="14" t="s">
        <v>117</v>
      </c>
      <c r="BK200" s="151">
        <f t="shared" si="59"/>
        <v>0</v>
      </c>
      <c r="BL200" s="14" t="s">
        <v>126</v>
      </c>
      <c r="BM200" s="150" t="s">
        <v>384</v>
      </c>
    </row>
    <row r="201" spans="1:65" s="2" customFormat="1" ht="33" customHeight="1">
      <c r="A201" s="26"/>
      <c r="B201" s="139"/>
      <c r="C201" s="140" t="s">
        <v>385</v>
      </c>
      <c r="D201" s="140" t="s">
        <v>121</v>
      </c>
      <c r="E201" s="141" t="s">
        <v>386</v>
      </c>
      <c r="F201" s="142" t="s">
        <v>387</v>
      </c>
      <c r="G201" s="143" t="s">
        <v>245</v>
      </c>
      <c r="H201" s="144">
        <v>4</v>
      </c>
      <c r="I201" s="145">
        <v>0</v>
      </c>
      <c r="J201" s="145">
        <f t="shared" si="50"/>
        <v>0</v>
      </c>
      <c r="K201" s="142" t="s">
        <v>125</v>
      </c>
      <c r="L201" s="27"/>
      <c r="M201" s="146" t="s">
        <v>1</v>
      </c>
      <c r="N201" s="147" t="s">
        <v>37</v>
      </c>
      <c r="O201" s="148">
        <v>0.40566000000000002</v>
      </c>
      <c r="P201" s="148">
        <f t="shared" si="51"/>
        <v>1.6226400000000001</v>
      </c>
      <c r="Q201" s="148">
        <v>9.7400000000000004E-3</v>
      </c>
      <c r="R201" s="148">
        <f t="shared" si="52"/>
        <v>3.8960000000000002E-2</v>
      </c>
      <c r="S201" s="148">
        <v>0</v>
      </c>
      <c r="T201" s="149">
        <f t="shared" si="53"/>
        <v>0</v>
      </c>
      <c r="U201" s="26"/>
      <c r="V201" s="26"/>
      <c r="W201" s="26"/>
      <c r="X201" s="26"/>
      <c r="Y201" s="26"/>
      <c r="Z201" s="26"/>
      <c r="AA201" s="26"/>
      <c r="AB201" s="26"/>
      <c r="AC201" s="26"/>
      <c r="AD201" s="26"/>
      <c r="AE201" s="26"/>
      <c r="AR201" s="150" t="s">
        <v>126</v>
      </c>
      <c r="AT201" s="150" t="s">
        <v>121</v>
      </c>
      <c r="AU201" s="150" t="s">
        <v>117</v>
      </c>
      <c r="AY201" s="14" t="s">
        <v>118</v>
      </c>
      <c r="BE201" s="151">
        <f t="shared" si="54"/>
        <v>0</v>
      </c>
      <c r="BF201" s="151">
        <f t="shared" si="55"/>
        <v>0</v>
      </c>
      <c r="BG201" s="151">
        <f t="shared" si="56"/>
        <v>0</v>
      </c>
      <c r="BH201" s="151">
        <f t="shared" si="57"/>
        <v>0</v>
      </c>
      <c r="BI201" s="151">
        <f t="shared" si="58"/>
        <v>0</v>
      </c>
      <c r="BJ201" s="14" t="s">
        <v>117</v>
      </c>
      <c r="BK201" s="151">
        <f t="shared" si="59"/>
        <v>0</v>
      </c>
      <c r="BL201" s="14" t="s">
        <v>126</v>
      </c>
      <c r="BM201" s="150" t="s">
        <v>388</v>
      </c>
    </row>
    <row r="202" spans="1:65" s="2" customFormat="1" ht="24.2" customHeight="1">
      <c r="A202" s="26"/>
      <c r="B202" s="139"/>
      <c r="C202" s="152" t="s">
        <v>389</v>
      </c>
      <c r="D202" s="152" t="s">
        <v>128</v>
      </c>
      <c r="E202" s="153" t="s">
        <v>390</v>
      </c>
      <c r="F202" s="154" t="s">
        <v>391</v>
      </c>
      <c r="G202" s="155" t="s">
        <v>392</v>
      </c>
      <c r="H202" s="156">
        <v>1</v>
      </c>
      <c r="I202" s="157">
        <v>0</v>
      </c>
      <c r="J202" s="157">
        <f t="shared" si="50"/>
        <v>0</v>
      </c>
      <c r="K202" s="154" t="s">
        <v>125</v>
      </c>
      <c r="L202" s="158"/>
      <c r="M202" s="159" t="s">
        <v>1</v>
      </c>
      <c r="N202" s="160" t="s">
        <v>37</v>
      </c>
      <c r="O202" s="148">
        <v>0</v>
      </c>
      <c r="P202" s="148">
        <f t="shared" si="51"/>
        <v>0</v>
      </c>
      <c r="Q202" s="148">
        <v>0</v>
      </c>
      <c r="R202" s="148">
        <f t="shared" si="52"/>
        <v>0</v>
      </c>
      <c r="S202" s="148">
        <v>0</v>
      </c>
      <c r="T202" s="149">
        <f t="shared" si="53"/>
        <v>0</v>
      </c>
      <c r="U202" s="26"/>
      <c r="V202" s="26"/>
      <c r="W202" s="26"/>
      <c r="X202" s="26"/>
      <c r="Y202" s="26"/>
      <c r="Z202" s="26"/>
      <c r="AA202" s="26"/>
      <c r="AB202" s="26"/>
      <c r="AC202" s="26"/>
      <c r="AD202" s="26"/>
      <c r="AE202" s="26"/>
      <c r="AR202" s="150" t="s">
        <v>131</v>
      </c>
      <c r="AT202" s="150" t="s">
        <v>128</v>
      </c>
      <c r="AU202" s="150" t="s">
        <v>117</v>
      </c>
      <c r="AY202" s="14" t="s">
        <v>118</v>
      </c>
      <c r="BE202" s="151">
        <f t="shared" si="54"/>
        <v>0</v>
      </c>
      <c r="BF202" s="151">
        <f t="shared" si="55"/>
        <v>0</v>
      </c>
      <c r="BG202" s="151">
        <f t="shared" si="56"/>
        <v>0</v>
      </c>
      <c r="BH202" s="151">
        <f t="shared" si="57"/>
        <v>0</v>
      </c>
      <c r="BI202" s="151">
        <f t="shared" si="58"/>
        <v>0</v>
      </c>
      <c r="BJ202" s="14" t="s">
        <v>117</v>
      </c>
      <c r="BK202" s="151">
        <f t="shared" si="59"/>
        <v>0</v>
      </c>
      <c r="BL202" s="14" t="s">
        <v>126</v>
      </c>
      <c r="BM202" s="150" t="s">
        <v>393</v>
      </c>
    </row>
    <row r="203" spans="1:65" s="2" customFormat="1" ht="16.5" customHeight="1">
      <c r="A203" s="26"/>
      <c r="B203" s="139"/>
      <c r="C203" s="152" t="s">
        <v>394</v>
      </c>
      <c r="D203" s="152" t="s">
        <v>128</v>
      </c>
      <c r="E203" s="153" t="s">
        <v>395</v>
      </c>
      <c r="F203" s="154" t="s">
        <v>396</v>
      </c>
      <c r="G203" s="155" t="s">
        <v>180</v>
      </c>
      <c r="H203" s="156">
        <v>3</v>
      </c>
      <c r="I203" s="157">
        <v>0</v>
      </c>
      <c r="J203" s="157">
        <f t="shared" si="50"/>
        <v>0</v>
      </c>
      <c r="K203" s="154" t="s">
        <v>125</v>
      </c>
      <c r="L203" s="158"/>
      <c r="M203" s="159" t="s">
        <v>1</v>
      </c>
      <c r="N203" s="160" t="s">
        <v>37</v>
      </c>
      <c r="O203" s="148">
        <v>0</v>
      </c>
      <c r="P203" s="148">
        <f t="shared" si="51"/>
        <v>0</v>
      </c>
      <c r="Q203" s="148">
        <v>2E-3</v>
      </c>
      <c r="R203" s="148">
        <f t="shared" si="52"/>
        <v>6.0000000000000001E-3</v>
      </c>
      <c r="S203" s="148">
        <v>0</v>
      </c>
      <c r="T203" s="149">
        <f t="shared" si="53"/>
        <v>0</v>
      </c>
      <c r="U203" s="26"/>
      <c r="V203" s="26"/>
      <c r="W203" s="26"/>
      <c r="X203" s="26"/>
      <c r="Y203" s="26"/>
      <c r="Z203" s="26"/>
      <c r="AA203" s="26"/>
      <c r="AB203" s="26"/>
      <c r="AC203" s="26"/>
      <c r="AD203" s="26"/>
      <c r="AE203" s="26"/>
      <c r="AR203" s="150" t="s">
        <v>131</v>
      </c>
      <c r="AT203" s="150" t="s">
        <v>128</v>
      </c>
      <c r="AU203" s="150" t="s">
        <v>117</v>
      </c>
      <c r="AY203" s="14" t="s">
        <v>118</v>
      </c>
      <c r="BE203" s="151">
        <f t="shared" si="54"/>
        <v>0</v>
      </c>
      <c r="BF203" s="151">
        <f t="shared" si="55"/>
        <v>0</v>
      </c>
      <c r="BG203" s="151">
        <f t="shared" si="56"/>
        <v>0</v>
      </c>
      <c r="BH203" s="151">
        <f t="shared" si="57"/>
        <v>0</v>
      </c>
      <c r="BI203" s="151">
        <f t="shared" si="58"/>
        <v>0</v>
      </c>
      <c r="BJ203" s="14" t="s">
        <v>117</v>
      </c>
      <c r="BK203" s="151">
        <f t="shared" si="59"/>
        <v>0</v>
      </c>
      <c r="BL203" s="14" t="s">
        <v>126</v>
      </c>
      <c r="BM203" s="150" t="s">
        <v>397</v>
      </c>
    </row>
    <row r="204" spans="1:65" s="2" customFormat="1" ht="16.5" customHeight="1">
      <c r="A204" s="26"/>
      <c r="B204" s="139"/>
      <c r="C204" s="152" t="s">
        <v>398</v>
      </c>
      <c r="D204" s="152" t="s">
        <v>128</v>
      </c>
      <c r="E204" s="153" t="s">
        <v>399</v>
      </c>
      <c r="F204" s="154" t="s">
        <v>400</v>
      </c>
      <c r="G204" s="155" t="s">
        <v>180</v>
      </c>
      <c r="H204" s="156">
        <v>3</v>
      </c>
      <c r="I204" s="157">
        <v>0</v>
      </c>
      <c r="J204" s="157">
        <f t="shared" si="50"/>
        <v>0</v>
      </c>
      <c r="K204" s="154" t="s">
        <v>125</v>
      </c>
      <c r="L204" s="158"/>
      <c r="M204" s="159" t="s">
        <v>1</v>
      </c>
      <c r="N204" s="160" t="s">
        <v>37</v>
      </c>
      <c r="O204" s="148">
        <v>0</v>
      </c>
      <c r="P204" s="148">
        <f t="shared" si="51"/>
        <v>0</v>
      </c>
      <c r="Q204" s="148">
        <v>2.5000000000000001E-4</v>
      </c>
      <c r="R204" s="148">
        <f t="shared" si="52"/>
        <v>7.5000000000000002E-4</v>
      </c>
      <c r="S204" s="148">
        <v>0</v>
      </c>
      <c r="T204" s="149">
        <f t="shared" si="53"/>
        <v>0</v>
      </c>
      <c r="U204" s="26"/>
      <c r="V204" s="26"/>
      <c r="W204" s="26"/>
      <c r="X204" s="26"/>
      <c r="Y204" s="26"/>
      <c r="Z204" s="26"/>
      <c r="AA204" s="26"/>
      <c r="AB204" s="26"/>
      <c r="AC204" s="26"/>
      <c r="AD204" s="26"/>
      <c r="AE204" s="26"/>
      <c r="AR204" s="150" t="s">
        <v>131</v>
      </c>
      <c r="AT204" s="150" t="s">
        <v>128</v>
      </c>
      <c r="AU204" s="150" t="s">
        <v>117</v>
      </c>
      <c r="AY204" s="14" t="s">
        <v>118</v>
      </c>
      <c r="BE204" s="151">
        <f t="shared" si="54"/>
        <v>0</v>
      </c>
      <c r="BF204" s="151">
        <f t="shared" si="55"/>
        <v>0</v>
      </c>
      <c r="BG204" s="151">
        <f t="shared" si="56"/>
        <v>0</v>
      </c>
      <c r="BH204" s="151">
        <f t="shared" si="57"/>
        <v>0</v>
      </c>
      <c r="BI204" s="151">
        <f t="shared" si="58"/>
        <v>0</v>
      </c>
      <c r="BJ204" s="14" t="s">
        <v>117</v>
      </c>
      <c r="BK204" s="151">
        <f t="shared" si="59"/>
        <v>0</v>
      </c>
      <c r="BL204" s="14" t="s">
        <v>126</v>
      </c>
      <c r="BM204" s="150" t="s">
        <v>401</v>
      </c>
    </row>
    <row r="205" spans="1:65" s="2" customFormat="1" ht="24.2" customHeight="1">
      <c r="A205" s="26"/>
      <c r="B205" s="139"/>
      <c r="C205" s="152" t="s">
        <v>402</v>
      </c>
      <c r="D205" s="152" t="s">
        <v>128</v>
      </c>
      <c r="E205" s="153" t="s">
        <v>403</v>
      </c>
      <c r="F205" s="154" t="s">
        <v>404</v>
      </c>
      <c r="G205" s="155" t="s">
        <v>180</v>
      </c>
      <c r="H205" s="156">
        <v>3</v>
      </c>
      <c r="I205" s="157">
        <v>0</v>
      </c>
      <c r="J205" s="157">
        <f t="shared" si="50"/>
        <v>0</v>
      </c>
      <c r="K205" s="154" t="s">
        <v>125</v>
      </c>
      <c r="L205" s="158"/>
      <c r="M205" s="159" t="s">
        <v>1</v>
      </c>
      <c r="N205" s="160" t="s">
        <v>37</v>
      </c>
      <c r="O205" s="148">
        <v>0</v>
      </c>
      <c r="P205" s="148">
        <f t="shared" si="51"/>
        <v>0</v>
      </c>
      <c r="Q205" s="148">
        <v>1.8000000000000001E-4</v>
      </c>
      <c r="R205" s="148">
        <f t="shared" si="52"/>
        <v>5.4000000000000001E-4</v>
      </c>
      <c r="S205" s="148">
        <v>0</v>
      </c>
      <c r="T205" s="149">
        <f t="shared" si="53"/>
        <v>0</v>
      </c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R205" s="150" t="s">
        <v>131</v>
      </c>
      <c r="AT205" s="150" t="s">
        <v>128</v>
      </c>
      <c r="AU205" s="150" t="s">
        <v>117</v>
      </c>
      <c r="AY205" s="14" t="s">
        <v>118</v>
      </c>
      <c r="BE205" s="151">
        <f t="shared" si="54"/>
        <v>0</v>
      </c>
      <c r="BF205" s="151">
        <f t="shared" si="55"/>
        <v>0</v>
      </c>
      <c r="BG205" s="151">
        <f t="shared" si="56"/>
        <v>0</v>
      </c>
      <c r="BH205" s="151">
        <f t="shared" si="57"/>
        <v>0</v>
      </c>
      <c r="BI205" s="151">
        <f t="shared" si="58"/>
        <v>0</v>
      </c>
      <c r="BJ205" s="14" t="s">
        <v>117</v>
      </c>
      <c r="BK205" s="151">
        <f t="shared" si="59"/>
        <v>0</v>
      </c>
      <c r="BL205" s="14" t="s">
        <v>126</v>
      </c>
      <c r="BM205" s="150" t="s">
        <v>405</v>
      </c>
    </row>
    <row r="206" spans="1:65" s="2" customFormat="1" ht="33" customHeight="1">
      <c r="A206" s="26"/>
      <c r="B206" s="139"/>
      <c r="C206" s="152" t="s">
        <v>406</v>
      </c>
      <c r="D206" s="152" t="s">
        <v>128</v>
      </c>
      <c r="E206" s="153" t="s">
        <v>407</v>
      </c>
      <c r="F206" s="154" t="s">
        <v>408</v>
      </c>
      <c r="G206" s="155" t="s">
        <v>180</v>
      </c>
      <c r="H206" s="156">
        <v>2</v>
      </c>
      <c r="I206" s="157">
        <v>0</v>
      </c>
      <c r="J206" s="157">
        <f t="shared" si="50"/>
        <v>0</v>
      </c>
      <c r="K206" s="154" t="s">
        <v>125</v>
      </c>
      <c r="L206" s="158"/>
      <c r="M206" s="159" t="s">
        <v>1</v>
      </c>
      <c r="N206" s="160" t="s">
        <v>37</v>
      </c>
      <c r="O206" s="148">
        <v>0</v>
      </c>
      <c r="P206" s="148">
        <f t="shared" si="51"/>
        <v>0</v>
      </c>
      <c r="Q206" s="148">
        <v>5.4999999999999997E-3</v>
      </c>
      <c r="R206" s="148">
        <f t="shared" si="52"/>
        <v>1.0999999999999999E-2</v>
      </c>
      <c r="S206" s="148">
        <v>0</v>
      </c>
      <c r="T206" s="149">
        <f t="shared" si="53"/>
        <v>0</v>
      </c>
      <c r="U206" s="26"/>
      <c r="V206" s="26"/>
      <c r="W206" s="26"/>
      <c r="X206" s="26"/>
      <c r="Y206" s="26"/>
      <c r="Z206" s="26"/>
      <c r="AA206" s="26"/>
      <c r="AB206" s="26"/>
      <c r="AC206" s="26"/>
      <c r="AD206" s="26"/>
      <c r="AE206" s="26"/>
      <c r="AR206" s="150" t="s">
        <v>131</v>
      </c>
      <c r="AT206" s="150" t="s">
        <v>128</v>
      </c>
      <c r="AU206" s="150" t="s">
        <v>117</v>
      </c>
      <c r="AY206" s="14" t="s">
        <v>118</v>
      </c>
      <c r="BE206" s="151">
        <f t="shared" si="54"/>
        <v>0</v>
      </c>
      <c r="BF206" s="151">
        <f t="shared" si="55"/>
        <v>0</v>
      </c>
      <c r="BG206" s="151">
        <f t="shared" si="56"/>
        <v>0</v>
      </c>
      <c r="BH206" s="151">
        <f t="shared" si="57"/>
        <v>0</v>
      </c>
      <c r="BI206" s="151">
        <f t="shared" si="58"/>
        <v>0</v>
      </c>
      <c r="BJ206" s="14" t="s">
        <v>117</v>
      </c>
      <c r="BK206" s="151">
        <f t="shared" si="59"/>
        <v>0</v>
      </c>
      <c r="BL206" s="14" t="s">
        <v>126</v>
      </c>
      <c r="BM206" s="150" t="s">
        <v>409</v>
      </c>
    </row>
    <row r="207" spans="1:65" s="2" customFormat="1" ht="16.5" customHeight="1">
      <c r="A207" s="26"/>
      <c r="B207" s="139"/>
      <c r="C207" s="152" t="s">
        <v>410</v>
      </c>
      <c r="D207" s="152" t="s">
        <v>128</v>
      </c>
      <c r="E207" s="153" t="s">
        <v>411</v>
      </c>
      <c r="F207" s="154" t="s">
        <v>412</v>
      </c>
      <c r="G207" s="155" t="s">
        <v>180</v>
      </c>
      <c r="H207" s="156">
        <v>1</v>
      </c>
      <c r="I207" s="157">
        <v>0</v>
      </c>
      <c r="J207" s="157">
        <f t="shared" si="50"/>
        <v>0</v>
      </c>
      <c r="K207" s="154" t="s">
        <v>125</v>
      </c>
      <c r="L207" s="158"/>
      <c r="M207" s="159" t="s">
        <v>1</v>
      </c>
      <c r="N207" s="160" t="s">
        <v>37</v>
      </c>
      <c r="O207" s="148">
        <v>0</v>
      </c>
      <c r="P207" s="148">
        <f t="shared" si="51"/>
        <v>0</v>
      </c>
      <c r="Q207" s="148">
        <v>1.2999999999999999E-4</v>
      </c>
      <c r="R207" s="148">
        <f t="shared" si="52"/>
        <v>1.2999999999999999E-4</v>
      </c>
      <c r="S207" s="148">
        <v>0</v>
      </c>
      <c r="T207" s="149">
        <f t="shared" si="53"/>
        <v>0</v>
      </c>
      <c r="U207" s="26"/>
      <c r="V207" s="26"/>
      <c r="W207" s="26"/>
      <c r="X207" s="26"/>
      <c r="Y207" s="26"/>
      <c r="Z207" s="26"/>
      <c r="AA207" s="26"/>
      <c r="AB207" s="26"/>
      <c r="AC207" s="26"/>
      <c r="AD207" s="26"/>
      <c r="AE207" s="26"/>
      <c r="AR207" s="150" t="s">
        <v>131</v>
      </c>
      <c r="AT207" s="150" t="s">
        <v>128</v>
      </c>
      <c r="AU207" s="150" t="s">
        <v>117</v>
      </c>
      <c r="AY207" s="14" t="s">
        <v>118</v>
      </c>
      <c r="BE207" s="151">
        <f t="shared" si="54"/>
        <v>0</v>
      </c>
      <c r="BF207" s="151">
        <f t="shared" si="55"/>
        <v>0</v>
      </c>
      <c r="BG207" s="151">
        <f t="shared" si="56"/>
        <v>0</v>
      </c>
      <c r="BH207" s="151">
        <f t="shared" si="57"/>
        <v>0</v>
      </c>
      <c r="BI207" s="151">
        <f t="shared" si="58"/>
        <v>0</v>
      </c>
      <c r="BJ207" s="14" t="s">
        <v>117</v>
      </c>
      <c r="BK207" s="151">
        <f t="shared" si="59"/>
        <v>0</v>
      </c>
      <c r="BL207" s="14" t="s">
        <v>126</v>
      </c>
      <c r="BM207" s="150" t="s">
        <v>413</v>
      </c>
    </row>
    <row r="208" spans="1:65" s="2" customFormat="1" ht="16.5" customHeight="1">
      <c r="A208" s="26"/>
      <c r="B208" s="139"/>
      <c r="C208" s="152" t="s">
        <v>414</v>
      </c>
      <c r="D208" s="152" t="s">
        <v>128</v>
      </c>
      <c r="E208" s="153" t="s">
        <v>415</v>
      </c>
      <c r="F208" s="154" t="s">
        <v>416</v>
      </c>
      <c r="G208" s="155" t="s">
        <v>180</v>
      </c>
      <c r="H208" s="156">
        <v>1</v>
      </c>
      <c r="I208" s="157">
        <v>0</v>
      </c>
      <c r="J208" s="157">
        <f t="shared" si="50"/>
        <v>0</v>
      </c>
      <c r="K208" s="154" t="s">
        <v>125</v>
      </c>
      <c r="L208" s="158"/>
      <c r="M208" s="159" t="s">
        <v>1</v>
      </c>
      <c r="N208" s="160" t="s">
        <v>37</v>
      </c>
      <c r="O208" s="148">
        <v>0</v>
      </c>
      <c r="P208" s="148">
        <f t="shared" si="51"/>
        <v>0</v>
      </c>
      <c r="Q208" s="148">
        <v>5.9000000000000003E-4</v>
      </c>
      <c r="R208" s="148">
        <f t="shared" si="52"/>
        <v>5.9000000000000003E-4</v>
      </c>
      <c r="S208" s="148">
        <v>0</v>
      </c>
      <c r="T208" s="149">
        <f t="shared" si="53"/>
        <v>0</v>
      </c>
      <c r="U208" s="26"/>
      <c r="V208" s="26"/>
      <c r="W208" s="26"/>
      <c r="X208" s="26"/>
      <c r="Y208" s="26"/>
      <c r="Z208" s="26"/>
      <c r="AA208" s="26"/>
      <c r="AB208" s="26"/>
      <c r="AC208" s="26"/>
      <c r="AD208" s="26"/>
      <c r="AE208" s="26"/>
      <c r="AR208" s="150" t="s">
        <v>131</v>
      </c>
      <c r="AT208" s="150" t="s">
        <v>128</v>
      </c>
      <c r="AU208" s="150" t="s">
        <v>117</v>
      </c>
      <c r="AY208" s="14" t="s">
        <v>118</v>
      </c>
      <c r="BE208" s="151">
        <f t="shared" si="54"/>
        <v>0</v>
      </c>
      <c r="BF208" s="151">
        <f t="shared" si="55"/>
        <v>0</v>
      </c>
      <c r="BG208" s="151">
        <f t="shared" si="56"/>
        <v>0</v>
      </c>
      <c r="BH208" s="151">
        <f t="shared" si="57"/>
        <v>0</v>
      </c>
      <c r="BI208" s="151">
        <f t="shared" si="58"/>
        <v>0</v>
      </c>
      <c r="BJ208" s="14" t="s">
        <v>117</v>
      </c>
      <c r="BK208" s="151">
        <f t="shared" si="59"/>
        <v>0</v>
      </c>
      <c r="BL208" s="14" t="s">
        <v>126</v>
      </c>
      <c r="BM208" s="150" t="s">
        <v>417</v>
      </c>
    </row>
    <row r="209" spans="1:65" s="2" customFormat="1" ht="24.2" customHeight="1">
      <c r="A209" s="26"/>
      <c r="B209" s="139"/>
      <c r="C209" s="152" t="s">
        <v>418</v>
      </c>
      <c r="D209" s="152" t="s">
        <v>128</v>
      </c>
      <c r="E209" s="153" t="s">
        <v>419</v>
      </c>
      <c r="F209" s="154" t="s">
        <v>420</v>
      </c>
      <c r="G209" s="155" t="s">
        <v>180</v>
      </c>
      <c r="H209" s="156">
        <v>1</v>
      </c>
      <c r="I209" s="157">
        <v>0</v>
      </c>
      <c r="J209" s="157">
        <f t="shared" si="50"/>
        <v>0</v>
      </c>
      <c r="K209" s="154" t="s">
        <v>125</v>
      </c>
      <c r="L209" s="158"/>
      <c r="M209" s="159" t="s">
        <v>1</v>
      </c>
      <c r="N209" s="160" t="s">
        <v>37</v>
      </c>
      <c r="O209" s="148">
        <v>0</v>
      </c>
      <c r="P209" s="148">
        <f t="shared" si="51"/>
        <v>0</v>
      </c>
      <c r="Q209" s="148">
        <v>1.66E-3</v>
      </c>
      <c r="R209" s="148">
        <f t="shared" si="52"/>
        <v>1.66E-3</v>
      </c>
      <c r="S209" s="148">
        <v>0</v>
      </c>
      <c r="T209" s="149">
        <f t="shared" si="53"/>
        <v>0</v>
      </c>
      <c r="U209" s="26"/>
      <c r="V209" s="26"/>
      <c r="W209" s="26"/>
      <c r="X209" s="26"/>
      <c r="Y209" s="26"/>
      <c r="Z209" s="26"/>
      <c r="AA209" s="26"/>
      <c r="AB209" s="26"/>
      <c r="AC209" s="26"/>
      <c r="AD209" s="26"/>
      <c r="AE209" s="26"/>
      <c r="AR209" s="150" t="s">
        <v>131</v>
      </c>
      <c r="AT209" s="150" t="s">
        <v>128</v>
      </c>
      <c r="AU209" s="150" t="s">
        <v>117</v>
      </c>
      <c r="AY209" s="14" t="s">
        <v>118</v>
      </c>
      <c r="BE209" s="151">
        <f t="shared" si="54"/>
        <v>0</v>
      </c>
      <c r="BF209" s="151">
        <f t="shared" si="55"/>
        <v>0</v>
      </c>
      <c r="BG209" s="151">
        <f t="shared" si="56"/>
        <v>0</v>
      </c>
      <c r="BH209" s="151">
        <f t="shared" si="57"/>
        <v>0</v>
      </c>
      <c r="BI209" s="151">
        <f t="shared" si="58"/>
        <v>0</v>
      </c>
      <c r="BJ209" s="14" t="s">
        <v>117</v>
      </c>
      <c r="BK209" s="151">
        <f t="shared" si="59"/>
        <v>0</v>
      </c>
      <c r="BL209" s="14" t="s">
        <v>126</v>
      </c>
      <c r="BM209" s="150" t="s">
        <v>421</v>
      </c>
    </row>
    <row r="210" spans="1:65" s="2" customFormat="1" ht="21.75" customHeight="1">
      <c r="A210" s="26"/>
      <c r="B210" s="139"/>
      <c r="C210" s="152" t="s">
        <v>422</v>
      </c>
      <c r="D210" s="152" t="s">
        <v>128</v>
      </c>
      <c r="E210" s="153" t="s">
        <v>423</v>
      </c>
      <c r="F210" s="154" t="s">
        <v>424</v>
      </c>
      <c r="G210" s="155" t="s">
        <v>180</v>
      </c>
      <c r="H210" s="156">
        <v>6</v>
      </c>
      <c r="I210" s="157">
        <v>0</v>
      </c>
      <c r="J210" s="157">
        <f t="shared" si="50"/>
        <v>0</v>
      </c>
      <c r="K210" s="154" t="s">
        <v>125</v>
      </c>
      <c r="L210" s="158"/>
      <c r="M210" s="159" t="s">
        <v>1</v>
      </c>
      <c r="N210" s="160" t="s">
        <v>37</v>
      </c>
      <c r="O210" s="148">
        <v>0</v>
      </c>
      <c r="P210" s="148">
        <f t="shared" si="51"/>
        <v>0</v>
      </c>
      <c r="Q210" s="148">
        <v>4.5900000000000003E-3</v>
      </c>
      <c r="R210" s="148">
        <f t="shared" si="52"/>
        <v>2.7540000000000002E-2</v>
      </c>
      <c r="S210" s="148">
        <v>0</v>
      </c>
      <c r="T210" s="149">
        <f t="shared" si="53"/>
        <v>0</v>
      </c>
      <c r="U210" s="26"/>
      <c r="V210" s="26"/>
      <c r="W210" s="26"/>
      <c r="X210" s="26"/>
      <c r="Y210" s="26"/>
      <c r="Z210" s="26"/>
      <c r="AA210" s="26"/>
      <c r="AB210" s="26"/>
      <c r="AC210" s="26"/>
      <c r="AD210" s="26"/>
      <c r="AE210" s="26"/>
      <c r="AR210" s="150" t="s">
        <v>131</v>
      </c>
      <c r="AT210" s="150" t="s">
        <v>128</v>
      </c>
      <c r="AU210" s="150" t="s">
        <v>117</v>
      </c>
      <c r="AY210" s="14" t="s">
        <v>118</v>
      </c>
      <c r="BE210" s="151">
        <f t="shared" si="54"/>
        <v>0</v>
      </c>
      <c r="BF210" s="151">
        <f t="shared" si="55"/>
        <v>0</v>
      </c>
      <c r="BG210" s="151">
        <f t="shared" si="56"/>
        <v>0</v>
      </c>
      <c r="BH210" s="151">
        <f t="shared" si="57"/>
        <v>0</v>
      </c>
      <c r="BI210" s="151">
        <f t="shared" si="58"/>
        <v>0</v>
      </c>
      <c r="BJ210" s="14" t="s">
        <v>117</v>
      </c>
      <c r="BK210" s="151">
        <f t="shared" si="59"/>
        <v>0</v>
      </c>
      <c r="BL210" s="14" t="s">
        <v>126</v>
      </c>
      <c r="BM210" s="150" t="s">
        <v>425</v>
      </c>
    </row>
    <row r="211" spans="1:65" s="2" customFormat="1" ht="21.75" customHeight="1">
      <c r="A211" s="26"/>
      <c r="B211" s="139"/>
      <c r="C211" s="152" t="s">
        <v>426</v>
      </c>
      <c r="D211" s="152" t="s">
        <v>128</v>
      </c>
      <c r="E211" s="153" t="s">
        <v>427</v>
      </c>
      <c r="F211" s="154" t="s">
        <v>428</v>
      </c>
      <c r="G211" s="155" t="s">
        <v>180</v>
      </c>
      <c r="H211" s="156">
        <v>2</v>
      </c>
      <c r="I211" s="157">
        <v>0</v>
      </c>
      <c r="J211" s="157">
        <f t="shared" si="50"/>
        <v>0</v>
      </c>
      <c r="K211" s="154" t="s">
        <v>125</v>
      </c>
      <c r="L211" s="158"/>
      <c r="M211" s="159" t="s">
        <v>1</v>
      </c>
      <c r="N211" s="160" t="s">
        <v>37</v>
      </c>
      <c r="O211" s="148">
        <v>0</v>
      </c>
      <c r="P211" s="148">
        <f t="shared" si="51"/>
        <v>0</v>
      </c>
      <c r="Q211" s="148">
        <v>2.4599999999999999E-3</v>
      </c>
      <c r="R211" s="148">
        <f t="shared" si="52"/>
        <v>4.9199999999999999E-3</v>
      </c>
      <c r="S211" s="148">
        <v>0</v>
      </c>
      <c r="T211" s="149">
        <f t="shared" si="53"/>
        <v>0</v>
      </c>
      <c r="U211" s="26"/>
      <c r="V211" s="26"/>
      <c r="W211" s="26"/>
      <c r="X211" s="26"/>
      <c r="Y211" s="26"/>
      <c r="Z211" s="26"/>
      <c r="AA211" s="26"/>
      <c r="AB211" s="26"/>
      <c r="AC211" s="26"/>
      <c r="AD211" s="26"/>
      <c r="AE211" s="26"/>
      <c r="AR211" s="150" t="s">
        <v>131</v>
      </c>
      <c r="AT211" s="150" t="s">
        <v>128</v>
      </c>
      <c r="AU211" s="150" t="s">
        <v>117</v>
      </c>
      <c r="AY211" s="14" t="s">
        <v>118</v>
      </c>
      <c r="BE211" s="151">
        <f t="shared" si="54"/>
        <v>0</v>
      </c>
      <c r="BF211" s="151">
        <f t="shared" si="55"/>
        <v>0</v>
      </c>
      <c r="BG211" s="151">
        <f t="shared" si="56"/>
        <v>0</v>
      </c>
      <c r="BH211" s="151">
        <f t="shared" si="57"/>
        <v>0</v>
      </c>
      <c r="BI211" s="151">
        <f t="shared" si="58"/>
        <v>0</v>
      </c>
      <c r="BJ211" s="14" t="s">
        <v>117</v>
      </c>
      <c r="BK211" s="151">
        <f t="shared" si="59"/>
        <v>0</v>
      </c>
      <c r="BL211" s="14" t="s">
        <v>126</v>
      </c>
      <c r="BM211" s="150" t="s">
        <v>429</v>
      </c>
    </row>
    <row r="212" spans="1:65" s="2" customFormat="1" ht="21.75" customHeight="1">
      <c r="A212" s="26"/>
      <c r="B212" s="139"/>
      <c r="C212" s="152" t="s">
        <v>430</v>
      </c>
      <c r="D212" s="152" t="s">
        <v>128</v>
      </c>
      <c r="E212" s="153" t="s">
        <v>431</v>
      </c>
      <c r="F212" s="154" t="s">
        <v>432</v>
      </c>
      <c r="G212" s="155" t="s">
        <v>180</v>
      </c>
      <c r="H212" s="156">
        <v>4</v>
      </c>
      <c r="I212" s="157">
        <v>0</v>
      </c>
      <c r="J212" s="157">
        <f t="shared" si="50"/>
        <v>0</v>
      </c>
      <c r="K212" s="154" t="s">
        <v>125</v>
      </c>
      <c r="L212" s="158"/>
      <c r="M212" s="159" t="s">
        <v>1</v>
      </c>
      <c r="N212" s="160" t="s">
        <v>37</v>
      </c>
      <c r="O212" s="148">
        <v>0</v>
      </c>
      <c r="P212" s="148">
        <f t="shared" si="51"/>
        <v>0</v>
      </c>
      <c r="Q212" s="148">
        <v>1.4E-3</v>
      </c>
      <c r="R212" s="148">
        <f t="shared" si="52"/>
        <v>5.5999999999999999E-3</v>
      </c>
      <c r="S212" s="148">
        <v>0</v>
      </c>
      <c r="T212" s="149">
        <f t="shared" si="53"/>
        <v>0</v>
      </c>
      <c r="U212" s="26"/>
      <c r="V212" s="26"/>
      <c r="W212" s="26"/>
      <c r="X212" s="26"/>
      <c r="Y212" s="26"/>
      <c r="Z212" s="26"/>
      <c r="AA212" s="26"/>
      <c r="AB212" s="26"/>
      <c r="AC212" s="26"/>
      <c r="AD212" s="26"/>
      <c r="AE212" s="26"/>
      <c r="AR212" s="150" t="s">
        <v>131</v>
      </c>
      <c r="AT212" s="150" t="s">
        <v>128</v>
      </c>
      <c r="AU212" s="150" t="s">
        <v>117</v>
      </c>
      <c r="AY212" s="14" t="s">
        <v>118</v>
      </c>
      <c r="BE212" s="151">
        <f t="shared" si="54"/>
        <v>0</v>
      </c>
      <c r="BF212" s="151">
        <f t="shared" si="55"/>
        <v>0</v>
      </c>
      <c r="BG212" s="151">
        <f t="shared" si="56"/>
        <v>0</v>
      </c>
      <c r="BH212" s="151">
        <f t="shared" si="57"/>
        <v>0</v>
      </c>
      <c r="BI212" s="151">
        <f t="shared" si="58"/>
        <v>0</v>
      </c>
      <c r="BJ212" s="14" t="s">
        <v>117</v>
      </c>
      <c r="BK212" s="151">
        <f t="shared" si="59"/>
        <v>0</v>
      </c>
      <c r="BL212" s="14" t="s">
        <v>126</v>
      </c>
      <c r="BM212" s="150" t="s">
        <v>433</v>
      </c>
    </row>
    <row r="213" spans="1:65" s="2" customFormat="1" ht="24.2" customHeight="1">
      <c r="A213" s="26"/>
      <c r="B213" s="139"/>
      <c r="C213" s="152" t="s">
        <v>434</v>
      </c>
      <c r="D213" s="152" t="s">
        <v>128</v>
      </c>
      <c r="E213" s="153" t="s">
        <v>435</v>
      </c>
      <c r="F213" s="154" t="s">
        <v>436</v>
      </c>
      <c r="G213" s="155" t="s">
        <v>180</v>
      </c>
      <c r="H213" s="156">
        <v>1</v>
      </c>
      <c r="I213" s="157">
        <v>0</v>
      </c>
      <c r="J213" s="157">
        <f t="shared" si="50"/>
        <v>0</v>
      </c>
      <c r="K213" s="154" t="s">
        <v>125</v>
      </c>
      <c r="L213" s="158"/>
      <c r="M213" s="159" t="s">
        <v>1</v>
      </c>
      <c r="N213" s="160" t="s">
        <v>37</v>
      </c>
      <c r="O213" s="148">
        <v>0</v>
      </c>
      <c r="P213" s="148">
        <f t="shared" si="51"/>
        <v>0</v>
      </c>
      <c r="Q213" s="148">
        <v>1.06E-3</v>
      </c>
      <c r="R213" s="148">
        <f t="shared" si="52"/>
        <v>1.06E-3</v>
      </c>
      <c r="S213" s="148">
        <v>0</v>
      </c>
      <c r="T213" s="149">
        <f t="shared" si="53"/>
        <v>0</v>
      </c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R213" s="150" t="s">
        <v>131</v>
      </c>
      <c r="AT213" s="150" t="s">
        <v>128</v>
      </c>
      <c r="AU213" s="150" t="s">
        <v>117</v>
      </c>
      <c r="AY213" s="14" t="s">
        <v>118</v>
      </c>
      <c r="BE213" s="151">
        <f t="shared" si="54"/>
        <v>0</v>
      </c>
      <c r="BF213" s="151">
        <f t="shared" si="55"/>
        <v>0</v>
      </c>
      <c r="BG213" s="151">
        <f t="shared" si="56"/>
        <v>0</v>
      </c>
      <c r="BH213" s="151">
        <f t="shared" si="57"/>
        <v>0</v>
      </c>
      <c r="BI213" s="151">
        <f t="shared" si="58"/>
        <v>0</v>
      </c>
      <c r="BJ213" s="14" t="s">
        <v>117</v>
      </c>
      <c r="BK213" s="151">
        <f t="shared" si="59"/>
        <v>0</v>
      </c>
      <c r="BL213" s="14" t="s">
        <v>126</v>
      </c>
      <c r="BM213" s="150" t="s">
        <v>437</v>
      </c>
    </row>
    <row r="214" spans="1:65" s="2" customFormat="1" ht="24.2" customHeight="1">
      <c r="A214" s="26"/>
      <c r="B214" s="139"/>
      <c r="C214" s="152" t="s">
        <v>438</v>
      </c>
      <c r="D214" s="152" t="s">
        <v>128</v>
      </c>
      <c r="E214" s="153" t="s">
        <v>439</v>
      </c>
      <c r="F214" s="154" t="s">
        <v>440</v>
      </c>
      <c r="G214" s="155" t="s">
        <v>180</v>
      </c>
      <c r="H214" s="156">
        <v>12</v>
      </c>
      <c r="I214" s="157">
        <v>0</v>
      </c>
      <c r="J214" s="157">
        <f t="shared" si="50"/>
        <v>0</v>
      </c>
      <c r="K214" s="154" t="s">
        <v>125</v>
      </c>
      <c r="L214" s="158"/>
      <c r="M214" s="159" t="s">
        <v>1</v>
      </c>
      <c r="N214" s="160" t="s">
        <v>37</v>
      </c>
      <c r="O214" s="148">
        <v>0</v>
      </c>
      <c r="P214" s="148">
        <f t="shared" si="51"/>
        <v>0</v>
      </c>
      <c r="Q214" s="148">
        <v>3.5E-4</v>
      </c>
      <c r="R214" s="148">
        <f t="shared" si="52"/>
        <v>4.1999999999999997E-3</v>
      </c>
      <c r="S214" s="148">
        <v>0</v>
      </c>
      <c r="T214" s="149">
        <f t="shared" si="53"/>
        <v>0</v>
      </c>
      <c r="U214" s="26"/>
      <c r="V214" s="26"/>
      <c r="W214" s="26"/>
      <c r="X214" s="26"/>
      <c r="Y214" s="26"/>
      <c r="Z214" s="26"/>
      <c r="AA214" s="26"/>
      <c r="AB214" s="26"/>
      <c r="AC214" s="26"/>
      <c r="AD214" s="26"/>
      <c r="AE214" s="26"/>
      <c r="AR214" s="150" t="s">
        <v>131</v>
      </c>
      <c r="AT214" s="150" t="s">
        <v>128</v>
      </c>
      <c r="AU214" s="150" t="s">
        <v>117</v>
      </c>
      <c r="AY214" s="14" t="s">
        <v>118</v>
      </c>
      <c r="BE214" s="151">
        <f t="shared" si="54"/>
        <v>0</v>
      </c>
      <c r="BF214" s="151">
        <f t="shared" si="55"/>
        <v>0</v>
      </c>
      <c r="BG214" s="151">
        <f t="shared" si="56"/>
        <v>0</v>
      </c>
      <c r="BH214" s="151">
        <f t="shared" si="57"/>
        <v>0</v>
      </c>
      <c r="BI214" s="151">
        <f t="shared" si="58"/>
        <v>0</v>
      </c>
      <c r="BJ214" s="14" t="s">
        <v>117</v>
      </c>
      <c r="BK214" s="151">
        <f t="shared" si="59"/>
        <v>0</v>
      </c>
      <c r="BL214" s="14" t="s">
        <v>126</v>
      </c>
      <c r="BM214" s="150" t="s">
        <v>441</v>
      </c>
    </row>
    <row r="215" spans="1:65" s="2" customFormat="1" ht="24.2" customHeight="1">
      <c r="A215" s="26"/>
      <c r="B215" s="139"/>
      <c r="C215" s="152" t="s">
        <v>442</v>
      </c>
      <c r="D215" s="152" t="s">
        <v>128</v>
      </c>
      <c r="E215" s="153" t="s">
        <v>443</v>
      </c>
      <c r="F215" s="154" t="s">
        <v>444</v>
      </c>
      <c r="G215" s="155" t="s">
        <v>180</v>
      </c>
      <c r="H215" s="156">
        <v>3</v>
      </c>
      <c r="I215" s="157">
        <v>0</v>
      </c>
      <c r="J215" s="157">
        <f t="shared" si="50"/>
        <v>0</v>
      </c>
      <c r="K215" s="154" t="s">
        <v>125</v>
      </c>
      <c r="L215" s="158"/>
      <c r="M215" s="159" t="s">
        <v>1</v>
      </c>
      <c r="N215" s="160" t="s">
        <v>37</v>
      </c>
      <c r="O215" s="148">
        <v>0</v>
      </c>
      <c r="P215" s="148">
        <f t="shared" si="51"/>
        <v>0</v>
      </c>
      <c r="Q215" s="148">
        <v>1E-4</v>
      </c>
      <c r="R215" s="148">
        <f t="shared" si="52"/>
        <v>3.0000000000000003E-4</v>
      </c>
      <c r="S215" s="148">
        <v>0</v>
      </c>
      <c r="T215" s="149">
        <f t="shared" si="53"/>
        <v>0</v>
      </c>
      <c r="U215" s="26"/>
      <c r="V215" s="26"/>
      <c r="W215" s="26"/>
      <c r="X215" s="26"/>
      <c r="Y215" s="26"/>
      <c r="Z215" s="26"/>
      <c r="AA215" s="26"/>
      <c r="AB215" s="26"/>
      <c r="AC215" s="26"/>
      <c r="AD215" s="26"/>
      <c r="AE215" s="26"/>
      <c r="AR215" s="150" t="s">
        <v>131</v>
      </c>
      <c r="AT215" s="150" t="s">
        <v>128</v>
      </c>
      <c r="AU215" s="150" t="s">
        <v>117</v>
      </c>
      <c r="AY215" s="14" t="s">
        <v>118</v>
      </c>
      <c r="BE215" s="151">
        <f t="shared" si="54"/>
        <v>0</v>
      </c>
      <c r="BF215" s="151">
        <f t="shared" si="55"/>
        <v>0</v>
      </c>
      <c r="BG215" s="151">
        <f t="shared" si="56"/>
        <v>0</v>
      </c>
      <c r="BH215" s="151">
        <f t="shared" si="57"/>
        <v>0</v>
      </c>
      <c r="BI215" s="151">
        <f t="shared" si="58"/>
        <v>0</v>
      </c>
      <c r="BJ215" s="14" t="s">
        <v>117</v>
      </c>
      <c r="BK215" s="151">
        <f t="shared" si="59"/>
        <v>0</v>
      </c>
      <c r="BL215" s="14" t="s">
        <v>126</v>
      </c>
      <c r="BM215" s="150" t="s">
        <v>445</v>
      </c>
    </row>
    <row r="216" spans="1:65" s="2" customFormat="1" ht="24.2" customHeight="1">
      <c r="A216" s="26"/>
      <c r="B216" s="139"/>
      <c r="C216" s="152" t="s">
        <v>446</v>
      </c>
      <c r="D216" s="152" t="s">
        <v>128</v>
      </c>
      <c r="E216" s="153" t="s">
        <v>447</v>
      </c>
      <c r="F216" s="154" t="s">
        <v>448</v>
      </c>
      <c r="G216" s="155" t="s">
        <v>180</v>
      </c>
      <c r="H216" s="156">
        <v>1</v>
      </c>
      <c r="I216" s="157">
        <v>0</v>
      </c>
      <c r="J216" s="157">
        <f t="shared" si="50"/>
        <v>0</v>
      </c>
      <c r="K216" s="154" t="s">
        <v>125</v>
      </c>
      <c r="L216" s="158"/>
      <c r="M216" s="159" t="s">
        <v>1</v>
      </c>
      <c r="N216" s="160" t="s">
        <v>37</v>
      </c>
      <c r="O216" s="148">
        <v>0</v>
      </c>
      <c r="P216" s="148">
        <f t="shared" si="51"/>
        <v>0</v>
      </c>
      <c r="Q216" s="148">
        <v>4.7400000000000003E-3</v>
      </c>
      <c r="R216" s="148">
        <f t="shared" si="52"/>
        <v>4.7400000000000003E-3</v>
      </c>
      <c r="S216" s="148">
        <v>0</v>
      </c>
      <c r="T216" s="149">
        <f t="shared" si="53"/>
        <v>0</v>
      </c>
      <c r="U216" s="26"/>
      <c r="V216" s="26"/>
      <c r="W216" s="26"/>
      <c r="X216" s="26"/>
      <c r="Y216" s="26"/>
      <c r="Z216" s="26"/>
      <c r="AA216" s="26"/>
      <c r="AB216" s="26"/>
      <c r="AC216" s="26"/>
      <c r="AD216" s="26"/>
      <c r="AE216" s="26"/>
      <c r="AR216" s="150" t="s">
        <v>131</v>
      </c>
      <c r="AT216" s="150" t="s">
        <v>128</v>
      </c>
      <c r="AU216" s="150" t="s">
        <v>117</v>
      </c>
      <c r="AY216" s="14" t="s">
        <v>118</v>
      </c>
      <c r="BE216" s="151">
        <f t="shared" si="54"/>
        <v>0</v>
      </c>
      <c r="BF216" s="151">
        <f t="shared" si="55"/>
        <v>0</v>
      </c>
      <c r="BG216" s="151">
        <f t="shared" si="56"/>
        <v>0</v>
      </c>
      <c r="BH216" s="151">
        <f t="shared" si="57"/>
        <v>0</v>
      </c>
      <c r="BI216" s="151">
        <f t="shared" si="58"/>
        <v>0</v>
      </c>
      <c r="BJ216" s="14" t="s">
        <v>117</v>
      </c>
      <c r="BK216" s="151">
        <f t="shared" si="59"/>
        <v>0</v>
      </c>
      <c r="BL216" s="14" t="s">
        <v>126</v>
      </c>
      <c r="BM216" s="150" t="s">
        <v>449</v>
      </c>
    </row>
    <row r="217" spans="1:65" s="2" customFormat="1" ht="16.5" customHeight="1">
      <c r="A217" s="26"/>
      <c r="B217" s="139"/>
      <c r="C217" s="152" t="s">
        <v>450</v>
      </c>
      <c r="D217" s="152" t="s">
        <v>128</v>
      </c>
      <c r="E217" s="153" t="s">
        <v>451</v>
      </c>
      <c r="F217" s="154" t="s">
        <v>452</v>
      </c>
      <c r="G217" s="155" t="s">
        <v>180</v>
      </c>
      <c r="H217" s="156">
        <v>4</v>
      </c>
      <c r="I217" s="157">
        <v>0</v>
      </c>
      <c r="J217" s="157">
        <f t="shared" si="50"/>
        <v>0</v>
      </c>
      <c r="K217" s="154" t="s">
        <v>125</v>
      </c>
      <c r="L217" s="158"/>
      <c r="M217" s="159" t="s">
        <v>1</v>
      </c>
      <c r="N217" s="160" t="s">
        <v>37</v>
      </c>
      <c r="O217" s="148">
        <v>0</v>
      </c>
      <c r="P217" s="148">
        <f t="shared" si="51"/>
        <v>0</v>
      </c>
      <c r="Q217" s="148">
        <v>4.2399999999999998E-3</v>
      </c>
      <c r="R217" s="148">
        <f t="shared" si="52"/>
        <v>1.6959999999999999E-2</v>
      </c>
      <c r="S217" s="148">
        <v>0</v>
      </c>
      <c r="T217" s="149">
        <f t="shared" si="53"/>
        <v>0</v>
      </c>
      <c r="U217" s="26"/>
      <c r="V217" s="26"/>
      <c r="W217" s="26"/>
      <c r="X217" s="26"/>
      <c r="Y217" s="26"/>
      <c r="Z217" s="26"/>
      <c r="AA217" s="26"/>
      <c r="AB217" s="26"/>
      <c r="AC217" s="26"/>
      <c r="AD217" s="26"/>
      <c r="AE217" s="26"/>
      <c r="AR217" s="150" t="s">
        <v>131</v>
      </c>
      <c r="AT217" s="150" t="s">
        <v>128</v>
      </c>
      <c r="AU217" s="150" t="s">
        <v>117</v>
      </c>
      <c r="AY217" s="14" t="s">
        <v>118</v>
      </c>
      <c r="BE217" s="151">
        <f t="shared" si="54"/>
        <v>0</v>
      </c>
      <c r="BF217" s="151">
        <f t="shared" si="55"/>
        <v>0</v>
      </c>
      <c r="BG217" s="151">
        <f t="shared" si="56"/>
        <v>0</v>
      </c>
      <c r="BH217" s="151">
        <f t="shared" si="57"/>
        <v>0</v>
      </c>
      <c r="BI217" s="151">
        <f t="shared" si="58"/>
        <v>0</v>
      </c>
      <c r="BJ217" s="14" t="s">
        <v>117</v>
      </c>
      <c r="BK217" s="151">
        <f t="shared" si="59"/>
        <v>0</v>
      </c>
      <c r="BL217" s="14" t="s">
        <v>126</v>
      </c>
      <c r="BM217" s="150" t="s">
        <v>453</v>
      </c>
    </row>
    <row r="218" spans="1:65" s="2" customFormat="1" ht="24.2" customHeight="1">
      <c r="A218" s="26"/>
      <c r="B218" s="139"/>
      <c r="C218" s="140" t="s">
        <v>454</v>
      </c>
      <c r="D218" s="140" t="s">
        <v>121</v>
      </c>
      <c r="E218" s="141" t="s">
        <v>455</v>
      </c>
      <c r="F218" s="142" t="s">
        <v>456</v>
      </c>
      <c r="G218" s="143" t="s">
        <v>180</v>
      </c>
      <c r="H218" s="144">
        <v>1</v>
      </c>
      <c r="I218" s="145">
        <v>0</v>
      </c>
      <c r="J218" s="145">
        <f t="shared" si="50"/>
        <v>0</v>
      </c>
      <c r="K218" s="142" t="s">
        <v>125</v>
      </c>
      <c r="L218" s="27"/>
      <c r="M218" s="146" t="s">
        <v>1</v>
      </c>
      <c r="N218" s="147" t="s">
        <v>37</v>
      </c>
      <c r="O218" s="148">
        <v>2.343</v>
      </c>
      <c r="P218" s="148">
        <f t="shared" si="51"/>
        <v>2.343</v>
      </c>
      <c r="Q218" s="148">
        <v>0</v>
      </c>
      <c r="R218" s="148">
        <f t="shared" si="52"/>
        <v>0</v>
      </c>
      <c r="S218" s="148">
        <v>0.51195999999999997</v>
      </c>
      <c r="T218" s="149">
        <f t="shared" si="53"/>
        <v>0.51195999999999997</v>
      </c>
      <c r="U218" s="26"/>
      <c r="V218" s="26"/>
      <c r="W218" s="26"/>
      <c r="X218" s="26"/>
      <c r="Y218" s="26"/>
      <c r="Z218" s="26"/>
      <c r="AA218" s="26"/>
      <c r="AB218" s="26"/>
      <c r="AC218" s="26"/>
      <c r="AD218" s="26"/>
      <c r="AE218" s="26"/>
      <c r="AR218" s="150" t="s">
        <v>126</v>
      </c>
      <c r="AT218" s="150" t="s">
        <v>121</v>
      </c>
      <c r="AU218" s="150" t="s">
        <v>117</v>
      </c>
      <c r="AY218" s="14" t="s">
        <v>118</v>
      </c>
      <c r="BE218" s="151">
        <f t="shared" si="54"/>
        <v>0</v>
      </c>
      <c r="BF218" s="151">
        <f t="shared" si="55"/>
        <v>0</v>
      </c>
      <c r="BG218" s="151">
        <f t="shared" si="56"/>
        <v>0</v>
      </c>
      <c r="BH218" s="151">
        <f t="shared" si="57"/>
        <v>0</v>
      </c>
      <c r="BI218" s="151">
        <f t="shared" si="58"/>
        <v>0</v>
      </c>
      <c r="BJ218" s="14" t="s">
        <v>117</v>
      </c>
      <c r="BK218" s="151">
        <f t="shared" si="59"/>
        <v>0</v>
      </c>
      <c r="BL218" s="14" t="s">
        <v>126</v>
      </c>
      <c r="BM218" s="150" t="s">
        <v>457</v>
      </c>
    </row>
    <row r="219" spans="1:65" s="2" customFormat="1" ht="33" customHeight="1">
      <c r="A219" s="26"/>
      <c r="B219" s="139"/>
      <c r="C219" s="140" t="s">
        <v>458</v>
      </c>
      <c r="D219" s="140" t="s">
        <v>121</v>
      </c>
      <c r="E219" s="141" t="s">
        <v>459</v>
      </c>
      <c r="F219" s="142" t="s">
        <v>460</v>
      </c>
      <c r="G219" s="143" t="s">
        <v>180</v>
      </c>
      <c r="H219" s="144">
        <v>1</v>
      </c>
      <c r="I219" s="145">
        <v>0</v>
      </c>
      <c r="J219" s="145">
        <f t="shared" si="50"/>
        <v>0</v>
      </c>
      <c r="K219" s="142" t="s">
        <v>125</v>
      </c>
      <c r="L219" s="27"/>
      <c r="M219" s="146" t="s">
        <v>1</v>
      </c>
      <c r="N219" s="147" t="s">
        <v>37</v>
      </c>
      <c r="O219" s="148">
        <v>3.77894</v>
      </c>
      <c r="P219" s="148">
        <f t="shared" si="51"/>
        <v>3.77894</v>
      </c>
      <c r="Q219" s="148">
        <v>0</v>
      </c>
      <c r="R219" s="148">
        <f t="shared" si="52"/>
        <v>0</v>
      </c>
      <c r="S219" s="148">
        <v>0</v>
      </c>
      <c r="T219" s="149">
        <f t="shared" si="53"/>
        <v>0</v>
      </c>
      <c r="U219" s="26"/>
      <c r="V219" s="26"/>
      <c r="W219" s="26"/>
      <c r="X219" s="26"/>
      <c r="Y219" s="26"/>
      <c r="Z219" s="26"/>
      <c r="AA219" s="26"/>
      <c r="AB219" s="26"/>
      <c r="AC219" s="26"/>
      <c r="AD219" s="26"/>
      <c r="AE219" s="26"/>
      <c r="AR219" s="150" t="s">
        <v>126</v>
      </c>
      <c r="AT219" s="150" t="s">
        <v>121</v>
      </c>
      <c r="AU219" s="150" t="s">
        <v>117</v>
      </c>
      <c r="AY219" s="14" t="s">
        <v>118</v>
      </c>
      <c r="BE219" s="151">
        <f t="shared" si="54"/>
        <v>0</v>
      </c>
      <c r="BF219" s="151">
        <f t="shared" si="55"/>
        <v>0</v>
      </c>
      <c r="BG219" s="151">
        <f t="shared" si="56"/>
        <v>0</v>
      </c>
      <c r="BH219" s="151">
        <f t="shared" si="57"/>
        <v>0</v>
      </c>
      <c r="BI219" s="151">
        <f t="shared" si="58"/>
        <v>0</v>
      </c>
      <c r="BJ219" s="14" t="s">
        <v>117</v>
      </c>
      <c r="BK219" s="151">
        <f t="shared" si="59"/>
        <v>0</v>
      </c>
      <c r="BL219" s="14" t="s">
        <v>126</v>
      </c>
      <c r="BM219" s="150" t="s">
        <v>461</v>
      </c>
    </row>
    <row r="220" spans="1:65" s="2" customFormat="1" ht="33" customHeight="1">
      <c r="A220" s="26"/>
      <c r="B220" s="139"/>
      <c r="C220" s="152" t="s">
        <v>462</v>
      </c>
      <c r="D220" s="152" t="s">
        <v>128</v>
      </c>
      <c r="E220" s="153" t="s">
        <v>463</v>
      </c>
      <c r="F220" s="154" t="s">
        <v>464</v>
      </c>
      <c r="G220" s="155" t="s">
        <v>180</v>
      </c>
      <c r="H220" s="156">
        <v>1</v>
      </c>
      <c r="I220" s="157">
        <v>0</v>
      </c>
      <c r="J220" s="157">
        <f t="shared" si="50"/>
        <v>0</v>
      </c>
      <c r="K220" s="154" t="s">
        <v>125</v>
      </c>
      <c r="L220" s="158"/>
      <c r="M220" s="159" t="s">
        <v>1</v>
      </c>
      <c r="N220" s="160" t="s">
        <v>37</v>
      </c>
      <c r="O220" s="148">
        <v>0</v>
      </c>
      <c r="P220" s="148">
        <f t="shared" si="51"/>
        <v>0</v>
      </c>
      <c r="Q220" s="148">
        <v>9.7000000000000003E-2</v>
      </c>
      <c r="R220" s="148">
        <f t="shared" si="52"/>
        <v>9.7000000000000003E-2</v>
      </c>
      <c r="S220" s="148">
        <v>0</v>
      </c>
      <c r="T220" s="149">
        <f t="shared" si="53"/>
        <v>0</v>
      </c>
      <c r="U220" s="26"/>
      <c r="V220" s="26"/>
      <c r="W220" s="26"/>
      <c r="X220" s="26"/>
      <c r="Y220" s="26"/>
      <c r="Z220" s="26"/>
      <c r="AA220" s="26"/>
      <c r="AB220" s="26"/>
      <c r="AC220" s="26"/>
      <c r="AD220" s="26"/>
      <c r="AE220" s="26"/>
      <c r="AR220" s="150" t="s">
        <v>131</v>
      </c>
      <c r="AT220" s="150" t="s">
        <v>128</v>
      </c>
      <c r="AU220" s="150" t="s">
        <v>117</v>
      </c>
      <c r="AY220" s="14" t="s">
        <v>118</v>
      </c>
      <c r="BE220" s="151">
        <f t="shared" si="54"/>
        <v>0</v>
      </c>
      <c r="BF220" s="151">
        <f t="shared" si="55"/>
        <v>0</v>
      </c>
      <c r="BG220" s="151">
        <f t="shared" si="56"/>
        <v>0</v>
      </c>
      <c r="BH220" s="151">
        <f t="shared" si="57"/>
        <v>0</v>
      </c>
      <c r="BI220" s="151">
        <f t="shared" si="58"/>
        <v>0</v>
      </c>
      <c r="BJ220" s="14" t="s">
        <v>117</v>
      </c>
      <c r="BK220" s="151">
        <f t="shared" si="59"/>
        <v>0</v>
      </c>
      <c r="BL220" s="14" t="s">
        <v>126</v>
      </c>
      <c r="BM220" s="150" t="s">
        <v>465</v>
      </c>
    </row>
    <row r="221" spans="1:65" s="2" customFormat="1" ht="24.2" customHeight="1">
      <c r="A221" s="26"/>
      <c r="B221" s="139"/>
      <c r="C221" s="140" t="s">
        <v>466</v>
      </c>
      <c r="D221" s="140" t="s">
        <v>121</v>
      </c>
      <c r="E221" s="141" t="s">
        <v>467</v>
      </c>
      <c r="F221" s="142" t="s">
        <v>468</v>
      </c>
      <c r="G221" s="143" t="s">
        <v>180</v>
      </c>
      <c r="H221" s="144">
        <v>1</v>
      </c>
      <c r="I221" s="145">
        <v>0</v>
      </c>
      <c r="J221" s="145">
        <f t="shared" si="50"/>
        <v>0</v>
      </c>
      <c r="K221" s="142" t="s">
        <v>125</v>
      </c>
      <c r="L221" s="27"/>
      <c r="M221" s="146" t="s">
        <v>1</v>
      </c>
      <c r="N221" s="147" t="s">
        <v>37</v>
      </c>
      <c r="O221" s="148">
        <v>0.32823999999999998</v>
      </c>
      <c r="P221" s="148">
        <f t="shared" si="51"/>
        <v>0.32823999999999998</v>
      </c>
      <c r="Q221" s="148">
        <v>0</v>
      </c>
      <c r="R221" s="148">
        <f t="shared" si="52"/>
        <v>0</v>
      </c>
      <c r="S221" s="148">
        <v>0</v>
      </c>
      <c r="T221" s="149">
        <f t="shared" si="53"/>
        <v>0</v>
      </c>
      <c r="U221" s="26"/>
      <c r="V221" s="26"/>
      <c r="W221" s="26"/>
      <c r="X221" s="26"/>
      <c r="Y221" s="26"/>
      <c r="Z221" s="26"/>
      <c r="AA221" s="26"/>
      <c r="AB221" s="26"/>
      <c r="AC221" s="26"/>
      <c r="AD221" s="26"/>
      <c r="AE221" s="26"/>
      <c r="AR221" s="150" t="s">
        <v>126</v>
      </c>
      <c r="AT221" s="150" t="s">
        <v>121</v>
      </c>
      <c r="AU221" s="150" t="s">
        <v>117</v>
      </c>
      <c r="AY221" s="14" t="s">
        <v>118</v>
      </c>
      <c r="BE221" s="151">
        <f t="shared" si="54"/>
        <v>0</v>
      </c>
      <c r="BF221" s="151">
        <f t="shared" si="55"/>
        <v>0</v>
      </c>
      <c r="BG221" s="151">
        <f t="shared" si="56"/>
        <v>0</v>
      </c>
      <c r="BH221" s="151">
        <f t="shared" si="57"/>
        <v>0</v>
      </c>
      <c r="BI221" s="151">
        <f t="shared" si="58"/>
        <v>0</v>
      </c>
      <c r="BJ221" s="14" t="s">
        <v>117</v>
      </c>
      <c r="BK221" s="151">
        <f t="shared" si="59"/>
        <v>0</v>
      </c>
      <c r="BL221" s="14" t="s">
        <v>126</v>
      </c>
      <c r="BM221" s="150" t="s">
        <v>469</v>
      </c>
    </row>
    <row r="222" spans="1:65" s="2" customFormat="1" ht="24.2" customHeight="1">
      <c r="A222" s="26"/>
      <c r="B222" s="139"/>
      <c r="C222" s="152" t="s">
        <v>470</v>
      </c>
      <c r="D222" s="152" t="s">
        <v>128</v>
      </c>
      <c r="E222" s="153" t="s">
        <v>471</v>
      </c>
      <c r="F222" s="154" t="s">
        <v>472</v>
      </c>
      <c r="G222" s="155" t="s">
        <v>180</v>
      </c>
      <c r="H222" s="156">
        <v>1</v>
      </c>
      <c r="I222" s="157">
        <v>0</v>
      </c>
      <c r="J222" s="157">
        <f t="shared" si="50"/>
        <v>0</v>
      </c>
      <c r="K222" s="154" t="s">
        <v>125</v>
      </c>
      <c r="L222" s="158"/>
      <c r="M222" s="159" t="s">
        <v>1</v>
      </c>
      <c r="N222" s="160" t="s">
        <v>37</v>
      </c>
      <c r="O222" s="148">
        <v>0</v>
      </c>
      <c r="P222" s="148">
        <f t="shared" si="51"/>
        <v>0</v>
      </c>
      <c r="Q222" s="148">
        <v>3.3E-3</v>
      </c>
      <c r="R222" s="148">
        <f t="shared" si="52"/>
        <v>3.3E-3</v>
      </c>
      <c r="S222" s="148">
        <v>0</v>
      </c>
      <c r="T222" s="149">
        <f t="shared" si="53"/>
        <v>0</v>
      </c>
      <c r="U222" s="26"/>
      <c r="V222" s="26"/>
      <c r="W222" s="26"/>
      <c r="X222" s="26"/>
      <c r="Y222" s="26"/>
      <c r="Z222" s="26"/>
      <c r="AA222" s="26"/>
      <c r="AB222" s="26"/>
      <c r="AC222" s="26"/>
      <c r="AD222" s="26"/>
      <c r="AE222" s="26"/>
      <c r="AR222" s="150" t="s">
        <v>131</v>
      </c>
      <c r="AT222" s="150" t="s">
        <v>128</v>
      </c>
      <c r="AU222" s="150" t="s">
        <v>117</v>
      </c>
      <c r="AY222" s="14" t="s">
        <v>118</v>
      </c>
      <c r="BE222" s="151">
        <f t="shared" si="54"/>
        <v>0</v>
      </c>
      <c r="BF222" s="151">
        <f t="shared" si="55"/>
        <v>0</v>
      </c>
      <c r="BG222" s="151">
        <f t="shared" si="56"/>
        <v>0</v>
      </c>
      <c r="BH222" s="151">
        <f t="shared" si="57"/>
        <v>0</v>
      </c>
      <c r="BI222" s="151">
        <f t="shared" si="58"/>
        <v>0</v>
      </c>
      <c r="BJ222" s="14" t="s">
        <v>117</v>
      </c>
      <c r="BK222" s="151">
        <f t="shared" si="59"/>
        <v>0</v>
      </c>
      <c r="BL222" s="14" t="s">
        <v>126</v>
      </c>
      <c r="BM222" s="150" t="s">
        <v>473</v>
      </c>
    </row>
    <row r="223" spans="1:65" s="2" customFormat="1" ht="24.2" customHeight="1">
      <c r="A223" s="26"/>
      <c r="B223" s="139"/>
      <c r="C223" s="140" t="s">
        <v>474</v>
      </c>
      <c r="D223" s="140" t="s">
        <v>121</v>
      </c>
      <c r="E223" s="141" t="s">
        <v>475</v>
      </c>
      <c r="F223" s="142" t="s">
        <v>476</v>
      </c>
      <c r="G223" s="143" t="s">
        <v>180</v>
      </c>
      <c r="H223" s="144">
        <v>1</v>
      </c>
      <c r="I223" s="145">
        <v>0</v>
      </c>
      <c r="J223" s="145">
        <f t="shared" si="50"/>
        <v>0</v>
      </c>
      <c r="K223" s="142" t="s">
        <v>125</v>
      </c>
      <c r="L223" s="27"/>
      <c r="M223" s="146" t="s">
        <v>1</v>
      </c>
      <c r="N223" s="147" t="s">
        <v>37</v>
      </c>
      <c r="O223" s="148">
        <v>1.4117599999999999</v>
      </c>
      <c r="P223" s="148">
        <f t="shared" si="51"/>
        <v>1.4117599999999999</v>
      </c>
      <c r="Q223" s="148">
        <v>0</v>
      </c>
      <c r="R223" s="148">
        <f t="shared" si="52"/>
        <v>0</v>
      </c>
      <c r="S223" s="148">
        <v>0</v>
      </c>
      <c r="T223" s="149">
        <f t="shared" si="53"/>
        <v>0</v>
      </c>
      <c r="U223" s="26"/>
      <c r="V223" s="26"/>
      <c r="W223" s="26"/>
      <c r="X223" s="26"/>
      <c r="Y223" s="26"/>
      <c r="Z223" s="26"/>
      <c r="AA223" s="26"/>
      <c r="AB223" s="26"/>
      <c r="AC223" s="26"/>
      <c r="AD223" s="26"/>
      <c r="AE223" s="26"/>
      <c r="AR223" s="150" t="s">
        <v>126</v>
      </c>
      <c r="AT223" s="150" t="s">
        <v>121</v>
      </c>
      <c r="AU223" s="150" t="s">
        <v>117</v>
      </c>
      <c r="AY223" s="14" t="s">
        <v>118</v>
      </c>
      <c r="BE223" s="151">
        <f t="shared" si="54"/>
        <v>0</v>
      </c>
      <c r="BF223" s="151">
        <f t="shared" si="55"/>
        <v>0</v>
      </c>
      <c r="BG223" s="151">
        <f t="shared" si="56"/>
        <v>0</v>
      </c>
      <c r="BH223" s="151">
        <f t="shared" si="57"/>
        <v>0</v>
      </c>
      <c r="BI223" s="151">
        <f t="shared" si="58"/>
        <v>0</v>
      </c>
      <c r="BJ223" s="14" t="s">
        <v>117</v>
      </c>
      <c r="BK223" s="151">
        <f t="shared" si="59"/>
        <v>0</v>
      </c>
      <c r="BL223" s="14" t="s">
        <v>126</v>
      </c>
      <c r="BM223" s="150" t="s">
        <v>477</v>
      </c>
    </row>
    <row r="224" spans="1:65" s="2" customFormat="1" ht="24.2" customHeight="1">
      <c r="A224" s="26"/>
      <c r="B224" s="139"/>
      <c r="C224" s="152" t="s">
        <v>478</v>
      </c>
      <c r="D224" s="152" t="s">
        <v>128</v>
      </c>
      <c r="E224" s="153" t="s">
        <v>479</v>
      </c>
      <c r="F224" s="154" t="s">
        <v>480</v>
      </c>
      <c r="G224" s="155" t="s">
        <v>180</v>
      </c>
      <c r="H224" s="156">
        <v>1</v>
      </c>
      <c r="I224" s="157">
        <v>0</v>
      </c>
      <c r="J224" s="157">
        <f t="shared" si="50"/>
        <v>0</v>
      </c>
      <c r="K224" s="154" t="s">
        <v>125</v>
      </c>
      <c r="L224" s="158"/>
      <c r="M224" s="159" t="s">
        <v>1</v>
      </c>
      <c r="N224" s="160" t="s">
        <v>37</v>
      </c>
      <c r="O224" s="148">
        <v>0</v>
      </c>
      <c r="P224" s="148">
        <f t="shared" si="51"/>
        <v>0</v>
      </c>
      <c r="Q224" s="148">
        <v>1.308E-2</v>
      </c>
      <c r="R224" s="148">
        <f t="shared" si="52"/>
        <v>1.308E-2</v>
      </c>
      <c r="S224" s="148">
        <v>0</v>
      </c>
      <c r="T224" s="149">
        <f t="shared" si="53"/>
        <v>0</v>
      </c>
      <c r="U224" s="26"/>
      <c r="V224" s="26"/>
      <c r="W224" s="26"/>
      <c r="X224" s="26"/>
      <c r="Y224" s="26"/>
      <c r="Z224" s="26"/>
      <c r="AA224" s="26"/>
      <c r="AB224" s="26"/>
      <c r="AC224" s="26"/>
      <c r="AD224" s="26"/>
      <c r="AE224" s="26"/>
      <c r="AR224" s="150" t="s">
        <v>131</v>
      </c>
      <c r="AT224" s="150" t="s">
        <v>128</v>
      </c>
      <c r="AU224" s="150" t="s">
        <v>117</v>
      </c>
      <c r="AY224" s="14" t="s">
        <v>118</v>
      </c>
      <c r="BE224" s="151">
        <f t="shared" si="54"/>
        <v>0</v>
      </c>
      <c r="BF224" s="151">
        <f t="shared" si="55"/>
        <v>0</v>
      </c>
      <c r="BG224" s="151">
        <f t="shared" si="56"/>
        <v>0</v>
      </c>
      <c r="BH224" s="151">
        <f t="shared" si="57"/>
        <v>0</v>
      </c>
      <c r="BI224" s="151">
        <f t="shared" si="58"/>
        <v>0</v>
      </c>
      <c r="BJ224" s="14" t="s">
        <v>117</v>
      </c>
      <c r="BK224" s="151">
        <f t="shared" si="59"/>
        <v>0</v>
      </c>
      <c r="BL224" s="14" t="s">
        <v>126</v>
      </c>
      <c r="BM224" s="150" t="s">
        <v>481</v>
      </c>
    </row>
    <row r="225" spans="1:65" s="2" customFormat="1" ht="24.2" customHeight="1">
      <c r="A225" s="26"/>
      <c r="B225" s="139"/>
      <c r="C225" s="140" t="s">
        <v>482</v>
      </c>
      <c r="D225" s="140" t="s">
        <v>121</v>
      </c>
      <c r="E225" s="141" t="s">
        <v>483</v>
      </c>
      <c r="F225" s="142" t="s">
        <v>484</v>
      </c>
      <c r="G225" s="143" t="s">
        <v>180</v>
      </c>
      <c r="H225" s="144">
        <v>8</v>
      </c>
      <c r="I225" s="145">
        <v>0</v>
      </c>
      <c r="J225" s="145">
        <f t="shared" si="50"/>
        <v>0</v>
      </c>
      <c r="K225" s="142" t="s">
        <v>125</v>
      </c>
      <c r="L225" s="27"/>
      <c r="M225" s="146" t="s">
        <v>1</v>
      </c>
      <c r="N225" s="147" t="s">
        <v>37</v>
      </c>
      <c r="O225" s="148">
        <v>0.40614</v>
      </c>
      <c r="P225" s="148">
        <f t="shared" si="51"/>
        <v>3.24912</v>
      </c>
      <c r="Q225" s="148">
        <v>7.3999999999999996E-5</v>
      </c>
      <c r="R225" s="148">
        <f t="shared" si="52"/>
        <v>5.9199999999999997E-4</v>
      </c>
      <c r="S225" s="148">
        <v>2.1000000000000001E-2</v>
      </c>
      <c r="T225" s="149">
        <f t="shared" si="53"/>
        <v>0.16800000000000001</v>
      </c>
      <c r="U225" s="26"/>
      <c r="V225" s="26"/>
      <c r="W225" s="26"/>
      <c r="X225" s="26"/>
      <c r="Y225" s="26"/>
      <c r="Z225" s="26"/>
      <c r="AA225" s="26"/>
      <c r="AB225" s="26"/>
      <c r="AC225" s="26"/>
      <c r="AD225" s="26"/>
      <c r="AE225" s="26"/>
      <c r="AR225" s="150" t="s">
        <v>126</v>
      </c>
      <c r="AT225" s="150" t="s">
        <v>121</v>
      </c>
      <c r="AU225" s="150" t="s">
        <v>117</v>
      </c>
      <c r="AY225" s="14" t="s">
        <v>118</v>
      </c>
      <c r="BE225" s="151">
        <f t="shared" si="54"/>
        <v>0</v>
      </c>
      <c r="BF225" s="151">
        <f t="shared" si="55"/>
        <v>0</v>
      </c>
      <c r="BG225" s="151">
        <f t="shared" si="56"/>
        <v>0</v>
      </c>
      <c r="BH225" s="151">
        <f t="shared" si="57"/>
        <v>0</v>
      </c>
      <c r="BI225" s="151">
        <f t="shared" si="58"/>
        <v>0</v>
      </c>
      <c r="BJ225" s="14" t="s">
        <v>117</v>
      </c>
      <c r="BK225" s="151">
        <f t="shared" si="59"/>
        <v>0</v>
      </c>
      <c r="BL225" s="14" t="s">
        <v>126</v>
      </c>
      <c r="BM225" s="150" t="s">
        <v>485</v>
      </c>
    </row>
    <row r="226" spans="1:65" s="2" customFormat="1" ht="33" customHeight="1">
      <c r="A226" s="26"/>
      <c r="B226" s="139"/>
      <c r="C226" s="140" t="s">
        <v>486</v>
      </c>
      <c r="D226" s="140" t="s">
        <v>121</v>
      </c>
      <c r="E226" s="141" t="s">
        <v>487</v>
      </c>
      <c r="F226" s="142" t="s">
        <v>488</v>
      </c>
      <c r="G226" s="143" t="s">
        <v>348</v>
      </c>
      <c r="H226" s="144">
        <v>0.91400000000000003</v>
      </c>
      <c r="I226" s="145">
        <v>0</v>
      </c>
      <c r="J226" s="145">
        <f t="shared" si="50"/>
        <v>0</v>
      </c>
      <c r="K226" s="142" t="s">
        <v>125</v>
      </c>
      <c r="L226" s="27"/>
      <c r="M226" s="146" t="s">
        <v>1</v>
      </c>
      <c r="N226" s="147" t="s">
        <v>37</v>
      </c>
      <c r="O226" s="148">
        <v>3.8410000000000002</v>
      </c>
      <c r="P226" s="148">
        <f t="shared" si="51"/>
        <v>3.5106740000000003</v>
      </c>
      <c r="Q226" s="148">
        <v>0</v>
      </c>
      <c r="R226" s="148">
        <f t="shared" si="52"/>
        <v>0</v>
      </c>
      <c r="S226" s="148">
        <v>0</v>
      </c>
      <c r="T226" s="149">
        <f t="shared" si="53"/>
        <v>0</v>
      </c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R226" s="150" t="s">
        <v>126</v>
      </c>
      <c r="AT226" s="150" t="s">
        <v>121</v>
      </c>
      <c r="AU226" s="150" t="s">
        <v>117</v>
      </c>
      <c r="AY226" s="14" t="s">
        <v>118</v>
      </c>
      <c r="BE226" s="151">
        <f t="shared" si="54"/>
        <v>0</v>
      </c>
      <c r="BF226" s="151">
        <f t="shared" si="55"/>
        <v>0</v>
      </c>
      <c r="BG226" s="151">
        <f t="shared" si="56"/>
        <v>0</v>
      </c>
      <c r="BH226" s="151">
        <f t="shared" si="57"/>
        <v>0</v>
      </c>
      <c r="BI226" s="151">
        <f t="shared" si="58"/>
        <v>0</v>
      </c>
      <c r="BJ226" s="14" t="s">
        <v>117</v>
      </c>
      <c r="BK226" s="151">
        <f t="shared" si="59"/>
        <v>0</v>
      </c>
      <c r="BL226" s="14" t="s">
        <v>126</v>
      </c>
      <c r="BM226" s="150" t="s">
        <v>489</v>
      </c>
    </row>
    <row r="227" spans="1:65" s="2" customFormat="1" ht="21.75" customHeight="1">
      <c r="A227" s="26"/>
      <c r="B227" s="139"/>
      <c r="C227" s="140" t="s">
        <v>490</v>
      </c>
      <c r="D227" s="140" t="s">
        <v>121</v>
      </c>
      <c r="E227" s="141" t="s">
        <v>491</v>
      </c>
      <c r="F227" s="142" t="s">
        <v>492</v>
      </c>
      <c r="G227" s="143" t="s">
        <v>348</v>
      </c>
      <c r="H227" s="144">
        <v>0.30399999999999999</v>
      </c>
      <c r="I227" s="145">
        <v>0</v>
      </c>
      <c r="J227" s="145">
        <f t="shared" si="50"/>
        <v>0</v>
      </c>
      <c r="K227" s="142" t="s">
        <v>125</v>
      </c>
      <c r="L227" s="27"/>
      <c r="M227" s="146" t="s">
        <v>1</v>
      </c>
      <c r="N227" s="147" t="s">
        <v>37</v>
      </c>
      <c r="O227" s="148">
        <v>3.8410000000000002</v>
      </c>
      <c r="P227" s="148">
        <f t="shared" si="51"/>
        <v>1.167664</v>
      </c>
      <c r="Q227" s="148">
        <v>0</v>
      </c>
      <c r="R227" s="148">
        <f t="shared" si="52"/>
        <v>0</v>
      </c>
      <c r="S227" s="148">
        <v>0</v>
      </c>
      <c r="T227" s="149">
        <f t="shared" si="53"/>
        <v>0</v>
      </c>
      <c r="U227" s="26"/>
      <c r="V227" s="26"/>
      <c r="W227" s="26"/>
      <c r="X227" s="26"/>
      <c r="Y227" s="26"/>
      <c r="Z227" s="26"/>
      <c r="AA227" s="26"/>
      <c r="AB227" s="26"/>
      <c r="AC227" s="26"/>
      <c r="AD227" s="26"/>
      <c r="AE227" s="26"/>
      <c r="AR227" s="150" t="s">
        <v>126</v>
      </c>
      <c r="AT227" s="150" t="s">
        <v>121</v>
      </c>
      <c r="AU227" s="150" t="s">
        <v>117</v>
      </c>
      <c r="AY227" s="14" t="s">
        <v>118</v>
      </c>
      <c r="BE227" s="151">
        <f t="shared" si="54"/>
        <v>0</v>
      </c>
      <c r="BF227" s="151">
        <f t="shared" si="55"/>
        <v>0</v>
      </c>
      <c r="BG227" s="151">
        <f t="shared" si="56"/>
        <v>0</v>
      </c>
      <c r="BH227" s="151">
        <f t="shared" si="57"/>
        <v>0</v>
      </c>
      <c r="BI227" s="151">
        <f t="shared" si="58"/>
        <v>0</v>
      </c>
      <c r="BJ227" s="14" t="s">
        <v>117</v>
      </c>
      <c r="BK227" s="151">
        <f t="shared" si="59"/>
        <v>0</v>
      </c>
      <c r="BL227" s="14" t="s">
        <v>126</v>
      </c>
      <c r="BM227" s="150" t="s">
        <v>493</v>
      </c>
    </row>
    <row r="228" spans="1:65" s="2" customFormat="1" ht="24.2" customHeight="1">
      <c r="A228" s="26"/>
      <c r="B228" s="139"/>
      <c r="C228" s="140" t="s">
        <v>494</v>
      </c>
      <c r="D228" s="140" t="s">
        <v>121</v>
      </c>
      <c r="E228" s="141" t="s">
        <v>495</v>
      </c>
      <c r="F228" s="142" t="s">
        <v>496</v>
      </c>
      <c r="G228" s="143" t="s">
        <v>357</v>
      </c>
      <c r="H228" s="144">
        <v>64.536000000000001</v>
      </c>
      <c r="I228" s="145">
        <v>0</v>
      </c>
      <c r="J228" s="145">
        <f t="shared" si="50"/>
        <v>0</v>
      </c>
      <c r="K228" s="142" t="s">
        <v>125</v>
      </c>
      <c r="L228" s="27"/>
      <c r="M228" s="146" t="s">
        <v>1</v>
      </c>
      <c r="N228" s="147" t="s">
        <v>37</v>
      </c>
      <c r="O228" s="148">
        <v>0</v>
      </c>
      <c r="P228" s="148">
        <f t="shared" si="51"/>
        <v>0</v>
      </c>
      <c r="Q228" s="148">
        <v>0</v>
      </c>
      <c r="R228" s="148">
        <f t="shared" si="52"/>
        <v>0</v>
      </c>
      <c r="S228" s="148">
        <v>0</v>
      </c>
      <c r="T228" s="149">
        <f t="shared" si="53"/>
        <v>0</v>
      </c>
      <c r="U228" s="26"/>
      <c r="V228" s="26"/>
      <c r="W228" s="26"/>
      <c r="X228" s="26"/>
      <c r="Y228" s="26"/>
      <c r="Z228" s="26"/>
      <c r="AA228" s="26"/>
      <c r="AB228" s="26"/>
      <c r="AC228" s="26"/>
      <c r="AD228" s="26"/>
      <c r="AE228" s="26"/>
      <c r="AR228" s="150" t="s">
        <v>126</v>
      </c>
      <c r="AT228" s="150" t="s">
        <v>121</v>
      </c>
      <c r="AU228" s="150" t="s">
        <v>117</v>
      </c>
      <c r="AY228" s="14" t="s">
        <v>118</v>
      </c>
      <c r="BE228" s="151">
        <f t="shared" si="54"/>
        <v>0</v>
      </c>
      <c r="BF228" s="151">
        <f t="shared" si="55"/>
        <v>0</v>
      </c>
      <c r="BG228" s="151">
        <f t="shared" si="56"/>
        <v>0</v>
      </c>
      <c r="BH228" s="151">
        <f t="shared" si="57"/>
        <v>0</v>
      </c>
      <c r="BI228" s="151">
        <f t="shared" si="58"/>
        <v>0</v>
      </c>
      <c r="BJ228" s="14" t="s">
        <v>117</v>
      </c>
      <c r="BK228" s="151">
        <f t="shared" si="59"/>
        <v>0</v>
      </c>
      <c r="BL228" s="14" t="s">
        <v>126</v>
      </c>
      <c r="BM228" s="150" t="s">
        <v>497</v>
      </c>
    </row>
    <row r="229" spans="1:65" s="2" customFormat="1" ht="24.2" customHeight="1">
      <c r="A229" s="26"/>
      <c r="B229" s="139"/>
      <c r="C229" s="140" t="s">
        <v>498</v>
      </c>
      <c r="D229" s="140" t="s">
        <v>121</v>
      </c>
      <c r="E229" s="141" t="s">
        <v>499</v>
      </c>
      <c r="F229" s="142" t="s">
        <v>500</v>
      </c>
      <c r="G229" s="143" t="s">
        <v>357</v>
      </c>
      <c r="H229" s="144">
        <v>3226.8</v>
      </c>
      <c r="I229" s="145">
        <v>0</v>
      </c>
      <c r="J229" s="145">
        <f t="shared" si="50"/>
        <v>0</v>
      </c>
      <c r="K229" s="142" t="s">
        <v>125</v>
      </c>
      <c r="L229" s="27"/>
      <c r="M229" s="146" t="s">
        <v>1</v>
      </c>
      <c r="N229" s="147" t="s">
        <v>37</v>
      </c>
      <c r="O229" s="148">
        <v>0</v>
      </c>
      <c r="P229" s="148">
        <f t="shared" si="51"/>
        <v>0</v>
      </c>
      <c r="Q229" s="148">
        <v>0</v>
      </c>
      <c r="R229" s="148">
        <f t="shared" si="52"/>
        <v>0</v>
      </c>
      <c r="S229" s="148">
        <v>0</v>
      </c>
      <c r="T229" s="149">
        <f t="shared" si="53"/>
        <v>0</v>
      </c>
      <c r="U229" s="26"/>
      <c r="V229" s="26"/>
      <c r="W229" s="26"/>
      <c r="X229" s="26"/>
      <c r="Y229" s="26"/>
      <c r="Z229" s="26"/>
      <c r="AA229" s="26"/>
      <c r="AB229" s="26"/>
      <c r="AC229" s="26"/>
      <c r="AD229" s="26"/>
      <c r="AE229" s="26"/>
      <c r="AR229" s="150" t="s">
        <v>126</v>
      </c>
      <c r="AT229" s="150" t="s">
        <v>121</v>
      </c>
      <c r="AU229" s="150" t="s">
        <v>117</v>
      </c>
      <c r="AY229" s="14" t="s">
        <v>118</v>
      </c>
      <c r="BE229" s="151">
        <f t="shared" si="54"/>
        <v>0</v>
      </c>
      <c r="BF229" s="151">
        <f t="shared" si="55"/>
        <v>0</v>
      </c>
      <c r="BG229" s="151">
        <f t="shared" si="56"/>
        <v>0</v>
      </c>
      <c r="BH229" s="151">
        <f t="shared" si="57"/>
        <v>0</v>
      </c>
      <c r="BI229" s="151">
        <f t="shared" si="58"/>
        <v>0</v>
      </c>
      <c r="BJ229" s="14" t="s">
        <v>117</v>
      </c>
      <c r="BK229" s="151">
        <f t="shared" si="59"/>
        <v>0</v>
      </c>
      <c r="BL229" s="14" t="s">
        <v>126</v>
      </c>
      <c r="BM229" s="150" t="s">
        <v>501</v>
      </c>
    </row>
    <row r="230" spans="1:65" s="12" customFormat="1" ht="22.9" customHeight="1">
      <c r="B230" s="127"/>
      <c r="D230" s="128" t="s">
        <v>70</v>
      </c>
      <c r="E230" s="137" t="s">
        <v>502</v>
      </c>
      <c r="F230" s="137" t="s">
        <v>503</v>
      </c>
      <c r="J230" s="138">
        <f>BK230</f>
        <v>0</v>
      </c>
      <c r="L230" s="127"/>
      <c r="M230" s="131"/>
      <c r="N230" s="132"/>
      <c r="O230" s="132"/>
      <c r="P230" s="133">
        <f>SUM(P231:P245)</f>
        <v>92.87885</v>
      </c>
      <c r="Q230" s="132"/>
      <c r="R230" s="133">
        <f>SUM(R231:R245)</f>
        <v>0.50850376060000002</v>
      </c>
      <c r="S230" s="132"/>
      <c r="T230" s="134">
        <f>SUM(T231:T245)</f>
        <v>0.20610000000000001</v>
      </c>
      <c r="AR230" s="128" t="s">
        <v>117</v>
      </c>
      <c r="AT230" s="135" t="s">
        <v>70</v>
      </c>
      <c r="AU230" s="135" t="s">
        <v>79</v>
      </c>
      <c r="AY230" s="128" t="s">
        <v>118</v>
      </c>
      <c r="BK230" s="136">
        <f>SUM(BK231:BK245)</f>
        <v>0</v>
      </c>
    </row>
    <row r="231" spans="1:65" s="2" customFormat="1" ht="24.2" customHeight="1">
      <c r="A231" s="26"/>
      <c r="B231" s="139"/>
      <c r="C231" s="140" t="s">
        <v>504</v>
      </c>
      <c r="D231" s="140" t="s">
        <v>121</v>
      </c>
      <c r="E231" s="141" t="s">
        <v>505</v>
      </c>
      <c r="F231" s="142" t="s">
        <v>506</v>
      </c>
      <c r="G231" s="143" t="s">
        <v>136</v>
      </c>
      <c r="H231" s="144">
        <v>21</v>
      </c>
      <c r="I231" s="145">
        <v>0</v>
      </c>
      <c r="J231" s="145">
        <f t="shared" ref="J231:J245" si="60">ROUND(I231*H231,2)</f>
        <v>0</v>
      </c>
      <c r="K231" s="142" t="s">
        <v>125</v>
      </c>
      <c r="L231" s="27"/>
      <c r="M231" s="146" t="s">
        <v>1</v>
      </c>
      <c r="N231" s="147" t="s">
        <v>37</v>
      </c>
      <c r="O231" s="148">
        <v>9.8119999999999999E-2</v>
      </c>
      <c r="P231" s="148">
        <f t="shared" ref="P231:P245" si="61">O231*H231</f>
        <v>2.0605199999999999</v>
      </c>
      <c r="Q231" s="148">
        <v>5.0500000000000001E-5</v>
      </c>
      <c r="R231" s="148">
        <f t="shared" ref="R231:R245" si="62">Q231*H231</f>
        <v>1.0605E-3</v>
      </c>
      <c r="S231" s="148">
        <v>5.3200000000000001E-3</v>
      </c>
      <c r="T231" s="149">
        <f t="shared" ref="T231:T245" si="63">S231*H231</f>
        <v>0.11172</v>
      </c>
      <c r="U231" s="26"/>
      <c r="V231" s="26"/>
      <c r="W231" s="26"/>
      <c r="X231" s="26"/>
      <c r="Y231" s="26"/>
      <c r="Z231" s="26"/>
      <c r="AA231" s="26"/>
      <c r="AB231" s="26"/>
      <c r="AC231" s="26"/>
      <c r="AD231" s="26"/>
      <c r="AE231" s="26"/>
      <c r="AR231" s="150" t="s">
        <v>126</v>
      </c>
      <c r="AT231" s="150" t="s">
        <v>121</v>
      </c>
      <c r="AU231" s="150" t="s">
        <v>117</v>
      </c>
      <c r="AY231" s="14" t="s">
        <v>118</v>
      </c>
      <c r="BE231" s="151">
        <f t="shared" ref="BE231:BE245" si="64">IF(N231="základná",J231,0)</f>
        <v>0</v>
      </c>
      <c r="BF231" s="151">
        <f t="shared" ref="BF231:BF245" si="65">IF(N231="znížená",J231,0)</f>
        <v>0</v>
      </c>
      <c r="BG231" s="151">
        <f t="shared" ref="BG231:BG245" si="66">IF(N231="zákl. prenesená",J231,0)</f>
        <v>0</v>
      </c>
      <c r="BH231" s="151">
        <f t="shared" ref="BH231:BH245" si="67">IF(N231="zníž. prenesená",J231,0)</f>
        <v>0</v>
      </c>
      <c r="BI231" s="151">
        <f t="shared" ref="BI231:BI245" si="68">IF(N231="nulová",J231,0)</f>
        <v>0</v>
      </c>
      <c r="BJ231" s="14" t="s">
        <v>117</v>
      </c>
      <c r="BK231" s="151">
        <f t="shared" ref="BK231:BK245" si="69">ROUND(I231*H231,2)</f>
        <v>0</v>
      </c>
      <c r="BL231" s="14" t="s">
        <v>126</v>
      </c>
      <c r="BM231" s="150" t="s">
        <v>507</v>
      </c>
    </row>
    <row r="232" spans="1:65" s="2" customFormat="1" ht="24.2" customHeight="1">
      <c r="A232" s="26"/>
      <c r="B232" s="139"/>
      <c r="C232" s="140" t="s">
        <v>508</v>
      </c>
      <c r="D232" s="140" t="s">
        <v>121</v>
      </c>
      <c r="E232" s="141" t="s">
        <v>509</v>
      </c>
      <c r="F232" s="142" t="s">
        <v>510</v>
      </c>
      <c r="G232" s="143" t="s">
        <v>136</v>
      </c>
      <c r="H232" s="144">
        <v>11</v>
      </c>
      <c r="I232" s="145">
        <v>0</v>
      </c>
      <c r="J232" s="145">
        <f t="shared" si="60"/>
        <v>0</v>
      </c>
      <c r="K232" s="142" t="s">
        <v>125</v>
      </c>
      <c r="L232" s="27"/>
      <c r="M232" s="146" t="s">
        <v>1</v>
      </c>
      <c r="N232" s="147" t="s">
        <v>37</v>
      </c>
      <c r="O232" s="148">
        <v>9.8180000000000003E-2</v>
      </c>
      <c r="P232" s="148">
        <f t="shared" si="61"/>
        <v>1.0799799999999999</v>
      </c>
      <c r="Q232" s="148">
        <v>8.9640000000000002E-5</v>
      </c>
      <c r="R232" s="148">
        <f t="shared" si="62"/>
        <v>9.8604000000000009E-4</v>
      </c>
      <c r="S232" s="148">
        <v>8.5800000000000008E-3</v>
      </c>
      <c r="T232" s="149">
        <f t="shared" si="63"/>
        <v>9.4380000000000006E-2</v>
      </c>
      <c r="U232" s="26"/>
      <c r="V232" s="26"/>
      <c r="W232" s="26"/>
      <c r="X232" s="26"/>
      <c r="Y232" s="26"/>
      <c r="Z232" s="26"/>
      <c r="AA232" s="26"/>
      <c r="AB232" s="26"/>
      <c r="AC232" s="26"/>
      <c r="AD232" s="26"/>
      <c r="AE232" s="26"/>
      <c r="AR232" s="150" t="s">
        <v>126</v>
      </c>
      <c r="AT232" s="150" t="s">
        <v>121</v>
      </c>
      <c r="AU232" s="150" t="s">
        <v>117</v>
      </c>
      <c r="AY232" s="14" t="s">
        <v>118</v>
      </c>
      <c r="BE232" s="151">
        <f t="shared" si="64"/>
        <v>0</v>
      </c>
      <c r="BF232" s="151">
        <f t="shared" si="65"/>
        <v>0</v>
      </c>
      <c r="BG232" s="151">
        <f t="shared" si="66"/>
        <v>0</v>
      </c>
      <c r="BH232" s="151">
        <f t="shared" si="67"/>
        <v>0</v>
      </c>
      <c r="BI232" s="151">
        <f t="shared" si="68"/>
        <v>0</v>
      </c>
      <c r="BJ232" s="14" t="s">
        <v>117</v>
      </c>
      <c r="BK232" s="151">
        <f t="shared" si="69"/>
        <v>0</v>
      </c>
      <c r="BL232" s="14" t="s">
        <v>126</v>
      </c>
      <c r="BM232" s="150" t="s">
        <v>511</v>
      </c>
    </row>
    <row r="233" spans="1:65" s="2" customFormat="1" ht="24.2" customHeight="1">
      <c r="A233" s="26"/>
      <c r="B233" s="139"/>
      <c r="C233" s="140" t="s">
        <v>512</v>
      </c>
      <c r="D233" s="140" t="s">
        <v>121</v>
      </c>
      <c r="E233" s="141" t="s">
        <v>513</v>
      </c>
      <c r="F233" s="142" t="s">
        <v>514</v>
      </c>
      <c r="G233" s="143" t="s">
        <v>136</v>
      </c>
      <c r="H233" s="144">
        <v>126.4</v>
      </c>
      <c r="I233" s="145">
        <v>0</v>
      </c>
      <c r="J233" s="145">
        <f t="shared" si="60"/>
        <v>0</v>
      </c>
      <c r="K233" s="142" t="s">
        <v>125</v>
      </c>
      <c r="L233" s="27"/>
      <c r="M233" s="146" t="s">
        <v>1</v>
      </c>
      <c r="N233" s="147" t="s">
        <v>37</v>
      </c>
      <c r="O233" s="148">
        <v>0.33488000000000001</v>
      </c>
      <c r="P233" s="148">
        <f t="shared" si="61"/>
        <v>42.328832000000006</v>
      </c>
      <c r="Q233" s="148">
        <v>1.528476E-3</v>
      </c>
      <c r="R233" s="148">
        <f t="shared" si="62"/>
        <v>0.19319936640000002</v>
      </c>
      <c r="S233" s="148">
        <v>0</v>
      </c>
      <c r="T233" s="149">
        <f t="shared" si="63"/>
        <v>0</v>
      </c>
      <c r="U233" s="26"/>
      <c r="V233" s="26"/>
      <c r="W233" s="26"/>
      <c r="X233" s="26"/>
      <c r="Y233" s="26"/>
      <c r="Z233" s="26"/>
      <c r="AA233" s="26"/>
      <c r="AB233" s="26"/>
      <c r="AC233" s="26"/>
      <c r="AD233" s="26"/>
      <c r="AE233" s="26"/>
      <c r="AR233" s="150" t="s">
        <v>126</v>
      </c>
      <c r="AT233" s="150" t="s">
        <v>121</v>
      </c>
      <c r="AU233" s="150" t="s">
        <v>117</v>
      </c>
      <c r="AY233" s="14" t="s">
        <v>118</v>
      </c>
      <c r="BE233" s="151">
        <f t="shared" si="64"/>
        <v>0</v>
      </c>
      <c r="BF233" s="151">
        <f t="shared" si="65"/>
        <v>0</v>
      </c>
      <c r="BG233" s="151">
        <f t="shared" si="66"/>
        <v>0</v>
      </c>
      <c r="BH233" s="151">
        <f t="shared" si="67"/>
        <v>0</v>
      </c>
      <c r="BI233" s="151">
        <f t="shared" si="68"/>
        <v>0</v>
      </c>
      <c r="BJ233" s="14" t="s">
        <v>117</v>
      </c>
      <c r="BK233" s="151">
        <f t="shared" si="69"/>
        <v>0</v>
      </c>
      <c r="BL233" s="14" t="s">
        <v>126</v>
      </c>
      <c r="BM233" s="150" t="s">
        <v>515</v>
      </c>
    </row>
    <row r="234" spans="1:65" s="2" customFormat="1" ht="24.2" customHeight="1">
      <c r="A234" s="26"/>
      <c r="B234" s="139"/>
      <c r="C234" s="140" t="s">
        <v>516</v>
      </c>
      <c r="D234" s="140" t="s">
        <v>121</v>
      </c>
      <c r="E234" s="141" t="s">
        <v>517</v>
      </c>
      <c r="F234" s="142" t="s">
        <v>518</v>
      </c>
      <c r="G234" s="143" t="s">
        <v>136</v>
      </c>
      <c r="H234" s="144">
        <v>32</v>
      </c>
      <c r="I234" s="145">
        <v>0</v>
      </c>
      <c r="J234" s="145">
        <f t="shared" si="60"/>
        <v>0</v>
      </c>
      <c r="K234" s="142" t="s">
        <v>125</v>
      </c>
      <c r="L234" s="27"/>
      <c r="M234" s="146" t="s">
        <v>1</v>
      </c>
      <c r="N234" s="147" t="s">
        <v>37</v>
      </c>
      <c r="O234" s="148">
        <v>0.33712999999999999</v>
      </c>
      <c r="P234" s="148">
        <f t="shared" si="61"/>
        <v>10.78816</v>
      </c>
      <c r="Q234" s="148">
        <v>1.9389603999999999E-3</v>
      </c>
      <c r="R234" s="148">
        <f t="shared" si="62"/>
        <v>6.2046732799999997E-2</v>
      </c>
      <c r="S234" s="148">
        <v>0</v>
      </c>
      <c r="T234" s="149">
        <f t="shared" si="63"/>
        <v>0</v>
      </c>
      <c r="U234" s="26"/>
      <c r="V234" s="26"/>
      <c r="W234" s="26"/>
      <c r="X234" s="26"/>
      <c r="Y234" s="26"/>
      <c r="Z234" s="26"/>
      <c r="AA234" s="26"/>
      <c r="AB234" s="26"/>
      <c r="AC234" s="26"/>
      <c r="AD234" s="26"/>
      <c r="AE234" s="26"/>
      <c r="AR234" s="150" t="s">
        <v>126</v>
      </c>
      <c r="AT234" s="150" t="s">
        <v>121</v>
      </c>
      <c r="AU234" s="150" t="s">
        <v>117</v>
      </c>
      <c r="AY234" s="14" t="s">
        <v>118</v>
      </c>
      <c r="BE234" s="151">
        <f t="shared" si="64"/>
        <v>0</v>
      </c>
      <c r="BF234" s="151">
        <f t="shared" si="65"/>
        <v>0</v>
      </c>
      <c r="BG234" s="151">
        <f t="shared" si="66"/>
        <v>0</v>
      </c>
      <c r="BH234" s="151">
        <f t="shared" si="67"/>
        <v>0</v>
      </c>
      <c r="BI234" s="151">
        <f t="shared" si="68"/>
        <v>0</v>
      </c>
      <c r="BJ234" s="14" t="s">
        <v>117</v>
      </c>
      <c r="BK234" s="151">
        <f t="shared" si="69"/>
        <v>0</v>
      </c>
      <c r="BL234" s="14" t="s">
        <v>126</v>
      </c>
      <c r="BM234" s="150" t="s">
        <v>519</v>
      </c>
    </row>
    <row r="235" spans="1:65" s="2" customFormat="1" ht="24.2" customHeight="1">
      <c r="A235" s="26"/>
      <c r="B235" s="139"/>
      <c r="C235" s="140" t="s">
        <v>520</v>
      </c>
      <c r="D235" s="140" t="s">
        <v>121</v>
      </c>
      <c r="E235" s="141" t="s">
        <v>521</v>
      </c>
      <c r="F235" s="142" t="s">
        <v>522</v>
      </c>
      <c r="G235" s="143" t="s">
        <v>136</v>
      </c>
      <c r="H235" s="144">
        <v>8</v>
      </c>
      <c r="I235" s="145">
        <v>0</v>
      </c>
      <c r="J235" s="145">
        <f t="shared" si="60"/>
        <v>0</v>
      </c>
      <c r="K235" s="142" t="s">
        <v>125</v>
      </c>
      <c r="L235" s="27"/>
      <c r="M235" s="146" t="s">
        <v>1</v>
      </c>
      <c r="N235" s="147" t="s">
        <v>37</v>
      </c>
      <c r="O235" s="148">
        <v>0.38968999999999998</v>
      </c>
      <c r="P235" s="148">
        <f t="shared" si="61"/>
        <v>3.1175199999999998</v>
      </c>
      <c r="Q235" s="148">
        <v>2.9175476000000001E-3</v>
      </c>
      <c r="R235" s="148">
        <f t="shared" si="62"/>
        <v>2.3340380800000001E-2</v>
      </c>
      <c r="S235" s="148">
        <v>0</v>
      </c>
      <c r="T235" s="149">
        <f t="shared" si="63"/>
        <v>0</v>
      </c>
      <c r="U235" s="26"/>
      <c r="V235" s="26"/>
      <c r="W235" s="26"/>
      <c r="X235" s="26"/>
      <c r="Y235" s="26"/>
      <c r="Z235" s="26"/>
      <c r="AA235" s="26"/>
      <c r="AB235" s="26"/>
      <c r="AC235" s="26"/>
      <c r="AD235" s="26"/>
      <c r="AE235" s="26"/>
      <c r="AR235" s="150" t="s">
        <v>126</v>
      </c>
      <c r="AT235" s="150" t="s">
        <v>121</v>
      </c>
      <c r="AU235" s="150" t="s">
        <v>117</v>
      </c>
      <c r="AY235" s="14" t="s">
        <v>118</v>
      </c>
      <c r="BE235" s="151">
        <f t="shared" si="64"/>
        <v>0</v>
      </c>
      <c r="BF235" s="151">
        <f t="shared" si="65"/>
        <v>0</v>
      </c>
      <c r="BG235" s="151">
        <f t="shared" si="66"/>
        <v>0</v>
      </c>
      <c r="BH235" s="151">
        <f t="shared" si="67"/>
        <v>0</v>
      </c>
      <c r="BI235" s="151">
        <f t="shared" si="68"/>
        <v>0</v>
      </c>
      <c r="BJ235" s="14" t="s">
        <v>117</v>
      </c>
      <c r="BK235" s="151">
        <f t="shared" si="69"/>
        <v>0</v>
      </c>
      <c r="BL235" s="14" t="s">
        <v>126</v>
      </c>
      <c r="BM235" s="150" t="s">
        <v>523</v>
      </c>
    </row>
    <row r="236" spans="1:65" s="2" customFormat="1" ht="24.2" customHeight="1">
      <c r="A236" s="26"/>
      <c r="B236" s="139"/>
      <c r="C236" s="140" t="s">
        <v>524</v>
      </c>
      <c r="D236" s="140" t="s">
        <v>121</v>
      </c>
      <c r="E236" s="141" t="s">
        <v>525</v>
      </c>
      <c r="F236" s="142" t="s">
        <v>526</v>
      </c>
      <c r="G236" s="143" t="s">
        <v>136</v>
      </c>
      <c r="H236" s="144">
        <v>3</v>
      </c>
      <c r="I236" s="145">
        <v>0</v>
      </c>
      <c r="J236" s="145">
        <f t="shared" si="60"/>
        <v>0</v>
      </c>
      <c r="K236" s="142" t="s">
        <v>125</v>
      </c>
      <c r="L236" s="27"/>
      <c r="M236" s="146" t="s">
        <v>1</v>
      </c>
      <c r="N236" s="147" t="s">
        <v>37</v>
      </c>
      <c r="O236" s="148">
        <v>0.45221</v>
      </c>
      <c r="P236" s="148">
        <f t="shared" si="61"/>
        <v>1.35663</v>
      </c>
      <c r="Q236" s="148">
        <v>3.820656E-3</v>
      </c>
      <c r="R236" s="148">
        <f t="shared" si="62"/>
        <v>1.1461967999999999E-2</v>
      </c>
      <c r="S236" s="148">
        <v>0</v>
      </c>
      <c r="T236" s="149">
        <f t="shared" si="63"/>
        <v>0</v>
      </c>
      <c r="U236" s="26"/>
      <c r="V236" s="26"/>
      <c r="W236" s="26"/>
      <c r="X236" s="26"/>
      <c r="Y236" s="26"/>
      <c r="Z236" s="26"/>
      <c r="AA236" s="26"/>
      <c r="AB236" s="26"/>
      <c r="AC236" s="26"/>
      <c r="AD236" s="26"/>
      <c r="AE236" s="26"/>
      <c r="AR236" s="150" t="s">
        <v>126</v>
      </c>
      <c r="AT236" s="150" t="s">
        <v>121</v>
      </c>
      <c r="AU236" s="150" t="s">
        <v>117</v>
      </c>
      <c r="AY236" s="14" t="s">
        <v>118</v>
      </c>
      <c r="BE236" s="151">
        <f t="shared" si="64"/>
        <v>0</v>
      </c>
      <c r="BF236" s="151">
        <f t="shared" si="65"/>
        <v>0</v>
      </c>
      <c r="BG236" s="151">
        <f t="shared" si="66"/>
        <v>0</v>
      </c>
      <c r="BH236" s="151">
        <f t="shared" si="67"/>
        <v>0</v>
      </c>
      <c r="BI236" s="151">
        <f t="shared" si="68"/>
        <v>0</v>
      </c>
      <c r="BJ236" s="14" t="s">
        <v>117</v>
      </c>
      <c r="BK236" s="151">
        <f t="shared" si="69"/>
        <v>0</v>
      </c>
      <c r="BL236" s="14" t="s">
        <v>126</v>
      </c>
      <c r="BM236" s="150" t="s">
        <v>527</v>
      </c>
    </row>
    <row r="237" spans="1:65" s="2" customFormat="1" ht="24.2" customHeight="1">
      <c r="A237" s="26"/>
      <c r="B237" s="139"/>
      <c r="C237" s="140" t="s">
        <v>528</v>
      </c>
      <c r="D237" s="140" t="s">
        <v>121</v>
      </c>
      <c r="E237" s="141" t="s">
        <v>529</v>
      </c>
      <c r="F237" s="142" t="s">
        <v>530</v>
      </c>
      <c r="G237" s="143" t="s">
        <v>136</v>
      </c>
      <c r="H237" s="144">
        <v>21.5</v>
      </c>
      <c r="I237" s="145">
        <v>0</v>
      </c>
      <c r="J237" s="145">
        <f t="shared" si="60"/>
        <v>0</v>
      </c>
      <c r="K237" s="142" t="s">
        <v>125</v>
      </c>
      <c r="L237" s="27"/>
      <c r="M237" s="146" t="s">
        <v>1</v>
      </c>
      <c r="N237" s="147" t="s">
        <v>37</v>
      </c>
      <c r="O237" s="148">
        <v>0.49264000000000002</v>
      </c>
      <c r="P237" s="148">
        <f t="shared" si="61"/>
        <v>10.591760000000001</v>
      </c>
      <c r="Q237" s="148">
        <v>4.5466100000000004E-3</v>
      </c>
      <c r="R237" s="148">
        <f t="shared" si="62"/>
        <v>9.7752115000000014E-2</v>
      </c>
      <c r="S237" s="148">
        <v>0</v>
      </c>
      <c r="T237" s="149">
        <f t="shared" si="63"/>
        <v>0</v>
      </c>
      <c r="U237" s="26"/>
      <c r="V237" s="26"/>
      <c r="W237" s="26"/>
      <c r="X237" s="26"/>
      <c r="Y237" s="26"/>
      <c r="Z237" s="26"/>
      <c r="AA237" s="26"/>
      <c r="AB237" s="26"/>
      <c r="AC237" s="26"/>
      <c r="AD237" s="26"/>
      <c r="AE237" s="26"/>
      <c r="AR237" s="150" t="s">
        <v>126</v>
      </c>
      <c r="AT237" s="150" t="s">
        <v>121</v>
      </c>
      <c r="AU237" s="150" t="s">
        <v>117</v>
      </c>
      <c r="AY237" s="14" t="s">
        <v>118</v>
      </c>
      <c r="BE237" s="151">
        <f t="shared" si="64"/>
        <v>0</v>
      </c>
      <c r="BF237" s="151">
        <f t="shared" si="65"/>
        <v>0</v>
      </c>
      <c r="BG237" s="151">
        <f t="shared" si="66"/>
        <v>0</v>
      </c>
      <c r="BH237" s="151">
        <f t="shared" si="67"/>
        <v>0</v>
      </c>
      <c r="BI237" s="151">
        <f t="shared" si="68"/>
        <v>0</v>
      </c>
      <c r="BJ237" s="14" t="s">
        <v>117</v>
      </c>
      <c r="BK237" s="151">
        <f t="shared" si="69"/>
        <v>0</v>
      </c>
      <c r="BL237" s="14" t="s">
        <v>126</v>
      </c>
      <c r="BM237" s="150" t="s">
        <v>531</v>
      </c>
    </row>
    <row r="238" spans="1:65" s="2" customFormat="1" ht="24.2" customHeight="1">
      <c r="A238" s="26"/>
      <c r="B238" s="139"/>
      <c r="C238" s="140" t="s">
        <v>532</v>
      </c>
      <c r="D238" s="140" t="s">
        <v>121</v>
      </c>
      <c r="E238" s="141" t="s">
        <v>533</v>
      </c>
      <c r="F238" s="142" t="s">
        <v>534</v>
      </c>
      <c r="G238" s="143" t="s">
        <v>136</v>
      </c>
      <c r="H238" s="144">
        <v>3</v>
      </c>
      <c r="I238" s="145">
        <v>0</v>
      </c>
      <c r="J238" s="145">
        <f t="shared" si="60"/>
        <v>0</v>
      </c>
      <c r="K238" s="142" t="s">
        <v>125</v>
      </c>
      <c r="L238" s="27"/>
      <c r="M238" s="146" t="s">
        <v>1</v>
      </c>
      <c r="N238" s="147" t="s">
        <v>37</v>
      </c>
      <c r="O238" s="148">
        <v>0.55764999999999998</v>
      </c>
      <c r="P238" s="148">
        <f t="shared" si="61"/>
        <v>1.6729499999999999</v>
      </c>
      <c r="Q238" s="148">
        <v>6.2925612000000004E-3</v>
      </c>
      <c r="R238" s="148">
        <f t="shared" si="62"/>
        <v>1.88776836E-2</v>
      </c>
      <c r="S238" s="148">
        <v>0</v>
      </c>
      <c r="T238" s="149">
        <f t="shared" si="63"/>
        <v>0</v>
      </c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R238" s="150" t="s">
        <v>126</v>
      </c>
      <c r="AT238" s="150" t="s">
        <v>121</v>
      </c>
      <c r="AU238" s="150" t="s">
        <v>117</v>
      </c>
      <c r="AY238" s="14" t="s">
        <v>118</v>
      </c>
      <c r="BE238" s="151">
        <f t="shared" si="64"/>
        <v>0</v>
      </c>
      <c r="BF238" s="151">
        <f t="shared" si="65"/>
        <v>0</v>
      </c>
      <c r="BG238" s="151">
        <f t="shared" si="66"/>
        <v>0</v>
      </c>
      <c r="BH238" s="151">
        <f t="shared" si="67"/>
        <v>0</v>
      </c>
      <c r="BI238" s="151">
        <f t="shared" si="68"/>
        <v>0</v>
      </c>
      <c r="BJ238" s="14" t="s">
        <v>117</v>
      </c>
      <c r="BK238" s="151">
        <f t="shared" si="69"/>
        <v>0</v>
      </c>
      <c r="BL238" s="14" t="s">
        <v>126</v>
      </c>
      <c r="BM238" s="150" t="s">
        <v>535</v>
      </c>
    </row>
    <row r="239" spans="1:65" s="2" customFormat="1" ht="24.2" customHeight="1">
      <c r="A239" s="26"/>
      <c r="B239" s="139"/>
      <c r="C239" s="140" t="s">
        <v>536</v>
      </c>
      <c r="D239" s="140" t="s">
        <v>121</v>
      </c>
      <c r="E239" s="141" t="s">
        <v>537</v>
      </c>
      <c r="F239" s="142" t="s">
        <v>538</v>
      </c>
      <c r="G239" s="143" t="s">
        <v>136</v>
      </c>
      <c r="H239" s="144">
        <v>15</v>
      </c>
      <c r="I239" s="145">
        <v>0</v>
      </c>
      <c r="J239" s="145">
        <f t="shared" si="60"/>
        <v>0</v>
      </c>
      <c r="K239" s="142" t="s">
        <v>125</v>
      </c>
      <c r="L239" s="27"/>
      <c r="M239" s="146" t="s">
        <v>1</v>
      </c>
      <c r="N239" s="147" t="s">
        <v>37</v>
      </c>
      <c r="O239" s="148">
        <v>0.58786000000000005</v>
      </c>
      <c r="P239" s="148">
        <f t="shared" si="61"/>
        <v>8.8179000000000016</v>
      </c>
      <c r="Q239" s="148">
        <v>6.6519316E-3</v>
      </c>
      <c r="R239" s="148">
        <f t="shared" si="62"/>
        <v>9.9778974000000006E-2</v>
      </c>
      <c r="S239" s="148">
        <v>0</v>
      </c>
      <c r="T239" s="149">
        <f t="shared" si="63"/>
        <v>0</v>
      </c>
      <c r="U239" s="26"/>
      <c r="V239" s="26"/>
      <c r="W239" s="26"/>
      <c r="X239" s="26"/>
      <c r="Y239" s="26"/>
      <c r="Z239" s="26"/>
      <c r="AA239" s="26"/>
      <c r="AB239" s="26"/>
      <c r="AC239" s="26"/>
      <c r="AD239" s="26"/>
      <c r="AE239" s="26"/>
      <c r="AR239" s="150" t="s">
        <v>126</v>
      </c>
      <c r="AT239" s="150" t="s">
        <v>121</v>
      </c>
      <c r="AU239" s="150" t="s">
        <v>117</v>
      </c>
      <c r="AY239" s="14" t="s">
        <v>118</v>
      </c>
      <c r="BE239" s="151">
        <f t="shared" si="64"/>
        <v>0</v>
      </c>
      <c r="BF239" s="151">
        <f t="shared" si="65"/>
        <v>0</v>
      </c>
      <c r="BG239" s="151">
        <f t="shared" si="66"/>
        <v>0</v>
      </c>
      <c r="BH239" s="151">
        <f t="shared" si="67"/>
        <v>0</v>
      </c>
      <c r="BI239" s="151">
        <f t="shared" si="68"/>
        <v>0</v>
      </c>
      <c r="BJ239" s="14" t="s">
        <v>117</v>
      </c>
      <c r="BK239" s="151">
        <f t="shared" si="69"/>
        <v>0</v>
      </c>
      <c r="BL239" s="14" t="s">
        <v>126</v>
      </c>
      <c r="BM239" s="150" t="s">
        <v>539</v>
      </c>
    </row>
    <row r="240" spans="1:65" s="2" customFormat="1" ht="24.2" customHeight="1">
      <c r="A240" s="26"/>
      <c r="B240" s="139"/>
      <c r="C240" s="140" t="s">
        <v>540</v>
      </c>
      <c r="D240" s="140" t="s">
        <v>121</v>
      </c>
      <c r="E240" s="141" t="s">
        <v>541</v>
      </c>
      <c r="F240" s="142" t="s">
        <v>542</v>
      </c>
      <c r="G240" s="143" t="s">
        <v>136</v>
      </c>
      <c r="H240" s="144">
        <v>208.5</v>
      </c>
      <c r="I240" s="145">
        <v>0</v>
      </c>
      <c r="J240" s="145">
        <f t="shared" si="60"/>
        <v>0</v>
      </c>
      <c r="K240" s="142" t="s">
        <v>125</v>
      </c>
      <c r="L240" s="27"/>
      <c r="M240" s="146" t="s">
        <v>1</v>
      </c>
      <c r="N240" s="147" t="s">
        <v>37</v>
      </c>
      <c r="O240" s="148">
        <v>3.1E-2</v>
      </c>
      <c r="P240" s="148">
        <f t="shared" si="61"/>
        <v>6.4634999999999998</v>
      </c>
      <c r="Q240" s="148">
        <v>0</v>
      </c>
      <c r="R240" s="148">
        <f t="shared" si="62"/>
        <v>0</v>
      </c>
      <c r="S240" s="148">
        <v>0</v>
      </c>
      <c r="T240" s="149">
        <f t="shared" si="63"/>
        <v>0</v>
      </c>
      <c r="U240" s="26"/>
      <c r="V240" s="26"/>
      <c r="W240" s="26"/>
      <c r="X240" s="26"/>
      <c r="Y240" s="26"/>
      <c r="Z240" s="26"/>
      <c r="AA240" s="26"/>
      <c r="AB240" s="26"/>
      <c r="AC240" s="26"/>
      <c r="AD240" s="26"/>
      <c r="AE240" s="26"/>
      <c r="AR240" s="150" t="s">
        <v>126</v>
      </c>
      <c r="AT240" s="150" t="s">
        <v>121</v>
      </c>
      <c r="AU240" s="150" t="s">
        <v>117</v>
      </c>
      <c r="AY240" s="14" t="s">
        <v>118</v>
      </c>
      <c r="BE240" s="151">
        <f t="shared" si="64"/>
        <v>0</v>
      </c>
      <c r="BF240" s="151">
        <f t="shared" si="65"/>
        <v>0</v>
      </c>
      <c r="BG240" s="151">
        <f t="shared" si="66"/>
        <v>0</v>
      </c>
      <c r="BH240" s="151">
        <f t="shared" si="67"/>
        <v>0</v>
      </c>
      <c r="BI240" s="151">
        <f t="shared" si="68"/>
        <v>0</v>
      </c>
      <c r="BJ240" s="14" t="s">
        <v>117</v>
      </c>
      <c r="BK240" s="151">
        <f t="shared" si="69"/>
        <v>0</v>
      </c>
      <c r="BL240" s="14" t="s">
        <v>126</v>
      </c>
      <c r="BM240" s="150" t="s">
        <v>543</v>
      </c>
    </row>
    <row r="241" spans="1:65" s="2" customFormat="1" ht="33" customHeight="1">
      <c r="A241" s="26"/>
      <c r="B241" s="139"/>
      <c r="C241" s="140" t="s">
        <v>544</v>
      </c>
      <c r="D241" s="140" t="s">
        <v>121</v>
      </c>
      <c r="E241" s="141" t="s">
        <v>545</v>
      </c>
      <c r="F241" s="142" t="s">
        <v>546</v>
      </c>
      <c r="G241" s="143" t="s">
        <v>348</v>
      </c>
      <c r="H241" s="144">
        <v>0.20599999999999999</v>
      </c>
      <c r="I241" s="145">
        <v>0</v>
      </c>
      <c r="J241" s="145">
        <f t="shared" si="60"/>
        <v>0</v>
      </c>
      <c r="K241" s="142" t="s">
        <v>125</v>
      </c>
      <c r="L241" s="27"/>
      <c r="M241" s="146" t="s">
        <v>1</v>
      </c>
      <c r="N241" s="147" t="s">
        <v>37</v>
      </c>
      <c r="O241" s="148">
        <v>3.3690000000000002</v>
      </c>
      <c r="P241" s="148">
        <f t="shared" si="61"/>
        <v>0.69401400000000002</v>
      </c>
      <c r="Q241" s="148">
        <v>0</v>
      </c>
      <c r="R241" s="148">
        <f t="shared" si="62"/>
        <v>0</v>
      </c>
      <c r="S241" s="148">
        <v>0</v>
      </c>
      <c r="T241" s="149">
        <f t="shared" si="63"/>
        <v>0</v>
      </c>
      <c r="U241" s="26"/>
      <c r="V241" s="26"/>
      <c r="W241" s="26"/>
      <c r="X241" s="26"/>
      <c r="Y241" s="26"/>
      <c r="Z241" s="26"/>
      <c r="AA241" s="26"/>
      <c r="AB241" s="26"/>
      <c r="AC241" s="26"/>
      <c r="AD241" s="26"/>
      <c r="AE241" s="26"/>
      <c r="AR241" s="150" t="s">
        <v>126</v>
      </c>
      <c r="AT241" s="150" t="s">
        <v>121</v>
      </c>
      <c r="AU241" s="150" t="s">
        <v>117</v>
      </c>
      <c r="AY241" s="14" t="s">
        <v>118</v>
      </c>
      <c r="BE241" s="151">
        <f t="shared" si="64"/>
        <v>0</v>
      </c>
      <c r="BF241" s="151">
        <f t="shared" si="65"/>
        <v>0</v>
      </c>
      <c r="BG241" s="151">
        <f t="shared" si="66"/>
        <v>0</v>
      </c>
      <c r="BH241" s="151">
        <f t="shared" si="67"/>
        <v>0</v>
      </c>
      <c r="BI241" s="151">
        <f t="shared" si="68"/>
        <v>0</v>
      </c>
      <c r="BJ241" s="14" t="s">
        <v>117</v>
      </c>
      <c r="BK241" s="151">
        <f t="shared" si="69"/>
        <v>0</v>
      </c>
      <c r="BL241" s="14" t="s">
        <v>126</v>
      </c>
      <c r="BM241" s="150" t="s">
        <v>547</v>
      </c>
    </row>
    <row r="242" spans="1:65" s="2" customFormat="1" ht="24.2" customHeight="1">
      <c r="A242" s="26"/>
      <c r="B242" s="139"/>
      <c r="C242" s="140" t="s">
        <v>548</v>
      </c>
      <c r="D242" s="140" t="s">
        <v>121</v>
      </c>
      <c r="E242" s="141" t="s">
        <v>549</v>
      </c>
      <c r="F242" s="142" t="s">
        <v>550</v>
      </c>
      <c r="G242" s="143" t="s">
        <v>348</v>
      </c>
      <c r="H242" s="144">
        <v>0.50900000000000001</v>
      </c>
      <c r="I242" s="145">
        <v>0</v>
      </c>
      <c r="J242" s="145">
        <f t="shared" si="60"/>
        <v>0</v>
      </c>
      <c r="K242" s="142" t="s">
        <v>125</v>
      </c>
      <c r="L242" s="27"/>
      <c r="M242" s="146" t="s">
        <v>1</v>
      </c>
      <c r="N242" s="147" t="s">
        <v>37</v>
      </c>
      <c r="O242" s="148">
        <v>3.3690000000000002</v>
      </c>
      <c r="P242" s="148">
        <f t="shared" si="61"/>
        <v>1.7148210000000002</v>
      </c>
      <c r="Q242" s="148">
        <v>0</v>
      </c>
      <c r="R242" s="148">
        <f t="shared" si="62"/>
        <v>0</v>
      </c>
      <c r="S242" s="148">
        <v>0</v>
      </c>
      <c r="T242" s="149">
        <f t="shared" si="63"/>
        <v>0</v>
      </c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R242" s="150" t="s">
        <v>126</v>
      </c>
      <c r="AT242" s="150" t="s">
        <v>121</v>
      </c>
      <c r="AU242" s="150" t="s">
        <v>117</v>
      </c>
      <c r="AY242" s="14" t="s">
        <v>118</v>
      </c>
      <c r="BE242" s="151">
        <f t="shared" si="64"/>
        <v>0</v>
      </c>
      <c r="BF242" s="151">
        <f t="shared" si="65"/>
        <v>0</v>
      </c>
      <c r="BG242" s="151">
        <f t="shared" si="66"/>
        <v>0</v>
      </c>
      <c r="BH242" s="151">
        <f t="shared" si="67"/>
        <v>0</v>
      </c>
      <c r="BI242" s="151">
        <f t="shared" si="68"/>
        <v>0</v>
      </c>
      <c r="BJ242" s="14" t="s">
        <v>117</v>
      </c>
      <c r="BK242" s="151">
        <f t="shared" si="69"/>
        <v>0</v>
      </c>
      <c r="BL242" s="14" t="s">
        <v>126</v>
      </c>
      <c r="BM242" s="150" t="s">
        <v>551</v>
      </c>
    </row>
    <row r="243" spans="1:65" s="2" customFormat="1" ht="24.2" customHeight="1">
      <c r="A243" s="26"/>
      <c r="B243" s="139"/>
      <c r="C243" s="140" t="s">
        <v>552</v>
      </c>
      <c r="D243" s="140" t="s">
        <v>121</v>
      </c>
      <c r="E243" s="141" t="s">
        <v>553</v>
      </c>
      <c r="F243" s="142" t="s">
        <v>554</v>
      </c>
      <c r="G243" s="143" t="s">
        <v>348</v>
      </c>
      <c r="H243" s="144">
        <v>0.50900000000000001</v>
      </c>
      <c r="I243" s="145">
        <v>0</v>
      </c>
      <c r="J243" s="145">
        <f t="shared" si="60"/>
        <v>0</v>
      </c>
      <c r="K243" s="142" t="s">
        <v>125</v>
      </c>
      <c r="L243" s="27"/>
      <c r="M243" s="146" t="s">
        <v>1</v>
      </c>
      <c r="N243" s="147" t="s">
        <v>37</v>
      </c>
      <c r="O243" s="148">
        <v>3.07</v>
      </c>
      <c r="P243" s="148">
        <f t="shared" si="61"/>
        <v>1.56263</v>
      </c>
      <c r="Q243" s="148">
        <v>0</v>
      </c>
      <c r="R243" s="148">
        <f t="shared" si="62"/>
        <v>0</v>
      </c>
      <c r="S243" s="148">
        <v>0</v>
      </c>
      <c r="T243" s="149">
        <f t="shared" si="63"/>
        <v>0</v>
      </c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R243" s="150" t="s">
        <v>126</v>
      </c>
      <c r="AT243" s="150" t="s">
        <v>121</v>
      </c>
      <c r="AU243" s="150" t="s">
        <v>117</v>
      </c>
      <c r="AY243" s="14" t="s">
        <v>118</v>
      </c>
      <c r="BE243" s="151">
        <f t="shared" si="64"/>
        <v>0</v>
      </c>
      <c r="BF243" s="151">
        <f t="shared" si="65"/>
        <v>0</v>
      </c>
      <c r="BG243" s="151">
        <f t="shared" si="66"/>
        <v>0</v>
      </c>
      <c r="BH243" s="151">
        <f t="shared" si="67"/>
        <v>0</v>
      </c>
      <c r="BI243" s="151">
        <f t="shared" si="68"/>
        <v>0</v>
      </c>
      <c r="BJ243" s="14" t="s">
        <v>117</v>
      </c>
      <c r="BK243" s="151">
        <f t="shared" si="69"/>
        <v>0</v>
      </c>
      <c r="BL243" s="14" t="s">
        <v>126</v>
      </c>
      <c r="BM243" s="150" t="s">
        <v>555</v>
      </c>
    </row>
    <row r="244" spans="1:65" s="2" customFormat="1" ht="24.2" customHeight="1">
      <c r="A244" s="26"/>
      <c r="B244" s="139"/>
      <c r="C244" s="140" t="s">
        <v>556</v>
      </c>
      <c r="D244" s="140" t="s">
        <v>121</v>
      </c>
      <c r="E244" s="141" t="s">
        <v>557</v>
      </c>
      <c r="F244" s="142" t="s">
        <v>558</v>
      </c>
      <c r="G244" s="143" t="s">
        <v>348</v>
      </c>
      <c r="H244" s="144">
        <v>0.50900000000000001</v>
      </c>
      <c r="I244" s="145">
        <v>0</v>
      </c>
      <c r="J244" s="145">
        <f t="shared" si="60"/>
        <v>0</v>
      </c>
      <c r="K244" s="142" t="s">
        <v>125</v>
      </c>
      <c r="L244" s="27"/>
      <c r="M244" s="146" t="s">
        <v>1</v>
      </c>
      <c r="N244" s="147" t="s">
        <v>37</v>
      </c>
      <c r="O244" s="148">
        <v>0.88700000000000001</v>
      </c>
      <c r="P244" s="148">
        <f t="shared" si="61"/>
        <v>0.45148300000000002</v>
      </c>
      <c r="Q244" s="148">
        <v>0</v>
      </c>
      <c r="R244" s="148">
        <f t="shared" si="62"/>
        <v>0</v>
      </c>
      <c r="S244" s="148">
        <v>0</v>
      </c>
      <c r="T244" s="149">
        <f t="shared" si="63"/>
        <v>0</v>
      </c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R244" s="150" t="s">
        <v>126</v>
      </c>
      <c r="AT244" s="150" t="s">
        <v>121</v>
      </c>
      <c r="AU244" s="150" t="s">
        <v>117</v>
      </c>
      <c r="AY244" s="14" t="s">
        <v>118</v>
      </c>
      <c r="BE244" s="151">
        <f t="shared" si="64"/>
        <v>0</v>
      </c>
      <c r="BF244" s="151">
        <f t="shared" si="65"/>
        <v>0</v>
      </c>
      <c r="BG244" s="151">
        <f t="shared" si="66"/>
        <v>0</v>
      </c>
      <c r="BH244" s="151">
        <f t="shared" si="67"/>
        <v>0</v>
      </c>
      <c r="BI244" s="151">
        <f t="shared" si="68"/>
        <v>0</v>
      </c>
      <c r="BJ244" s="14" t="s">
        <v>117</v>
      </c>
      <c r="BK244" s="151">
        <f t="shared" si="69"/>
        <v>0</v>
      </c>
      <c r="BL244" s="14" t="s">
        <v>126</v>
      </c>
      <c r="BM244" s="150" t="s">
        <v>559</v>
      </c>
    </row>
    <row r="245" spans="1:65" s="2" customFormat="1" ht="24.2" customHeight="1">
      <c r="A245" s="26"/>
      <c r="B245" s="139"/>
      <c r="C245" s="140" t="s">
        <v>560</v>
      </c>
      <c r="D245" s="140" t="s">
        <v>121</v>
      </c>
      <c r="E245" s="141" t="s">
        <v>561</v>
      </c>
      <c r="F245" s="142" t="s">
        <v>562</v>
      </c>
      <c r="G245" s="143" t="s">
        <v>348</v>
      </c>
      <c r="H245" s="144">
        <v>25.45</v>
      </c>
      <c r="I245" s="145">
        <v>0</v>
      </c>
      <c r="J245" s="145">
        <f t="shared" si="60"/>
        <v>0</v>
      </c>
      <c r="K245" s="142" t="s">
        <v>125</v>
      </c>
      <c r="L245" s="27"/>
      <c r="M245" s="146" t="s">
        <v>1</v>
      </c>
      <c r="N245" s="147" t="s">
        <v>37</v>
      </c>
      <c r="O245" s="148">
        <v>7.0000000000000001E-3</v>
      </c>
      <c r="P245" s="148">
        <f t="shared" si="61"/>
        <v>0.17815</v>
      </c>
      <c r="Q245" s="148">
        <v>0</v>
      </c>
      <c r="R245" s="148">
        <f t="shared" si="62"/>
        <v>0</v>
      </c>
      <c r="S245" s="148">
        <v>0</v>
      </c>
      <c r="T245" s="149">
        <f t="shared" si="63"/>
        <v>0</v>
      </c>
      <c r="U245" s="26"/>
      <c r="V245" s="26"/>
      <c r="W245" s="26"/>
      <c r="X245" s="26"/>
      <c r="Y245" s="26"/>
      <c r="Z245" s="26"/>
      <c r="AA245" s="26"/>
      <c r="AB245" s="26"/>
      <c r="AC245" s="26"/>
      <c r="AD245" s="26"/>
      <c r="AE245" s="26"/>
      <c r="AR245" s="150" t="s">
        <v>126</v>
      </c>
      <c r="AT245" s="150" t="s">
        <v>121</v>
      </c>
      <c r="AU245" s="150" t="s">
        <v>117</v>
      </c>
      <c r="AY245" s="14" t="s">
        <v>118</v>
      </c>
      <c r="BE245" s="151">
        <f t="shared" si="64"/>
        <v>0</v>
      </c>
      <c r="BF245" s="151">
        <f t="shared" si="65"/>
        <v>0</v>
      </c>
      <c r="BG245" s="151">
        <f t="shared" si="66"/>
        <v>0</v>
      </c>
      <c r="BH245" s="151">
        <f t="shared" si="67"/>
        <v>0</v>
      </c>
      <c r="BI245" s="151">
        <f t="shared" si="68"/>
        <v>0</v>
      </c>
      <c r="BJ245" s="14" t="s">
        <v>117</v>
      </c>
      <c r="BK245" s="151">
        <f t="shared" si="69"/>
        <v>0</v>
      </c>
      <c r="BL245" s="14" t="s">
        <v>126</v>
      </c>
      <c r="BM245" s="150" t="s">
        <v>563</v>
      </c>
    </row>
    <row r="246" spans="1:65" s="12" customFormat="1" ht="22.9" customHeight="1">
      <c r="B246" s="127"/>
      <c r="D246" s="128" t="s">
        <v>70</v>
      </c>
      <c r="E246" s="137" t="s">
        <v>564</v>
      </c>
      <c r="F246" s="137" t="s">
        <v>565</v>
      </c>
      <c r="J246" s="138">
        <f>BK246</f>
        <v>0</v>
      </c>
      <c r="L246" s="127"/>
      <c r="M246" s="131"/>
      <c r="N246" s="132"/>
      <c r="O246" s="132"/>
      <c r="P246" s="133">
        <f>SUM(P247:P302)</f>
        <v>72.317081999999985</v>
      </c>
      <c r="Q246" s="132"/>
      <c r="R246" s="133">
        <f>SUM(R247:R302)</f>
        <v>0.18196495999999998</v>
      </c>
      <c r="S246" s="132"/>
      <c r="T246" s="134">
        <f>SUM(T247:T302)</f>
        <v>0.1057</v>
      </c>
      <c r="AR246" s="128" t="s">
        <v>117</v>
      </c>
      <c r="AT246" s="135" t="s">
        <v>70</v>
      </c>
      <c r="AU246" s="135" t="s">
        <v>79</v>
      </c>
      <c r="AY246" s="128" t="s">
        <v>118</v>
      </c>
      <c r="BK246" s="136">
        <f>SUM(BK247:BK302)</f>
        <v>0</v>
      </c>
    </row>
    <row r="247" spans="1:65" s="2" customFormat="1" ht="24.2" customHeight="1">
      <c r="A247" s="26"/>
      <c r="B247" s="139"/>
      <c r="C247" s="140" t="s">
        <v>566</v>
      </c>
      <c r="D247" s="140" t="s">
        <v>121</v>
      </c>
      <c r="E247" s="141" t="s">
        <v>567</v>
      </c>
      <c r="F247" s="142" t="s">
        <v>568</v>
      </c>
      <c r="G247" s="143" t="s">
        <v>180</v>
      </c>
      <c r="H247" s="144">
        <v>114</v>
      </c>
      <c r="I247" s="145">
        <v>0</v>
      </c>
      <c r="J247" s="145">
        <f t="shared" ref="J247:J278" si="70">ROUND(I247*H247,2)</f>
        <v>0</v>
      </c>
      <c r="K247" s="142" t="s">
        <v>125</v>
      </c>
      <c r="L247" s="27"/>
      <c r="M247" s="146" t="s">
        <v>1</v>
      </c>
      <c r="N247" s="147" t="s">
        <v>37</v>
      </c>
      <c r="O247" s="148">
        <v>0.15717999999999999</v>
      </c>
      <c r="P247" s="148">
        <f t="shared" ref="P247:P278" si="71">O247*H247</f>
        <v>17.918519999999997</v>
      </c>
      <c r="Q247" s="148">
        <v>9.2159999999999999E-5</v>
      </c>
      <c r="R247" s="148">
        <f t="shared" ref="R247:R278" si="72">Q247*H247</f>
        <v>1.050624E-2</v>
      </c>
      <c r="S247" s="148">
        <v>4.4999999999999999E-4</v>
      </c>
      <c r="T247" s="149">
        <f t="shared" ref="T247:T278" si="73">S247*H247</f>
        <v>5.1299999999999998E-2</v>
      </c>
      <c r="U247" s="26"/>
      <c r="V247" s="26"/>
      <c r="W247" s="26"/>
      <c r="X247" s="26"/>
      <c r="Y247" s="26"/>
      <c r="Z247" s="26"/>
      <c r="AA247" s="26"/>
      <c r="AB247" s="26"/>
      <c r="AC247" s="26"/>
      <c r="AD247" s="26"/>
      <c r="AE247" s="26"/>
      <c r="AR247" s="150" t="s">
        <v>126</v>
      </c>
      <c r="AT247" s="150" t="s">
        <v>121</v>
      </c>
      <c r="AU247" s="150" t="s">
        <v>117</v>
      </c>
      <c r="AY247" s="14" t="s">
        <v>118</v>
      </c>
      <c r="BE247" s="151">
        <f t="shared" ref="BE247:BE278" si="74">IF(N247="základná",J247,0)</f>
        <v>0</v>
      </c>
      <c r="BF247" s="151">
        <f t="shared" ref="BF247:BF278" si="75">IF(N247="znížená",J247,0)</f>
        <v>0</v>
      </c>
      <c r="BG247" s="151">
        <f t="shared" ref="BG247:BG278" si="76">IF(N247="zákl. prenesená",J247,0)</f>
        <v>0</v>
      </c>
      <c r="BH247" s="151">
        <f t="shared" ref="BH247:BH278" si="77">IF(N247="zníž. prenesená",J247,0)</f>
        <v>0</v>
      </c>
      <c r="BI247" s="151">
        <f t="shared" ref="BI247:BI278" si="78">IF(N247="nulová",J247,0)</f>
        <v>0</v>
      </c>
      <c r="BJ247" s="14" t="s">
        <v>117</v>
      </c>
      <c r="BK247" s="151">
        <f t="shared" ref="BK247:BK278" si="79">ROUND(I247*H247,2)</f>
        <v>0</v>
      </c>
      <c r="BL247" s="14" t="s">
        <v>126</v>
      </c>
      <c r="BM247" s="150" t="s">
        <v>569</v>
      </c>
    </row>
    <row r="248" spans="1:65" s="2" customFormat="1" ht="24.2" customHeight="1">
      <c r="A248" s="26"/>
      <c r="B248" s="139"/>
      <c r="C248" s="140" t="s">
        <v>570</v>
      </c>
      <c r="D248" s="140" t="s">
        <v>121</v>
      </c>
      <c r="E248" s="141" t="s">
        <v>571</v>
      </c>
      <c r="F248" s="142" t="s">
        <v>572</v>
      </c>
      <c r="G248" s="143" t="s">
        <v>180</v>
      </c>
      <c r="H248" s="144">
        <v>24</v>
      </c>
      <c r="I248" s="145">
        <v>0</v>
      </c>
      <c r="J248" s="145">
        <f t="shared" si="70"/>
        <v>0</v>
      </c>
      <c r="K248" s="142" t="s">
        <v>125</v>
      </c>
      <c r="L248" s="27"/>
      <c r="M248" s="146" t="s">
        <v>1</v>
      </c>
      <c r="N248" s="147" t="s">
        <v>37</v>
      </c>
      <c r="O248" s="148">
        <v>0.29535</v>
      </c>
      <c r="P248" s="148">
        <f t="shared" si="71"/>
        <v>7.0884</v>
      </c>
      <c r="Q248" s="148">
        <v>1.728E-4</v>
      </c>
      <c r="R248" s="148">
        <f t="shared" si="72"/>
        <v>4.1472000000000002E-3</v>
      </c>
      <c r="S248" s="148">
        <v>2E-3</v>
      </c>
      <c r="T248" s="149">
        <f t="shared" si="73"/>
        <v>4.8000000000000001E-2</v>
      </c>
      <c r="U248" s="26"/>
      <c r="V248" s="26"/>
      <c r="W248" s="26"/>
      <c r="X248" s="26"/>
      <c r="Y248" s="26"/>
      <c r="Z248" s="26"/>
      <c r="AA248" s="26"/>
      <c r="AB248" s="26"/>
      <c r="AC248" s="26"/>
      <c r="AD248" s="26"/>
      <c r="AE248" s="26"/>
      <c r="AR248" s="150" t="s">
        <v>126</v>
      </c>
      <c r="AT248" s="150" t="s">
        <v>121</v>
      </c>
      <c r="AU248" s="150" t="s">
        <v>117</v>
      </c>
      <c r="AY248" s="14" t="s">
        <v>118</v>
      </c>
      <c r="BE248" s="151">
        <f t="shared" si="74"/>
        <v>0</v>
      </c>
      <c r="BF248" s="151">
        <f t="shared" si="75"/>
        <v>0</v>
      </c>
      <c r="BG248" s="151">
        <f t="shared" si="76"/>
        <v>0</v>
      </c>
      <c r="BH248" s="151">
        <f t="shared" si="77"/>
        <v>0</v>
      </c>
      <c r="BI248" s="151">
        <f t="shared" si="78"/>
        <v>0</v>
      </c>
      <c r="BJ248" s="14" t="s">
        <v>117</v>
      </c>
      <c r="BK248" s="151">
        <f t="shared" si="79"/>
        <v>0</v>
      </c>
      <c r="BL248" s="14" t="s">
        <v>126</v>
      </c>
      <c r="BM248" s="150" t="s">
        <v>573</v>
      </c>
    </row>
    <row r="249" spans="1:65" s="2" customFormat="1" ht="16.5" customHeight="1">
      <c r="A249" s="26"/>
      <c r="B249" s="139"/>
      <c r="C249" s="140" t="s">
        <v>574</v>
      </c>
      <c r="D249" s="140" t="s">
        <v>121</v>
      </c>
      <c r="E249" s="141" t="s">
        <v>575</v>
      </c>
      <c r="F249" s="142" t="s">
        <v>576</v>
      </c>
      <c r="G249" s="143" t="s">
        <v>180</v>
      </c>
      <c r="H249" s="144">
        <v>3</v>
      </c>
      <c r="I249" s="145">
        <v>0</v>
      </c>
      <c r="J249" s="145">
        <f t="shared" si="70"/>
        <v>0</v>
      </c>
      <c r="K249" s="142" t="s">
        <v>125</v>
      </c>
      <c r="L249" s="27"/>
      <c r="M249" s="146" t="s">
        <v>1</v>
      </c>
      <c r="N249" s="147" t="s">
        <v>37</v>
      </c>
      <c r="O249" s="148">
        <v>4.802E-2</v>
      </c>
      <c r="P249" s="148">
        <f t="shared" si="71"/>
        <v>0.14405999999999999</v>
      </c>
      <c r="Q249" s="148">
        <v>3.0000000000000001E-5</v>
      </c>
      <c r="R249" s="148">
        <f t="shared" si="72"/>
        <v>9.0000000000000006E-5</v>
      </c>
      <c r="S249" s="148">
        <v>0</v>
      </c>
      <c r="T249" s="149">
        <f t="shared" si="73"/>
        <v>0</v>
      </c>
      <c r="U249" s="26"/>
      <c r="V249" s="26"/>
      <c r="W249" s="26"/>
      <c r="X249" s="26"/>
      <c r="Y249" s="26"/>
      <c r="Z249" s="26"/>
      <c r="AA249" s="26"/>
      <c r="AB249" s="26"/>
      <c r="AC249" s="26"/>
      <c r="AD249" s="26"/>
      <c r="AE249" s="26"/>
      <c r="AR249" s="150" t="s">
        <v>126</v>
      </c>
      <c r="AT249" s="150" t="s">
        <v>121</v>
      </c>
      <c r="AU249" s="150" t="s">
        <v>117</v>
      </c>
      <c r="AY249" s="14" t="s">
        <v>118</v>
      </c>
      <c r="BE249" s="151">
        <f t="shared" si="74"/>
        <v>0</v>
      </c>
      <c r="BF249" s="151">
        <f t="shared" si="75"/>
        <v>0</v>
      </c>
      <c r="BG249" s="151">
        <f t="shared" si="76"/>
        <v>0</v>
      </c>
      <c r="BH249" s="151">
        <f t="shared" si="77"/>
        <v>0</v>
      </c>
      <c r="BI249" s="151">
        <f t="shared" si="78"/>
        <v>0</v>
      </c>
      <c r="BJ249" s="14" t="s">
        <v>117</v>
      </c>
      <c r="BK249" s="151">
        <f t="shared" si="79"/>
        <v>0</v>
      </c>
      <c r="BL249" s="14" t="s">
        <v>126</v>
      </c>
      <c r="BM249" s="150" t="s">
        <v>577</v>
      </c>
    </row>
    <row r="250" spans="1:65" s="2" customFormat="1" ht="16.5" customHeight="1">
      <c r="A250" s="26"/>
      <c r="B250" s="139"/>
      <c r="C250" s="152" t="s">
        <v>578</v>
      </c>
      <c r="D250" s="152" t="s">
        <v>128</v>
      </c>
      <c r="E250" s="153" t="s">
        <v>579</v>
      </c>
      <c r="F250" s="154" t="s">
        <v>580</v>
      </c>
      <c r="G250" s="155" t="s">
        <v>180</v>
      </c>
      <c r="H250" s="156">
        <v>3</v>
      </c>
      <c r="I250" s="157">
        <v>0</v>
      </c>
      <c r="J250" s="157">
        <f t="shared" si="70"/>
        <v>0</v>
      </c>
      <c r="K250" s="154" t="s">
        <v>125</v>
      </c>
      <c r="L250" s="158"/>
      <c r="M250" s="159" t="s">
        <v>1</v>
      </c>
      <c r="N250" s="160" t="s">
        <v>37</v>
      </c>
      <c r="O250" s="148">
        <v>0</v>
      </c>
      <c r="P250" s="148">
        <f t="shared" si="71"/>
        <v>0</v>
      </c>
      <c r="Q250" s="148">
        <v>1E-4</v>
      </c>
      <c r="R250" s="148">
        <f t="shared" si="72"/>
        <v>3.0000000000000003E-4</v>
      </c>
      <c r="S250" s="148">
        <v>0</v>
      </c>
      <c r="T250" s="149">
        <f t="shared" si="73"/>
        <v>0</v>
      </c>
      <c r="U250" s="26"/>
      <c r="V250" s="26"/>
      <c r="W250" s="26"/>
      <c r="X250" s="26"/>
      <c r="Y250" s="26"/>
      <c r="Z250" s="26"/>
      <c r="AA250" s="26"/>
      <c r="AB250" s="26"/>
      <c r="AC250" s="26"/>
      <c r="AD250" s="26"/>
      <c r="AE250" s="26"/>
      <c r="AR250" s="150" t="s">
        <v>131</v>
      </c>
      <c r="AT250" s="150" t="s">
        <v>128</v>
      </c>
      <c r="AU250" s="150" t="s">
        <v>117</v>
      </c>
      <c r="AY250" s="14" t="s">
        <v>118</v>
      </c>
      <c r="BE250" s="151">
        <f t="shared" si="74"/>
        <v>0</v>
      </c>
      <c r="BF250" s="151">
        <f t="shared" si="75"/>
        <v>0</v>
      </c>
      <c r="BG250" s="151">
        <f t="shared" si="76"/>
        <v>0</v>
      </c>
      <c r="BH250" s="151">
        <f t="shared" si="77"/>
        <v>0</v>
      </c>
      <c r="BI250" s="151">
        <f t="shared" si="78"/>
        <v>0</v>
      </c>
      <c r="BJ250" s="14" t="s">
        <v>117</v>
      </c>
      <c r="BK250" s="151">
        <f t="shared" si="79"/>
        <v>0</v>
      </c>
      <c r="BL250" s="14" t="s">
        <v>126</v>
      </c>
      <c r="BM250" s="150" t="s">
        <v>581</v>
      </c>
    </row>
    <row r="251" spans="1:65" s="2" customFormat="1" ht="16.5" customHeight="1">
      <c r="A251" s="26"/>
      <c r="B251" s="139"/>
      <c r="C251" s="140" t="s">
        <v>582</v>
      </c>
      <c r="D251" s="140" t="s">
        <v>121</v>
      </c>
      <c r="E251" s="141" t="s">
        <v>583</v>
      </c>
      <c r="F251" s="142" t="s">
        <v>584</v>
      </c>
      <c r="G251" s="143" t="s">
        <v>180</v>
      </c>
      <c r="H251" s="144">
        <v>67</v>
      </c>
      <c r="I251" s="145">
        <v>0</v>
      </c>
      <c r="J251" s="145">
        <f t="shared" si="70"/>
        <v>0</v>
      </c>
      <c r="K251" s="142" t="s">
        <v>125</v>
      </c>
      <c r="L251" s="27"/>
      <c r="M251" s="146" t="s">
        <v>1</v>
      </c>
      <c r="N251" s="147" t="s">
        <v>37</v>
      </c>
      <c r="O251" s="148">
        <v>0.15701000000000001</v>
      </c>
      <c r="P251" s="148">
        <f t="shared" si="71"/>
        <v>10.519670000000001</v>
      </c>
      <c r="Q251" s="148">
        <v>2.0000000000000002E-5</v>
      </c>
      <c r="R251" s="148">
        <f t="shared" si="72"/>
        <v>1.34E-3</v>
      </c>
      <c r="S251" s="148">
        <v>0</v>
      </c>
      <c r="T251" s="149">
        <f t="shared" si="73"/>
        <v>0</v>
      </c>
      <c r="U251" s="26"/>
      <c r="V251" s="26"/>
      <c r="W251" s="26"/>
      <c r="X251" s="26"/>
      <c r="Y251" s="26"/>
      <c r="Z251" s="26"/>
      <c r="AA251" s="26"/>
      <c r="AB251" s="26"/>
      <c r="AC251" s="26"/>
      <c r="AD251" s="26"/>
      <c r="AE251" s="26"/>
      <c r="AR251" s="150" t="s">
        <v>126</v>
      </c>
      <c r="AT251" s="150" t="s">
        <v>121</v>
      </c>
      <c r="AU251" s="150" t="s">
        <v>117</v>
      </c>
      <c r="AY251" s="14" t="s">
        <v>118</v>
      </c>
      <c r="BE251" s="151">
        <f t="shared" si="74"/>
        <v>0</v>
      </c>
      <c r="BF251" s="151">
        <f t="shared" si="75"/>
        <v>0</v>
      </c>
      <c r="BG251" s="151">
        <f t="shared" si="76"/>
        <v>0</v>
      </c>
      <c r="BH251" s="151">
        <f t="shared" si="77"/>
        <v>0</v>
      </c>
      <c r="BI251" s="151">
        <f t="shared" si="78"/>
        <v>0</v>
      </c>
      <c r="BJ251" s="14" t="s">
        <v>117</v>
      </c>
      <c r="BK251" s="151">
        <f t="shared" si="79"/>
        <v>0</v>
      </c>
      <c r="BL251" s="14" t="s">
        <v>126</v>
      </c>
      <c r="BM251" s="150" t="s">
        <v>585</v>
      </c>
    </row>
    <row r="252" spans="1:65" s="2" customFormat="1" ht="33" customHeight="1">
      <c r="A252" s="26"/>
      <c r="B252" s="139"/>
      <c r="C252" s="152" t="s">
        <v>586</v>
      </c>
      <c r="D252" s="152" t="s">
        <v>128</v>
      </c>
      <c r="E252" s="153" t="s">
        <v>587</v>
      </c>
      <c r="F252" s="154" t="s">
        <v>588</v>
      </c>
      <c r="G252" s="155" t="s">
        <v>180</v>
      </c>
      <c r="H252" s="156">
        <v>67</v>
      </c>
      <c r="I252" s="157">
        <v>0</v>
      </c>
      <c r="J252" s="157">
        <f t="shared" si="70"/>
        <v>0</v>
      </c>
      <c r="K252" s="154" t="s">
        <v>125</v>
      </c>
      <c r="L252" s="158"/>
      <c r="M252" s="159" t="s">
        <v>1</v>
      </c>
      <c r="N252" s="160" t="s">
        <v>37</v>
      </c>
      <c r="O252" s="148">
        <v>0</v>
      </c>
      <c r="P252" s="148">
        <f t="shared" si="71"/>
        <v>0</v>
      </c>
      <c r="Q252" s="148">
        <v>0</v>
      </c>
      <c r="R252" s="148">
        <f t="shared" si="72"/>
        <v>0</v>
      </c>
      <c r="S252" s="148">
        <v>0</v>
      </c>
      <c r="T252" s="149">
        <f t="shared" si="73"/>
        <v>0</v>
      </c>
      <c r="U252" s="26"/>
      <c r="V252" s="26"/>
      <c r="W252" s="26"/>
      <c r="X252" s="26"/>
      <c r="Y252" s="26"/>
      <c r="Z252" s="26"/>
      <c r="AA252" s="26"/>
      <c r="AB252" s="26"/>
      <c r="AC252" s="26"/>
      <c r="AD252" s="26"/>
      <c r="AE252" s="26"/>
      <c r="AR252" s="150" t="s">
        <v>131</v>
      </c>
      <c r="AT252" s="150" t="s">
        <v>128</v>
      </c>
      <c r="AU252" s="150" t="s">
        <v>117</v>
      </c>
      <c r="AY252" s="14" t="s">
        <v>118</v>
      </c>
      <c r="BE252" s="151">
        <f t="shared" si="74"/>
        <v>0</v>
      </c>
      <c r="BF252" s="151">
        <f t="shared" si="75"/>
        <v>0</v>
      </c>
      <c r="BG252" s="151">
        <f t="shared" si="76"/>
        <v>0</v>
      </c>
      <c r="BH252" s="151">
        <f t="shared" si="77"/>
        <v>0</v>
      </c>
      <c r="BI252" s="151">
        <f t="shared" si="78"/>
        <v>0</v>
      </c>
      <c r="BJ252" s="14" t="s">
        <v>117</v>
      </c>
      <c r="BK252" s="151">
        <f t="shared" si="79"/>
        <v>0</v>
      </c>
      <c r="BL252" s="14" t="s">
        <v>126</v>
      </c>
      <c r="BM252" s="150" t="s">
        <v>589</v>
      </c>
    </row>
    <row r="253" spans="1:65" s="2" customFormat="1" ht="24.2" customHeight="1">
      <c r="A253" s="26"/>
      <c r="B253" s="139"/>
      <c r="C253" s="140" t="s">
        <v>590</v>
      </c>
      <c r="D253" s="140" t="s">
        <v>121</v>
      </c>
      <c r="E253" s="141" t="s">
        <v>591</v>
      </c>
      <c r="F253" s="142" t="s">
        <v>592</v>
      </c>
      <c r="G253" s="143" t="s">
        <v>180</v>
      </c>
      <c r="H253" s="144">
        <v>67</v>
      </c>
      <c r="I253" s="145">
        <v>0</v>
      </c>
      <c r="J253" s="145">
        <f t="shared" si="70"/>
        <v>0</v>
      </c>
      <c r="K253" s="142" t="s">
        <v>125</v>
      </c>
      <c r="L253" s="27"/>
      <c r="M253" s="146" t="s">
        <v>1</v>
      </c>
      <c r="N253" s="147" t="s">
        <v>37</v>
      </c>
      <c r="O253" s="148">
        <v>0.16502</v>
      </c>
      <c r="P253" s="148">
        <f t="shared" si="71"/>
        <v>11.056340000000001</v>
      </c>
      <c r="Q253" s="148">
        <v>2.334E-5</v>
      </c>
      <c r="R253" s="148">
        <f t="shared" si="72"/>
        <v>1.5637800000000001E-3</v>
      </c>
      <c r="S253" s="148">
        <v>0</v>
      </c>
      <c r="T253" s="149">
        <f t="shared" si="73"/>
        <v>0</v>
      </c>
      <c r="U253" s="26"/>
      <c r="V253" s="26"/>
      <c r="W253" s="26"/>
      <c r="X253" s="26"/>
      <c r="Y253" s="26"/>
      <c r="Z253" s="26"/>
      <c r="AA253" s="26"/>
      <c r="AB253" s="26"/>
      <c r="AC253" s="26"/>
      <c r="AD253" s="26"/>
      <c r="AE253" s="26"/>
      <c r="AR253" s="150" t="s">
        <v>126</v>
      </c>
      <c r="AT253" s="150" t="s">
        <v>121</v>
      </c>
      <c r="AU253" s="150" t="s">
        <v>117</v>
      </c>
      <c r="AY253" s="14" t="s">
        <v>118</v>
      </c>
      <c r="BE253" s="151">
        <f t="shared" si="74"/>
        <v>0</v>
      </c>
      <c r="BF253" s="151">
        <f t="shared" si="75"/>
        <v>0</v>
      </c>
      <c r="BG253" s="151">
        <f t="shared" si="76"/>
        <v>0</v>
      </c>
      <c r="BH253" s="151">
        <f t="shared" si="77"/>
        <v>0</v>
      </c>
      <c r="BI253" s="151">
        <f t="shared" si="78"/>
        <v>0</v>
      </c>
      <c r="BJ253" s="14" t="s">
        <v>117</v>
      </c>
      <c r="BK253" s="151">
        <f t="shared" si="79"/>
        <v>0</v>
      </c>
      <c r="BL253" s="14" t="s">
        <v>126</v>
      </c>
      <c r="BM253" s="150" t="s">
        <v>593</v>
      </c>
    </row>
    <row r="254" spans="1:65" s="2" customFormat="1" ht="21.75" customHeight="1">
      <c r="A254" s="26"/>
      <c r="B254" s="139"/>
      <c r="C254" s="152" t="s">
        <v>594</v>
      </c>
      <c r="D254" s="152" t="s">
        <v>128</v>
      </c>
      <c r="E254" s="153" t="s">
        <v>595</v>
      </c>
      <c r="F254" s="154" t="s">
        <v>596</v>
      </c>
      <c r="G254" s="155" t="s">
        <v>180</v>
      </c>
      <c r="H254" s="156">
        <v>67</v>
      </c>
      <c r="I254" s="157">
        <v>0</v>
      </c>
      <c r="J254" s="157">
        <f t="shared" si="70"/>
        <v>0</v>
      </c>
      <c r="K254" s="154" t="s">
        <v>125</v>
      </c>
      <c r="L254" s="158"/>
      <c r="M254" s="159" t="s">
        <v>1</v>
      </c>
      <c r="N254" s="160" t="s">
        <v>37</v>
      </c>
      <c r="O254" s="148">
        <v>0</v>
      </c>
      <c r="P254" s="148">
        <f t="shared" si="71"/>
        <v>0</v>
      </c>
      <c r="Q254" s="148">
        <v>0</v>
      </c>
      <c r="R254" s="148">
        <f t="shared" si="72"/>
        <v>0</v>
      </c>
      <c r="S254" s="148">
        <v>0</v>
      </c>
      <c r="T254" s="149">
        <f t="shared" si="73"/>
        <v>0</v>
      </c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R254" s="150" t="s">
        <v>131</v>
      </c>
      <c r="AT254" s="150" t="s">
        <v>128</v>
      </c>
      <c r="AU254" s="150" t="s">
        <v>117</v>
      </c>
      <c r="AY254" s="14" t="s">
        <v>118</v>
      </c>
      <c r="BE254" s="151">
        <f t="shared" si="74"/>
        <v>0</v>
      </c>
      <c r="BF254" s="151">
        <f t="shared" si="75"/>
        <v>0</v>
      </c>
      <c r="BG254" s="151">
        <f t="shared" si="76"/>
        <v>0</v>
      </c>
      <c r="BH254" s="151">
        <f t="shared" si="77"/>
        <v>0</v>
      </c>
      <c r="BI254" s="151">
        <f t="shared" si="78"/>
        <v>0</v>
      </c>
      <c r="BJ254" s="14" t="s">
        <v>117</v>
      </c>
      <c r="BK254" s="151">
        <f t="shared" si="79"/>
        <v>0</v>
      </c>
      <c r="BL254" s="14" t="s">
        <v>126</v>
      </c>
      <c r="BM254" s="150" t="s">
        <v>597</v>
      </c>
    </row>
    <row r="255" spans="1:65" s="2" customFormat="1" ht="21.75" customHeight="1">
      <c r="A255" s="26"/>
      <c r="B255" s="139"/>
      <c r="C255" s="140" t="s">
        <v>598</v>
      </c>
      <c r="D255" s="140" t="s">
        <v>121</v>
      </c>
      <c r="E255" s="141" t="s">
        <v>599</v>
      </c>
      <c r="F255" s="142" t="s">
        <v>600</v>
      </c>
      <c r="G255" s="143" t="s">
        <v>245</v>
      </c>
      <c r="H255" s="144">
        <v>67</v>
      </c>
      <c r="I255" s="145">
        <v>0</v>
      </c>
      <c r="J255" s="145">
        <f t="shared" si="70"/>
        <v>0</v>
      </c>
      <c r="K255" s="142" t="s">
        <v>125</v>
      </c>
      <c r="L255" s="27"/>
      <c r="M255" s="146" t="s">
        <v>1</v>
      </c>
      <c r="N255" s="147" t="s">
        <v>37</v>
      </c>
      <c r="O255" s="148">
        <v>9.0079999999999993E-2</v>
      </c>
      <c r="P255" s="148">
        <f t="shared" si="71"/>
        <v>6.0353599999999998</v>
      </c>
      <c r="Q255" s="148">
        <v>0</v>
      </c>
      <c r="R255" s="148">
        <f t="shared" si="72"/>
        <v>0</v>
      </c>
      <c r="S255" s="148">
        <v>0</v>
      </c>
      <c r="T255" s="149">
        <f t="shared" si="73"/>
        <v>0</v>
      </c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R255" s="150" t="s">
        <v>126</v>
      </c>
      <c r="AT255" s="150" t="s">
        <v>121</v>
      </c>
      <c r="AU255" s="150" t="s">
        <v>117</v>
      </c>
      <c r="AY255" s="14" t="s">
        <v>118</v>
      </c>
      <c r="BE255" s="151">
        <f t="shared" si="74"/>
        <v>0</v>
      </c>
      <c r="BF255" s="151">
        <f t="shared" si="75"/>
        <v>0</v>
      </c>
      <c r="BG255" s="151">
        <f t="shared" si="76"/>
        <v>0</v>
      </c>
      <c r="BH255" s="151">
        <f t="shared" si="77"/>
        <v>0</v>
      </c>
      <c r="BI255" s="151">
        <f t="shared" si="78"/>
        <v>0</v>
      </c>
      <c r="BJ255" s="14" t="s">
        <v>117</v>
      </c>
      <c r="BK255" s="151">
        <f t="shared" si="79"/>
        <v>0</v>
      </c>
      <c r="BL255" s="14" t="s">
        <v>126</v>
      </c>
      <c r="BM255" s="150" t="s">
        <v>601</v>
      </c>
    </row>
    <row r="256" spans="1:65" s="2" customFormat="1" ht="24.2" customHeight="1">
      <c r="A256" s="26"/>
      <c r="B256" s="139"/>
      <c r="C256" s="152" t="s">
        <v>602</v>
      </c>
      <c r="D256" s="152" t="s">
        <v>128</v>
      </c>
      <c r="E256" s="153" t="s">
        <v>603</v>
      </c>
      <c r="F256" s="154" t="s">
        <v>604</v>
      </c>
      <c r="G256" s="155" t="s">
        <v>180</v>
      </c>
      <c r="H256" s="156">
        <v>67</v>
      </c>
      <c r="I256" s="157">
        <v>0</v>
      </c>
      <c r="J256" s="157">
        <f t="shared" si="70"/>
        <v>0</v>
      </c>
      <c r="K256" s="154" t="s">
        <v>125</v>
      </c>
      <c r="L256" s="158"/>
      <c r="M256" s="159" t="s">
        <v>1</v>
      </c>
      <c r="N256" s="160" t="s">
        <v>37</v>
      </c>
      <c r="O256" s="148">
        <v>0</v>
      </c>
      <c r="P256" s="148">
        <f t="shared" si="71"/>
        <v>0</v>
      </c>
      <c r="Q256" s="148">
        <v>1.4E-3</v>
      </c>
      <c r="R256" s="148">
        <f t="shared" si="72"/>
        <v>9.3799999999999994E-2</v>
      </c>
      <c r="S256" s="148">
        <v>0</v>
      </c>
      <c r="T256" s="149">
        <f t="shared" si="73"/>
        <v>0</v>
      </c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R256" s="150" t="s">
        <v>131</v>
      </c>
      <c r="AT256" s="150" t="s">
        <v>128</v>
      </c>
      <c r="AU256" s="150" t="s">
        <v>117</v>
      </c>
      <c r="AY256" s="14" t="s">
        <v>118</v>
      </c>
      <c r="BE256" s="151">
        <f t="shared" si="74"/>
        <v>0</v>
      </c>
      <c r="BF256" s="151">
        <f t="shared" si="75"/>
        <v>0</v>
      </c>
      <c r="BG256" s="151">
        <f t="shared" si="76"/>
        <v>0</v>
      </c>
      <c r="BH256" s="151">
        <f t="shared" si="77"/>
        <v>0</v>
      </c>
      <c r="BI256" s="151">
        <f t="shared" si="78"/>
        <v>0</v>
      </c>
      <c r="BJ256" s="14" t="s">
        <v>117</v>
      </c>
      <c r="BK256" s="151">
        <f t="shared" si="79"/>
        <v>0</v>
      </c>
      <c r="BL256" s="14" t="s">
        <v>126</v>
      </c>
      <c r="BM256" s="150" t="s">
        <v>605</v>
      </c>
    </row>
    <row r="257" spans="1:65" s="2" customFormat="1" ht="16.5" customHeight="1">
      <c r="A257" s="26"/>
      <c r="B257" s="139"/>
      <c r="C257" s="140" t="s">
        <v>606</v>
      </c>
      <c r="D257" s="140" t="s">
        <v>121</v>
      </c>
      <c r="E257" s="141" t="s">
        <v>607</v>
      </c>
      <c r="F257" s="142" t="s">
        <v>608</v>
      </c>
      <c r="G257" s="143" t="s">
        <v>180</v>
      </c>
      <c r="H257" s="144">
        <v>5</v>
      </c>
      <c r="I257" s="145">
        <v>0</v>
      </c>
      <c r="J257" s="145">
        <f t="shared" si="70"/>
        <v>0</v>
      </c>
      <c r="K257" s="142" t="s">
        <v>125</v>
      </c>
      <c r="L257" s="27"/>
      <c r="M257" s="146" t="s">
        <v>1</v>
      </c>
      <c r="N257" s="147" t="s">
        <v>37</v>
      </c>
      <c r="O257" s="148">
        <v>0.13002</v>
      </c>
      <c r="P257" s="148">
        <f t="shared" si="71"/>
        <v>0.65010000000000001</v>
      </c>
      <c r="Q257" s="148">
        <v>5.4E-6</v>
      </c>
      <c r="R257" s="148">
        <f t="shared" si="72"/>
        <v>2.6999999999999999E-5</v>
      </c>
      <c r="S257" s="148">
        <v>0</v>
      </c>
      <c r="T257" s="149">
        <f t="shared" si="73"/>
        <v>0</v>
      </c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R257" s="150" t="s">
        <v>126</v>
      </c>
      <c r="AT257" s="150" t="s">
        <v>121</v>
      </c>
      <c r="AU257" s="150" t="s">
        <v>117</v>
      </c>
      <c r="AY257" s="14" t="s">
        <v>118</v>
      </c>
      <c r="BE257" s="151">
        <f t="shared" si="74"/>
        <v>0</v>
      </c>
      <c r="BF257" s="151">
        <f t="shared" si="75"/>
        <v>0</v>
      </c>
      <c r="BG257" s="151">
        <f t="shared" si="76"/>
        <v>0</v>
      </c>
      <c r="BH257" s="151">
        <f t="shared" si="77"/>
        <v>0</v>
      </c>
      <c r="BI257" s="151">
        <f t="shared" si="78"/>
        <v>0</v>
      </c>
      <c r="BJ257" s="14" t="s">
        <v>117</v>
      </c>
      <c r="BK257" s="151">
        <f t="shared" si="79"/>
        <v>0</v>
      </c>
      <c r="BL257" s="14" t="s">
        <v>126</v>
      </c>
      <c r="BM257" s="150" t="s">
        <v>609</v>
      </c>
    </row>
    <row r="258" spans="1:65" s="2" customFormat="1" ht="16.5" customHeight="1">
      <c r="A258" s="26"/>
      <c r="B258" s="139"/>
      <c r="C258" s="152" t="s">
        <v>610</v>
      </c>
      <c r="D258" s="152" t="s">
        <v>128</v>
      </c>
      <c r="E258" s="153" t="s">
        <v>611</v>
      </c>
      <c r="F258" s="154" t="s">
        <v>612</v>
      </c>
      <c r="G258" s="155" t="s">
        <v>180</v>
      </c>
      <c r="H258" s="156">
        <v>5</v>
      </c>
      <c r="I258" s="157">
        <v>0</v>
      </c>
      <c r="J258" s="157">
        <f t="shared" si="70"/>
        <v>0</v>
      </c>
      <c r="K258" s="154" t="s">
        <v>125</v>
      </c>
      <c r="L258" s="158"/>
      <c r="M258" s="159" t="s">
        <v>1</v>
      </c>
      <c r="N258" s="160" t="s">
        <v>37</v>
      </c>
      <c r="O258" s="148">
        <v>0</v>
      </c>
      <c r="P258" s="148">
        <f t="shared" si="71"/>
        <v>0</v>
      </c>
      <c r="Q258" s="148">
        <v>2.9E-4</v>
      </c>
      <c r="R258" s="148">
        <f t="shared" si="72"/>
        <v>1.4499999999999999E-3</v>
      </c>
      <c r="S258" s="148">
        <v>0</v>
      </c>
      <c r="T258" s="149">
        <f t="shared" si="73"/>
        <v>0</v>
      </c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R258" s="150" t="s">
        <v>131</v>
      </c>
      <c r="AT258" s="150" t="s">
        <v>128</v>
      </c>
      <c r="AU258" s="150" t="s">
        <v>117</v>
      </c>
      <c r="AY258" s="14" t="s">
        <v>118</v>
      </c>
      <c r="BE258" s="151">
        <f t="shared" si="74"/>
        <v>0</v>
      </c>
      <c r="BF258" s="151">
        <f t="shared" si="75"/>
        <v>0</v>
      </c>
      <c r="BG258" s="151">
        <f t="shared" si="76"/>
        <v>0</v>
      </c>
      <c r="BH258" s="151">
        <f t="shared" si="77"/>
        <v>0</v>
      </c>
      <c r="BI258" s="151">
        <f t="shared" si="78"/>
        <v>0</v>
      </c>
      <c r="BJ258" s="14" t="s">
        <v>117</v>
      </c>
      <c r="BK258" s="151">
        <f t="shared" si="79"/>
        <v>0</v>
      </c>
      <c r="BL258" s="14" t="s">
        <v>126</v>
      </c>
      <c r="BM258" s="150" t="s">
        <v>613</v>
      </c>
    </row>
    <row r="259" spans="1:65" s="2" customFormat="1" ht="16.5" customHeight="1">
      <c r="A259" s="26"/>
      <c r="B259" s="139"/>
      <c r="C259" s="140" t="s">
        <v>614</v>
      </c>
      <c r="D259" s="140" t="s">
        <v>121</v>
      </c>
      <c r="E259" s="141" t="s">
        <v>615</v>
      </c>
      <c r="F259" s="142" t="s">
        <v>616</v>
      </c>
      <c r="G259" s="143" t="s">
        <v>180</v>
      </c>
      <c r="H259" s="144">
        <v>2</v>
      </c>
      <c r="I259" s="145">
        <v>0</v>
      </c>
      <c r="J259" s="145">
        <f t="shared" si="70"/>
        <v>0</v>
      </c>
      <c r="K259" s="142" t="s">
        <v>125</v>
      </c>
      <c r="L259" s="27"/>
      <c r="M259" s="146" t="s">
        <v>1</v>
      </c>
      <c r="N259" s="147" t="s">
        <v>37</v>
      </c>
      <c r="O259" s="148">
        <v>0.15303</v>
      </c>
      <c r="P259" s="148">
        <f t="shared" si="71"/>
        <v>0.30606</v>
      </c>
      <c r="Q259" s="148">
        <v>7.9000000000000006E-6</v>
      </c>
      <c r="R259" s="148">
        <f t="shared" si="72"/>
        <v>1.5800000000000001E-5</v>
      </c>
      <c r="S259" s="148">
        <v>0</v>
      </c>
      <c r="T259" s="149">
        <f t="shared" si="73"/>
        <v>0</v>
      </c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R259" s="150" t="s">
        <v>126</v>
      </c>
      <c r="AT259" s="150" t="s">
        <v>121</v>
      </c>
      <c r="AU259" s="150" t="s">
        <v>117</v>
      </c>
      <c r="AY259" s="14" t="s">
        <v>118</v>
      </c>
      <c r="BE259" s="151">
        <f t="shared" si="74"/>
        <v>0</v>
      </c>
      <c r="BF259" s="151">
        <f t="shared" si="75"/>
        <v>0</v>
      </c>
      <c r="BG259" s="151">
        <f t="shared" si="76"/>
        <v>0</v>
      </c>
      <c r="BH259" s="151">
        <f t="shared" si="77"/>
        <v>0</v>
      </c>
      <c r="BI259" s="151">
        <f t="shared" si="78"/>
        <v>0</v>
      </c>
      <c r="BJ259" s="14" t="s">
        <v>117</v>
      </c>
      <c r="BK259" s="151">
        <f t="shared" si="79"/>
        <v>0</v>
      </c>
      <c r="BL259" s="14" t="s">
        <v>126</v>
      </c>
      <c r="BM259" s="150" t="s">
        <v>617</v>
      </c>
    </row>
    <row r="260" spans="1:65" s="2" customFormat="1" ht="16.5" customHeight="1">
      <c r="A260" s="26"/>
      <c r="B260" s="139"/>
      <c r="C260" s="152" t="s">
        <v>618</v>
      </c>
      <c r="D260" s="152" t="s">
        <v>128</v>
      </c>
      <c r="E260" s="153" t="s">
        <v>619</v>
      </c>
      <c r="F260" s="154" t="s">
        <v>620</v>
      </c>
      <c r="G260" s="155" t="s">
        <v>180</v>
      </c>
      <c r="H260" s="156">
        <v>2</v>
      </c>
      <c r="I260" s="157">
        <v>0</v>
      </c>
      <c r="J260" s="157">
        <f t="shared" si="70"/>
        <v>0</v>
      </c>
      <c r="K260" s="154" t="s">
        <v>125</v>
      </c>
      <c r="L260" s="158"/>
      <c r="M260" s="159" t="s">
        <v>1</v>
      </c>
      <c r="N260" s="160" t="s">
        <v>37</v>
      </c>
      <c r="O260" s="148">
        <v>0</v>
      </c>
      <c r="P260" s="148">
        <f t="shared" si="71"/>
        <v>0</v>
      </c>
      <c r="Q260" s="148">
        <v>4.4999999999999999E-4</v>
      </c>
      <c r="R260" s="148">
        <f t="shared" si="72"/>
        <v>8.9999999999999998E-4</v>
      </c>
      <c r="S260" s="148">
        <v>0</v>
      </c>
      <c r="T260" s="149">
        <f t="shared" si="73"/>
        <v>0</v>
      </c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R260" s="150" t="s">
        <v>131</v>
      </c>
      <c r="AT260" s="150" t="s">
        <v>128</v>
      </c>
      <c r="AU260" s="150" t="s">
        <v>117</v>
      </c>
      <c r="AY260" s="14" t="s">
        <v>118</v>
      </c>
      <c r="BE260" s="151">
        <f t="shared" si="74"/>
        <v>0</v>
      </c>
      <c r="BF260" s="151">
        <f t="shared" si="75"/>
        <v>0</v>
      </c>
      <c r="BG260" s="151">
        <f t="shared" si="76"/>
        <v>0</v>
      </c>
      <c r="BH260" s="151">
        <f t="shared" si="77"/>
        <v>0</v>
      </c>
      <c r="BI260" s="151">
        <f t="shared" si="78"/>
        <v>0</v>
      </c>
      <c r="BJ260" s="14" t="s">
        <v>117</v>
      </c>
      <c r="BK260" s="151">
        <f t="shared" si="79"/>
        <v>0</v>
      </c>
      <c r="BL260" s="14" t="s">
        <v>126</v>
      </c>
      <c r="BM260" s="150" t="s">
        <v>621</v>
      </c>
    </row>
    <row r="261" spans="1:65" s="2" customFormat="1" ht="16.5" customHeight="1">
      <c r="A261" s="26"/>
      <c r="B261" s="139"/>
      <c r="C261" s="140" t="s">
        <v>622</v>
      </c>
      <c r="D261" s="140" t="s">
        <v>121</v>
      </c>
      <c r="E261" s="141" t="s">
        <v>623</v>
      </c>
      <c r="F261" s="142" t="s">
        <v>624</v>
      </c>
      <c r="G261" s="143" t="s">
        <v>180</v>
      </c>
      <c r="H261" s="144">
        <v>4</v>
      </c>
      <c r="I261" s="145">
        <v>0</v>
      </c>
      <c r="J261" s="145">
        <f t="shared" si="70"/>
        <v>0</v>
      </c>
      <c r="K261" s="142" t="s">
        <v>125</v>
      </c>
      <c r="L261" s="27"/>
      <c r="M261" s="146" t="s">
        <v>1</v>
      </c>
      <c r="N261" s="147" t="s">
        <v>37</v>
      </c>
      <c r="O261" s="148">
        <v>0.17404</v>
      </c>
      <c r="P261" s="148">
        <f t="shared" si="71"/>
        <v>0.69616</v>
      </c>
      <c r="Q261" s="148">
        <v>1.1E-5</v>
      </c>
      <c r="R261" s="148">
        <f t="shared" si="72"/>
        <v>4.3999999999999999E-5</v>
      </c>
      <c r="S261" s="148">
        <v>0</v>
      </c>
      <c r="T261" s="149">
        <f t="shared" si="73"/>
        <v>0</v>
      </c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R261" s="150" t="s">
        <v>126</v>
      </c>
      <c r="AT261" s="150" t="s">
        <v>121</v>
      </c>
      <c r="AU261" s="150" t="s">
        <v>117</v>
      </c>
      <c r="AY261" s="14" t="s">
        <v>118</v>
      </c>
      <c r="BE261" s="151">
        <f t="shared" si="74"/>
        <v>0</v>
      </c>
      <c r="BF261" s="151">
        <f t="shared" si="75"/>
        <v>0</v>
      </c>
      <c r="BG261" s="151">
        <f t="shared" si="76"/>
        <v>0</v>
      </c>
      <c r="BH261" s="151">
        <f t="shared" si="77"/>
        <v>0</v>
      </c>
      <c r="BI261" s="151">
        <f t="shared" si="78"/>
        <v>0</v>
      </c>
      <c r="BJ261" s="14" t="s">
        <v>117</v>
      </c>
      <c r="BK261" s="151">
        <f t="shared" si="79"/>
        <v>0</v>
      </c>
      <c r="BL261" s="14" t="s">
        <v>126</v>
      </c>
      <c r="BM261" s="150" t="s">
        <v>625</v>
      </c>
    </row>
    <row r="262" spans="1:65" s="2" customFormat="1" ht="16.5" customHeight="1">
      <c r="A262" s="26"/>
      <c r="B262" s="139"/>
      <c r="C262" s="152" t="s">
        <v>626</v>
      </c>
      <c r="D262" s="152" t="s">
        <v>128</v>
      </c>
      <c r="E262" s="153" t="s">
        <v>627</v>
      </c>
      <c r="F262" s="154" t="s">
        <v>628</v>
      </c>
      <c r="G262" s="155" t="s">
        <v>180</v>
      </c>
      <c r="H262" s="156">
        <v>4</v>
      </c>
      <c r="I262" s="157">
        <v>0</v>
      </c>
      <c r="J262" s="157">
        <f t="shared" si="70"/>
        <v>0</v>
      </c>
      <c r="K262" s="154" t="s">
        <v>125</v>
      </c>
      <c r="L262" s="158"/>
      <c r="M262" s="159" t="s">
        <v>1</v>
      </c>
      <c r="N262" s="160" t="s">
        <v>37</v>
      </c>
      <c r="O262" s="148">
        <v>0</v>
      </c>
      <c r="P262" s="148">
        <f t="shared" si="71"/>
        <v>0</v>
      </c>
      <c r="Q262" s="148">
        <v>6.4000000000000005E-4</v>
      </c>
      <c r="R262" s="148">
        <f t="shared" si="72"/>
        <v>2.5600000000000002E-3</v>
      </c>
      <c r="S262" s="148">
        <v>0</v>
      </c>
      <c r="T262" s="149">
        <f t="shared" si="73"/>
        <v>0</v>
      </c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R262" s="150" t="s">
        <v>131</v>
      </c>
      <c r="AT262" s="150" t="s">
        <v>128</v>
      </c>
      <c r="AU262" s="150" t="s">
        <v>117</v>
      </c>
      <c r="AY262" s="14" t="s">
        <v>118</v>
      </c>
      <c r="BE262" s="151">
        <f t="shared" si="74"/>
        <v>0</v>
      </c>
      <c r="BF262" s="151">
        <f t="shared" si="75"/>
        <v>0</v>
      </c>
      <c r="BG262" s="151">
        <f t="shared" si="76"/>
        <v>0</v>
      </c>
      <c r="BH262" s="151">
        <f t="shared" si="77"/>
        <v>0</v>
      </c>
      <c r="BI262" s="151">
        <f t="shared" si="78"/>
        <v>0</v>
      </c>
      <c r="BJ262" s="14" t="s">
        <v>117</v>
      </c>
      <c r="BK262" s="151">
        <f t="shared" si="79"/>
        <v>0</v>
      </c>
      <c r="BL262" s="14" t="s">
        <v>126</v>
      </c>
      <c r="BM262" s="150" t="s">
        <v>629</v>
      </c>
    </row>
    <row r="263" spans="1:65" s="2" customFormat="1" ht="16.5" customHeight="1">
      <c r="A263" s="26"/>
      <c r="B263" s="139"/>
      <c r="C263" s="140" t="s">
        <v>630</v>
      </c>
      <c r="D263" s="140" t="s">
        <v>121</v>
      </c>
      <c r="E263" s="141" t="s">
        <v>631</v>
      </c>
      <c r="F263" s="142" t="s">
        <v>632</v>
      </c>
      <c r="G263" s="143" t="s">
        <v>180</v>
      </c>
      <c r="H263" s="144">
        <v>12</v>
      </c>
      <c r="I263" s="145">
        <v>0</v>
      </c>
      <c r="J263" s="145">
        <f t="shared" si="70"/>
        <v>0</v>
      </c>
      <c r="K263" s="142" t="s">
        <v>125</v>
      </c>
      <c r="L263" s="27"/>
      <c r="M263" s="146" t="s">
        <v>1</v>
      </c>
      <c r="N263" s="147" t="s">
        <v>37</v>
      </c>
      <c r="O263" s="148">
        <v>0.20005999999999999</v>
      </c>
      <c r="P263" s="148">
        <f t="shared" si="71"/>
        <v>2.4007199999999997</v>
      </c>
      <c r="Q263" s="148">
        <v>1.2999999999999999E-5</v>
      </c>
      <c r="R263" s="148">
        <f t="shared" si="72"/>
        <v>1.56E-4</v>
      </c>
      <c r="S263" s="148">
        <v>0</v>
      </c>
      <c r="T263" s="149">
        <f t="shared" si="73"/>
        <v>0</v>
      </c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R263" s="150" t="s">
        <v>126</v>
      </c>
      <c r="AT263" s="150" t="s">
        <v>121</v>
      </c>
      <c r="AU263" s="150" t="s">
        <v>117</v>
      </c>
      <c r="AY263" s="14" t="s">
        <v>118</v>
      </c>
      <c r="BE263" s="151">
        <f t="shared" si="74"/>
        <v>0</v>
      </c>
      <c r="BF263" s="151">
        <f t="shared" si="75"/>
        <v>0</v>
      </c>
      <c r="BG263" s="151">
        <f t="shared" si="76"/>
        <v>0</v>
      </c>
      <c r="BH263" s="151">
        <f t="shared" si="77"/>
        <v>0</v>
      </c>
      <c r="BI263" s="151">
        <f t="shared" si="78"/>
        <v>0</v>
      </c>
      <c r="BJ263" s="14" t="s">
        <v>117</v>
      </c>
      <c r="BK263" s="151">
        <f t="shared" si="79"/>
        <v>0</v>
      </c>
      <c r="BL263" s="14" t="s">
        <v>126</v>
      </c>
      <c r="BM263" s="150" t="s">
        <v>633</v>
      </c>
    </row>
    <row r="264" spans="1:65" s="2" customFormat="1" ht="16.5" customHeight="1">
      <c r="A264" s="26"/>
      <c r="B264" s="139"/>
      <c r="C264" s="152" t="s">
        <v>634</v>
      </c>
      <c r="D264" s="152" t="s">
        <v>128</v>
      </c>
      <c r="E264" s="153" t="s">
        <v>635</v>
      </c>
      <c r="F264" s="154" t="s">
        <v>636</v>
      </c>
      <c r="G264" s="155" t="s">
        <v>180</v>
      </c>
      <c r="H264" s="156">
        <v>12</v>
      </c>
      <c r="I264" s="157">
        <v>0</v>
      </c>
      <c r="J264" s="157">
        <f t="shared" si="70"/>
        <v>0</v>
      </c>
      <c r="K264" s="154" t="s">
        <v>125</v>
      </c>
      <c r="L264" s="158"/>
      <c r="M264" s="159" t="s">
        <v>1</v>
      </c>
      <c r="N264" s="160" t="s">
        <v>37</v>
      </c>
      <c r="O264" s="148">
        <v>0</v>
      </c>
      <c r="P264" s="148">
        <f t="shared" si="71"/>
        <v>0</v>
      </c>
      <c r="Q264" s="148">
        <v>1.01E-3</v>
      </c>
      <c r="R264" s="148">
        <f t="shared" si="72"/>
        <v>1.2120000000000001E-2</v>
      </c>
      <c r="S264" s="148">
        <v>0</v>
      </c>
      <c r="T264" s="149">
        <f t="shared" si="73"/>
        <v>0</v>
      </c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R264" s="150" t="s">
        <v>131</v>
      </c>
      <c r="AT264" s="150" t="s">
        <v>128</v>
      </c>
      <c r="AU264" s="150" t="s">
        <v>117</v>
      </c>
      <c r="AY264" s="14" t="s">
        <v>118</v>
      </c>
      <c r="BE264" s="151">
        <f t="shared" si="74"/>
        <v>0</v>
      </c>
      <c r="BF264" s="151">
        <f t="shared" si="75"/>
        <v>0</v>
      </c>
      <c r="BG264" s="151">
        <f t="shared" si="76"/>
        <v>0</v>
      </c>
      <c r="BH264" s="151">
        <f t="shared" si="77"/>
        <v>0</v>
      </c>
      <c r="BI264" s="151">
        <f t="shared" si="78"/>
        <v>0</v>
      </c>
      <c r="BJ264" s="14" t="s">
        <v>117</v>
      </c>
      <c r="BK264" s="151">
        <f t="shared" si="79"/>
        <v>0</v>
      </c>
      <c r="BL264" s="14" t="s">
        <v>126</v>
      </c>
      <c r="BM264" s="150" t="s">
        <v>637</v>
      </c>
    </row>
    <row r="265" spans="1:65" s="2" customFormat="1" ht="16.5" customHeight="1">
      <c r="A265" s="26"/>
      <c r="B265" s="139"/>
      <c r="C265" s="140" t="s">
        <v>638</v>
      </c>
      <c r="D265" s="140" t="s">
        <v>121</v>
      </c>
      <c r="E265" s="141" t="s">
        <v>639</v>
      </c>
      <c r="F265" s="142" t="s">
        <v>640</v>
      </c>
      <c r="G265" s="143" t="s">
        <v>180</v>
      </c>
      <c r="H265" s="144">
        <v>4</v>
      </c>
      <c r="I265" s="145">
        <v>0</v>
      </c>
      <c r="J265" s="145">
        <f t="shared" si="70"/>
        <v>0</v>
      </c>
      <c r="K265" s="142" t="s">
        <v>125</v>
      </c>
      <c r="L265" s="27"/>
      <c r="M265" s="146" t="s">
        <v>1</v>
      </c>
      <c r="N265" s="147" t="s">
        <v>37</v>
      </c>
      <c r="O265" s="148">
        <v>0.2351</v>
      </c>
      <c r="P265" s="148">
        <f t="shared" si="71"/>
        <v>0.94040000000000001</v>
      </c>
      <c r="Q265" s="148">
        <v>1.5E-5</v>
      </c>
      <c r="R265" s="148">
        <f t="shared" si="72"/>
        <v>6.0000000000000002E-5</v>
      </c>
      <c r="S265" s="148">
        <v>0</v>
      </c>
      <c r="T265" s="149">
        <f t="shared" si="73"/>
        <v>0</v>
      </c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R265" s="150" t="s">
        <v>126</v>
      </c>
      <c r="AT265" s="150" t="s">
        <v>121</v>
      </c>
      <c r="AU265" s="150" t="s">
        <v>117</v>
      </c>
      <c r="AY265" s="14" t="s">
        <v>118</v>
      </c>
      <c r="BE265" s="151">
        <f t="shared" si="74"/>
        <v>0</v>
      </c>
      <c r="BF265" s="151">
        <f t="shared" si="75"/>
        <v>0</v>
      </c>
      <c r="BG265" s="151">
        <f t="shared" si="76"/>
        <v>0</v>
      </c>
      <c r="BH265" s="151">
        <f t="shared" si="77"/>
        <v>0</v>
      </c>
      <c r="BI265" s="151">
        <f t="shared" si="78"/>
        <v>0</v>
      </c>
      <c r="BJ265" s="14" t="s">
        <v>117</v>
      </c>
      <c r="BK265" s="151">
        <f t="shared" si="79"/>
        <v>0</v>
      </c>
      <c r="BL265" s="14" t="s">
        <v>126</v>
      </c>
      <c r="BM265" s="150" t="s">
        <v>641</v>
      </c>
    </row>
    <row r="266" spans="1:65" s="2" customFormat="1" ht="16.5" customHeight="1">
      <c r="A266" s="26"/>
      <c r="B266" s="139"/>
      <c r="C266" s="152" t="s">
        <v>642</v>
      </c>
      <c r="D266" s="152" t="s">
        <v>128</v>
      </c>
      <c r="E266" s="153" t="s">
        <v>643</v>
      </c>
      <c r="F266" s="154" t="s">
        <v>644</v>
      </c>
      <c r="G266" s="155" t="s">
        <v>180</v>
      </c>
      <c r="H266" s="156">
        <v>4</v>
      </c>
      <c r="I266" s="157">
        <v>0</v>
      </c>
      <c r="J266" s="157">
        <f t="shared" si="70"/>
        <v>0</v>
      </c>
      <c r="K266" s="154" t="s">
        <v>125</v>
      </c>
      <c r="L266" s="158"/>
      <c r="M266" s="159" t="s">
        <v>1</v>
      </c>
      <c r="N266" s="160" t="s">
        <v>37</v>
      </c>
      <c r="O266" s="148">
        <v>0</v>
      </c>
      <c r="P266" s="148">
        <f t="shared" si="71"/>
        <v>0</v>
      </c>
      <c r="Q266" s="148">
        <v>1.6000000000000001E-3</v>
      </c>
      <c r="R266" s="148">
        <f t="shared" si="72"/>
        <v>6.4000000000000003E-3</v>
      </c>
      <c r="S266" s="148">
        <v>0</v>
      </c>
      <c r="T266" s="149">
        <f t="shared" si="73"/>
        <v>0</v>
      </c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R266" s="150" t="s">
        <v>131</v>
      </c>
      <c r="AT266" s="150" t="s">
        <v>128</v>
      </c>
      <c r="AU266" s="150" t="s">
        <v>117</v>
      </c>
      <c r="AY266" s="14" t="s">
        <v>118</v>
      </c>
      <c r="BE266" s="151">
        <f t="shared" si="74"/>
        <v>0</v>
      </c>
      <c r="BF266" s="151">
        <f t="shared" si="75"/>
        <v>0</v>
      </c>
      <c r="BG266" s="151">
        <f t="shared" si="76"/>
        <v>0</v>
      </c>
      <c r="BH266" s="151">
        <f t="shared" si="77"/>
        <v>0</v>
      </c>
      <c r="BI266" s="151">
        <f t="shared" si="78"/>
        <v>0</v>
      </c>
      <c r="BJ266" s="14" t="s">
        <v>117</v>
      </c>
      <c r="BK266" s="151">
        <f t="shared" si="79"/>
        <v>0</v>
      </c>
      <c r="BL266" s="14" t="s">
        <v>126</v>
      </c>
      <c r="BM266" s="150" t="s">
        <v>645</v>
      </c>
    </row>
    <row r="267" spans="1:65" s="2" customFormat="1" ht="16.5" customHeight="1">
      <c r="A267" s="26"/>
      <c r="B267" s="139"/>
      <c r="C267" s="140" t="s">
        <v>646</v>
      </c>
      <c r="D267" s="140" t="s">
        <v>121</v>
      </c>
      <c r="E267" s="141" t="s">
        <v>647</v>
      </c>
      <c r="F267" s="142" t="s">
        <v>648</v>
      </c>
      <c r="G267" s="143" t="s">
        <v>180</v>
      </c>
      <c r="H267" s="144">
        <v>2</v>
      </c>
      <c r="I267" s="145">
        <v>0</v>
      </c>
      <c r="J267" s="145">
        <f t="shared" si="70"/>
        <v>0</v>
      </c>
      <c r="K267" s="142" t="s">
        <v>125</v>
      </c>
      <c r="L267" s="27"/>
      <c r="M267" s="146" t="s">
        <v>1</v>
      </c>
      <c r="N267" s="147" t="s">
        <v>37</v>
      </c>
      <c r="O267" s="148">
        <v>0.27018999999999999</v>
      </c>
      <c r="P267" s="148">
        <f t="shared" si="71"/>
        <v>0.54037999999999997</v>
      </c>
      <c r="Q267" s="148">
        <v>1.8E-5</v>
      </c>
      <c r="R267" s="148">
        <f t="shared" si="72"/>
        <v>3.6000000000000001E-5</v>
      </c>
      <c r="S267" s="148">
        <v>0</v>
      </c>
      <c r="T267" s="149">
        <f t="shared" si="73"/>
        <v>0</v>
      </c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R267" s="150" t="s">
        <v>126</v>
      </c>
      <c r="AT267" s="150" t="s">
        <v>121</v>
      </c>
      <c r="AU267" s="150" t="s">
        <v>117</v>
      </c>
      <c r="AY267" s="14" t="s">
        <v>118</v>
      </c>
      <c r="BE267" s="151">
        <f t="shared" si="74"/>
        <v>0</v>
      </c>
      <c r="BF267" s="151">
        <f t="shared" si="75"/>
        <v>0</v>
      </c>
      <c r="BG267" s="151">
        <f t="shared" si="76"/>
        <v>0</v>
      </c>
      <c r="BH267" s="151">
        <f t="shared" si="77"/>
        <v>0</v>
      </c>
      <c r="BI267" s="151">
        <f t="shared" si="78"/>
        <v>0</v>
      </c>
      <c r="BJ267" s="14" t="s">
        <v>117</v>
      </c>
      <c r="BK267" s="151">
        <f t="shared" si="79"/>
        <v>0</v>
      </c>
      <c r="BL267" s="14" t="s">
        <v>126</v>
      </c>
      <c r="BM267" s="150" t="s">
        <v>649</v>
      </c>
    </row>
    <row r="268" spans="1:65" s="2" customFormat="1" ht="16.5" customHeight="1">
      <c r="A268" s="26"/>
      <c r="B268" s="139"/>
      <c r="C268" s="152" t="s">
        <v>650</v>
      </c>
      <c r="D268" s="152" t="s">
        <v>128</v>
      </c>
      <c r="E268" s="153" t="s">
        <v>651</v>
      </c>
      <c r="F268" s="154" t="s">
        <v>652</v>
      </c>
      <c r="G268" s="155" t="s">
        <v>180</v>
      </c>
      <c r="H268" s="156">
        <v>2</v>
      </c>
      <c r="I268" s="157">
        <v>0</v>
      </c>
      <c r="J268" s="157">
        <f t="shared" si="70"/>
        <v>0</v>
      </c>
      <c r="K268" s="154" t="s">
        <v>125</v>
      </c>
      <c r="L268" s="158"/>
      <c r="M268" s="159" t="s">
        <v>1</v>
      </c>
      <c r="N268" s="160" t="s">
        <v>37</v>
      </c>
      <c r="O268" s="148">
        <v>0</v>
      </c>
      <c r="P268" s="148">
        <f t="shared" si="71"/>
        <v>0</v>
      </c>
      <c r="Q268" s="148">
        <v>3.0300000000000001E-3</v>
      </c>
      <c r="R268" s="148">
        <f t="shared" si="72"/>
        <v>6.0600000000000003E-3</v>
      </c>
      <c r="S268" s="148">
        <v>0</v>
      </c>
      <c r="T268" s="149">
        <f t="shared" si="73"/>
        <v>0</v>
      </c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R268" s="150" t="s">
        <v>131</v>
      </c>
      <c r="AT268" s="150" t="s">
        <v>128</v>
      </c>
      <c r="AU268" s="150" t="s">
        <v>117</v>
      </c>
      <c r="AY268" s="14" t="s">
        <v>118</v>
      </c>
      <c r="BE268" s="151">
        <f t="shared" si="74"/>
        <v>0</v>
      </c>
      <c r="BF268" s="151">
        <f t="shared" si="75"/>
        <v>0</v>
      </c>
      <c r="BG268" s="151">
        <f t="shared" si="76"/>
        <v>0</v>
      </c>
      <c r="BH268" s="151">
        <f t="shared" si="77"/>
        <v>0</v>
      </c>
      <c r="BI268" s="151">
        <f t="shared" si="78"/>
        <v>0</v>
      </c>
      <c r="BJ268" s="14" t="s">
        <v>117</v>
      </c>
      <c r="BK268" s="151">
        <f t="shared" si="79"/>
        <v>0</v>
      </c>
      <c r="BL268" s="14" t="s">
        <v>126</v>
      </c>
      <c r="BM268" s="150" t="s">
        <v>653</v>
      </c>
    </row>
    <row r="269" spans="1:65" s="2" customFormat="1" ht="16.5" customHeight="1">
      <c r="A269" s="26"/>
      <c r="B269" s="139"/>
      <c r="C269" s="140" t="s">
        <v>654</v>
      </c>
      <c r="D269" s="140" t="s">
        <v>121</v>
      </c>
      <c r="E269" s="141" t="s">
        <v>655</v>
      </c>
      <c r="F269" s="142" t="s">
        <v>656</v>
      </c>
      <c r="G269" s="143" t="s">
        <v>180</v>
      </c>
      <c r="H269" s="144">
        <v>2</v>
      </c>
      <c r="I269" s="145">
        <v>0</v>
      </c>
      <c r="J269" s="145">
        <f t="shared" si="70"/>
        <v>0</v>
      </c>
      <c r="K269" s="142" t="s">
        <v>125</v>
      </c>
      <c r="L269" s="27"/>
      <c r="M269" s="146" t="s">
        <v>1</v>
      </c>
      <c r="N269" s="147" t="s">
        <v>37</v>
      </c>
      <c r="O269" s="148">
        <v>0.20605999999999999</v>
      </c>
      <c r="P269" s="148">
        <f t="shared" si="71"/>
        <v>0.41211999999999999</v>
      </c>
      <c r="Q269" s="148">
        <v>4.566E-5</v>
      </c>
      <c r="R269" s="148">
        <f t="shared" si="72"/>
        <v>9.132E-5</v>
      </c>
      <c r="S269" s="148">
        <v>0</v>
      </c>
      <c r="T269" s="149">
        <f t="shared" si="73"/>
        <v>0</v>
      </c>
      <c r="U269" s="26"/>
      <c r="V269" s="26"/>
      <c r="W269" s="26"/>
      <c r="X269" s="26"/>
      <c r="Y269" s="26"/>
      <c r="Z269" s="26"/>
      <c r="AA269" s="26"/>
      <c r="AB269" s="26"/>
      <c r="AC269" s="26"/>
      <c r="AD269" s="26"/>
      <c r="AE269" s="26"/>
      <c r="AR269" s="150" t="s">
        <v>126</v>
      </c>
      <c r="AT269" s="150" t="s">
        <v>121</v>
      </c>
      <c r="AU269" s="150" t="s">
        <v>117</v>
      </c>
      <c r="AY269" s="14" t="s">
        <v>118</v>
      </c>
      <c r="BE269" s="151">
        <f t="shared" si="74"/>
        <v>0</v>
      </c>
      <c r="BF269" s="151">
        <f t="shared" si="75"/>
        <v>0</v>
      </c>
      <c r="BG269" s="151">
        <f t="shared" si="76"/>
        <v>0</v>
      </c>
      <c r="BH269" s="151">
        <f t="shared" si="77"/>
        <v>0</v>
      </c>
      <c r="BI269" s="151">
        <f t="shared" si="78"/>
        <v>0</v>
      </c>
      <c r="BJ269" s="14" t="s">
        <v>117</v>
      </c>
      <c r="BK269" s="151">
        <f t="shared" si="79"/>
        <v>0</v>
      </c>
      <c r="BL269" s="14" t="s">
        <v>126</v>
      </c>
      <c r="BM269" s="150" t="s">
        <v>657</v>
      </c>
    </row>
    <row r="270" spans="1:65" s="2" customFormat="1" ht="24.2" customHeight="1">
      <c r="A270" s="26"/>
      <c r="B270" s="139"/>
      <c r="C270" s="152" t="s">
        <v>658</v>
      </c>
      <c r="D270" s="152" t="s">
        <v>128</v>
      </c>
      <c r="E270" s="153" t="s">
        <v>659</v>
      </c>
      <c r="F270" s="154" t="s">
        <v>660</v>
      </c>
      <c r="G270" s="155" t="s">
        <v>180</v>
      </c>
      <c r="H270" s="156">
        <v>2</v>
      </c>
      <c r="I270" s="157">
        <v>0</v>
      </c>
      <c r="J270" s="157">
        <f t="shared" si="70"/>
        <v>0</v>
      </c>
      <c r="K270" s="154" t="s">
        <v>125</v>
      </c>
      <c r="L270" s="158"/>
      <c r="M270" s="159" t="s">
        <v>1</v>
      </c>
      <c r="N270" s="160" t="s">
        <v>37</v>
      </c>
      <c r="O270" s="148">
        <v>0</v>
      </c>
      <c r="P270" s="148">
        <f t="shared" si="71"/>
        <v>0</v>
      </c>
      <c r="Q270" s="148">
        <v>7.2000000000000005E-4</v>
      </c>
      <c r="R270" s="148">
        <f t="shared" si="72"/>
        <v>1.4400000000000001E-3</v>
      </c>
      <c r="S270" s="148">
        <v>0</v>
      </c>
      <c r="T270" s="149">
        <f t="shared" si="73"/>
        <v>0</v>
      </c>
      <c r="U270" s="26"/>
      <c r="V270" s="26"/>
      <c r="W270" s="26"/>
      <c r="X270" s="26"/>
      <c r="Y270" s="26"/>
      <c r="Z270" s="26"/>
      <c r="AA270" s="26"/>
      <c r="AB270" s="26"/>
      <c r="AC270" s="26"/>
      <c r="AD270" s="26"/>
      <c r="AE270" s="26"/>
      <c r="AR270" s="150" t="s">
        <v>131</v>
      </c>
      <c r="AT270" s="150" t="s">
        <v>128</v>
      </c>
      <c r="AU270" s="150" t="s">
        <v>117</v>
      </c>
      <c r="AY270" s="14" t="s">
        <v>118</v>
      </c>
      <c r="BE270" s="151">
        <f t="shared" si="74"/>
        <v>0</v>
      </c>
      <c r="BF270" s="151">
        <f t="shared" si="75"/>
        <v>0</v>
      </c>
      <c r="BG270" s="151">
        <f t="shared" si="76"/>
        <v>0</v>
      </c>
      <c r="BH270" s="151">
        <f t="shared" si="77"/>
        <v>0</v>
      </c>
      <c r="BI270" s="151">
        <f t="shared" si="78"/>
        <v>0</v>
      </c>
      <c r="BJ270" s="14" t="s">
        <v>117</v>
      </c>
      <c r="BK270" s="151">
        <f t="shared" si="79"/>
        <v>0</v>
      </c>
      <c r="BL270" s="14" t="s">
        <v>126</v>
      </c>
      <c r="BM270" s="150" t="s">
        <v>661</v>
      </c>
    </row>
    <row r="271" spans="1:65" s="2" customFormat="1" ht="16.5" customHeight="1">
      <c r="A271" s="26"/>
      <c r="B271" s="139"/>
      <c r="C271" s="140" t="s">
        <v>662</v>
      </c>
      <c r="D271" s="140" t="s">
        <v>121</v>
      </c>
      <c r="E271" s="141" t="s">
        <v>663</v>
      </c>
      <c r="F271" s="142" t="s">
        <v>664</v>
      </c>
      <c r="G271" s="143" t="s">
        <v>180</v>
      </c>
      <c r="H271" s="144">
        <v>1</v>
      </c>
      <c r="I271" s="145">
        <v>0</v>
      </c>
      <c r="J271" s="145">
        <f t="shared" si="70"/>
        <v>0</v>
      </c>
      <c r="K271" s="142" t="s">
        <v>125</v>
      </c>
      <c r="L271" s="27"/>
      <c r="M271" s="146" t="s">
        <v>1</v>
      </c>
      <c r="N271" s="147" t="s">
        <v>37</v>
      </c>
      <c r="O271" s="148">
        <v>0.26812999999999998</v>
      </c>
      <c r="P271" s="148">
        <f t="shared" si="71"/>
        <v>0.26812999999999998</v>
      </c>
      <c r="Q271" s="148">
        <v>5.7840000000000002E-5</v>
      </c>
      <c r="R271" s="148">
        <f t="shared" si="72"/>
        <v>5.7840000000000002E-5</v>
      </c>
      <c r="S271" s="148">
        <v>0</v>
      </c>
      <c r="T271" s="149">
        <f t="shared" si="73"/>
        <v>0</v>
      </c>
      <c r="U271" s="26"/>
      <c r="V271" s="26"/>
      <c r="W271" s="26"/>
      <c r="X271" s="26"/>
      <c r="Y271" s="26"/>
      <c r="Z271" s="26"/>
      <c r="AA271" s="26"/>
      <c r="AB271" s="26"/>
      <c r="AC271" s="26"/>
      <c r="AD271" s="26"/>
      <c r="AE271" s="26"/>
      <c r="AR271" s="150" t="s">
        <v>126</v>
      </c>
      <c r="AT271" s="150" t="s">
        <v>121</v>
      </c>
      <c r="AU271" s="150" t="s">
        <v>117</v>
      </c>
      <c r="AY271" s="14" t="s">
        <v>118</v>
      </c>
      <c r="BE271" s="151">
        <f t="shared" si="74"/>
        <v>0</v>
      </c>
      <c r="BF271" s="151">
        <f t="shared" si="75"/>
        <v>0</v>
      </c>
      <c r="BG271" s="151">
        <f t="shared" si="76"/>
        <v>0</v>
      </c>
      <c r="BH271" s="151">
        <f t="shared" si="77"/>
        <v>0</v>
      </c>
      <c r="BI271" s="151">
        <f t="shared" si="78"/>
        <v>0</v>
      </c>
      <c r="BJ271" s="14" t="s">
        <v>117</v>
      </c>
      <c r="BK271" s="151">
        <f t="shared" si="79"/>
        <v>0</v>
      </c>
      <c r="BL271" s="14" t="s">
        <v>126</v>
      </c>
      <c r="BM271" s="150" t="s">
        <v>665</v>
      </c>
    </row>
    <row r="272" spans="1:65" s="2" customFormat="1" ht="24.2" customHeight="1">
      <c r="A272" s="26"/>
      <c r="B272" s="139"/>
      <c r="C272" s="152" t="s">
        <v>666</v>
      </c>
      <c r="D272" s="152" t="s">
        <v>128</v>
      </c>
      <c r="E272" s="153" t="s">
        <v>667</v>
      </c>
      <c r="F272" s="154" t="s">
        <v>668</v>
      </c>
      <c r="G272" s="155" t="s">
        <v>180</v>
      </c>
      <c r="H272" s="156">
        <v>1</v>
      </c>
      <c r="I272" s="157">
        <v>0</v>
      </c>
      <c r="J272" s="157">
        <f t="shared" si="70"/>
        <v>0</v>
      </c>
      <c r="K272" s="154" t="s">
        <v>125</v>
      </c>
      <c r="L272" s="158"/>
      <c r="M272" s="159" t="s">
        <v>1</v>
      </c>
      <c r="N272" s="160" t="s">
        <v>37</v>
      </c>
      <c r="O272" s="148">
        <v>0</v>
      </c>
      <c r="P272" s="148">
        <f t="shared" si="71"/>
        <v>0</v>
      </c>
      <c r="Q272" s="148">
        <v>1.57E-3</v>
      </c>
      <c r="R272" s="148">
        <f t="shared" si="72"/>
        <v>1.57E-3</v>
      </c>
      <c r="S272" s="148">
        <v>0</v>
      </c>
      <c r="T272" s="149">
        <f t="shared" si="73"/>
        <v>0</v>
      </c>
      <c r="U272" s="26"/>
      <c r="V272" s="26"/>
      <c r="W272" s="26"/>
      <c r="X272" s="26"/>
      <c r="Y272" s="26"/>
      <c r="Z272" s="26"/>
      <c r="AA272" s="26"/>
      <c r="AB272" s="26"/>
      <c r="AC272" s="26"/>
      <c r="AD272" s="26"/>
      <c r="AE272" s="26"/>
      <c r="AR272" s="150" t="s">
        <v>131</v>
      </c>
      <c r="AT272" s="150" t="s">
        <v>128</v>
      </c>
      <c r="AU272" s="150" t="s">
        <v>117</v>
      </c>
      <c r="AY272" s="14" t="s">
        <v>118</v>
      </c>
      <c r="BE272" s="151">
        <f t="shared" si="74"/>
        <v>0</v>
      </c>
      <c r="BF272" s="151">
        <f t="shared" si="75"/>
        <v>0</v>
      </c>
      <c r="BG272" s="151">
        <f t="shared" si="76"/>
        <v>0</v>
      </c>
      <c r="BH272" s="151">
        <f t="shared" si="77"/>
        <v>0</v>
      </c>
      <c r="BI272" s="151">
        <f t="shared" si="78"/>
        <v>0</v>
      </c>
      <c r="BJ272" s="14" t="s">
        <v>117</v>
      </c>
      <c r="BK272" s="151">
        <f t="shared" si="79"/>
        <v>0</v>
      </c>
      <c r="BL272" s="14" t="s">
        <v>126</v>
      </c>
      <c r="BM272" s="150" t="s">
        <v>669</v>
      </c>
    </row>
    <row r="273" spans="1:65" s="2" customFormat="1" ht="16.5" customHeight="1">
      <c r="A273" s="26"/>
      <c r="B273" s="139"/>
      <c r="C273" s="140" t="s">
        <v>670</v>
      </c>
      <c r="D273" s="140" t="s">
        <v>121</v>
      </c>
      <c r="E273" s="141" t="s">
        <v>671</v>
      </c>
      <c r="F273" s="142" t="s">
        <v>672</v>
      </c>
      <c r="G273" s="143" t="s">
        <v>180</v>
      </c>
      <c r="H273" s="144">
        <v>3</v>
      </c>
      <c r="I273" s="145">
        <v>0</v>
      </c>
      <c r="J273" s="145">
        <f t="shared" si="70"/>
        <v>0</v>
      </c>
      <c r="K273" s="142" t="s">
        <v>125</v>
      </c>
      <c r="L273" s="27"/>
      <c r="M273" s="146" t="s">
        <v>1</v>
      </c>
      <c r="N273" s="147" t="s">
        <v>37</v>
      </c>
      <c r="O273" s="148">
        <v>0.35015000000000002</v>
      </c>
      <c r="P273" s="148">
        <f t="shared" si="71"/>
        <v>1.0504500000000001</v>
      </c>
      <c r="Q273" s="148">
        <v>6.3919999999999998E-5</v>
      </c>
      <c r="R273" s="148">
        <f t="shared" si="72"/>
        <v>1.9175999999999999E-4</v>
      </c>
      <c r="S273" s="148">
        <v>0</v>
      </c>
      <c r="T273" s="149">
        <f t="shared" si="73"/>
        <v>0</v>
      </c>
      <c r="U273" s="26"/>
      <c r="V273" s="26"/>
      <c r="W273" s="26"/>
      <c r="X273" s="26"/>
      <c r="Y273" s="26"/>
      <c r="Z273" s="26"/>
      <c r="AA273" s="26"/>
      <c r="AB273" s="26"/>
      <c r="AC273" s="26"/>
      <c r="AD273" s="26"/>
      <c r="AE273" s="26"/>
      <c r="AR273" s="150" t="s">
        <v>126</v>
      </c>
      <c r="AT273" s="150" t="s">
        <v>121</v>
      </c>
      <c r="AU273" s="150" t="s">
        <v>117</v>
      </c>
      <c r="AY273" s="14" t="s">
        <v>118</v>
      </c>
      <c r="BE273" s="151">
        <f t="shared" si="74"/>
        <v>0</v>
      </c>
      <c r="BF273" s="151">
        <f t="shared" si="75"/>
        <v>0</v>
      </c>
      <c r="BG273" s="151">
        <f t="shared" si="76"/>
        <v>0</v>
      </c>
      <c r="BH273" s="151">
        <f t="shared" si="77"/>
        <v>0</v>
      </c>
      <c r="BI273" s="151">
        <f t="shared" si="78"/>
        <v>0</v>
      </c>
      <c r="BJ273" s="14" t="s">
        <v>117</v>
      </c>
      <c r="BK273" s="151">
        <f t="shared" si="79"/>
        <v>0</v>
      </c>
      <c r="BL273" s="14" t="s">
        <v>126</v>
      </c>
      <c r="BM273" s="150" t="s">
        <v>673</v>
      </c>
    </row>
    <row r="274" spans="1:65" s="2" customFormat="1" ht="24.2" customHeight="1">
      <c r="A274" s="26"/>
      <c r="B274" s="139"/>
      <c r="C274" s="152" t="s">
        <v>674</v>
      </c>
      <c r="D274" s="152" t="s">
        <v>128</v>
      </c>
      <c r="E274" s="153" t="s">
        <v>675</v>
      </c>
      <c r="F274" s="154" t="s">
        <v>676</v>
      </c>
      <c r="G274" s="155" t="s">
        <v>180</v>
      </c>
      <c r="H274" s="156">
        <v>3</v>
      </c>
      <c r="I274" s="157">
        <v>0</v>
      </c>
      <c r="J274" s="157">
        <f t="shared" si="70"/>
        <v>0</v>
      </c>
      <c r="K274" s="154" t="s">
        <v>125</v>
      </c>
      <c r="L274" s="158"/>
      <c r="M274" s="159" t="s">
        <v>1</v>
      </c>
      <c r="N274" s="160" t="s">
        <v>37</v>
      </c>
      <c r="O274" s="148">
        <v>0</v>
      </c>
      <c r="P274" s="148">
        <f t="shared" si="71"/>
        <v>0</v>
      </c>
      <c r="Q274" s="148">
        <v>2.0400000000000001E-3</v>
      </c>
      <c r="R274" s="148">
        <f t="shared" si="72"/>
        <v>6.1200000000000004E-3</v>
      </c>
      <c r="S274" s="148">
        <v>0</v>
      </c>
      <c r="T274" s="149">
        <f t="shared" si="73"/>
        <v>0</v>
      </c>
      <c r="U274" s="26"/>
      <c r="V274" s="26"/>
      <c r="W274" s="26"/>
      <c r="X274" s="26"/>
      <c r="Y274" s="26"/>
      <c r="Z274" s="26"/>
      <c r="AA274" s="26"/>
      <c r="AB274" s="26"/>
      <c r="AC274" s="26"/>
      <c r="AD274" s="26"/>
      <c r="AE274" s="26"/>
      <c r="AR274" s="150" t="s">
        <v>131</v>
      </c>
      <c r="AT274" s="150" t="s">
        <v>128</v>
      </c>
      <c r="AU274" s="150" t="s">
        <v>117</v>
      </c>
      <c r="AY274" s="14" t="s">
        <v>118</v>
      </c>
      <c r="BE274" s="151">
        <f t="shared" si="74"/>
        <v>0</v>
      </c>
      <c r="BF274" s="151">
        <f t="shared" si="75"/>
        <v>0</v>
      </c>
      <c r="BG274" s="151">
        <f t="shared" si="76"/>
        <v>0</v>
      </c>
      <c r="BH274" s="151">
        <f t="shared" si="77"/>
        <v>0</v>
      </c>
      <c r="BI274" s="151">
        <f t="shared" si="78"/>
        <v>0</v>
      </c>
      <c r="BJ274" s="14" t="s">
        <v>117</v>
      </c>
      <c r="BK274" s="151">
        <f t="shared" si="79"/>
        <v>0</v>
      </c>
      <c r="BL274" s="14" t="s">
        <v>126</v>
      </c>
      <c r="BM274" s="150" t="s">
        <v>677</v>
      </c>
    </row>
    <row r="275" spans="1:65" s="2" customFormat="1" ht="16.5" customHeight="1">
      <c r="A275" s="26"/>
      <c r="B275" s="139"/>
      <c r="C275" s="140" t="s">
        <v>678</v>
      </c>
      <c r="D275" s="140" t="s">
        <v>121</v>
      </c>
      <c r="E275" s="141" t="s">
        <v>679</v>
      </c>
      <c r="F275" s="142" t="s">
        <v>680</v>
      </c>
      <c r="G275" s="143" t="s">
        <v>180</v>
      </c>
      <c r="H275" s="144">
        <v>1</v>
      </c>
      <c r="I275" s="145">
        <v>0</v>
      </c>
      <c r="J275" s="145">
        <f t="shared" si="70"/>
        <v>0</v>
      </c>
      <c r="K275" s="142" t="s">
        <v>125</v>
      </c>
      <c r="L275" s="27"/>
      <c r="M275" s="146" t="s">
        <v>1</v>
      </c>
      <c r="N275" s="147" t="s">
        <v>37</v>
      </c>
      <c r="O275" s="148">
        <v>0.42221999999999998</v>
      </c>
      <c r="P275" s="148">
        <f t="shared" si="71"/>
        <v>0.42221999999999998</v>
      </c>
      <c r="Q275" s="148">
        <v>6.9999999999999994E-5</v>
      </c>
      <c r="R275" s="148">
        <f t="shared" si="72"/>
        <v>6.9999999999999994E-5</v>
      </c>
      <c r="S275" s="148">
        <v>0</v>
      </c>
      <c r="T275" s="149">
        <f t="shared" si="73"/>
        <v>0</v>
      </c>
      <c r="U275" s="26"/>
      <c r="V275" s="26"/>
      <c r="W275" s="26"/>
      <c r="X275" s="26"/>
      <c r="Y275" s="26"/>
      <c r="Z275" s="26"/>
      <c r="AA275" s="26"/>
      <c r="AB275" s="26"/>
      <c r="AC275" s="26"/>
      <c r="AD275" s="26"/>
      <c r="AE275" s="26"/>
      <c r="AR275" s="150" t="s">
        <v>126</v>
      </c>
      <c r="AT275" s="150" t="s">
        <v>121</v>
      </c>
      <c r="AU275" s="150" t="s">
        <v>117</v>
      </c>
      <c r="AY275" s="14" t="s">
        <v>118</v>
      </c>
      <c r="BE275" s="151">
        <f t="shared" si="74"/>
        <v>0</v>
      </c>
      <c r="BF275" s="151">
        <f t="shared" si="75"/>
        <v>0</v>
      </c>
      <c r="BG275" s="151">
        <f t="shared" si="76"/>
        <v>0</v>
      </c>
      <c r="BH275" s="151">
        <f t="shared" si="77"/>
        <v>0</v>
      </c>
      <c r="BI275" s="151">
        <f t="shared" si="78"/>
        <v>0</v>
      </c>
      <c r="BJ275" s="14" t="s">
        <v>117</v>
      </c>
      <c r="BK275" s="151">
        <f t="shared" si="79"/>
        <v>0</v>
      </c>
      <c r="BL275" s="14" t="s">
        <v>126</v>
      </c>
      <c r="BM275" s="150" t="s">
        <v>681</v>
      </c>
    </row>
    <row r="276" spans="1:65" s="2" customFormat="1" ht="24.2" customHeight="1">
      <c r="A276" s="26"/>
      <c r="B276" s="139"/>
      <c r="C276" s="152" t="s">
        <v>682</v>
      </c>
      <c r="D276" s="152" t="s">
        <v>128</v>
      </c>
      <c r="E276" s="153" t="s">
        <v>683</v>
      </c>
      <c r="F276" s="154" t="s">
        <v>684</v>
      </c>
      <c r="G276" s="155" t="s">
        <v>180</v>
      </c>
      <c r="H276" s="156">
        <v>1</v>
      </c>
      <c r="I276" s="157">
        <v>0</v>
      </c>
      <c r="J276" s="157">
        <f t="shared" si="70"/>
        <v>0</v>
      </c>
      <c r="K276" s="154" t="s">
        <v>125</v>
      </c>
      <c r="L276" s="158"/>
      <c r="M276" s="159" t="s">
        <v>1</v>
      </c>
      <c r="N276" s="160" t="s">
        <v>37</v>
      </c>
      <c r="O276" s="148">
        <v>0</v>
      </c>
      <c r="P276" s="148">
        <f t="shared" si="71"/>
        <v>0</v>
      </c>
      <c r="Q276" s="148">
        <v>3.0100000000000001E-3</v>
      </c>
      <c r="R276" s="148">
        <f t="shared" si="72"/>
        <v>3.0100000000000001E-3</v>
      </c>
      <c r="S276" s="148">
        <v>0</v>
      </c>
      <c r="T276" s="149">
        <f t="shared" si="73"/>
        <v>0</v>
      </c>
      <c r="U276" s="26"/>
      <c r="V276" s="26"/>
      <c r="W276" s="26"/>
      <c r="X276" s="26"/>
      <c r="Y276" s="26"/>
      <c r="Z276" s="26"/>
      <c r="AA276" s="26"/>
      <c r="AB276" s="26"/>
      <c r="AC276" s="26"/>
      <c r="AD276" s="26"/>
      <c r="AE276" s="26"/>
      <c r="AR276" s="150" t="s">
        <v>131</v>
      </c>
      <c r="AT276" s="150" t="s">
        <v>128</v>
      </c>
      <c r="AU276" s="150" t="s">
        <v>117</v>
      </c>
      <c r="AY276" s="14" t="s">
        <v>118</v>
      </c>
      <c r="BE276" s="151">
        <f t="shared" si="74"/>
        <v>0</v>
      </c>
      <c r="BF276" s="151">
        <f t="shared" si="75"/>
        <v>0</v>
      </c>
      <c r="BG276" s="151">
        <f t="shared" si="76"/>
        <v>0</v>
      </c>
      <c r="BH276" s="151">
        <f t="shared" si="77"/>
        <v>0</v>
      </c>
      <c r="BI276" s="151">
        <f t="shared" si="78"/>
        <v>0</v>
      </c>
      <c r="BJ276" s="14" t="s">
        <v>117</v>
      </c>
      <c r="BK276" s="151">
        <f t="shared" si="79"/>
        <v>0</v>
      </c>
      <c r="BL276" s="14" t="s">
        <v>126</v>
      </c>
      <c r="BM276" s="150" t="s">
        <v>685</v>
      </c>
    </row>
    <row r="277" spans="1:65" s="2" customFormat="1" ht="16.5" customHeight="1">
      <c r="A277" s="26"/>
      <c r="B277" s="139"/>
      <c r="C277" s="140" t="s">
        <v>686</v>
      </c>
      <c r="D277" s="140" t="s">
        <v>121</v>
      </c>
      <c r="E277" s="141" t="s">
        <v>687</v>
      </c>
      <c r="F277" s="142" t="s">
        <v>688</v>
      </c>
      <c r="G277" s="143" t="s">
        <v>180</v>
      </c>
      <c r="H277" s="144">
        <v>4</v>
      </c>
      <c r="I277" s="145">
        <v>0</v>
      </c>
      <c r="J277" s="145">
        <f t="shared" si="70"/>
        <v>0</v>
      </c>
      <c r="K277" s="142" t="s">
        <v>125</v>
      </c>
      <c r="L277" s="27"/>
      <c r="M277" s="146" t="s">
        <v>1</v>
      </c>
      <c r="N277" s="147" t="s">
        <v>37</v>
      </c>
      <c r="O277" s="148">
        <v>0.17504</v>
      </c>
      <c r="P277" s="148">
        <f t="shared" si="71"/>
        <v>0.70016</v>
      </c>
      <c r="Q277" s="148">
        <v>2.283E-5</v>
      </c>
      <c r="R277" s="148">
        <f t="shared" si="72"/>
        <v>9.132E-5</v>
      </c>
      <c r="S277" s="148">
        <v>0</v>
      </c>
      <c r="T277" s="149">
        <f t="shared" si="73"/>
        <v>0</v>
      </c>
      <c r="U277" s="26"/>
      <c r="V277" s="26"/>
      <c r="W277" s="26"/>
      <c r="X277" s="26"/>
      <c r="Y277" s="26"/>
      <c r="Z277" s="26"/>
      <c r="AA277" s="26"/>
      <c r="AB277" s="26"/>
      <c r="AC277" s="26"/>
      <c r="AD277" s="26"/>
      <c r="AE277" s="26"/>
      <c r="AR277" s="150" t="s">
        <v>126</v>
      </c>
      <c r="AT277" s="150" t="s">
        <v>121</v>
      </c>
      <c r="AU277" s="150" t="s">
        <v>117</v>
      </c>
      <c r="AY277" s="14" t="s">
        <v>118</v>
      </c>
      <c r="BE277" s="151">
        <f t="shared" si="74"/>
        <v>0</v>
      </c>
      <c r="BF277" s="151">
        <f t="shared" si="75"/>
        <v>0</v>
      </c>
      <c r="BG277" s="151">
        <f t="shared" si="76"/>
        <v>0</v>
      </c>
      <c r="BH277" s="151">
        <f t="shared" si="77"/>
        <v>0</v>
      </c>
      <c r="BI277" s="151">
        <f t="shared" si="78"/>
        <v>0</v>
      </c>
      <c r="BJ277" s="14" t="s">
        <v>117</v>
      </c>
      <c r="BK277" s="151">
        <f t="shared" si="79"/>
        <v>0</v>
      </c>
      <c r="BL277" s="14" t="s">
        <v>126</v>
      </c>
      <c r="BM277" s="150" t="s">
        <v>689</v>
      </c>
    </row>
    <row r="278" spans="1:65" s="2" customFormat="1" ht="16.5" customHeight="1">
      <c r="A278" s="26"/>
      <c r="B278" s="139"/>
      <c r="C278" s="152" t="s">
        <v>690</v>
      </c>
      <c r="D278" s="152" t="s">
        <v>128</v>
      </c>
      <c r="E278" s="153" t="s">
        <v>691</v>
      </c>
      <c r="F278" s="154" t="s">
        <v>692</v>
      </c>
      <c r="G278" s="155" t="s">
        <v>180</v>
      </c>
      <c r="H278" s="156">
        <v>4</v>
      </c>
      <c r="I278" s="157">
        <v>0</v>
      </c>
      <c r="J278" s="157">
        <f t="shared" si="70"/>
        <v>0</v>
      </c>
      <c r="K278" s="154" t="s">
        <v>125</v>
      </c>
      <c r="L278" s="158"/>
      <c r="M278" s="159" t="s">
        <v>1</v>
      </c>
      <c r="N278" s="160" t="s">
        <v>37</v>
      </c>
      <c r="O278" s="148">
        <v>0</v>
      </c>
      <c r="P278" s="148">
        <f t="shared" si="71"/>
        <v>0</v>
      </c>
      <c r="Q278" s="148">
        <v>4.8999999999999998E-4</v>
      </c>
      <c r="R278" s="148">
        <f t="shared" si="72"/>
        <v>1.9599999999999999E-3</v>
      </c>
      <c r="S278" s="148">
        <v>0</v>
      </c>
      <c r="T278" s="149">
        <f t="shared" si="73"/>
        <v>0</v>
      </c>
      <c r="U278" s="26"/>
      <c r="V278" s="26"/>
      <c r="W278" s="26"/>
      <c r="X278" s="26"/>
      <c r="Y278" s="26"/>
      <c r="Z278" s="26"/>
      <c r="AA278" s="26"/>
      <c r="AB278" s="26"/>
      <c r="AC278" s="26"/>
      <c r="AD278" s="26"/>
      <c r="AE278" s="26"/>
      <c r="AR278" s="150" t="s">
        <v>131</v>
      </c>
      <c r="AT278" s="150" t="s">
        <v>128</v>
      </c>
      <c r="AU278" s="150" t="s">
        <v>117</v>
      </c>
      <c r="AY278" s="14" t="s">
        <v>118</v>
      </c>
      <c r="BE278" s="151">
        <f t="shared" si="74"/>
        <v>0</v>
      </c>
      <c r="BF278" s="151">
        <f t="shared" si="75"/>
        <v>0</v>
      </c>
      <c r="BG278" s="151">
        <f t="shared" si="76"/>
        <v>0</v>
      </c>
      <c r="BH278" s="151">
        <f t="shared" si="77"/>
        <v>0</v>
      </c>
      <c r="BI278" s="151">
        <f t="shared" si="78"/>
        <v>0</v>
      </c>
      <c r="BJ278" s="14" t="s">
        <v>117</v>
      </c>
      <c r="BK278" s="151">
        <f t="shared" si="79"/>
        <v>0</v>
      </c>
      <c r="BL278" s="14" t="s">
        <v>126</v>
      </c>
      <c r="BM278" s="150" t="s">
        <v>693</v>
      </c>
    </row>
    <row r="279" spans="1:65" s="2" customFormat="1" ht="16.5" customHeight="1">
      <c r="A279" s="26"/>
      <c r="B279" s="139"/>
      <c r="C279" s="140" t="s">
        <v>694</v>
      </c>
      <c r="D279" s="140" t="s">
        <v>121</v>
      </c>
      <c r="E279" s="141" t="s">
        <v>695</v>
      </c>
      <c r="F279" s="142" t="s">
        <v>696</v>
      </c>
      <c r="G279" s="143" t="s">
        <v>180</v>
      </c>
      <c r="H279" s="144">
        <v>3</v>
      </c>
      <c r="I279" s="145">
        <v>0</v>
      </c>
      <c r="J279" s="145">
        <f t="shared" ref="J279:J302" si="80">ROUND(I279*H279,2)</f>
        <v>0</v>
      </c>
      <c r="K279" s="142" t="s">
        <v>125</v>
      </c>
      <c r="L279" s="27"/>
      <c r="M279" s="146" t="s">
        <v>1</v>
      </c>
      <c r="N279" s="147" t="s">
        <v>37</v>
      </c>
      <c r="O279" s="148">
        <v>0.35110000000000002</v>
      </c>
      <c r="P279" s="148">
        <f t="shared" ref="P279:P302" si="81">O279*H279</f>
        <v>1.0533000000000001</v>
      </c>
      <c r="Q279" s="148">
        <v>6.3919999999999998E-5</v>
      </c>
      <c r="R279" s="148">
        <f t="shared" ref="R279:R302" si="82">Q279*H279</f>
        <v>1.9175999999999999E-4</v>
      </c>
      <c r="S279" s="148">
        <v>0</v>
      </c>
      <c r="T279" s="149">
        <f t="shared" ref="T279:T302" si="83">S279*H279</f>
        <v>0</v>
      </c>
      <c r="U279" s="26"/>
      <c r="V279" s="26"/>
      <c r="W279" s="26"/>
      <c r="X279" s="26"/>
      <c r="Y279" s="26"/>
      <c r="Z279" s="26"/>
      <c r="AA279" s="26"/>
      <c r="AB279" s="26"/>
      <c r="AC279" s="26"/>
      <c r="AD279" s="26"/>
      <c r="AE279" s="26"/>
      <c r="AR279" s="150" t="s">
        <v>126</v>
      </c>
      <c r="AT279" s="150" t="s">
        <v>121</v>
      </c>
      <c r="AU279" s="150" t="s">
        <v>117</v>
      </c>
      <c r="AY279" s="14" t="s">
        <v>118</v>
      </c>
      <c r="BE279" s="151">
        <f t="shared" ref="BE279:BE302" si="84">IF(N279="základná",J279,0)</f>
        <v>0</v>
      </c>
      <c r="BF279" s="151">
        <f t="shared" ref="BF279:BF302" si="85">IF(N279="znížená",J279,0)</f>
        <v>0</v>
      </c>
      <c r="BG279" s="151">
        <f t="shared" ref="BG279:BG302" si="86">IF(N279="zákl. prenesená",J279,0)</f>
        <v>0</v>
      </c>
      <c r="BH279" s="151">
        <f t="shared" ref="BH279:BH302" si="87">IF(N279="zníž. prenesená",J279,0)</f>
        <v>0</v>
      </c>
      <c r="BI279" s="151">
        <f t="shared" ref="BI279:BI302" si="88">IF(N279="nulová",J279,0)</f>
        <v>0</v>
      </c>
      <c r="BJ279" s="14" t="s">
        <v>117</v>
      </c>
      <c r="BK279" s="151">
        <f t="shared" ref="BK279:BK302" si="89">ROUND(I279*H279,2)</f>
        <v>0</v>
      </c>
      <c r="BL279" s="14" t="s">
        <v>126</v>
      </c>
      <c r="BM279" s="150" t="s">
        <v>697</v>
      </c>
    </row>
    <row r="280" spans="1:65" s="2" customFormat="1" ht="16.5" customHeight="1">
      <c r="A280" s="26"/>
      <c r="B280" s="139"/>
      <c r="C280" s="152" t="s">
        <v>698</v>
      </c>
      <c r="D280" s="152" t="s">
        <v>128</v>
      </c>
      <c r="E280" s="153" t="s">
        <v>699</v>
      </c>
      <c r="F280" s="154" t="s">
        <v>700</v>
      </c>
      <c r="G280" s="155" t="s">
        <v>180</v>
      </c>
      <c r="H280" s="156">
        <v>3</v>
      </c>
      <c r="I280" s="157">
        <v>0</v>
      </c>
      <c r="J280" s="157">
        <f t="shared" si="80"/>
        <v>0</v>
      </c>
      <c r="K280" s="154" t="s">
        <v>125</v>
      </c>
      <c r="L280" s="158"/>
      <c r="M280" s="159" t="s">
        <v>1</v>
      </c>
      <c r="N280" s="160" t="s">
        <v>37</v>
      </c>
      <c r="O280" s="148">
        <v>0</v>
      </c>
      <c r="P280" s="148">
        <f t="shared" si="81"/>
        <v>0</v>
      </c>
      <c r="Q280" s="148">
        <v>1.3500000000000001E-3</v>
      </c>
      <c r="R280" s="148">
        <f t="shared" si="82"/>
        <v>4.0499999999999998E-3</v>
      </c>
      <c r="S280" s="148">
        <v>0</v>
      </c>
      <c r="T280" s="149">
        <f t="shared" si="83"/>
        <v>0</v>
      </c>
      <c r="U280" s="26"/>
      <c r="V280" s="26"/>
      <c r="W280" s="26"/>
      <c r="X280" s="26"/>
      <c r="Y280" s="26"/>
      <c r="Z280" s="26"/>
      <c r="AA280" s="26"/>
      <c r="AB280" s="26"/>
      <c r="AC280" s="26"/>
      <c r="AD280" s="26"/>
      <c r="AE280" s="26"/>
      <c r="AR280" s="150" t="s">
        <v>131</v>
      </c>
      <c r="AT280" s="150" t="s">
        <v>128</v>
      </c>
      <c r="AU280" s="150" t="s">
        <v>117</v>
      </c>
      <c r="AY280" s="14" t="s">
        <v>118</v>
      </c>
      <c r="BE280" s="151">
        <f t="shared" si="84"/>
        <v>0</v>
      </c>
      <c r="BF280" s="151">
        <f t="shared" si="85"/>
        <v>0</v>
      </c>
      <c r="BG280" s="151">
        <f t="shared" si="86"/>
        <v>0</v>
      </c>
      <c r="BH280" s="151">
        <f t="shared" si="87"/>
        <v>0</v>
      </c>
      <c r="BI280" s="151">
        <f t="shared" si="88"/>
        <v>0</v>
      </c>
      <c r="BJ280" s="14" t="s">
        <v>117</v>
      </c>
      <c r="BK280" s="151">
        <f t="shared" si="89"/>
        <v>0</v>
      </c>
      <c r="BL280" s="14" t="s">
        <v>126</v>
      </c>
      <c r="BM280" s="150" t="s">
        <v>701</v>
      </c>
    </row>
    <row r="281" spans="1:65" s="2" customFormat="1" ht="16.5" customHeight="1">
      <c r="A281" s="26"/>
      <c r="B281" s="139"/>
      <c r="C281" s="140" t="s">
        <v>702</v>
      </c>
      <c r="D281" s="140" t="s">
        <v>121</v>
      </c>
      <c r="E281" s="141" t="s">
        <v>703</v>
      </c>
      <c r="F281" s="142" t="s">
        <v>704</v>
      </c>
      <c r="G281" s="143" t="s">
        <v>180</v>
      </c>
      <c r="H281" s="144">
        <v>1</v>
      </c>
      <c r="I281" s="145">
        <v>0</v>
      </c>
      <c r="J281" s="145">
        <f t="shared" si="80"/>
        <v>0</v>
      </c>
      <c r="K281" s="142" t="s">
        <v>125</v>
      </c>
      <c r="L281" s="27"/>
      <c r="M281" s="146" t="s">
        <v>1</v>
      </c>
      <c r="N281" s="147" t="s">
        <v>37</v>
      </c>
      <c r="O281" s="148">
        <v>0.26884999999999998</v>
      </c>
      <c r="P281" s="148">
        <f t="shared" si="81"/>
        <v>0.26884999999999998</v>
      </c>
      <c r="Q281" s="148">
        <v>5.7840000000000002E-5</v>
      </c>
      <c r="R281" s="148">
        <f t="shared" si="82"/>
        <v>5.7840000000000002E-5</v>
      </c>
      <c r="S281" s="148">
        <v>0</v>
      </c>
      <c r="T281" s="149">
        <f t="shared" si="83"/>
        <v>0</v>
      </c>
      <c r="U281" s="26"/>
      <c r="V281" s="26"/>
      <c r="W281" s="26"/>
      <c r="X281" s="26"/>
      <c r="Y281" s="26"/>
      <c r="Z281" s="26"/>
      <c r="AA281" s="26"/>
      <c r="AB281" s="26"/>
      <c r="AC281" s="26"/>
      <c r="AD281" s="26"/>
      <c r="AE281" s="26"/>
      <c r="AR281" s="150" t="s">
        <v>126</v>
      </c>
      <c r="AT281" s="150" t="s">
        <v>121</v>
      </c>
      <c r="AU281" s="150" t="s">
        <v>117</v>
      </c>
      <c r="AY281" s="14" t="s">
        <v>118</v>
      </c>
      <c r="BE281" s="151">
        <f t="shared" si="84"/>
        <v>0</v>
      </c>
      <c r="BF281" s="151">
        <f t="shared" si="85"/>
        <v>0</v>
      </c>
      <c r="BG281" s="151">
        <f t="shared" si="86"/>
        <v>0</v>
      </c>
      <c r="BH281" s="151">
        <f t="shared" si="87"/>
        <v>0</v>
      </c>
      <c r="BI281" s="151">
        <f t="shared" si="88"/>
        <v>0</v>
      </c>
      <c r="BJ281" s="14" t="s">
        <v>117</v>
      </c>
      <c r="BK281" s="151">
        <f t="shared" si="89"/>
        <v>0</v>
      </c>
      <c r="BL281" s="14" t="s">
        <v>126</v>
      </c>
      <c r="BM281" s="150" t="s">
        <v>705</v>
      </c>
    </row>
    <row r="282" spans="1:65" s="2" customFormat="1" ht="16.5" customHeight="1">
      <c r="A282" s="26"/>
      <c r="B282" s="139"/>
      <c r="C282" s="152" t="s">
        <v>706</v>
      </c>
      <c r="D282" s="152" t="s">
        <v>128</v>
      </c>
      <c r="E282" s="153" t="s">
        <v>707</v>
      </c>
      <c r="F282" s="154" t="s">
        <v>708</v>
      </c>
      <c r="G282" s="155" t="s">
        <v>180</v>
      </c>
      <c r="H282" s="156">
        <v>1</v>
      </c>
      <c r="I282" s="157">
        <v>0</v>
      </c>
      <c r="J282" s="157">
        <f t="shared" si="80"/>
        <v>0</v>
      </c>
      <c r="K282" s="154" t="s">
        <v>125</v>
      </c>
      <c r="L282" s="158"/>
      <c r="M282" s="159" t="s">
        <v>1</v>
      </c>
      <c r="N282" s="160" t="s">
        <v>37</v>
      </c>
      <c r="O282" s="148">
        <v>0</v>
      </c>
      <c r="P282" s="148">
        <f t="shared" si="81"/>
        <v>0</v>
      </c>
      <c r="Q282" s="148">
        <v>1.1100000000000001E-3</v>
      </c>
      <c r="R282" s="148">
        <f t="shared" si="82"/>
        <v>1.1100000000000001E-3</v>
      </c>
      <c r="S282" s="148">
        <v>0</v>
      </c>
      <c r="T282" s="149">
        <f t="shared" si="83"/>
        <v>0</v>
      </c>
      <c r="U282" s="26"/>
      <c r="V282" s="26"/>
      <c r="W282" s="26"/>
      <c r="X282" s="26"/>
      <c r="Y282" s="26"/>
      <c r="Z282" s="26"/>
      <c r="AA282" s="26"/>
      <c r="AB282" s="26"/>
      <c r="AC282" s="26"/>
      <c r="AD282" s="26"/>
      <c r="AE282" s="26"/>
      <c r="AR282" s="150" t="s">
        <v>131</v>
      </c>
      <c r="AT282" s="150" t="s">
        <v>128</v>
      </c>
      <c r="AU282" s="150" t="s">
        <v>117</v>
      </c>
      <c r="AY282" s="14" t="s">
        <v>118</v>
      </c>
      <c r="BE282" s="151">
        <f t="shared" si="84"/>
        <v>0</v>
      </c>
      <c r="BF282" s="151">
        <f t="shared" si="85"/>
        <v>0</v>
      </c>
      <c r="BG282" s="151">
        <f t="shared" si="86"/>
        <v>0</v>
      </c>
      <c r="BH282" s="151">
        <f t="shared" si="87"/>
        <v>0</v>
      </c>
      <c r="BI282" s="151">
        <f t="shared" si="88"/>
        <v>0</v>
      </c>
      <c r="BJ282" s="14" t="s">
        <v>117</v>
      </c>
      <c r="BK282" s="151">
        <f t="shared" si="89"/>
        <v>0</v>
      </c>
      <c r="BL282" s="14" t="s">
        <v>126</v>
      </c>
      <c r="BM282" s="150" t="s">
        <v>709</v>
      </c>
    </row>
    <row r="283" spans="1:65" s="2" customFormat="1" ht="16.5" customHeight="1">
      <c r="A283" s="26"/>
      <c r="B283" s="139"/>
      <c r="C283" s="140" t="s">
        <v>710</v>
      </c>
      <c r="D283" s="140" t="s">
        <v>121</v>
      </c>
      <c r="E283" s="141" t="s">
        <v>711</v>
      </c>
      <c r="F283" s="142" t="s">
        <v>712</v>
      </c>
      <c r="G283" s="143" t="s">
        <v>180</v>
      </c>
      <c r="H283" s="144">
        <v>1</v>
      </c>
      <c r="I283" s="145">
        <v>0</v>
      </c>
      <c r="J283" s="145">
        <f t="shared" si="80"/>
        <v>0</v>
      </c>
      <c r="K283" s="142" t="s">
        <v>125</v>
      </c>
      <c r="L283" s="27"/>
      <c r="M283" s="146" t="s">
        <v>1</v>
      </c>
      <c r="N283" s="147" t="s">
        <v>37</v>
      </c>
      <c r="O283" s="148">
        <v>0.42387999999999998</v>
      </c>
      <c r="P283" s="148">
        <f t="shared" si="81"/>
        <v>0.42387999999999998</v>
      </c>
      <c r="Q283" s="148">
        <v>6.9999999999999994E-5</v>
      </c>
      <c r="R283" s="148">
        <f t="shared" si="82"/>
        <v>6.9999999999999994E-5</v>
      </c>
      <c r="S283" s="148">
        <v>0</v>
      </c>
      <c r="T283" s="149">
        <f t="shared" si="83"/>
        <v>0</v>
      </c>
      <c r="U283" s="26"/>
      <c r="V283" s="26"/>
      <c r="W283" s="26"/>
      <c r="X283" s="26"/>
      <c r="Y283" s="26"/>
      <c r="Z283" s="26"/>
      <c r="AA283" s="26"/>
      <c r="AB283" s="26"/>
      <c r="AC283" s="26"/>
      <c r="AD283" s="26"/>
      <c r="AE283" s="26"/>
      <c r="AR283" s="150" t="s">
        <v>126</v>
      </c>
      <c r="AT283" s="150" t="s">
        <v>121</v>
      </c>
      <c r="AU283" s="150" t="s">
        <v>117</v>
      </c>
      <c r="AY283" s="14" t="s">
        <v>118</v>
      </c>
      <c r="BE283" s="151">
        <f t="shared" si="84"/>
        <v>0</v>
      </c>
      <c r="BF283" s="151">
        <f t="shared" si="85"/>
        <v>0</v>
      </c>
      <c r="BG283" s="151">
        <f t="shared" si="86"/>
        <v>0</v>
      </c>
      <c r="BH283" s="151">
        <f t="shared" si="87"/>
        <v>0</v>
      </c>
      <c r="BI283" s="151">
        <f t="shared" si="88"/>
        <v>0</v>
      </c>
      <c r="BJ283" s="14" t="s">
        <v>117</v>
      </c>
      <c r="BK283" s="151">
        <f t="shared" si="89"/>
        <v>0</v>
      </c>
      <c r="BL283" s="14" t="s">
        <v>126</v>
      </c>
      <c r="BM283" s="150" t="s">
        <v>713</v>
      </c>
    </row>
    <row r="284" spans="1:65" s="2" customFormat="1" ht="16.5" customHeight="1">
      <c r="A284" s="26"/>
      <c r="B284" s="139"/>
      <c r="C284" s="152" t="s">
        <v>714</v>
      </c>
      <c r="D284" s="152" t="s">
        <v>128</v>
      </c>
      <c r="E284" s="153" t="s">
        <v>715</v>
      </c>
      <c r="F284" s="154" t="s">
        <v>716</v>
      </c>
      <c r="G284" s="155" t="s">
        <v>180</v>
      </c>
      <c r="H284" s="156">
        <v>1</v>
      </c>
      <c r="I284" s="157">
        <v>0</v>
      </c>
      <c r="J284" s="157">
        <f t="shared" si="80"/>
        <v>0</v>
      </c>
      <c r="K284" s="154" t="s">
        <v>125</v>
      </c>
      <c r="L284" s="158"/>
      <c r="M284" s="159" t="s">
        <v>1</v>
      </c>
      <c r="N284" s="160" t="s">
        <v>37</v>
      </c>
      <c r="O284" s="148">
        <v>0</v>
      </c>
      <c r="P284" s="148">
        <f t="shared" si="81"/>
        <v>0</v>
      </c>
      <c r="Q284" s="148">
        <v>2.0500000000000002E-3</v>
      </c>
      <c r="R284" s="148">
        <f t="shared" si="82"/>
        <v>2.0500000000000002E-3</v>
      </c>
      <c r="S284" s="148">
        <v>0</v>
      </c>
      <c r="T284" s="149">
        <f t="shared" si="83"/>
        <v>0</v>
      </c>
      <c r="U284" s="26"/>
      <c r="V284" s="26"/>
      <c r="W284" s="26"/>
      <c r="X284" s="26"/>
      <c r="Y284" s="26"/>
      <c r="Z284" s="26"/>
      <c r="AA284" s="26"/>
      <c r="AB284" s="26"/>
      <c r="AC284" s="26"/>
      <c r="AD284" s="26"/>
      <c r="AE284" s="26"/>
      <c r="AR284" s="150" t="s">
        <v>131</v>
      </c>
      <c r="AT284" s="150" t="s">
        <v>128</v>
      </c>
      <c r="AU284" s="150" t="s">
        <v>117</v>
      </c>
      <c r="AY284" s="14" t="s">
        <v>118</v>
      </c>
      <c r="BE284" s="151">
        <f t="shared" si="84"/>
        <v>0</v>
      </c>
      <c r="BF284" s="151">
        <f t="shared" si="85"/>
        <v>0</v>
      </c>
      <c r="BG284" s="151">
        <f t="shared" si="86"/>
        <v>0</v>
      </c>
      <c r="BH284" s="151">
        <f t="shared" si="87"/>
        <v>0</v>
      </c>
      <c r="BI284" s="151">
        <f t="shared" si="88"/>
        <v>0</v>
      </c>
      <c r="BJ284" s="14" t="s">
        <v>117</v>
      </c>
      <c r="BK284" s="151">
        <f t="shared" si="89"/>
        <v>0</v>
      </c>
      <c r="BL284" s="14" t="s">
        <v>126</v>
      </c>
      <c r="BM284" s="150" t="s">
        <v>717</v>
      </c>
    </row>
    <row r="285" spans="1:65" s="2" customFormat="1" ht="24.2" customHeight="1">
      <c r="A285" s="26"/>
      <c r="B285" s="139"/>
      <c r="C285" s="140" t="s">
        <v>718</v>
      </c>
      <c r="D285" s="140" t="s">
        <v>121</v>
      </c>
      <c r="E285" s="141" t="s">
        <v>719</v>
      </c>
      <c r="F285" s="142" t="s">
        <v>720</v>
      </c>
      <c r="G285" s="143" t="s">
        <v>180</v>
      </c>
      <c r="H285" s="144">
        <v>3</v>
      </c>
      <c r="I285" s="145">
        <v>0</v>
      </c>
      <c r="J285" s="145">
        <f t="shared" si="80"/>
        <v>0</v>
      </c>
      <c r="K285" s="142" t="s">
        <v>125</v>
      </c>
      <c r="L285" s="27"/>
      <c r="M285" s="146" t="s">
        <v>1</v>
      </c>
      <c r="N285" s="147" t="s">
        <v>37</v>
      </c>
      <c r="O285" s="148">
        <v>0.25819999999999999</v>
      </c>
      <c r="P285" s="148">
        <f t="shared" si="81"/>
        <v>0.77459999999999996</v>
      </c>
      <c r="Q285" s="148">
        <v>3.3000000000000003E-5</v>
      </c>
      <c r="R285" s="148">
        <f t="shared" si="82"/>
        <v>9.9000000000000008E-5</v>
      </c>
      <c r="S285" s="148">
        <v>0</v>
      </c>
      <c r="T285" s="149">
        <f t="shared" si="83"/>
        <v>0</v>
      </c>
      <c r="U285" s="26"/>
      <c r="V285" s="26"/>
      <c r="W285" s="26"/>
      <c r="X285" s="26"/>
      <c r="Y285" s="26"/>
      <c r="Z285" s="26"/>
      <c r="AA285" s="26"/>
      <c r="AB285" s="26"/>
      <c r="AC285" s="26"/>
      <c r="AD285" s="26"/>
      <c r="AE285" s="26"/>
      <c r="AR285" s="150" t="s">
        <v>126</v>
      </c>
      <c r="AT285" s="150" t="s">
        <v>121</v>
      </c>
      <c r="AU285" s="150" t="s">
        <v>117</v>
      </c>
      <c r="AY285" s="14" t="s">
        <v>118</v>
      </c>
      <c r="BE285" s="151">
        <f t="shared" si="84"/>
        <v>0</v>
      </c>
      <c r="BF285" s="151">
        <f t="shared" si="85"/>
        <v>0</v>
      </c>
      <c r="BG285" s="151">
        <f t="shared" si="86"/>
        <v>0</v>
      </c>
      <c r="BH285" s="151">
        <f t="shared" si="87"/>
        <v>0</v>
      </c>
      <c r="BI285" s="151">
        <f t="shared" si="88"/>
        <v>0</v>
      </c>
      <c r="BJ285" s="14" t="s">
        <v>117</v>
      </c>
      <c r="BK285" s="151">
        <f t="shared" si="89"/>
        <v>0</v>
      </c>
      <c r="BL285" s="14" t="s">
        <v>126</v>
      </c>
      <c r="BM285" s="150" t="s">
        <v>721</v>
      </c>
    </row>
    <row r="286" spans="1:65" s="2" customFormat="1" ht="16.5" customHeight="1">
      <c r="A286" s="26"/>
      <c r="B286" s="139"/>
      <c r="C286" s="152" t="s">
        <v>722</v>
      </c>
      <c r="D286" s="152" t="s">
        <v>128</v>
      </c>
      <c r="E286" s="153" t="s">
        <v>723</v>
      </c>
      <c r="F286" s="154" t="s">
        <v>724</v>
      </c>
      <c r="G286" s="155" t="s">
        <v>180</v>
      </c>
      <c r="H286" s="156">
        <v>4</v>
      </c>
      <c r="I286" s="157">
        <v>0</v>
      </c>
      <c r="J286" s="157">
        <f t="shared" si="80"/>
        <v>0</v>
      </c>
      <c r="K286" s="154" t="s">
        <v>125</v>
      </c>
      <c r="L286" s="158"/>
      <c r="M286" s="159" t="s">
        <v>1</v>
      </c>
      <c r="N286" s="160" t="s">
        <v>37</v>
      </c>
      <c r="O286" s="148">
        <v>0</v>
      </c>
      <c r="P286" s="148">
        <f t="shared" si="81"/>
        <v>0</v>
      </c>
      <c r="Q286" s="148">
        <v>0</v>
      </c>
      <c r="R286" s="148">
        <f t="shared" si="82"/>
        <v>0</v>
      </c>
      <c r="S286" s="148">
        <v>0</v>
      </c>
      <c r="T286" s="149">
        <f t="shared" si="83"/>
        <v>0</v>
      </c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R286" s="150" t="s">
        <v>131</v>
      </c>
      <c r="AT286" s="150" t="s">
        <v>128</v>
      </c>
      <c r="AU286" s="150" t="s">
        <v>117</v>
      </c>
      <c r="AY286" s="14" t="s">
        <v>118</v>
      </c>
      <c r="BE286" s="151">
        <f t="shared" si="84"/>
        <v>0</v>
      </c>
      <c r="BF286" s="151">
        <f t="shared" si="85"/>
        <v>0</v>
      </c>
      <c r="BG286" s="151">
        <f t="shared" si="86"/>
        <v>0</v>
      </c>
      <c r="BH286" s="151">
        <f t="shared" si="87"/>
        <v>0</v>
      </c>
      <c r="BI286" s="151">
        <f t="shared" si="88"/>
        <v>0</v>
      </c>
      <c r="BJ286" s="14" t="s">
        <v>117</v>
      </c>
      <c r="BK286" s="151">
        <f t="shared" si="89"/>
        <v>0</v>
      </c>
      <c r="BL286" s="14" t="s">
        <v>126</v>
      </c>
      <c r="BM286" s="150" t="s">
        <v>725</v>
      </c>
    </row>
    <row r="287" spans="1:65" s="2" customFormat="1" ht="24.2" customHeight="1">
      <c r="A287" s="26"/>
      <c r="B287" s="139"/>
      <c r="C287" s="152" t="s">
        <v>726</v>
      </c>
      <c r="D287" s="152" t="s">
        <v>128</v>
      </c>
      <c r="E287" s="153" t="s">
        <v>727</v>
      </c>
      <c r="F287" s="154" t="s">
        <v>728</v>
      </c>
      <c r="G287" s="155" t="s">
        <v>180</v>
      </c>
      <c r="H287" s="156">
        <v>1</v>
      </c>
      <c r="I287" s="157">
        <v>0</v>
      </c>
      <c r="J287" s="157">
        <f t="shared" si="80"/>
        <v>0</v>
      </c>
      <c r="K287" s="154" t="s">
        <v>125</v>
      </c>
      <c r="L287" s="158"/>
      <c r="M287" s="159" t="s">
        <v>1</v>
      </c>
      <c r="N287" s="160" t="s">
        <v>37</v>
      </c>
      <c r="O287" s="148">
        <v>0</v>
      </c>
      <c r="P287" s="148">
        <f t="shared" si="81"/>
        <v>0</v>
      </c>
      <c r="Q287" s="148">
        <v>4.4999999999999999E-4</v>
      </c>
      <c r="R287" s="148">
        <f t="shared" si="82"/>
        <v>4.4999999999999999E-4</v>
      </c>
      <c r="S287" s="148">
        <v>0</v>
      </c>
      <c r="T287" s="149">
        <f t="shared" si="83"/>
        <v>0</v>
      </c>
      <c r="U287" s="26"/>
      <c r="V287" s="26"/>
      <c r="W287" s="26"/>
      <c r="X287" s="26"/>
      <c r="Y287" s="26"/>
      <c r="Z287" s="26"/>
      <c r="AA287" s="26"/>
      <c r="AB287" s="26"/>
      <c r="AC287" s="26"/>
      <c r="AD287" s="26"/>
      <c r="AE287" s="26"/>
      <c r="AR287" s="150" t="s">
        <v>131</v>
      </c>
      <c r="AT287" s="150" t="s">
        <v>128</v>
      </c>
      <c r="AU287" s="150" t="s">
        <v>117</v>
      </c>
      <c r="AY287" s="14" t="s">
        <v>118</v>
      </c>
      <c r="BE287" s="151">
        <f t="shared" si="84"/>
        <v>0</v>
      </c>
      <c r="BF287" s="151">
        <f t="shared" si="85"/>
        <v>0</v>
      </c>
      <c r="BG287" s="151">
        <f t="shared" si="86"/>
        <v>0</v>
      </c>
      <c r="BH287" s="151">
        <f t="shared" si="87"/>
        <v>0</v>
      </c>
      <c r="BI287" s="151">
        <f t="shared" si="88"/>
        <v>0</v>
      </c>
      <c r="BJ287" s="14" t="s">
        <v>117</v>
      </c>
      <c r="BK287" s="151">
        <f t="shared" si="89"/>
        <v>0</v>
      </c>
      <c r="BL287" s="14" t="s">
        <v>126</v>
      </c>
      <c r="BM287" s="150" t="s">
        <v>729</v>
      </c>
    </row>
    <row r="288" spans="1:65" s="2" customFormat="1" ht="24.2" customHeight="1">
      <c r="A288" s="26"/>
      <c r="B288" s="139"/>
      <c r="C288" s="152" t="s">
        <v>730</v>
      </c>
      <c r="D288" s="152" t="s">
        <v>128</v>
      </c>
      <c r="E288" s="153" t="s">
        <v>731</v>
      </c>
      <c r="F288" s="154" t="s">
        <v>732</v>
      </c>
      <c r="G288" s="155" t="s">
        <v>180</v>
      </c>
      <c r="H288" s="156">
        <v>2</v>
      </c>
      <c r="I288" s="157">
        <v>0</v>
      </c>
      <c r="J288" s="157">
        <f t="shared" si="80"/>
        <v>0</v>
      </c>
      <c r="K288" s="154" t="s">
        <v>125</v>
      </c>
      <c r="L288" s="158"/>
      <c r="M288" s="159" t="s">
        <v>1</v>
      </c>
      <c r="N288" s="160" t="s">
        <v>37</v>
      </c>
      <c r="O288" s="148">
        <v>0</v>
      </c>
      <c r="P288" s="148">
        <f t="shared" si="81"/>
        <v>0</v>
      </c>
      <c r="Q288" s="148">
        <v>5.0000000000000001E-4</v>
      </c>
      <c r="R288" s="148">
        <f t="shared" si="82"/>
        <v>1E-3</v>
      </c>
      <c r="S288" s="148">
        <v>0</v>
      </c>
      <c r="T288" s="149">
        <f t="shared" si="83"/>
        <v>0</v>
      </c>
      <c r="U288" s="26"/>
      <c r="V288" s="26"/>
      <c r="W288" s="26"/>
      <c r="X288" s="26"/>
      <c r="Y288" s="26"/>
      <c r="Z288" s="26"/>
      <c r="AA288" s="26"/>
      <c r="AB288" s="26"/>
      <c r="AC288" s="26"/>
      <c r="AD288" s="26"/>
      <c r="AE288" s="26"/>
      <c r="AR288" s="150" t="s">
        <v>131</v>
      </c>
      <c r="AT288" s="150" t="s">
        <v>128</v>
      </c>
      <c r="AU288" s="150" t="s">
        <v>117</v>
      </c>
      <c r="AY288" s="14" t="s">
        <v>118</v>
      </c>
      <c r="BE288" s="151">
        <f t="shared" si="84"/>
        <v>0</v>
      </c>
      <c r="BF288" s="151">
        <f t="shared" si="85"/>
        <v>0</v>
      </c>
      <c r="BG288" s="151">
        <f t="shared" si="86"/>
        <v>0</v>
      </c>
      <c r="BH288" s="151">
        <f t="shared" si="87"/>
        <v>0</v>
      </c>
      <c r="BI288" s="151">
        <f t="shared" si="88"/>
        <v>0</v>
      </c>
      <c r="BJ288" s="14" t="s">
        <v>117</v>
      </c>
      <c r="BK288" s="151">
        <f t="shared" si="89"/>
        <v>0</v>
      </c>
      <c r="BL288" s="14" t="s">
        <v>126</v>
      </c>
      <c r="BM288" s="150" t="s">
        <v>733</v>
      </c>
    </row>
    <row r="289" spans="1:65" s="2" customFormat="1" ht="24.2" customHeight="1">
      <c r="A289" s="26"/>
      <c r="B289" s="139"/>
      <c r="C289" s="140" t="s">
        <v>734</v>
      </c>
      <c r="D289" s="140" t="s">
        <v>121</v>
      </c>
      <c r="E289" s="141" t="s">
        <v>735</v>
      </c>
      <c r="F289" s="142" t="s">
        <v>736</v>
      </c>
      <c r="G289" s="143" t="s">
        <v>180</v>
      </c>
      <c r="H289" s="144">
        <v>1</v>
      </c>
      <c r="I289" s="145">
        <v>0</v>
      </c>
      <c r="J289" s="145">
        <f t="shared" si="80"/>
        <v>0</v>
      </c>
      <c r="K289" s="142" t="s">
        <v>125</v>
      </c>
      <c r="L289" s="27"/>
      <c r="M289" s="146" t="s">
        <v>1</v>
      </c>
      <c r="N289" s="147" t="s">
        <v>37</v>
      </c>
      <c r="O289" s="148">
        <v>0.28819</v>
      </c>
      <c r="P289" s="148">
        <f t="shared" si="81"/>
        <v>0.28819</v>
      </c>
      <c r="Q289" s="148">
        <v>3.6300000000000001E-5</v>
      </c>
      <c r="R289" s="148">
        <f t="shared" si="82"/>
        <v>3.6300000000000001E-5</v>
      </c>
      <c r="S289" s="148">
        <v>0</v>
      </c>
      <c r="T289" s="149">
        <f t="shared" si="83"/>
        <v>0</v>
      </c>
      <c r="U289" s="26"/>
      <c r="V289" s="26"/>
      <c r="W289" s="26"/>
      <c r="X289" s="26"/>
      <c r="Y289" s="26"/>
      <c r="Z289" s="26"/>
      <c r="AA289" s="26"/>
      <c r="AB289" s="26"/>
      <c r="AC289" s="26"/>
      <c r="AD289" s="26"/>
      <c r="AE289" s="26"/>
      <c r="AR289" s="150" t="s">
        <v>126</v>
      </c>
      <c r="AT289" s="150" t="s">
        <v>121</v>
      </c>
      <c r="AU289" s="150" t="s">
        <v>117</v>
      </c>
      <c r="AY289" s="14" t="s">
        <v>118</v>
      </c>
      <c r="BE289" s="151">
        <f t="shared" si="84"/>
        <v>0</v>
      </c>
      <c r="BF289" s="151">
        <f t="shared" si="85"/>
        <v>0</v>
      </c>
      <c r="BG289" s="151">
        <f t="shared" si="86"/>
        <v>0</v>
      </c>
      <c r="BH289" s="151">
        <f t="shared" si="87"/>
        <v>0</v>
      </c>
      <c r="BI289" s="151">
        <f t="shared" si="88"/>
        <v>0</v>
      </c>
      <c r="BJ289" s="14" t="s">
        <v>117</v>
      </c>
      <c r="BK289" s="151">
        <f t="shared" si="89"/>
        <v>0</v>
      </c>
      <c r="BL289" s="14" t="s">
        <v>126</v>
      </c>
      <c r="BM289" s="150" t="s">
        <v>737</v>
      </c>
    </row>
    <row r="290" spans="1:65" s="2" customFormat="1" ht="24.2" customHeight="1">
      <c r="A290" s="26"/>
      <c r="B290" s="139"/>
      <c r="C290" s="152" t="s">
        <v>738</v>
      </c>
      <c r="D290" s="152" t="s">
        <v>128</v>
      </c>
      <c r="E290" s="153" t="s">
        <v>739</v>
      </c>
      <c r="F290" s="154" t="s">
        <v>740</v>
      </c>
      <c r="G290" s="155" t="s">
        <v>180</v>
      </c>
      <c r="H290" s="156">
        <v>1</v>
      </c>
      <c r="I290" s="157">
        <v>0</v>
      </c>
      <c r="J290" s="157">
        <f t="shared" si="80"/>
        <v>0</v>
      </c>
      <c r="K290" s="154" t="s">
        <v>125</v>
      </c>
      <c r="L290" s="158"/>
      <c r="M290" s="159" t="s">
        <v>1</v>
      </c>
      <c r="N290" s="160" t="s">
        <v>37</v>
      </c>
      <c r="O290" s="148">
        <v>0</v>
      </c>
      <c r="P290" s="148">
        <f t="shared" si="81"/>
        <v>0</v>
      </c>
      <c r="Q290" s="148">
        <v>6.8999999999999997E-4</v>
      </c>
      <c r="R290" s="148">
        <f t="shared" si="82"/>
        <v>6.8999999999999997E-4</v>
      </c>
      <c r="S290" s="148">
        <v>0</v>
      </c>
      <c r="T290" s="149">
        <f t="shared" si="83"/>
        <v>0</v>
      </c>
      <c r="U290" s="26"/>
      <c r="V290" s="26"/>
      <c r="W290" s="26"/>
      <c r="X290" s="26"/>
      <c r="Y290" s="26"/>
      <c r="Z290" s="26"/>
      <c r="AA290" s="26"/>
      <c r="AB290" s="26"/>
      <c r="AC290" s="26"/>
      <c r="AD290" s="26"/>
      <c r="AE290" s="26"/>
      <c r="AR290" s="150" t="s">
        <v>131</v>
      </c>
      <c r="AT290" s="150" t="s">
        <v>128</v>
      </c>
      <c r="AU290" s="150" t="s">
        <v>117</v>
      </c>
      <c r="AY290" s="14" t="s">
        <v>118</v>
      </c>
      <c r="BE290" s="151">
        <f t="shared" si="84"/>
        <v>0</v>
      </c>
      <c r="BF290" s="151">
        <f t="shared" si="85"/>
        <v>0</v>
      </c>
      <c r="BG290" s="151">
        <f t="shared" si="86"/>
        <v>0</v>
      </c>
      <c r="BH290" s="151">
        <f t="shared" si="87"/>
        <v>0</v>
      </c>
      <c r="BI290" s="151">
        <f t="shared" si="88"/>
        <v>0</v>
      </c>
      <c r="BJ290" s="14" t="s">
        <v>117</v>
      </c>
      <c r="BK290" s="151">
        <f t="shared" si="89"/>
        <v>0</v>
      </c>
      <c r="BL290" s="14" t="s">
        <v>126</v>
      </c>
      <c r="BM290" s="150" t="s">
        <v>741</v>
      </c>
    </row>
    <row r="291" spans="1:65" s="2" customFormat="1" ht="37.9" customHeight="1">
      <c r="A291" s="26"/>
      <c r="B291" s="139"/>
      <c r="C291" s="140" t="s">
        <v>742</v>
      </c>
      <c r="D291" s="140" t="s">
        <v>121</v>
      </c>
      <c r="E291" s="141" t="s">
        <v>743</v>
      </c>
      <c r="F291" s="142" t="s">
        <v>744</v>
      </c>
      <c r="G291" s="143" t="s">
        <v>180</v>
      </c>
      <c r="H291" s="144">
        <v>8</v>
      </c>
      <c r="I291" s="145">
        <v>0</v>
      </c>
      <c r="J291" s="145">
        <f t="shared" si="80"/>
        <v>0</v>
      </c>
      <c r="K291" s="142" t="s">
        <v>125</v>
      </c>
      <c r="L291" s="27"/>
      <c r="M291" s="146" t="s">
        <v>1</v>
      </c>
      <c r="N291" s="147" t="s">
        <v>37</v>
      </c>
      <c r="O291" s="148">
        <v>0.13802</v>
      </c>
      <c r="P291" s="148">
        <f t="shared" si="81"/>
        <v>1.10416</v>
      </c>
      <c r="Q291" s="148">
        <v>1.01E-5</v>
      </c>
      <c r="R291" s="148">
        <f t="shared" si="82"/>
        <v>8.0799999999999999E-5</v>
      </c>
      <c r="S291" s="148">
        <v>8.0000000000000004E-4</v>
      </c>
      <c r="T291" s="149">
        <f t="shared" si="83"/>
        <v>6.4000000000000003E-3</v>
      </c>
      <c r="U291" s="26"/>
      <c r="V291" s="26"/>
      <c r="W291" s="26"/>
      <c r="X291" s="26"/>
      <c r="Y291" s="26"/>
      <c r="Z291" s="26"/>
      <c r="AA291" s="26"/>
      <c r="AB291" s="26"/>
      <c r="AC291" s="26"/>
      <c r="AD291" s="26"/>
      <c r="AE291" s="26"/>
      <c r="AR291" s="150" t="s">
        <v>126</v>
      </c>
      <c r="AT291" s="150" t="s">
        <v>121</v>
      </c>
      <c r="AU291" s="150" t="s">
        <v>117</v>
      </c>
      <c r="AY291" s="14" t="s">
        <v>118</v>
      </c>
      <c r="BE291" s="151">
        <f t="shared" si="84"/>
        <v>0</v>
      </c>
      <c r="BF291" s="151">
        <f t="shared" si="85"/>
        <v>0</v>
      </c>
      <c r="BG291" s="151">
        <f t="shared" si="86"/>
        <v>0</v>
      </c>
      <c r="BH291" s="151">
        <f t="shared" si="87"/>
        <v>0</v>
      </c>
      <c r="BI291" s="151">
        <f t="shared" si="88"/>
        <v>0</v>
      </c>
      <c r="BJ291" s="14" t="s">
        <v>117</v>
      </c>
      <c r="BK291" s="151">
        <f t="shared" si="89"/>
        <v>0</v>
      </c>
      <c r="BL291" s="14" t="s">
        <v>126</v>
      </c>
      <c r="BM291" s="150" t="s">
        <v>745</v>
      </c>
    </row>
    <row r="292" spans="1:65" s="2" customFormat="1" ht="24.2" customHeight="1">
      <c r="A292" s="26"/>
      <c r="B292" s="139"/>
      <c r="C292" s="140" t="s">
        <v>746</v>
      </c>
      <c r="D292" s="140" t="s">
        <v>121</v>
      </c>
      <c r="E292" s="141" t="s">
        <v>747</v>
      </c>
      <c r="F292" s="142" t="s">
        <v>748</v>
      </c>
      <c r="G292" s="143" t="s">
        <v>180</v>
      </c>
      <c r="H292" s="144">
        <v>11</v>
      </c>
      <c r="I292" s="145">
        <v>0</v>
      </c>
      <c r="J292" s="145">
        <f t="shared" si="80"/>
        <v>0</v>
      </c>
      <c r="K292" s="142" t="s">
        <v>125</v>
      </c>
      <c r="L292" s="27"/>
      <c r="M292" s="146" t="s">
        <v>1</v>
      </c>
      <c r="N292" s="147" t="s">
        <v>37</v>
      </c>
      <c r="O292" s="148">
        <v>0.38135000000000002</v>
      </c>
      <c r="P292" s="148">
        <f t="shared" si="81"/>
        <v>4.1948500000000006</v>
      </c>
      <c r="Q292" s="148">
        <v>5.7939999999999999E-4</v>
      </c>
      <c r="R292" s="148">
        <f t="shared" si="82"/>
        <v>6.3733999999999996E-3</v>
      </c>
      <c r="S292" s="148">
        <v>0</v>
      </c>
      <c r="T292" s="149">
        <f t="shared" si="83"/>
        <v>0</v>
      </c>
      <c r="U292" s="26"/>
      <c r="V292" s="26"/>
      <c r="W292" s="26"/>
      <c r="X292" s="26"/>
      <c r="Y292" s="26"/>
      <c r="Z292" s="26"/>
      <c r="AA292" s="26"/>
      <c r="AB292" s="26"/>
      <c r="AC292" s="26"/>
      <c r="AD292" s="26"/>
      <c r="AE292" s="26"/>
      <c r="AR292" s="150" t="s">
        <v>126</v>
      </c>
      <c r="AT292" s="150" t="s">
        <v>121</v>
      </c>
      <c r="AU292" s="150" t="s">
        <v>117</v>
      </c>
      <c r="AY292" s="14" t="s">
        <v>118</v>
      </c>
      <c r="BE292" s="151">
        <f t="shared" si="84"/>
        <v>0</v>
      </c>
      <c r="BF292" s="151">
        <f t="shared" si="85"/>
        <v>0</v>
      </c>
      <c r="BG292" s="151">
        <f t="shared" si="86"/>
        <v>0</v>
      </c>
      <c r="BH292" s="151">
        <f t="shared" si="87"/>
        <v>0</v>
      </c>
      <c r="BI292" s="151">
        <f t="shared" si="88"/>
        <v>0</v>
      </c>
      <c r="BJ292" s="14" t="s">
        <v>117</v>
      </c>
      <c r="BK292" s="151">
        <f t="shared" si="89"/>
        <v>0</v>
      </c>
      <c r="BL292" s="14" t="s">
        <v>126</v>
      </c>
      <c r="BM292" s="150" t="s">
        <v>749</v>
      </c>
    </row>
    <row r="293" spans="1:65" s="2" customFormat="1" ht="24.2" customHeight="1">
      <c r="A293" s="26"/>
      <c r="B293" s="139"/>
      <c r="C293" s="152" t="s">
        <v>750</v>
      </c>
      <c r="D293" s="152" t="s">
        <v>128</v>
      </c>
      <c r="E293" s="153" t="s">
        <v>751</v>
      </c>
      <c r="F293" s="154" t="s">
        <v>752</v>
      </c>
      <c r="G293" s="155" t="s">
        <v>180</v>
      </c>
      <c r="H293" s="156">
        <v>11</v>
      </c>
      <c r="I293" s="157">
        <v>0</v>
      </c>
      <c r="J293" s="157">
        <f t="shared" si="80"/>
        <v>0</v>
      </c>
      <c r="K293" s="154" t="s">
        <v>125</v>
      </c>
      <c r="L293" s="158"/>
      <c r="M293" s="159" t="s">
        <v>1</v>
      </c>
      <c r="N293" s="160" t="s">
        <v>37</v>
      </c>
      <c r="O293" s="148">
        <v>0</v>
      </c>
      <c r="P293" s="148">
        <f t="shared" si="81"/>
        <v>0</v>
      </c>
      <c r="Q293" s="148">
        <v>2.5000000000000001E-4</v>
      </c>
      <c r="R293" s="148">
        <f t="shared" si="82"/>
        <v>2.7499999999999998E-3</v>
      </c>
      <c r="S293" s="148">
        <v>0</v>
      </c>
      <c r="T293" s="149">
        <f t="shared" si="83"/>
        <v>0</v>
      </c>
      <c r="U293" s="26"/>
      <c r="V293" s="26"/>
      <c r="W293" s="26"/>
      <c r="X293" s="26"/>
      <c r="Y293" s="26"/>
      <c r="Z293" s="26"/>
      <c r="AA293" s="26"/>
      <c r="AB293" s="26"/>
      <c r="AC293" s="26"/>
      <c r="AD293" s="26"/>
      <c r="AE293" s="26"/>
      <c r="AR293" s="150" t="s">
        <v>131</v>
      </c>
      <c r="AT293" s="150" t="s">
        <v>128</v>
      </c>
      <c r="AU293" s="150" t="s">
        <v>117</v>
      </c>
      <c r="AY293" s="14" t="s">
        <v>118</v>
      </c>
      <c r="BE293" s="151">
        <f t="shared" si="84"/>
        <v>0</v>
      </c>
      <c r="BF293" s="151">
        <f t="shared" si="85"/>
        <v>0</v>
      </c>
      <c r="BG293" s="151">
        <f t="shared" si="86"/>
        <v>0</v>
      </c>
      <c r="BH293" s="151">
        <f t="shared" si="87"/>
        <v>0</v>
      </c>
      <c r="BI293" s="151">
        <f t="shared" si="88"/>
        <v>0</v>
      </c>
      <c r="BJ293" s="14" t="s">
        <v>117</v>
      </c>
      <c r="BK293" s="151">
        <f t="shared" si="89"/>
        <v>0</v>
      </c>
      <c r="BL293" s="14" t="s">
        <v>126</v>
      </c>
      <c r="BM293" s="150" t="s">
        <v>753</v>
      </c>
    </row>
    <row r="294" spans="1:65" s="2" customFormat="1" ht="21.75" customHeight="1">
      <c r="A294" s="26"/>
      <c r="B294" s="139"/>
      <c r="C294" s="140" t="s">
        <v>754</v>
      </c>
      <c r="D294" s="140" t="s">
        <v>121</v>
      </c>
      <c r="E294" s="141" t="s">
        <v>755</v>
      </c>
      <c r="F294" s="142" t="s">
        <v>756</v>
      </c>
      <c r="G294" s="143" t="s">
        <v>180</v>
      </c>
      <c r="H294" s="144">
        <v>1</v>
      </c>
      <c r="I294" s="145">
        <v>0</v>
      </c>
      <c r="J294" s="145">
        <f t="shared" si="80"/>
        <v>0</v>
      </c>
      <c r="K294" s="142" t="s">
        <v>125</v>
      </c>
      <c r="L294" s="27"/>
      <c r="M294" s="146" t="s">
        <v>1</v>
      </c>
      <c r="N294" s="147" t="s">
        <v>37</v>
      </c>
      <c r="O294" s="148">
        <v>0.41011999999999998</v>
      </c>
      <c r="P294" s="148">
        <f t="shared" si="81"/>
        <v>0.41011999999999998</v>
      </c>
      <c r="Q294" s="148">
        <v>0</v>
      </c>
      <c r="R294" s="148">
        <f t="shared" si="82"/>
        <v>0</v>
      </c>
      <c r="S294" s="148">
        <v>0</v>
      </c>
      <c r="T294" s="149">
        <f t="shared" si="83"/>
        <v>0</v>
      </c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R294" s="150" t="s">
        <v>126</v>
      </c>
      <c r="AT294" s="150" t="s">
        <v>121</v>
      </c>
      <c r="AU294" s="150" t="s">
        <v>117</v>
      </c>
      <c r="AY294" s="14" t="s">
        <v>118</v>
      </c>
      <c r="BE294" s="151">
        <f t="shared" si="84"/>
        <v>0</v>
      </c>
      <c r="BF294" s="151">
        <f t="shared" si="85"/>
        <v>0</v>
      </c>
      <c r="BG294" s="151">
        <f t="shared" si="86"/>
        <v>0</v>
      </c>
      <c r="BH294" s="151">
        <f t="shared" si="87"/>
        <v>0</v>
      </c>
      <c r="BI294" s="151">
        <f t="shared" si="88"/>
        <v>0</v>
      </c>
      <c r="BJ294" s="14" t="s">
        <v>117</v>
      </c>
      <c r="BK294" s="151">
        <f t="shared" si="89"/>
        <v>0</v>
      </c>
      <c r="BL294" s="14" t="s">
        <v>126</v>
      </c>
      <c r="BM294" s="150" t="s">
        <v>757</v>
      </c>
    </row>
    <row r="295" spans="1:65" s="2" customFormat="1" ht="24.2" customHeight="1">
      <c r="A295" s="26"/>
      <c r="B295" s="139"/>
      <c r="C295" s="152" t="s">
        <v>758</v>
      </c>
      <c r="D295" s="152" t="s">
        <v>128</v>
      </c>
      <c r="E295" s="153" t="s">
        <v>759</v>
      </c>
      <c r="F295" s="154" t="s">
        <v>760</v>
      </c>
      <c r="G295" s="155" t="s">
        <v>180</v>
      </c>
      <c r="H295" s="156">
        <v>1</v>
      </c>
      <c r="I295" s="157">
        <v>0</v>
      </c>
      <c r="J295" s="157">
        <f t="shared" si="80"/>
        <v>0</v>
      </c>
      <c r="K295" s="154" t="s">
        <v>125</v>
      </c>
      <c r="L295" s="158"/>
      <c r="M295" s="159" t="s">
        <v>1</v>
      </c>
      <c r="N295" s="160" t="s">
        <v>37</v>
      </c>
      <c r="O295" s="148">
        <v>0</v>
      </c>
      <c r="P295" s="148">
        <f t="shared" si="81"/>
        <v>0</v>
      </c>
      <c r="Q295" s="148">
        <v>7.1000000000000002E-4</v>
      </c>
      <c r="R295" s="148">
        <f t="shared" si="82"/>
        <v>7.1000000000000002E-4</v>
      </c>
      <c r="S295" s="148">
        <v>0</v>
      </c>
      <c r="T295" s="149">
        <f t="shared" si="83"/>
        <v>0</v>
      </c>
      <c r="U295" s="26"/>
      <c r="V295" s="26"/>
      <c r="W295" s="26"/>
      <c r="X295" s="26"/>
      <c r="Y295" s="26"/>
      <c r="Z295" s="26"/>
      <c r="AA295" s="26"/>
      <c r="AB295" s="26"/>
      <c r="AC295" s="26"/>
      <c r="AD295" s="26"/>
      <c r="AE295" s="26"/>
      <c r="AR295" s="150" t="s">
        <v>131</v>
      </c>
      <c r="AT295" s="150" t="s">
        <v>128</v>
      </c>
      <c r="AU295" s="150" t="s">
        <v>117</v>
      </c>
      <c r="AY295" s="14" t="s">
        <v>118</v>
      </c>
      <c r="BE295" s="151">
        <f t="shared" si="84"/>
        <v>0</v>
      </c>
      <c r="BF295" s="151">
        <f t="shared" si="85"/>
        <v>0</v>
      </c>
      <c r="BG295" s="151">
        <f t="shared" si="86"/>
        <v>0</v>
      </c>
      <c r="BH295" s="151">
        <f t="shared" si="87"/>
        <v>0</v>
      </c>
      <c r="BI295" s="151">
        <f t="shared" si="88"/>
        <v>0</v>
      </c>
      <c r="BJ295" s="14" t="s">
        <v>117</v>
      </c>
      <c r="BK295" s="151">
        <f t="shared" si="89"/>
        <v>0</v>
      </c>
      <c r="BL295" s="14" t="s">
        <v>126</v>
      </c>
      <c r="BM295" s="150" t="s">
        <v>761</v>
      </c>
    </row>
    <row r="296" spans="1:65" s="2" customFormat="1" ht="24.2" customHeight="1">
      <c r="A296" s="26"/>
      <c r="B296" s="139"/>
      <c r="C296" s="152" t="s">
        <v>762</v>
      </c>
      <c r="D296" s="152" t="s">
        <v>128</v>
      </c>
      <c r="E296" s="153" t="s">
        <v>763</v>
      </c>
      <c r="F296" s="154" t="s">
        <v>764</v>
      </c>
      <c r="G296" s="155" t="s">
        <v>180</v>
      </c>
      <c r="H296" s="156">
        <v>1</v>
      </c>
      <c r="I296" s="157">
        <v>0</v>
      </c>
      <c r="J296" s="157">
        <f t="shared" si="80"/>
        <v>0</v>
      </c>
      <c r="K296" s="154" t="s">
        <v>125</v>
      </c>
      <c r="L296" s="158"/>
      <c r="M296" s="159" t="s">
        <v>1</v>
      </c>
      <c r="N296" s="160" t="s">
        <v>37</v>
      </c>
      <c r="O296" s="148">
        <v>0</v>
      </c>
      <c r="P296" s="148">
        <f t="shared" si="81"/>
        <v>0</v>
      </c>
      <c r="Q296" s="148">
        <v>1.1E-4</v>
      </c>
      <c r="R296" s="148">
        <f t="shared" si="82"/>
        <v>1.1E-4</v>
      </c>
      <c r="S296" s="148">
        <v>0</v>
      </c>
      <c r="T296" s="149">
        <f t="shared" si="83"/>
        <v>0</v>
      </c>
      <c r="U296" s="26"/>
      <c r="V296" s="26"/>
      <c r="W296" s="26"/>
      <c r="X296" s="26"/>
      <c r="Y296" s="26"/>
      <c r="Z296" s="26"/>
      <c r="AA296" s="26"/>
      <c r="AB296" s="26"/>
      <c r="AC296" s="26"/>
      <c r="AD296" s="26"/>
      <c r="AE296" s="26"/>
      <c r="AR296" s="150" t="s">
        <v>131</v>
      </c>
      <c r="AT296" s="150" t="s">
        <v>128</v>
      </c>
      <c r="AU296" s="150" t="s">
        <v>117</v>
      </c>
      <c r="AY296" s="14" t="s">
        <v>118</v>
      </c>
      <c r="BE296" s="151">
        <f t="shared" si="84"/>
        <v>0</v>
      </c>
      <c r="BF296" s="151">
        <f t="shared" si="85"/>
        <v>0</v>
      </c>
      <c r="BG296" s="151">
        <f t="shared" si="86"/>
        <v>0</v>
      </c>
      <c r="BH296" s="151">
        <f t="shared" si="87"/>
        <v>0</v>
      </c>
      <c r="BI296" s="151">
        <f t="shared" si="88"/>
        <v>0</v>
      </c>
      <c r="BJ296" s="14" t="s">
        <v>117</v>
      </c>
      <c r="BK296" s="151">
        <f t="shared" si="89"/>
        <v>0</v>
      </c>
      <c r="BL296" s="14" t="s">
        <v>126</v>
      </c>
      <c r="BM296" s="150" t="s">
        <v>765</v>
      </c>
    </row>
    <row r="297" spans="1:65" s="2" customFormat="1" ht="24.2" customHeight="1">
      <c r="A297" s="26"/>
      <c r="B297" s="139"/>
      <c r="C297" s="140" t="s">
        <v>766</v>
      </c>
      <c r="D297" s="140" t="s">
        <v>121</v>
      </c>
      <c r="E297" s="141" t="s">
        <v>767</v>
      </c>
      <c r="F297" s="142" t="s">
        <v>768</v>
      </c>
      <c r="G297" s="143" t="s">
        <v>180</v>
      </c>
      <c r="H297" s="144">
        <v>4</v>
      </c>
      <c r="I297" s="145">
        <v>0</v>
      </c>
      <c r="J297" s="145">
        <f t="shared" si="80"/>
        <v>0</v>
      </c>
      <c r="K297" s="142" t="s">
        <v>125</v>
      </c>
      <c r="L297" s="27"/>
      <c r="M297" s="146" t="s">
        <v>1</v>
      </c>
      <c r="N297" s="147" t="s">
        <v>37</v>
      </c>
      <c r="O297" s="148">
        <v>0.40976000000000001</v>
      </c>
      <c r="P297" s="148">
        <f t="shared" si="81"/>
        <v>1.6390400000000001</v>
      </c>
      <c r="Q297" s="148">
        <v>1.2894E-3</v>
      </c>
      <c r="R297" s="148">
        <f t="shared" si="82"/>
        <v>5.1576E-3</v>
      </c>
      <c r="S297" s="148">
        <v>0</v>
      </c>
      <c r="T297" s="149">
        <f t="shared" si="83"/>
        <v>0</v>
      </c>
      <c r="U297" s="26"/>
      <c r="V297" s="26"/>
      <c r="W297" s="26"/>
      <c r="X297" s="26"/>
      <c r="Y297" s="26"/>
      <c r="Z297" s="26"/>
      <c r="AA297" s="26"/>
      <c r="AB297" s="26"/>
      <c r="AC297" s="26"/>
      <c r="AD297" s="26"/>
      <c r="AE297" s="26"/>
      <c r="AR297" s="150" t="s">
        <v>126</v>
      </c>
      <c r="AT297" s="150" t="s">
        <v>121</v>
      </c>
      <c r="AU297" s="150" t="s">
        <v>117</v>
      </c>
      <c r="AY297" s="14" t="s">
        <v>118</v>
      </c>
      <c r="BE297" s="151">
        <f t="shared" si="84"/>
        <v>0</v>
      </c>
      <c r="BF297" s="151">
        <f t="shared" si="85"/>
        <v>0</v>
      </c>
      <c r="BG297" s="151">
        <f t="shared" si="86"/>
        <v>0</v>
      </c>
      <c r="BH297" s="151">
        <f t="shared" si="87"/>
        <v>0</v>
      </c>
      <c r="BI297" s="151">
        <f t="shared" si="88"/>
        <v>0</v>
      </c>
      <c r="BJ297" s="14" t="s">
        <v>117</v>
      </c>
      <c r="BK297" s="151">
        <f t="shared" si="89"/>
        <v>0</v>
      </c>
      <c r="BL297" s="14" t="s">
        <v>126</v>
      </c>
      <c r="BM297" s="150" t="s">
        <v>769</v>
      </c>
    </row>
    <row r="298" spans="1:65" s="2" customFormat="1" ht="24.2" customHeight="1">
      <c r="A298" s="26"/>
      <c r="B298" s="139"/>
      <c r="C298" s="152" t="s">
        <v>770</v>
      </c>
      <c r="D298" s="152" t="s">
        <v>128</v>
      </c>
      <c r="E298" s="153" t="s">
        <v>771</v>
      </c>
      <c r="F298" s="154" t="s">
        <v>772</v>
      </c>
      <c r="G298" s="155" t="s">
        <v>180</v>
      </c>
      <c r="H298" s="156">
        <v>4</v>
      </c>
      <c r="I298" s="157">
        <v>0</v>
      </c>
      <c r="J298" s="157">
        <f t="shared" si="80"/>
        <v>0</v>
      </c>
      <c r="K298" s="154" t="s">
        <v>125</v>
      </c>
      <c r="L298" s="158"/>
      <c r="M298" s="159" t="s">
        <v>1</v>
      </c>
      <c r="N298" s="160" t="s">
        <v>37</v>
      </c>
      <c r="O298" s="148">
        <v>0</v>
      </c>
      <c r="P298" s="148">
        <f t="shared" si="81"/>
        <v>0</v>
      </c>
      <c r="Q298" s="148">
        <v>2.0000000000000001E-4</v>
      </c>
      <c r="R298" s="148">
        <f t="shared" si="82"/>
        <v>8.0000000000000004E-4</v>
      </c>
      <c r="S298" s="148">
        <v>0</v>
      </c>
      <c r="T298" s="149">
        <f t="shared" si="83"/>
        <v>0</v>
      </c>
      <c r="U298" s="26"/>
      <c r="V298" s="26"/>
      <c r="W298" s="26"/>
      <c r="X298" s="26"/>
      <c r="Y298" s="26"/>
      <c r="Z298" s="26"/>
      <c r="AA298" s="26"/>
      <c r="AB298" s="26"/>
      <c r="AC298" s="26"/>
      <c r="AD298" s="26"/>
      <c r="AE298" s="26"/>
      <c r="AR298" s="150" t="s">
        <v>131</v>
      </c>
      <c r="AT298" s="150" t="s">
        <v>128</v>
      </c>
      <c r="AU298" s="150" t="s">
        <v>117</v>
      </c>
      <c r="AY298" s="14" t="s">
        <v>118</v>
      </c>
      <c r="BE298" s="151">
        <f t="shared" si="84"/>
        <v>0</v>
      </c>
      <c r="BF298" s="151">
        <f t="shared" si="85"/>
        <v>0</v>
      </c>
      <c r="BG298" s="151">
        <f t="shared" si="86"/>
        <v>0</v>
      </c>
      <c r="BH298" s="151">
        <f t="shared" si="87"/>
        <v>0</v>
      </c>
      <c r="BI298" s="151">
        <f t="shared" si="88"/>
        <v>0</v>
      </c>
      <c r="BJ298" s="14" t="s">
        <v>117</v>
      </c>
      <c r="BK298" s="151">
        <f t="shared" si="89"/>
        <v>0</v>
      </c>
      <c r="BL298" s="14" t="s">
        <v>126</v>
      </c>
      <c r="BM298" s="150" t="s">
        <v>773</v>
      </c>
    </row>
    <row r="299" spans="1:65" s="2" customFormat="1" ht="24.2" customHeight="1">
      <c r="A299" s="26"/>
      <c r="B299" s="139"/>
      <c r="C299" s="140" t="s">
        <v>774</v>
      </c>
      <c r="D299" s="140" t="s">
        <v>121</v>
      </c>
      <c r="E299" s="141" t="s">
        <v>775</v>
      </c>
      <c r="F299" s="142" t="s">
        <v>776</v>
      </c>
      <c r="G299" s="143" t="s">
        <v>348</v>
      </c>
      <c r="H299" s="144">
        <v>9.9000000000000005E-2</v>
      </c>
      <c r="I299" s="145">
        <v>0</v>
      </c>
      <c r="J299" s="145">
        <f t="shared" si="80"/>
        <v>0</v>
      </c>
      <c r="K299" s="142" t="s">
        <v>125</v>
      </c>
      <c r="L299" s="27"/>
      <c r="M299" s="146" t="s">
        <v>1</v>
      </c>
      <c r="N299" s="147" t="s">
        <v>37</v>
      </c>
      <c r="O299" s="148">
        <v>2.4359999999999999</v>
      </c>
      <c r="P299" s="148">
        <f t="shared" si="81"/>
        <v>0.24116400000000002</v>
      </c>
      <c r="Q299" s="148">
        <v>0</v>
      </c>
      <c r="R299" s="148">
        <f t="shared" si="82"/>
        <v>0</v>
      </c>
      <c r="S299" s="148">
        <v>0</v>
      </c>
      <c r="T299" s="149">
        <f t="shared" si="83"/>
        <v>0</v>
      </c>
      <c r="U299" s="26"/>
      <c r="V299" s="26"/>
      <c r="W299" s="26"/>
      <c r="X299" s="26"/>
      <c r="Y299" s="26"/>
      <c r="Z299" s="26"/>
      <c r="AA299" s="26"/>
      <c r="AB299" s="26"/>
      <c r="AC299" s="26"/>
      <c r="AD299" s="26"/>
      <c r="AE299" s="26"/>
      <c r="AR299" s="150" t="s">
        <v>126</v>
      </c>
      <c r="AT299" s="150" t="s">
        <v>121</v>
      </c>
      <c r="AU299" s="150" t="s">
        <v>117</v>
      </c>
      <c r="AY299" s="14" t="s">
        <v>118</v>
      </c>
      <c r="BE299" s="151">
        <f t="shared" si="84"/>
        <v>0</v>
      </c>
      <c r="BF299" s="151">
        <f t="shared" si="85"/>
        <v>0</v>
      </c>
      <c r="BG299" s="151">
        <f t="shared" si="86"/>
        <v>0</v>
      </c>
      <c r="BH299" s="151">
        <f t="shared" si="87"/>
        <v>0</v>
      </c>
      <c r="BI299" s="151">
        <f t="shared" si="88"/>
        <v>0</v>
      </c>
      <c r="BJ299" s="14" t="s">
        <v>117</v>
      </c>
      <c r="BK299" s="151">
        <f t="shared" si="89"/>
        <v>0</v>
      </c>
      <c r="BL299" s="14" t="s">
        <v>126</v>
      </c>
      <c r="BM299" s="150" t="s">
        <v>777</v>
      </c>
    </row>
    <row r="300" spans="1:65" s="2" customFormat="1" ht="24.2" customHeight="1">
      <c r="A300" s="26"/>
      <c r="B300" s="139"/>
      <c r="C300" s="140" t="s">
        <v>778</v>
      </c>
      <c r="D300" s="140" t="s">
        <v>121</v>
      </c>
      <c r="E300" s="141" t="s">
        <v>779</v>
      </c>
      <c r="F300" s="142" t="s">
        <v>780</v>
      </c>
      <c r="G300" s="143" t="s">
        <v>348</v>
      </c>
      <c r="H300" s="144">
        <v>0.182</v>
      </c>
      <c r="I300" s="145">
        <v>0</v>
      </c>
      <c r="J300" s="145">
        <f t="shared" si="80"/>
        <v>0</v>
      </c>
      <c r="K300" s="142" t="s">
        <v>125</v>
      </c>
      <c r="L300" s="27"/>
      <c r="M300" s="146" t="s">
        <v>1</v>
      </c>
      <c r="N300" s="147" t="s">
        <v>37</v>
      </c>
      <c r="O300" s="148">
        <v>2.2240000000000002</v>
      </c>
      <c r="P300" s="148">
        <f t="shared" si="81"/>
        <v>0.40476800000000002</v>
      </c>
      <c r="Q300" s="148">
        <v>0</v>
      </c>
      <c r="R300" s="148">
        <f t="shared" si="82"/>
        <v>0</v>
      </c>
      <c r="S300" s="148">
        <v>0</v>
      </c>
      <c r="T300" s="149">
        <f t="shared" si="83"/>
        <v>0</v>
      </c>
      <c r="U300" s="26"/>
      <c r="V300" s="26"/>
      <c r="W300" s="26"/>
      <c r="X300" s="26"/>
      <c r="Y300" s="26"/>
      <c r="Z300" s="26"/>
      <c r="AA300" s="26"/>
      <c r="AB300" s="26"/>
      <c r="AC300" s="26"/>
      <c r="AD300" s="26"/>
      <c r="AE300" s="26"/>
      <c r="AR300" s="150" t="s">
        <v>126</v>
      </c>
      <c r="AT300" s="150" t="s">
        <v>121</v>
      </c>
      <c r="AU300" s="150" t="s">
        <v>117</v>
      </c>
      <c r="AY300" s="14" t="s">
        <v>118</v>
      </c>
      <c r="BE300" s="151">
        <f t="shared" si="84"/>
        <v>0</v>
      </c>
      <c r="BF300" s="151">
        <f t="shared" si="85"/>
        <v>0</v>
      </c>
      <c r="BG300" s="151">
        <f t="shared" si="86"/>
        <v>0</v>
      </c>
      <c r="BH300" s="151">
        <f t="shared" si="87"/>
        <v>0</v>
      </c>
      <c r="BI300" s="151">
        <f t="shared" si="88"/>
        <v>0</v>
      </c>
      <c r="BJ300" s="14" t="s">
        <v>117</v>
      </c>
      <c r="BK300" s="151">
        <f t="shared" si="89"/>
        <v>0</v>
      </c>
      <c r="BL300" s="14" t="s">
        <v>126</v>
      </c>
      <c r="BM300" s="150" t="s">
        <v>781</v>
      </c>
    </row>
    <row r="301" spans="1:65" s="2" customFormat="1" ht="24.2" customHeight="1">
      <c r="A301" s="26"/>
      <c r="B301" s="139"/>
      <c r="C301" s="140" t="s">
        <v>782</v>
      </c>
      <c r="D301" s="140" t="s">
        <v>121</v>
      </c>
      <c r="E301" s="141" t="s">
        <v>783</v>
      </c>
      <c r="F301" s="142" t="s">
        <v>784</v>
      </c>
      <c r="G301" s="143" t="s">
        <v>348</v>
      </c>
      <c r="H301" s="144">
        <v>0.182</v>
      </c>
      <c r="I301" s="145">
        <v>0</v>
      </c>
      <c r="J301" s="145">
        <f t="shared" si="80"/>
        <v>0</v>
      </c>
      <c r="K301" s="142" t="s">
        <v>125</v>
      </c>
      <c r="L301" s="27"/>
      <c r="M301" s="146" t="s">
        <v>1</v>
      </c>
      <c r="N301" s="147" t="s">
        <v>37</v>
      </c>
      <c r="O301" s="148">
        <v>1.605</v>
      </c>
      <c r="P301" s="148">
        <f t="shared" si="81"/>
        <v>0.29210999999999998</v>
      </c>
      <c r="Q301" s="148">
        <v>0</v>
      </c>
      <c r="R301" s="148">
        <f t="shared" si="82"/>
        <v>0</v>
      </c>
      <c r="S301" s="148">
        <v>0</v>
      </c>
      <c r="T301" s="149">
        <f t="shared" si="83"/>
        <v>0</v>
      </c>
      <c r="U301" s="26"/>
      <c r="V301" s="26"/>
      <c r="W301" s="26"/>
      <c r="X301" s="26"/>
      <c r="Y301" s="26"/>
      <c r="Z301" s="26"/>
      <c r="AA301" s="26"/>
      <c r="AB301" s="26"/>
      <c r="AC301" s="26"/>
      <c r="AD301" s="26"/>
      <c r="AE301" s="26"/>
      <c r="AR301" s="150" t="s">
        <v>126</v>
      </c>
      <c r="AT301" s="150" t="s">
        <v>121</v>
      </c>
      <c r="AU301" s="150" t="s">
        <v>117</v>
      </c>
      <c r="AY301" s="14" t="s">
        <v>118</v>
      </c>
      <c r="BE301" s="151">
        <f t="shared" si="84"/>
        <v>0</v>
      </c>
      <c r="BF301" s="151">
        <f t="shared" si="85"/>
        <v>0</v>
      </c>
      <c r="BG301" s="151">
        <f t="shared" si="86"/>
        <v>0</v>
      </c>
      <c r="BH301" s="151">
        <f t="shared" si="87"/>
        <v>0</v>
      </c>
      <c r="BI301" s="151">
        <f t="shared" si="88"/>
        <v>0</v>
      </c>
      <c r="BJ301" s="14" t="s">
        <v>117</v>
      </c>
      <c r="BK301" s="151">
        <f t="shared" si="89"/>
        <v>0</v>
      </c>
      <c r="BL301" s="14" t="s">
        <v>126</v>
      </c>
      <c r="BM301" s="150" t="s">
        <v>785</v>
      </c>
    </row>
    <row r="302" spans="1:65" s="2" customFormat="1" ht="24.2" customHeight="1">
      <c r="A302" s="26"/>
      <c r="B302" s="139"/>
      <c r="C302" s="140" t="s">
        <v>786</v>
      </c>
      <c r="D302" s="140" t="s">
        <v>121</v>
      </c>
      <c r="E302" s="141" t="s">
        <v>787</v>
      </c>
      <c r="F302" s="142" t="s">
        <v>788</v>
      </c>
      <c r="G302" s="143" t="s">
        <v>348</v>
      </c>
      <c r="H302" s="144">
        <v>9.1</v>
      </c>
      <c r="I302" s="145">
        <v>0</v>
      </c>
      <c r="J302" s="145">
        <f t="shared" si="80"/>
        <v>0</v>
      </c>
      <c r="K302" s="142" t="s">
        <v>125</v>
      </c>
      <c r="L302" s="27"/>
      <c r="M302" s="146" t="s">
        <v>1</v>
      </c>
      <c r="N302" s="147" t="s">
        <v>37</v>
      </c>
      <c r="O302" s="148">
        <v>8.0000000000000002E-3</v>
      </c>
      <c r="P302" s="148">
        <f t="shared" si="81"/>
        <v>7.2800000000000004E-2</v>
      </c>
      <c r="Q302" s="148">
        <v>0</v>
      </c>
      <c r="R302" s="148">
        <f t="shared" si="82"/>
        <v>0</v>
      </c>
      <c r="S302" s="148">
        <v>0</v>
      </c>
      <c r="T302" s="149">
        <f t="shared" si="83"/>
        <v>0</v>
      </c>
      <c r="U302" s="26"/>
      <c r="V302" s="26"/>
      <c r="W302" s="26"/>
      <c r="X302" s="26"/>
      <c r="Y302" s="26"/>
      <c r="Z302" s="26"/>
      <c r="AA302" s="26"/>
      <c r="AB302" s="26"/>
      <c r="AC302" s="26"/>
      <c r="AD302" s="26"/>
      <c r="AE302" s="26"/>
      <c r="AR302" s="150" t="s">
        <v>126</v>
      </c>
      <c r="AT302" s="150" t="s">
        <v>121</v>
      </c>
      <c r="AU302" s="150" t="s">
        <v>117</v>
      </c>
      <c r="AY302" s="14" t="s">
        <v>118</v>
      </c>
      <c r="BE302" s="151">
        <f t="shared" si="84"/>
        <v>0</v>
      </c>
      <c r="BF302" s="151">
        <f t="shared" si="85"/>
        <v>0</v>
      </c>
      <c r="BG302" s="151">
        <f t="shared" si="86"/>
        <v>0</v>
      </c>
      <c r="BH302" s="151">
        <f t="shared" si="87"/>
        <v>0</v>
      </c>
      <c r="BI302" s="151">
        <f t="shared" si="88"/>
        <v>0</v>
      </c>
      <c r="BJ302" s="14" t="s">
        <v>117</v>
      </c>
      <c r="BK302" s="151">
        <f t="shared" si="89"/>
        <v>0</v>
      </c>
      <c r="BL302" s="14" t="s">
        <v>126</v>
      </c>
      <c r="BM302" s="150" t="s">
        <v>789</v>
      </c>
    </row>
    <row r="303" spans="1:65" s="12" customFormat="1" ht="22.9" customHeight="1">
      <c r="B303" s="127"/>
      <c r="D303" s="128" t="s">
        <v>70</v>
      </c>
      <c r="E303" s="137" t="s">
        <v>790</v>
      </c>
      <c r="F303" s="137" t="s">
        <v>791</v>
      </c>
      <c r="J303" s="138">
        <f>BK303</f>
        <v>0</v>
      </c>
      <c r="L303" s="127"/>
      <c r="M303" s="131"/>
      <c r="N303" s="132"/>
      <c r="O303" s="132"/>
      <c r="P303" s="133">
        <f>SUM(P304:P343)</f>
        <v>143.14633899999998</v>
      </c>
      <c r="Q303" s="132"/>
      <c r="R303" s="133">
        <f>SUM(R304:R343)</f>
        <v>2.9285476799999999</v>
      </c>
      <c r="S303" s="132"/>
      <c r="T303" s="134">
        <f>SUM(T304:T343)</f>
        <v>4.3262299999999998</v>
      </c>
      <c r="AR303" s="128" t="s">
        <v>117</v>
      </c>
      <c r="AT303" s="135" t="s">
        <v>70</v>
      </c>
      <c r="AU303" s="135" t="s">
        <v>79</v>
      </c>
      <c r="AY303" s="128" t="s">
        <v>118</v>
      </c>
      <c r="BK303" s="136">
        <f>SUM(BK304:BK343)</f>
        <v>0</v>
      </c>
    </row>
    <row r="304" spans="1:65" s="2" customFormat="1" ht="24.2" customHeight="1">
      <c r="A304" s="26"/>
      <c r="B304" s="139"/>
      <c r="C304" s="140" t="s">
        <v>792</v>
      </c>
      <c r="D304" s="140" t="s">
        <v>121</v>
      </c>
      <c r="E304" s="141" t="s">
        <v>793</v>
      </c>
      <c r="F304" s="142" t="s">
        <v>794</v>
      </c>
      <c r="G304" s="143" t="s">
        <v>180</v>
      </c>
      <c r="H304" s="144">
        <v>81</v>
      </c>
      <c r="I304" s="145">
        <v>0</v>
      </c>
      <c r="J304" s="145">
        <f t="shared" ref="J304:J343" si="90">ROUND(I304*H304,2)</f>
        <v>0</v>
      </c>
      <c r="K304" s="142" t="s">
        <v>125</v>
      </c>
      <c r="L304" s="27"/>
      <c r="M304" s="146" t="s">
        <v>1</v>
      </c>
      <c r="N304" s="147" t="s">
        <v>37</v>
      </c>
      <c r="O304" s="148">
        <v>0.254</v>
      </c>
      <c r="P304" s="148">
        <f t="shared" ref="P304:P343" si="91">O304*H304</f>
        <v>20.574000000000002</v>
      </c>
      <c r="Q304" s="148">
        <v>0</v>
      </c>
      <c r="R304" s="148">
        <f t="shared" ref="R304:R343" si="92">Q304*H304</f>
        <v>0</v>
      </c>
      <c r="S304" s="148">
        <v>0</v>
      </c>
      <c r="T304" s="149">
        <f t="shared" ref="T304:T343" si="93">S304*H304</f>
        <v>0</v>
      </c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R304" s="150" t="s">
        <v>126</v>
      </c>
      <c r="AT304" s="150" t="s">
        <v>121</v>
      </c>
      <c r="AU304" s="150" t="s">
        <v>117</v>
      </c>
      <c r="AY304" s="14" t="s">
        <v>118</v>
      </c>
      <c r="BE304" s="151">
        <f t="shared" ref="BE304:BE343" si="94">IF(N304="základná",J304,0)</f>
        <v>0</v>
      </c>
      <c r="BF304" s="151">
        <f t="shared" ref="BF304:BF343" si="95">IF(N304="znížená",J304,0)</f>
        <v>0</v>
      </c>
      <c r="BG304" s="151">
        <f t="shared" ref="BG304:BG343" si="96">IF(N304="zákl. prenesená",J304,0)</f>
        <v>0</v>
      </c>
      <c r="BH304" s="151">
        <f t="shared" ref="BH304:BH343" si="97">IF(N304="zníž. prenesená",J304,0)</f>
        <v>0</v>
      </c>
      <c r="BI304" s="151">
        <f t="shared" ref="BI304:BI343" si="98">IF(N304="nulová",J304,0)</f>
        <v>0</v>
      </c>
      <c r="BJ304" s="14" t="s">
        <v>117</v>
      </c>
      <c r="BK304" s="151">
        <f t="shared" ref="BK304:BK343" si="99">ROUND(I304*H304,2)</f>
        <v>0</v>
      </c>
      <c r="BL304" s="14" t="s">
        <v>126</v>
      </c>
      <c r="BM304" s="150" t="s">
        <v>795</v>
      </c>
    </row>
    <row r="305" spans="1:65" s="2" customFormat="1" ht="24.2" customHeight="1">
      <c r="A305" s="26"/>
      <c r="B305" s="139"/>
      <c r="C305" s="140" t="s">
        <v>796</v>
      </c>
      <c r="D305" s="140" t="s">
        <v>121</v>
      </c>
      <c r="E305" s="141" t="s">
        <v>797</v>
      </c>
      <c r="F305" s="142" t="s">
        <v>798</v>
      </c>
      <c r="G305" s="143" t="s">
        <v>124</v>
      </c>
      <c r="H305" s="144">
        <v>389</v>
      </c>
      <c r="I305" s="145">
        <v>0</v>
      </c>
      <c r="J305" s="145">
        <f t="shared" si="90"/>
        <v>0</v>
      </c>
      <c r="K305" s="142" t="s">
        <v>125</v>
      </c>
      <c r="L305" s="27"/>
      <c r="M305" s="146" t="s">
        <v>1</v>
      </c>
      <c r="N305" s="147" t="s">
        <v>37</v>
      </c>
      <c r="O305" s="148">
        <v>7.6999999999999999E-2</v>
      </c>
      <c r="P305" s="148">
        <f t="shared" si="91"/>
        <v>29.952999999999999</v>
      </c>
      <c r="Q305" s="148">
        <v>0</v>
      </c>
      <c r="R305" s="148">
        <f t="shared" si="92"/>
        <v>0</v>
      </c>
      <c r="S305" s="148">
        <v>1.057E-2</v>
      </c>
      <c r="T305" s="149">
        <f t="shared" si="93"/>
        <v>4.1117299999999997</v>
      </c>
      <c r="U305" s="26"/>
      <c r="V305" s="26"/>
      <c r="W305" s="26"/>
      <c r="X305" s="26"/>
      <c r="Y305" s="26"/>
      <c r="Z305" s="26"/>
      <c r="AA305" s="26"/>
      <c r="AB305" s="26"/>
      <c r="AC305" s="26"/>
      <c r="AD305" s="26"/>
      <c r="AE305" s="26"/>
      <c r="AR305" s="150" t="s">
        <v>126</v>
      </c>
      <c r="AT305" s="150" t="s">
        <v>121</v>
      </c>
      <c r="AU305" s="150" t="s">
        <v>117</v>
      </c>
      <c r="AY305" s="14" t="s">
        <v>118</v>
      </c>
      <c r="BE305" s="151">
        <f t="shared" si="94"/>
        <v>0</v>
      </c>
      <c r="BF305" s="151">
        <f t="shared" si="95"/>
        <v>0</v>
      </c>
      <c r="BG305" s="151">
        <f t="shared" si="96"/>
        <v>0</v>
      </c>
      <c r="BH305" s="151">
        <f t="shared" si="97"/>
        <v>0</v>
      </c>
      <c r="BI305" s="151">
        <f t="shared" si="98"/>
        <v>0</v>
      </c>
      <c r="BJ305" s="14" t="s">
        <v>117</v>
      </c>
      <c r="BK305" s="151">
        <f t="shared" si="99"/>
        <v>0</v>
      </c>
      <c r="BL305" s="14" t="s">
        <v>126</v>
      </c>
      <c r="BM305" s="150" t="s">
        <v>799</v>
      </c>
    </row>
    <row r="306" spans="1:65" s="2" customFormat="1" ht="33" customHeight="1">
      <c r="A306" s="26"/>
      <c r="B306" s="139"/>
      <c r="C306" s="140" t="s">
        <v>800</v>
      </c>
      <c r="D306" s="140" t="s">
        <v>121</v>
      </c>
      <c r="E306" s="141" t="s">
        <v>801</v>
      </c>
      <c r="F306" s="142" t="s">
        <v>802</v>
      </c>
      <c r="G306" s="143" t="s">
        <v>180</v>
      </c>
      <c r="H306" s="144">
        <v>12</v>
      </c>
      <c r="I306" s="145">
        <v>0</v>
      </c>
      <c r="J306" s="145">
        <f t="shared" si="90"/>
        <v>0</v>
      </c>
      <c r="K306" s="142" t="s">
        <v>125</v>
      </c>
      <c r="L306" s="27"/>
      <c r="M306" s="146" t="s">
        <v>1</v>
      </c>
      <c r="N306" s="147" t="s">
        <v>37</v>
      </c>
      <c r="O306" s="148">
        <v>0.58267199999999997</v>
      </c>
      <c r="P306" s="148">
        <f t="shared" si="91"/>
        <v>6.9920639999999992</v>
      </c>
      <c r="Q306" s="148">
        <v>2.5999999999999998E-5</v>
      </c>
      <c r="R306" s="148">
        <f t="shared" si="92"/>
        <v>3.1199999999999999E-4</v>
      </c>
      <c r="S306" s="148">
        <v>0</v>
      </c>
      <c r="T306" s="149">
        <f t="shared" si="93"/>
        <v>0</v>
      </c>
      <c r="U306" s="26"/>
      <c r="V306" s="26"/>
      <c r="W306" s="26"/>
      <c r="X306" s="26"/>
      <c r="Y306" s="26"/>
      <c r="Z306" s="26"/>
      <c r="AA306" s="26"/>
      <c r="AB306" s="26"/>
      <c r="AC306" s="26"/>
      <c r="AD306" s="26"/>
      <c r="AE306" s="26"/>
      <c r="AR306" s="150" t="s">
        <v>126</v>
      </c>
      <c r="AT306" s="150" t="s">
        <v>121</v>
      </c>
      <c r="AU306" s="150" t="s">
        <v>117</v>
      </c>
      <c r="AY306" s="14" t="s">
        <v>118</v>
      </c>
      <c r="BE306" s="151">
        <f t="shared" si="94"/>
        <v>0</v>
      </c>
      <c r="BF306" s="151">
        <f t="shared" si="95"/>
        <v>0</v>
      </c>
      <c r="BG306" s="151">
        <f t="shared" si="96"/>
        <v>0</v>
      </c>
      <c r="BH306" s="151">
        <f t="shared" si="97"/>
        <v>0</v>
      </c>
      <c r="BI306" s="151">
        <f t="shared" si="98"/>
        <v>0</v>
      </c>
      <c r="BJ306" s="14" t="s">
        <v>117</v>
      </c>
      <c r="BK306" s="151">
        <f t="shared" si="99"/>
        <v>0</v>
      </c>
      <c r="BL306" s="14" t="s">
        <v>126</v>
      </c>
      <c r="BM306" s="150" t="s">
        <v>803</v>
      </c>
    </row>
    <row r="307" spans="1:65" s="2" customFormat="1" ht="33" customHeight="1">
      <c r="A307" s="26"/>
      <c r="B307" s="139"/>
      <c r="C307" s="152" t="s">
        <v>804</v>
      </c>
      <c r="D307" s="152" t="s">
        <v>128</v>
      </c>
      <c r="E307" s="153" t="s">
        <v>805</v>
      </c>
      <c r="F307" s="154" t="s">
        <v>806</v>
      </c>
      <c r="G307" s="155" t="s">
        <v>180</v>
      </c>
      <c r="H307" s="156">
        <v>4</v>
      </c>
      <c r="I307" s="157">
        <v>0</v>
      </c>
      <c r="J307" s="157">
        <f t="shared" si="90"/>
        <v>0</v>
      </c>
      <c r="K307" s="154" t="s">
        <v>125</v>
      </c>
      <c r="L307" s="158"/>
      <c r="M307" s="159" t="s">
        <v>1</v>
      </c>
      <c r="N307" s="160" t="s">
        <v>37</v>
      </c>
      <c r="O307" s="148">
        <v>0</v>
      </c>
      <c r="P307" s="148">
        <f t="shared" si="91"/>
        <v>0</v>
      </c>
      <c r="Q307" s="148">
        <v>3.0009999999999998E-2</v>
      </c>
      <c r="R307" s="148">
        <f t="shared" si="92"/>
        <v>0.12003999999999999</v>
      </c>
      <c r="S307" s="148">
        <v>0</v>
      </c>
      <c r="T307" s="149">
        <f t="shared" si="93"/>
        <v>0</v>
      </c>
      <c r="U307" s="26"/>
      <c r="V307" s="26"/>
      <c r="W307" s="26"/>
      <c r="X307" s="26"/>
      <c r="Y307" s="26"/>
      <c r="Z307" s="26"/>
      <c r="AA307" s="26"/>
      <c r="AB307" s="26"/>
      <c r="AC307" s="26"/>
      <c r="AD307" s="26"/>
      <c r="AE307" s="26"/>
      <c r="AR307" s="150" t="s">
        <v>131</v>
      </c>
      <c r="AT307" s="150" t="s">
        <v>128</v>
      </c>
      <c r="AU307" s="150" t="s">
        <v>117</v>
      </c>
      <c r="AY307" s="14" t="s">
        <v>118</v>
      </c>
      <c r="BE307" s="151">
        <f t="shared" si="94"/>
        <v>0</v>
      </c>
      <c r="BF307" s="151">
        <f t="shared" si="95"/>
        <v>0</v>
      </c>
      <c r="BG307" s="151">
        <f t="shared" si="96"/>
        <v>0</v>
      </c>
      <c r="BH307" s="151">
        <f t="shared" si="97"/>
        <v>0</v>
      </c>
      <c r="BI307" s="151">
        <f t="shared" si="98"/>
        <v>0</v>
      </c>
      <c r="BJ307" s="14" t="s">
        <v>117</v>
      </c>
      <c r="BK307" s="151">
        <f t="shared" si="99"/>
        <v>0</v>
      </c>
      <c r="BL307" s="14" t="s">
        <v>126</v>
      </c>
      <c r="BM307" s="150" t="s">
        <v>807</v>
      </c>
    </row>
    <row r="308" spans="1:65" s="2" customFormat="1" ht="33" customHeight="1">
      <c r="A308" s="26"/>
      <c r="B308" s="139"/>
      <c r="C308" s="152" t="s">
        <v>808</v>
      </c>
      <c r="D308" s="152" t="s">
        <v>128</v>
      </c>
      <c r="E308" s="153" t="s">
        <v>809</v>
      </c>
      <c r="F308" s="154" t="s">
        <v>810</v>
      </c>
      <c r="G308" s="155" t="s">
        <v>180</v>
      </c>
      <c r="H308" s="156">
        <v>2</v>
      </c>
      <c r="I308" s="157">
        <v>0</v>
      </c>
      <c r="J308" s="157">
        <f t="shared" si="90"/>
        <v>0</v>
      </c>
      <c r="K308" s="154" t="s">
        <v>125</v>
      </c>
      <c r="L308" s="158"/>
      <c r="M308" s="159" t="s">
        <v>1</v>
      </c>
      <c r="N308" s="160" t="s">
        <v>37</v>
      </c>
      <c r="O308" s="148">
        <v>0</v>
      </c>
      <c r="P308" s="148">
        <f t="shared" si="91"/>
        <v>0</v>
      </c>
      <c r="Q308" s="148">
        <v>3.2759999999999997E-2</v>
      </c>
      <c r="R308" s="148">
        <f t="shared" si="92"/>
        <v>6.5519999999999995E-2</v>
      </c>
      <c r="S308" s="148">
        <v>0</v>
      </c>
      <c r="T308" s="149">
        <f t="shared" si="93"/>
        <v>0</v>
      </c>
      <c r="U308" s="26"/>
      <c r="V308" s="26"/>
      <c r="W308" s="26"/>
      <c r="X308" s="26"/>
      <c r="Y308" s="26"/>
      <c r="Z308" s="26"/>
      <c r="AA308" s="26"/>
      <c r="AB308" s="26"/>
      <c r="AC308" s="26"/>
      <c r="AD308" s="26"/>
      <c r="AE308" s="26"/>
      <c r="AR308" s="150" t="s">
        <v>131</v>
      </c>
      <c r="AT308" s="150" t="s">
        <v>128</v>
      </c>
      <c r="AU308" s="150" t="s">
        <v>117</v>
      </c>
      <c r="AY308" s="14" t="s">
        <v>118</v>
      </c>
      <c r="BE308" s="151">
        <f t="shared" si="94"/>
        <v>0</v>
      </c>
      <c r="BF308" s="151">
        <f t="shared" si="95"/>
        <v>0</v>
      </c>
      <c r="BG308" s="151">
        <f t="shared" si="96"/>
        <v>0</v>
      </c>
      <c r="BH308" s="151">
        <f t="shared" si="97"/>
        <v>0</v>
      </c>
      <c r="BI308" s="151">
        <f t="shared" si="98"/>
        <v>0</v>
      </c>
      <c r="BJ308" s="14" t="s">
        <v>117</v>
      </c>
      <c r="BK308" s="151">
        <f t="shared" si="99"/>
        <v>0</v>
      </c>
      <c r="BL308" s="14" t="s">
        <v>126</v>
      </c>
      <c r="BM308" s="150" t="s">
        <v>811</v>
      </c>
    </row>
    <row r="309" spans="1:65" s="2" customFormat="1" ht="24.2" customHeight="1">
      <c r="A309" s="26"/>
      <c r="B309" s="139"/>
      <c r="C309" s="152" t="s">
        <v>812</v>
      </c>
      <c r="D309" s="152" t="s">
        <v>128</v>
      </c>
      <c r="E309" s="153" t="s">
        <v>813</v>
      </c>
      <c r="F309" s="154" t="s">
        <v>814</v>
      </c>
      <c r="G309" s="155" t="s">
        <v>180</v>
      </c>
      <c r="H309" s="156">
        <v>6</v>
      </c>
      <c r="I309" s="157">
        <v>0</v>
      </c>
      <c r="J309" s="157">
        <f t="shared" si="90"/>
        <v>0</v>
      </c>
      <c r="K309" s="154" t="s">
        <v>125</v>
      </c>
      <c r="L309" s="158"/>
      <c r="M309" s="159" t="s">
        <v>1</v>
      </c>
      <c r="N309" s="160" t="s">
        <v>37</v>
      </c>
      <c r="O309" s="148">
        <v>0</v>
      </c>
      <c r="P309" s="148">
        <f t="shared" si="91"/>
        <v>0</v>
      </c>
      <c r="Q309" s="148">
        <v>2.725E-2</v>
      </c>
      <c r="R309" s="148">
        <f t="shared" si="92"/>
        <v>0.16350000000000001</v>
      </c>
      <c r="S309" s="148">
        <v>0</v>
      </c>
      <c r="T309" s="149">
        <f t="shared" si="93"/>
        <v>0</v>
      </c>
      <c r="U309" s="26"/>
      <c r="V309" s="26"/>
      <c r="W309" s="26"/>
      <c r="X309" s="26"/>
      <c r="Y309" s="26"/>
      <c r="Z309" s="26"/>
      <c r="AA309" s="26"/>
      <c r="AB309" s="26"/>
      <c r="AC309" s="26"/>
      <c r="AD309" s="26"/>
      <c r="AE309" s="26"/>
      <c r="AR309" s="150" t="s">
        <v>131</v>
      </c>
      <c r="AT309" s="150" t="s">
        <v>128</v>
      </c>
      <c r="AU309" s="150" t="s">
        <v>117</v>
      </c>
      <c r="AY309" s="14" t="s">
        <v>118</v>
      </c>
      <c r="BE309" s="151">
        <f t="shared" si="94"/>
        <v>0</v>
      </c>
      <c r="BF309" s="151">
        <f t="shared" si="95"/>
        <v>0</v>
      </c>
      <c r="BG309" s="151">
        <f t="shared" si="96"/>
        <v>0</v>
      </c>
      <c r="BH309" s="151">
        <f t="shared" si="97"/>
        <v>0</v>
      </c>
      <c r="BI309" s="151">
        <f t="shared" si="98"/>
        <v>0</v>
      </c>
      <c r="BJ309" s="14" t="s">
        <v>117</v>
      </c>
      <c r="BK309" s="151">
        <f t="shared" si="99"/>
        <v>0</v>
      </c>
      <c r="BL309" s="14" t="s">
        <v>126</v>
      </c>
      <c r="BM309" s="150" t="s">
        <v>815</v>
      </c>
    </row>
    <row r="310" spans="1:65" s="2" customFormat="1" ht="33" customHeight="1">
      <c r="A310" s="26"/>
      <c r="B310" s="139"/>
      <c r="C310" s="140" t="s">
        <v>816</v>
      </c>
      <c r="D310" s="140" t="s">
        <v>121</v>
      </c>
      <c r="E310" s="141" t="s">
        <v>817</v>
      </c>
      <c r="F310" s="142" t="s">
        <v>818</v>
      </c>
      <c r="G310" s="143" t="s">
        <v>180</v>
      </c>
      <c r="H310" s="144">
        <v>4</v>
      </c>
      <c r="I310" s="145">
        <v>0</v>
      </c>
      <c r="J310" s="145">
        <f t="shared" si="90"/>
        <v>0</v>
      </c>
      <c r="K310" s="142" t="s">
        <v>125</v>
      </c>
      <c r="L310" s="27"/>
      <c r="M310" s="146" t="s">
        <v>1</v>
      </c>
      <c r="N310" s="147" t="s">
        <v>37</v>
      </c>
      <c r="O310" s="148">
        <v>0.75262499999999999</v>
      </c>
      <c r="P310" s="148">
        <f t="shared" si="91"/>
        <v>3.0105</v>
      </c>
      <c r="Q310" s="148">
        <v>2.5999999999999998E-5</v>
      </c>
      <c r="R310" s="148">
        <f t="shared" si="92"/>
        <v>1.0399999999999999E-4</v>
      </c>
      <c r="S310" s="148">
        <v>0</v>
      </c>
      <c r="T310" s="149">
        <f t="shared" si="93"/>
        <v>0</v>
      </c>
      <c r="U310" s="26"/>
      <c r="V310" s="26"/>
      <c r="W310" s="26"/>
      <c r="X310" s="26"/>
      <c r="Y310" s="26"/>
      <c r="Z310" s="26"/>
      <c r="AA310" s="26"/>
      <c r="AB310" s="26"/>
      <c r="AC310" s="26"/>
      <c r="AD310" s="26"/>
      <c r="AE310" s="26"/>
      <c r="AR310" s="150" t="s">
        <v>126</v>
      </c>
      <c r="AT310" s="150" t="s">
        <v>121</v>
      </c>
      <c r="AU310" s="150" t="s">
        <v>117</v>
      </c>
      <c r="AY310" s="14" t="s">
        <v>118</v>
      </c>
      <c r="BE310" s="151">
        <f t="shared" si="94"/>
        <v>0</v>
      </c>
      <c r="BF310" s="151">
        <f t="shared" si="95"/>
        <v>0</v>
      </c>
      <c r="BG310" s="151">
        <f t="shared" si="96"/>
        <v>0</v>
      </c>
      <c r="BH310" s="151">
        <f t="shared" si="97"/>
        <v>0</v>
      </c>
      <c r="BI310" s="151">
        <f t="shared" si="98"/>
        <v>0</v>
      </c>
      <c r="BJ310" s="14" t="s">
        <v>117</v>
      </c>
      <c r="BK310" s="151">
        <f t="shared" si="99"/>
        <v>0</v>
      </c>
      <c r="BL310" s="14" t="s">
        <v>126</v>
      </c>
      <c r="BM310" s="150" t="s">
        <v>819</v>
      </c>
    </row>
    <row r="311" spans="1:65" s="2" customFormat="1" ht="24.2" customHeight="1">
      <c r="A311" s="26"/>
      <c r="B311" s="139"/>
      <c r="C311" s="152" t="s">
        <v>820</v>
      </c>
      <c r="D311" s="152" t="s">
        <v>128</v>
      </c>
      <c r="E311" s="153" t="s">
        <v>821</v>
      </c>
      <c r="F311" s="154" t="s">
        <v>822</v>
      </c>
      <c r="G311" s="155" t="s">
        <v>180</v>
      </c>
      <c r="H311" s="156">
        <v>2</v>
      </c>
      <c r="I311" s="157">
        <v>0</v>
      </c>
      <c r="J311" s="157">
        <f t="shared" si="90"/>
        <v>0</v>
      </c>
      <c r="K311" s="154" t="s">
        <v>125</v>
      </c>
      <c r="L311" s="158"/>
      <c r="M311" s="159" t="s">
        <v>1</v>
      </c>
      <c r="N311" s="160" t="s">
        <v>37</v>
      </c>
      <c r="O311" s="148">
        <v>0</v>
      </c>
      <c r="P311" s="148">
        <f t="shared" si="91"/>
        <v>0</v>
      </c>
      <c r="Q311" s="148">
        <v>3.4619999999999998E-2</v>
      </c>
      <c r="R311" s="148">
        <f t="shared" si="92"/>
        <v>6.9239999999999996E-2</v>
      </c>
      <c r="S311" s="148">
        <v>0</v>
      </c>
      <c r="T311" s="149">
        <f t="shared" si="93"/>
        <v>0</v>
      </c>
      <c r="U311" s="26"/>
      <c r="V311" s="26"/>
      <c r="W311" s="26"/>
      <c r="X311" s="26"/>
      <c r="Y311" s="26"/>
      <c r="Z311" s="26"/>
      <c r="AA311" s="26"/>
      <c r="AB311" s="26"/>
      <c r="AC311" s="26"/>
      <c r="AD311" s="26"/>
      <c r="AE311" s="26"/>
      <c r="AR311" s="150" t="s">
        <v>131</v>
      </c>
      <c r="AT311" s="150" t="s">
        <v>128</v>
      </c>
      <c r="AU311" s="150" t="s">
        <v>117</v>
      </c>
      <c r="AY311" s="14" t="s">
        <v>118</v>
      </c>
      <c r="BE311" s="151">
        <f t="shared" si="94"/>
        <v>0</v>
      </c>
      <c r="BF311" s="151">
        <f t="shared" si="95"/>
        <v>0</v>
      </c>
      <c r="BG311" s="151">
        <f t="shared" si="96"/>
        <v>0</v>
      </c>
      <c r="BH311" s="151">
        <f t="shared" si="97"/>
        <v>0</v>
      </c>
      <c r="BI311" s="151">
        <f t="shared" si="98"/>
        <v>0</v>
      </c>
      <c r="BJ311" s="14" t="s">
        <v>117</v>
      </c>
      <c r="BK311" s="151">
        <f t="shared" si="99"/>
        <v>0</v>
      </c>
      <c r="BL311" s="14" t="s">
        <v>126</v>
      </c>
      <c r="BM311" s="150" t="s">
        <v>823</v>
      </c>
    </row>
    <row r="312" spans="1:65" s="2" customFormat="1" ht="33" customHeight="1">
      <c r="A312" s="26"/>
      <c r="B312" s="139"/>
      <c r="C312" s="152" t="s">
        <v>824</v>
      </c>
      <c r="D312" s="152" t="s">
        <v>128</v>
      </c>
      <c r="E312" s="153" t="s">
        <v>825</v>
      </c>
      <c r="F312" s="154" t="s">
        <v>826</v>
      </c>
      <c r="G312" s="155" t="s">
        <v>180</v>
      </c>
      <c r="H312" s="156">
        <v>2</v>
      </c>
      <c r="I312" s="157">
        <v>0</v>
      </c>
      <c r="J312" s="157">
        <f t="shared" si="90"/>
        <v>0</v>
      </c>
      <c r="K312" s="154" t="s">
        <v>125</v>
      </c>
      <c r="L312" s="158"/>
      <c r="M312" s="159" t="s">
        <v>1</v>
      </c>
      <c r="N312" s="160" t="s">
        <v>37</v>
      </c>
      <c r="O312" s="148">
        <v>0</v>
      </c>
      <c r="P312" s="148">
        <f t="shared" si="91"/>
        <v>0</v>
      </c>
      <c r="Q312" s="148">
        <v>4.7129999999999998E-2</v>
      </c>
      <c r="R312" s="148">
        <f t="shared" si="92"/>
        <v>9.4259999999999997E-2</v>
      </c>
      <c r="S312" s="148">
        <v>0</v>
      </c>
      <c r="T312" s="149">
        <f t="shared" si="93"/>
        <v>0</v>
      </c>
      <c r="U312" s="26"/>
      <c r="V312" s="26"/>
      <c r="W312" s="26"/>
      <c r="X312" s="26"/>
      <c r="Y312" s="26"/>
      <c r="Z312" s="26"/>
      <c r="AA312" s="26"/>
      <c r="AB312" s="26"/>
      <c r="AC312" s="26"/>
      <c r="AD312" s="26"/>
      <c r="AE312" s="26"/>
      <c r="AR312" s="150" t="s">
        <v>131</v>
      </c>
      <c r="AT312" s="150" t="s">
        <v>128</v>
      </c>
      <c r="AU312" s="150" t="s">
        <v>117</v>
      </c>
      <c r="AY312" s="14" t="s">
        <v>118</v>
      </c>
      <c r="BE312" s="151">
        <f t="shared" si="94"/>
        <v>0</v>
      </c>
      <c r="BF312" s="151">
        <f t="shared" si="95"/>
        <v>0</v>
      </c>
      <c r="BG312" s="151">
        <f t="shared" si="96"/>
        <v>0</v>
      </c>
      <c r="BH312" s="151">
        <f t="shared" si="97"/>
        <v>0</v>
      </c>
      <c r="BI312" s="151">
        <f t="shared" si="98"/>
        <v>0</v>
      </c>
      <c r="BJ312" s="14" t="s">
        <v>117</v>
      </c>
      <c r="BK312" s="151">
        <f t="shared" si="99"/>
        <v>0</v>
      </c>
      <c r="BL312" s="14" t="s">
        <v>126</v>
      </c>
      <c r="BM312" s="150" t="s">
        <v>827</v>
      </c>
    </row>
    <row r="313" spans="1:65" s="2" customFormat="1" ht="24.2" customHeight="1">
      <c r="A313" s="26"/>
      <c r="B313" s="139"/>
      <c r="C313" s="140" t="s">
        <v>828</v>
      </c>
      <c r="D313" s="140" t="s">
        <v>121</v>
      </c>
      <c r="E313" s="141" t="s">
        <v>829</v>
      </c>
      <c r="F313" s="142" t="s">
        <v>830</v>
      </c>
      <c r="G313" s="143" t="s">
        <v>180</v>
      </c>
      <c r="H313" s="144">
        <v>4</v>
      </c>
      <c r="I313" s="145">
        <v>0</v>
      </c>
      <c r="J313" s="145">
        <f t="shared" si="90"/>
        <v>0</v>
      </c>
      <c r="K313" s="142" t="s">
        <v>125</v>
      </c>
      <c r="L313" s="27"/>
      <c r="M313" s="146" t="s">
        <v>1</v>
      </c>
      <c r="N313" s="147" t="s">
        <v>37</v>
      </c>
      <c r="O313" s="148">
        <v>0.55760200000000004</v>
      </c>
      <c r="P313" s="148">
        <f t="shared" si="91"/>
        <v>2.2304080000000002</v>
      </c>
      <c r="Q313" s="148">
        <v>2.5999999999999998E-5</v>
      </c>
      <c r="R313" s="148">
        <f t="shared" si="92"/>
        <v>1.0399999999999999E-4</v>
      </c>
      <c r="S313" s="148">
        <v>0</v>
      </c>
      <c r="T313" s="149">
        <f t="shared" si="93"/>
        <v>0</v>
      </c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R313" s="150" t="s">
        <v>126</v>
      </c>
      <c r="AT313" s="150" t="s">
        <v>121</v>
      </c>
      <c r="AU313" s="150" t="s">
        <v>117</v>
      </c>
      <c r="AY313" s="14" t="s">
        <v>118</v>
      </c>
      <c r="BE313" s="151">
        <f t="shared" si="94"/>
        <v>0</v>
      </c>
      <c r="BF313" s="151">
        <f t="shared" si="95"/>
        <v>0</v>
      </c>
      <c r="BG313" s="151">
        <f t="shared" si="96"/>
        <v>0</v>
      </c>
      <c r="BH313" s="151">
        <f t="shared" si="97"/>
        <v>0</v>
      </c>
      <c r="BI313" s="151">
        <f t="shared" si="98"/>
        <v>0</v>
      </c>
      <c r="BJ313" s="14" t="s">
        <v>117</v>
      </c>
      <c r="BK313" s="151">
        <f t="shared" si="99"/>
        <v>0</v>
      </c>
      <c r="BL313" s="14" t="s">
        <v>126</v>
      </c>
      <c r="BM313" s="150" t="s">
        <v>831</v>
      </c>
    </row>
    <row r="314" spans="1:65" s="2" customFormat="1" ht="33" customHeight="1">
      <c r="A314" s="26"/>
      <c r="B314" s="139"/>
      <c r="C314" s="152" t="s">
        <v>832</v>
      </c>
      <c r="D314" s="152" t="s">
        <v>128</v>
      </c>
      <c r="E314" s="153" t="s">
        <v>833</v>
      </c>
      <c r="F314" s="154" t="s">
        <v>834</v>
      </c>
      <c r="G314" s="155" t="s">
        <v>180</v>
      </c>
      <c r="H314" s="156">
        <v>2</v>
      </c>
      <c r="I314" s="157">
        <v>0</v>
      </c>
      <c r="J314" s="157">
        <f t="shared" si="90"/>
        <v>0</v>
      </c>
      <c r="K314" s="154" t="s">
        <v>125</v>
      </c>
      <c r="L314" s="158"/>
      <c r="M314" s="159" t="s">
        <v>1</v>
      </c>
      <c r="N314" s="160" t="s">
        <v>37</v>
      </c>
      <c r="O314" s="148">
        <v>0</v>
      </c>
      <c r="P314" s="148">
        <f t="shared" si="91"/>
        <v>0</v>
      </c>
      <c r="Q314" s="148">
        <v>2.1260000000000001E-2</v>
      </c>
      <c r="R314" s="148">
        <f t="shared" si="92"/>
        <v>4.2520000000000002E-2</v>
      </c>
      <c r="S314" s="148">
        <v>0</v>
      </c>
      <c r="T314" s="149">
        <f t="shared" si="93"/>
        <v>0</v>
      </c>
      <c r="U314" s="26"/>
      <c r="V314" s="26"/>
      <c r="W314" s="26"/>
      <c r="X314" s="26"/>
      <c r="Y314" s="26"/>
      <c r="Z314" s="26"/>
      <c r="AA314" s="26"/>
      <c r="AB314" s="26"/>
      <c r="AC314" s="26"/>
      <c r="AD314" s="26"/>
      <c r="AE314" s="26"/>
      <c r="AR314" s="150" t="s">
        <v>131</v>
      </c>
      <c r="AT314" s="150" t="s">
        <v>128</v>
      </c>
      <c r="AU314" s="150" t="s">
        <v>117</v>
      </c>
      <c r="AY314" s="14" t="s">
        <v>118</v>
      </c>
      <c r="BE314" s="151">
        <f t="shared" si="94"/>
        <v>0</v>
      </c>
      <c r="BF314" s="151">
        <f t="shared" si="95"/>
        <v>0</v>
      </c>
      <c r="BG314" s="151">
        <f t="shared" si="96"/>
        <v>0</v>
      </c>
      <c r="BH314" s="151">
        <f t="shared" si="97"/>
        <v>0</v>
      </c>
      <c r="BI314" s="151">
        <f t="shared" si="98"/>
        <v>0</v>
      </c>
      <c r="BJ314" s="14" t="s">
        <v>117</v>
      </c>
      <c r="BK314" s="151">
        <f t="shared" si="99"/>
        <v>0</v>
      </c>
      <c r="BL314" s="14" t="s">
        <v>126</v>
      </c>
      <c r="BM314" s="150" t="s">
        <v>835</v>
      </c>
    </row>
    <row r="315" spans="1:65" s="2" customFormat="1" ht="33" customHeight="1">
      <c r="A315" s="26"/>
      <c r="B315" s="139"/>
      <c r="C315" s="152" t="s">
        <v>836</v>
      </c>
      <c r="D315" s="152" t="s">
        <v>128</v>
      </c>
      <c r="E315" s="153" t="s">
        <v>837</v>
      </c>
      <c r="F315" s="154" t="s">
        <v>838</v>
      </c>
      <c r="G315" s="155" t="s">
        <v>180</v>
      </c>
      <c r="H315" s="156">
        <v>2</v>
      </c>
      <c r="I315" s="157">
        <v>0</v>
      </c>
      <c r="J315" s="157">
        <f t="shared" si="90"/>
        <v>0</v>
      </c>
      <c r="K315" s="154" t="s">
        <v>125</v>
      </c>
      <c r="L315" s="158"/>
      <c r="M315" s="159" t="s">
        <v>1</v>
      </c>
      <c r="N315" s="160" t="s">
        <v>37</v>
      </c>
      <c r="O315" s="148">
        <v>0</v>
      </c>
      <c r="P315" s="148">
        <f t="shared" si="91"/>
        <v>0</v>
      </c>
      <c r="Q315" s="148">
        <v>2.5520000000000001E-2</v>
      </c>
      <c r="R315" s="148">
        <f t="shared" si="92"/>
        <v>5.1040000000000002E-2</v>
      </c>
      <c r="S315" s="148">
        <v>0</v>
      </c>
      <c r="T315" s="149">
        <f t="shared" si="93"/>
        <v>0</v>
      </c>
      <c r="U315" s="26"/>
      <c r="V315" s="26"/>
      <c r="W315" s="26"/>
      <c r="X315" s="26"/>
      <c r="Y315" s="26"/>
      <c r="Z315" s="26"/>
      <c r="AA315" s="26"/>
      <c r="AB315" s="26"/>
      <c r="AC315" s="26"/>
      <c r="AD315" s="26"/>
      <c r="AE315" s="26"/>
      <c r="AR315" s="150" t="s">
        <v>131</v>
      </c>
      <c r="AT315" s="150" t="s">
        <v>128</v>
      </c>
      <c r="AU315" s="150" t="s">
        <v>117</v>
      </c>
      <c r="AY315" s="14" t="s">
        <v>118</v>
      </c>
      <c r="BE315" s="151">
        <f t="shared" si="94"/>
        <v>0</v>
      </c>
      <c r="BF315" s="151">
        <f t="shared" si="95"/>
        <v>0</v>
      </c>
      <c r="BG315" s="151">
        <f t="shared" si="96"/>
        <v>0</v>
      </c>
      <c r="BH315" s="151">
        <f t="shared" si="97"/>
        <v>0</v>
      </c>
      <c r="BI315" s="151">
        <f t="shared" si="98"/>
        <v>0</v>
      </c>
      <c r="BJ315" s="14" t="s">
        <v>117</v>
      </c>
      <c r="BK315" s="151">
        <f t="shared" si="99"/>
        <v>0</v>
      </c>
      <c r="BL315" s="14" t="s">
        <v>126</v>
      </c>
      <c r="BM315" s="150" t="s">
        <v>839</v>
      </c>
    </row>
    <row r="316" spans="1:65" s="2" customFormat="1" ht="24.2" customHeight="1">
      <c r="A316" s="26"/>
      <c r="B316" s="139"/>
      <c r="C316" s="140" t="s">
        <v>840</v>
      </c>
      <c r="D316" s="140" t="s">
        <v>121</v>
      </c>
      <c r="E316" s="141" t="s">
        <v>829</v>
      </c>
      <c r="F316" s="142" t="s">
        <v>830</v>
      </c>
      <c r="G316" s="143" t="s">
        <v>180</v>
      </c>
      <c r="H316" s="144">
        <v>2</v>
      </c>
      <c r="I316" s="145">
        <v>0</v>
      </c>
      <c r="J316" s="145">
        <f t="shared" si="90"/>
        <v>0</v>
      </c>
      <c r="K316" s="142" t="s">
        <v>125</v>
      </c>
      <c r="L316" s="27"/>
      <c r="M316" s="146" t="s">
        <v>1</v>
      </c>
      <c r="N316" s="147" t="s">
        <v>37</v>
      </c>
      <c r="O316" s="148">
        <v>0.55760200000000004</v>
      </c>
      <c r="P316" s="148">
        <f t="shared" si="91"/>
        <v>1.1152040000000001</v>
      </c>
      <c r="Q316" s="148">
        <v>2.5999999999999998E-5</v>
      </c>
      <c r="R316" s="148">
        <f t="shared" si="92"/>
        <v>5.1999999999999997E-5</v>
      </c>
      <c r="S316" s="148">
        <v>0</v>
      </c>
      <c r="T316" s="149">
        <f t="shared" si="93"/>
        <v>0</v>
      </c>
      <c r="U316" s="26"/>
      <c r="V316" s="26"/>
      <c r="W316" s="26"/>
      <c r="X316" s="26"/>
      <c r="Y316" s="26"/>
      <c r="Z316" s="26"/>
      <c r="AA316" s="26"/>
      <c r="AB316" s="26"/>
      <c r="AC316" s="26"/>
      <c r="AD316" s="26"/>
      <c r="AE316" s="26"/>
      <c r="AR316" s="150" t="s">
        <v>126</v>
      </c>
      <c r="AT316" s="150" t="s">
        <v>121</v>
      </c>
      <c r="AU316" s="150" t="s">
        <v>117</v>
      </c>
      <c r="AY316" s="14" t="s">
        <v>118</v>
      </c>
      <c r="BE316" s="151">
        <f t="shared" si="94"/>
        <v>0</v>
      </c>
      <c r="BF316" s="151">
        <f t="shared" si="95"/>
        <v>0</v>
      </c>
      <c r="BG316" s="151">
        <f t="shared" si="96"/>
        <v>0</v>
      </c>
      <c r="BH316" s="151">
        <f t="shared" si="97"/>
        <v>0</v>
      </c>
      <c r="BI316" s="151">
        <f t="shared" si="98"/>
        <v>0</v>
      </c>
      <c r="BJ316" s="14" t="s">
        <v>117</v>
      </c>
      <c r="BK316" s="151">
        <f t="shared" si="99"/>
        <v>0</v>
      </c>
      <c r="BL316" s="14" t="s">
        <v>126</v>
      </c>
      <c r="BM316" s="150" t="s">
        <v>841</v>
      </c>
    </row>
    <row r="317" spans="1:65" s="2" customFormat="1" ht="37.9" customHeight="1">
      <c r="A317" s="26"/>
      <c r="B317" s="139"/>
      <c r="C317" s="152" t="s">
        <v>842</v>
      </c>
      <c r="D317" s="152" t="s">
        <v>128</v>
      </c>
      <c r="E317" s="153" t="s">
        <v>843</v>
      </c>
      <c r="F317" s="154" t="s">
        <v>844</v>
      </c>
      <c r="G317" s="155" t="s">
        <v>180</v>
      </c>
      <c r="H317" s="156">
        <v>2</v>
      </c>
      <c r="I317" s="157">
        <v>0</v>
      </c>
      <c r="J317" s="157">
        <f t="shared" si="90"/>
        <v>0</v>
      </c>
      <c r="K317" s="154" t="s">
        <v>125</v>
      </c>
      <c r="L317" s="158"/>
      <c r="M317" s="159" t="s">
        <v>1</v>
      </c>
      <c r="N317" s="160" t="s">
        <v>37</v>
      </c>
      <c r="O317" s="148">
        <v>0</v>
      </c>
      <c r="P317" s="148">
        <f t="shared" si="91"/>
        <v>0</v>
      </c>
      <c r="Q317" s="148">
        <v>2.4639999999999999E-2</v>
      </c>
      <c r="R317" s="148">
        <f t="shared" si="92"/>
        <v>4.9279999999999997E-2</v>
      </c>
      <c r="S317" s="148">
        <v>0</v>
      </c>
      <c r="T317" s="149">
        <f t="shared" si="93"/>
        <v>0</v>
      </c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R317" s="150" t="s">
        <v>131</v>
      </c>
      <c r="AT317" s="150" t="s">
        <v>128</v>
      </c>
      <c r="AU317" s="150" t="s">
        <v>117</v>
      </c>
      <c r="AY317" s="14" t="s">
        <v>118</v>
      </c>
      <c r="BE317" s="151">
        <f t="shared" si="94"/>
        <v>0</v>
      </c>
      <c r="BF317" s="151">
        <f t="shared" si="95"/>
        <v>0</v>
      </c>
      <c r="BG317" s="151">
        <f t="shared" si="96"/>
        <v>0</v>
      </c>
      <c r="BH317" s="151">
        <f t="shared" si="97"/>
        <v>0</v>
      </c>
      <c r="BI317" s="151">
        <f t="shared" si="98"/>
        <v>0</v>
      </c>
      <c r="BJ317" s="14" t="s">
        <v>117</v>
      </c>
      <c r="BK317" s="151">
        <f t="shared" si="99"/>
        <v>0</v>
      </c>
      <c r="BL317" s="14" t="s">
        <v>126</v>
      </c>
      <c r="BM317" s="150" t="s">
        <v>845</v>
      </c>
    </row>
    <row r="318" spans="1:65" s="2" customFormat="1" ht="24.2" customHeight="1">
      <c r="A318" s="26"/>
      <c r="B318" s="139"/>
      <c r="C318" s="140" t="s">
        <v>846</v>
      </c>
      <c r="D318" s="140" t="s">
        <v>121</v>
      </c>
      <c r="E318" s="141" t="s">
        <v>847</v>
      </c>
      <c r="F318" s="142" t="s">
        <v>848</v>
      </c>
      <c r="G318" s="143" t="s">
        <v>180</v>
      </c>
      <c r="H318" s="144">
        <v>1</v>
      </c>
      <c r="I318" s="145">
        <v>0</v>
      </c>
      <c r="J318" s="145">
        <f t="shared" si="90"/>
        <v>0</v>
      </c>
      <c r="K318" s="142" t="s">
        <v>125</v>
      </c>
      <c r="L318" s="27"/>
      <c r="M318" s="146" t="s">
        <v>1</v>
      </c>
      <c r="N318" s="147" t="s">
        <v>37</v>
      </c>
      <c r="O318" s="148">
        <v>0.61717200000000005</v>
      </c>
      <c r="P318" s="148">
        <f t="shared" si="91"/>
        <v>0.61717200000000005</v>
      </c>
      <c r="Q318" s="148">
        <v>2.5999999999999998E-5</v>
      </c>
      <c r="R318" s="148">
        <f t="shared" si="92"/>
        <v>2.5999999999999998E-5</v>
      </c>
      <c r="S318" s="148">
        <v>0</v>
      </c>
      <c r="T318" s="149">
        <f t="shared" si="93"/>
        <v>0</v>
      </c>
      <c r="U318" s="26"/>
      <c r="V318" s="26"/>
      <c r="W318" s="26"/>
      <c r="X318" s="26"/>
      <c r="Y318" s="26"/>
      <c r="Z318" s="26"/>
      <c r="AA318" s="26"/>
      <c r="AB318" s="26"/>
      <c r="AC318" s="26"/>
      <c r="AD318" s="26"/>
      <c r="AE318" s="26"/>
      <c r="AR318" s="150" t="s">
        <v>126</v>
      </c>
      <c r="AT318" s="150" t="s">
        <v>121</v>
      </c>
      <c r="AU318" s="150" t="s">
        <v>117</v>
      </c>
      <c r="AY318" s="14" t="s">
        <v>118</v>
      </c>
      <c r="BE318" s="151">
        <f t="shared" si="94"/>
        <v>0</v>
      </c>
      <c r="BF318" s="151">
        <f t="shared" si="95"/>
        <v>0</v>
      </c>
      <c r="BG318" s="151">
        <f t="shared" si="96"/>
        <v>0</v>
      </c>
      <c r="BH318" s="151">
        <f t="shared" si="97"/>
        <v>0</v>
      </c>
      <c r="BI318" s="151">
        <f t="shared" si="98"/>
        <v>0</v>
      </c>
      <c r="BJ318" s="14" t="s">
        <v>117</v>
      </c>
      <c r="BK318" s="151">
        <f t="shared" si="99"/>
        <v>0</v>
      </c>
      <c r="BL318" s="14" t="s">
        <v>126</v>
      </c>
      <c r="BM318" s="150" t="s">
        <v>849</v>
      </c>
    </row>
    <row r="319" spans="1:65" s="2" customFormat="1" ht="33" customHeight="1">
      <c r="A319" s="26"/>
      <c r="B319" s="139"/>
      <c r="C319" s="152" t="s">
        <v>850</v>
      </c>
      <c r="D319" s="152" t="s">
        <v>128</v>
      </c>
      <c r="E319" s="153" t="s">
        <v>851</v>
      </c>
      <c r="F319" s="154" t="s">
        <v>852</v>
      </c>
      <c r="G319" s="155" t="s">
        <v>180</v>
      </c>
      <c r="H319" s="156">
        <v>1</v>
      </c>
      <c r="I319" s="157">
        <v>0</v>
      </c>
      <c r="J319" s="157">
        <f t="shared" si="90"/>
        <v>0</v>
      </c>
      <c r="K319" s="154" t="s">
        <v>125</v>
      </c>
      <c r="L319" s="158"/>
      <c r="M319" s="159" t="s">
        <v>1</v>
      </c>
      <c r="N319" s="160" t="s">
        <v>37</v>
      </c>
      <c r="O319" s="148">
        <v>0</v>
      </c>
      <c r="P319" s="148">
        <f t="shared" si="91"/>
        <v>0</v>
      </c>
      <c r="Q319" s="148">
        <v>2.9770000000000001E-2</v>
      </c>
      <c r="R319" s="148">
        <f t="shared" si="92"/>
        <v>2.9770000000000001E-2</v>
      </c>
      <c r="S319" s="148">
        <v>0</v>
      </c>
      <c r="T319" s="149">
        <f t="shared" si="93"/>
        <v>0</v>
      </c>
      <c r="U319" s="26"/>
      <c r="V319" s="26"/>
      <c r="W319" s="26"/>
      <c r="X319" s="26"/>
      <c r="Y319" s="26"/>
      <c r="Z319" s="26"/>
      <c r="AA319" s="26"/>
      <c r="AB319" s="26"/>
      <c r="AC319" s="26"/>
      <c r="AD319" s="26"/>
      <c r="AE319" s="26"/>
      <c r="AR319" s="150" t="s">
        <v>131</v>
      </c>
      <c r="AT319" s="150" t="s">
        <v>128</v>
      </c>
      <c r="AU319" s="150" t="s">
        <v>117</v>
      </c>
      <c r="AY319" s="14" t="s">
        <v>118</v>
      </c>
      <c r="BE319" s="151">
        <f t="shared" si="94"/>
        <v>0</v>
      </c>
      <c r="BF319" s="151">
        <f t="shared" si="95"/>
        <v>0</v>
      </c>
      <c r="BG319" s="151">
        <f t="shared" si="96"/>
        <v>0</v>
      </c>
      <c r="BH319" s="151">
        <f t="shared" si="97"/>
        <v>0</v>
      </c>
      <c r="BI319" s="151">
        <f t="shared" si="98"/>
        <v>0</v>
      </c>
      <c r="BJ319" s="14" t="s">
        <v>117</v>
      </c>
      <c r="BK319" s="151">
        <f t="shared" si="99"/>
        <v>0</v>
      </c>
      <c r="BL319" s="14" t="s">
        <v>126</v>
      </c>
      <c r="BM319" s="150" t="s">
        <v>853</v>
      </c>
    </row>
    <row r="320" spans="1:65" s="2" customFormat="1" ht="24.2" customHeight="1">
      <c r="A320" s="26"/>
      <c r="B320" s="139"/>
      <c r="C320" s="140" t="s">
        <v>854</v>
      </c>
      <c r="D320" s="140" t="s">
        <v>121</v>
      </c>
      <c r="E320" s="141" t="s">
        <v>855</v>
      </c>
      <c r="F320" s="142" t="s">
        <v>856</v>
      </c>
      <c r="G320" s="143" t="s">
        <v>180</v>
      </c>
      <c r="H320" s="144">
        <v>13</v>
      </c>
      <c r="I320" s="145">
        <v>0</v>
      </c>
      <c r="J320" s="145">
        <f t="shared" si="90"/>
        <v>0</v>
      </c>
      <c r="K320" s="142" t="s">
        <v>125</v>
      </c>
      <c r="L320" s="27"/>
      <c r="M320" s="146" t="s">
        <v>1</v>
      </c>
      <c r="N320" s="147" t="s">
        <v>37</v>
      </c>
      <c r="O320" s="148">
        <v>0.54660500000000001</v>
      </c>
      <c r="P320" s="148">
        <f t="shared" si="91"/>
        <v>7.1058649999999997</v>
      </c>
      <c r="Q320" s="148">
        <v>2.5999999999999998E-5</v>
      </c>
      <c r="R320" s="148">
        <f t="shared" si="92"/>
        <v>3.3799999999999998E-4</v>
      </c>
      <c r="S320" s="148">
        <v>0</v>
      </c>
      <c r="T320" s="149">
        <f t="shared" si="93"/>
        <v>0</v>
      </c>
      <c r="U320" s="26"/>
      <c r="V320" s="26"/>
      <c r="W320" s="26"/>
      <c r="X320" s="26"/>
      <c r="Y320" s="26"/>
      <c r="Z320" s="26"/>
      <c r="AA320" s="26"/>
      <c r="AB320" s="26"/>
      <c r="AC320" s="26"/>
      <c r="AD320" s="26"/>
      <c r="AE320" s="26"/>
      <c r="AR320" s="150" t="s">
        <v>126</v>
      </c>
      <c r="AT320" s="150" t="s">
        <v>121</v>
      </c>
      <c r="AU320" s="150" t="s">
        <v>117</v>
      </c>
      <c r="AY320" s="14" t="s">
        <v>118</v>
      </c>
      <c r="BE320" s="151">
        <f t="shared" si="94"/>
        <v>0</v>
      </c>
      <c r="BF320" s="151">
        <f t="shared" si="95"/>
        <v>0</v>
      </c>
      <c r="BG320" s="151">
        <f t="shared" si="96"/>
        <v>0</v>
      </c>
      <c r="BH320" s="151">
        <f t="shared" si="97"/>
        <v>0</v>
      </c>
      <c r="BI320" s="151">
        <f t="shared" si="98"/>
        <v>0</v>
      </c>
      <c r="BJ320" s="14" t="s">
        <v>117</v>
      </c>
      <c r="BK320" s="151">
        <f t="shared" si="99"/>
        <v>0</v>
      </c>
      <c r="BL320" s="14" t="s">
        <v>126</v>
      </c>
      <c r="BM320" s="150" t="s">
        <v>857</v>
      </c>
    </row>
    <row r="321" spans="1:65" s="2" customFormat="1" ht="37.9" customHeight="1">
      <c r="A321" s="26"/>
      <c r="B321" s="139"/>
      <c r="C321" s="152" t="s">
        <v>858</v>
      </c>
      <c r="D321" s="152" t="s">
        <v>128</v>
      </c>
      <c r="E321" s="153" t="s">
        <v>859</v>
      </c>
      <c r="F321" s="154" t="s">
        <v>860</v>
      </c>
      <c r="G321" s="155" t="s">
        <v>180</v>
      </c>
      <c r="H321" s="156">
        <v>3</v>
      </c>
      <c r="I321" s="157">
        <v>0</v>
      </c>
      <c r="J321" s="157">
        <f t="shared" si="90"/>
        <v>0</v>
      </c>
      <c r="K321" s="154" t="s">
        <v>125</v>
      </c>
      <c r="L321" s="158"/>
      <c r="M321" s="159" t="s">
        <v>1</v>
      </c>
      <c r="N321" s="160" t="s">
        <v>37</v>
      </c>
      <c r="O321" s="148">
        <v>0</v>
      </c>
      <c r="P321" s="148">
        <f t="shared" si="91"/>
        <v>0</v>
      </c>
      <c r="Q321" s="148">
        <v>2.5229999999999999E-2</v>
      </c>
      <c r="R321" s="148">
        <f t="shared" si="92"/>
        <v>7.5689999999999993E-2</v>
      </c>
      <c r="S321" s="148">
        <v>0</v>
      </c>
      <c r="T321" s="149">
        <f t="shared" si="93"/>
        <v>0</v>
      </c>
      <c r="U321" s="26"/>
      <c r="V321" s="26"/>
      <c r="W321" s="26"/>
      <c r="X321" s="26"/>
      <c r="Y321" s="26"/>
      <c r="Z321" s="26"/>
      <c r="AA321" s="26"/>
      <c r="AB321" s="26"/>
      <c r="AC321" s="26"/>
      <c r="AD321" s="26"/>
      <c r="AE321" s="26"/>
      <c r="AR321" s="150" t="s">
        <v>131</v>
      </c>
      <c r="AT321" s="150" t="s">
        <v>128</v>
      </c>
      <c r="AU321" s="150" t="s">
        <v>117</v>
      </c>
      <c r="AY321" s="14" t="s">
        <v>118</v>
      </c>
      <c r="BE321" s="151">
        <f t="shared" si="94"/>
        <v>0</v>
      </c>
      <c r="BF321" s="151">
        <f t="shared" si="95"/>
        <v>0</v>
      </c>
      <c r="BG321" s="151">
        <f t="shared" si="96"/>
        <v>0</v>
      </c>
      <c r="BH321" s="151">
        <f t="shared" si="97"/>
        <v>0</v>
      </c>
      <c r="BI321" s="151">
        <f t="shared" si="98"/>
        <v>0</v>
      </c>
      <c r="BJ321" s="14" t="s">
        <v>117</v>
      </c>
      <c r="BK321" s="151">
        <f t="shared" si="99"/>
        <v>0</v>
      </c>
      <c r="BL321" s="14" t="s">
        <v>126</v>
      </c>
      <c r="BM321" s="150" t="s">
        <v>861</v>
      </c>
    </row>
    <row r="322" spans="1:65" s="2" customFormat="1" ht="37.9" customHeight="1">
      <c r="A322" s="26"/>
      <c r="B322" s="139"/>
      <c r="C322" s="152" t="s">
        <v>862</v>
      </c>
      <c r="D322" s="152" t="s">
        <v>128</v>
      </c>
      <c r="E322" s="153" t="s">
        <v>863</v>
      </c>
      <c r="F322" s="154" t="s">
        <v>864</v>
      </c>
      <c r="G322" s="155" t="s">
        <v>180</v>
      </c>
      <c r="H322" s="156">
        <v>10</v>
      </c>
      <c r="I322" s="157">
        <v>0</v>
      </c>
      <c r="J322" s="157">
        <f t="shared" si="90"/>
        <v>0</v>
      </c>
      <c r="K322" s="154" t="s">
        <v>125</v>
      </c>
      <c r="L322" s="158"/>
      <c r="M322" s="159" t="s">
        <v>1</v>
      </c>
      <c r="N322" s="160" t="s">
        <v>37</v>
      </c>
      <c r="O322" s="148">
        <v>0</v>
      </c>
      <c r="P322" s="148">
        <f t="shared" si="91"/>
        <v>0</v>
      </c>
      <c r="Q322" s="148">
        <v>2.5229999999999999E-2</v>
      </c>
      <c r="R322" s="148">
        <f t="shared" si="92"/>
        <v>0.25229999999999997</v>
      </c>
      <c r="S322" s="148">
        <v>0</v>
      </c>
      <c r="T322" s="149">
        <f t="shared" si="93"/>
        <v>0</v>
      </c>
      <c r="U322" s="26"/>
      <c r="V322" s="26"/>
      <c r="W322" s="26"/>
      <c r="X322" s="26"/>
      <c r="Y322" s="26"/>
      <c r="Z322" s="26"/>
      <c r="AA322" s="26"/>
      <c r="AB322" s="26"/>
      <c r="AC322" s="26"/>
      <c r="AD322" s="26"/>
      <c r="AE322" s="26"/>
      <c r="AR322" s="150" t="s">
        <v>131</v>
      </c>
      <c r="AT322" s="150" t="s">
        <v>128</v>
      </c>
      <c r="AU322" s="150" t="s">
        <v>117</v>
      </c>
      <c r="AY322" s="14" t="s">
        <v>118</v>
      </c>
      <c r="BE322" s="151">
        <f t="shared" si="94"/>
        <v>0</v>
      </c>
      <c r="BF322" s="151">
        <f t="shared" si="95"/>
        <v>0</v>
      </c>
      <c r="BG322" s="151">
        <f t="shared" si="96"/>
        <v>0</v>
      </c>
      <c r="BH322" s="151">
        <f t="shared" si="97"/>
        <v>0</v>
      </c>
      <c r="BI322" s="151">
        <f t="shared" si="98"/>
        <v>0</v>
      </c>
      <c r="BJ322" s="14" t="s">
        <v>117</v>
      </c>
      <c r="BK322" s="151">
        <f t="shared" si="99"/>
        <v>0</v>
      </c>
      <c r="BL322" s="14" t="s">
        <v>126</v>
      </c>
      <c r="BM322" s="150" t="s">
        <v>865</v>
      </c>
    </row>
    <row r="323" spans="1:65" s="2" customFormat="1" ht="24.2" customHeight="1">
      <c r="A323" s="26"/>
      <c r="B323" s="139"/>
      <c r="C323" s="140" t="s">
        <v>866</v>
      </c>
      <c r="D323" s="140" t="s">
        <v>121</v>
      </c>
      <c r="E323" s="141" t="s">
        <v>847</v>
      </c>
      <c r="F323" s="142" t="s">
        <v>848</v>
      </c>
      <c r="G323" s="143" t="s">
        <v>180</v>
      </c>
      <c r="H323" s="144">
        <v>2</v>
      </c>
      <c r="I323" s="145">
        <v>0</v>
      </c>
      <c r="J323" s="145">
        <f t="shared" si="90"/>
        <v>0</v>
      </c>
      <c r="K323" s="142" t="s">
        <v>125</v>
      </c>
      <c r="L323" s="27"/>
      <c r="M323" s="146" t="s">
        <v>1</v>
      </c>
      <c r="N323" s="147" t="s">
        <v>37</v>
      </c>
      <c r="O323" s="148">
        <v>0.61717200000000005</v>
      </c>
      <c r="P323" s="148">
        <f t="shared" si="91"/>
        <v>1.2343440000000001</v>
      </c>
      <c r="Q323" s="148">
        <v>2.5999999999999998E-5</v>
      </c>
      <c r="R323" s="148">
        <f t="shared" si="92"/>
        <v>5.1999999999999997E-5</v>
      </c>
      <c r="S323" s="148">
        <v>0</v>
      </c>
      <c r="T323" s="149">
        <f t="shared" si="93"/>
        <v>0</v>
      </c>
      <c r="U323" s="26"/>
      <c r="V323" s="26"/>
      <c r="W323" s="26"/>
      <c r="X323" s="26"/>
      <c r="Y323" s="26"/>
      <c r="Z323" s="26"/>
      <c r="AA323" s="26"/>
      <c r="AB323" s="26"/>
      <c r="AC323" s="26"/>
      <c r="AD323" s="26"/>
      <c r="AE323" s="26"/>
      <c r="AR323" s="150" t="s">
        <v>126</v>
      </c>
      <c r="AT323" s="150" t="s">
        <v>121</v>
      </c>
      <c r="AU323" s="150" t="s">
        <v>117</v>
      </c>
      <c r="AY323" s="14" t="s">
        <v>118</v>
      </c>
      <c r="BE323" s="151">
        <f t="shared" si="94"/>
        <v>0</v>
      </c>
      <c r="BF323" s="151">
        <f t="shared" si="95"/>
        <v>0</v>
      </c>
      <c r="BG323" s="151">
        <f t="shared" si="96"/>
        <v>0</v>
      </c>
      <c r="BH323" s="151">
        <f t="shared" si="97"/>
        <v>0</v>
      </c>
      <c r="BI323" s="151">
        <f t="shared" si="98"/>
        <v>0</v>
      </c>
      <c r="BJ323" s="14" t="s">
        <v>117</v>
      </c>
      <c r="BK323" s="151">
        <f t="shared" si="99"/>
        <v>0</v>
      </c>
      <c r="BL323" s="14" t="s">
        <v>126</v>
      </c>
      <c r="BM323" s="150" t="s">
        <v>867</v>
      </c>
    </row>
    <row r="324" spans="1:65" s="2" customFormat="1" ht="37.9" customHeight="1">
      <c r="A324" s="26"/>
      <c r="B324" s="139"/>
      <c r="C324" s="152" t="s">
        <v>868</v>
      </c>
      <c r="D324" s="152" t="s">
        <v>128</v>
      </c>
      <c r="E324" s="153" t="s">
        <v>869</v>
      </c>
      <c r="F324" s="154" t="s">
        <v>870</v>
      </c>
      <c r="G324" s="155" t="s">
        <v>180</v>
      </c>
      <c r="H324" s="156">
        <v>2</v>
      </c>
      <c r="I324" s="157">
        <v>0</v>
      </c>
      <c r="J324" s="157">
        <f t="shared" si="90"/>
        <v>0</v>
      </c>
      <c r="K324" s="154" t="s">
        <v>125</v>
      </c>
      <c r="L324" s="158"/>
      <c r="M324" s="159" t="s">
        <v>1</v>
      </c>
      <c r="N324" s="160" t="s">
        <v>37</v>
      </c>
      <c r="O324" s="148">
        <v>0</v>
      </c>
      <c r="P324" s="148">
        <f t="shared" si="91"/>
        <v>0</v>
      </c>
      <c r="Q324" s="148">
        <v>3.9419999999999997E-2</v>
      </c>
      <c r="R324" s="148">
        <f t="shared" si="92"/>
        <v>7.8839999999999993E-2</v>
      </c>
      <c r="S324" s="148">
        <v>0</v>
      </c>
      <c r="T324" s="149">
        <f t="shared" si="93"/>
        <v>0</v>
      </c>
      <c r="U324" s="26"/>
      <c r="V324" s="26"/>
      <c r="W324" s="26"/>
      <c r="X324" s="26"/>
      <c r="Y324" s="26"/>
      <c r="Z324" s="26"/>
      <c r="AA324" s="26"/>
      <c r="AB324" s="26"/>
      <c r="AC324" s="26"/>
      <c r="AD324" s="26"/>
      <c r="AE324" s="26"/>
      <c r="AR324" s="150" t="s">
        <v>131</v>
      </c>
      <c r="AT324" s="150" t="s">
        <v>128</v>
      </c>
      <c r="AU324" s="150" t="s">
        <v>117</v>
      </c>
      <c r="AY324" s="14" t="s">
        <v>118</v>
      </c>
      <c r="BE324" s="151">
        <f t="shared" si="94"/>
        <v>0</v>
      </c>
      <c r="BF324" s="151">
        <f t="shared" si="95"/>
        <v>0</v>
      </c>
      <c r="BG324" s="151">
        <f t="shared" si="96"/>
        <v>0</v>
      </c>
      <c r="BH324" s="151">
        <f t="shared" si="97"/>
        <v>0</v>
      </c>
      <c r="BI324" s="151">
        <f t="shared" si="98"/>
        <v>0</v>
      </c>
      <c r="BJ324" s="14" t="s">
        <v>117</v>
      </c>
      <c r="BK324" s="151">
        <f t="shared" si="99"/>
        <v>0</v>
      </c>
      <c r="BL324" s="14" t="s">
        <v>126</v>
      </c>
      <c r="BM324" s="150" t="s">
        <v>871</v>
      </c>
    </row>
    <row r="325" spans="1:65" s="2" customFormat="1" ht="33" customHeight="1">
      <c r="A325" s="26"/>
      <c r="B325" s="139"/>
      <c r="C325" s="140" t="s">
        <v>872</v>
      </c>
      <c r="D325" s="140" t="s">
        <v>121</v>
      </c>
      <c r="E325" s="141" t="s">
        <v>873</v>
      </c>
      <c r="F325" s="142" t="s">
        <v>874</v>
      </c>
      <c r="G325" s="143" t="s">
        <v>180</v>
      </c>
      <c r="H325" s="144">
        <v>5</v>
      </c>
      <c r="I325" s="145">
        <v>0</v>
      </c>
      <c r="J325" s="145">
        <f t="shared" si="90"/>
        <v>0</v>
      </c>
      <c r="K325" s="142" t="s">
        <v>125</v>
      </c>
      <c r="L325" s="27"/>
      <c r="M325" s="146" t="s">
        <v>1</v>
      </c>
      <c r="N325" s="147" t="s">
        <v>37</v>
      </c>
      <c r="O325" s="148">
        <v>0.67796999999999996</v>
      </c>
      <c r="P325" s="148">
        <f t="shared" si="91"/>
        <v>3.38985</v>
      </c>
      <c r="Q325" s="148">
        <v>2.5999999999999998E-5</v>
      </c>
      <c r="R325" s="148">
        <f t="shared" si="92"/>
        <v>1.2999999999999999E-4</v>
      </c>
      <c r="S325" s="148">
        <v>0</v>
      </c>
      <c r="T325" s="149">
        <f t="shared" si="93"/>
        <v>0</v>
      </c>
      <c r="U325" s="26"/>
      <c r="V325" s="26"/>
      <c r="W325" s="26"/>
      <c r="X325" s="26"/>
      <c r="Y325" s="26"/>
      <c r="Z325" s="26"/>
      <c r="AA325" s="26"/>
      <c r="AB325" s="26"/>
      <c r="AC325" s="26"/>
      <c r="AD325" s="26"/>
      <c r="AE325" s="26"/>
      <c r="AR325" s="150" t="s">
        <v>126</v>
      </c>
      <c r="AT325" s="150" t="s">
        <v>121</v>
      </c>
      <c r="AU325" s="150" t="s">
        <v>117</v>
      </c>
      <c r="AY325" s="14" t="s">
        <v>118</v>
      </c>
      <c r="BE325" s="151">
        <f t="shared" si="94"/>
        <v>0</v>
      </c>
      <c r="BF325" s="151">
        <f t="shared" si="95"/>
        <v>0</v>
      </c>
      <c r="BG325" s="151">
        <f t="shared" si="96"/>
        <v>0</v>
      </c>
      <c r="BH325" s="151">
        <f t="shared" si="97"/>
        <v>0</v>
      </c>
      <c r="BI325" s="151">
        <f t="shared" si="98"/>
        <v>0</v>
      </c>
      <c r="BJ325" s="14" t="s">
        <v>117</v>
      </c>
      <c r="BK325" s="151">
        <f t="shared" si="99"/>
        <v>0</v>
      </c>
      <c r="BL325" s="14" t="s">
        <v>126</v>
      </c>
      <c r="BM325" s="150" t="s">
        <v>875</v>
      </c>
    </row>
    <row r="326" spans="1:65" s="2" customFormat="1" ht="37.9" customHeight="1">
      <c r="A326" s="26"/>
      <c r="B326" s="139"/>
      <c r="C326" s="152" t="s">
        <v>876</v>
      </c>
      <c r="D326" s="152" t="s">
        <v>128</v>
      </c>
      <c r="E326" s="153" t="s">
        <v>877</v>
      </c>
      <c r="F326" s="154" t="s">
        <v>878</v>
      </c>
      <c r="G326" s="155" t="s">
        <v>180</v>
      </c>
      <c r="H326" s="156">
        <v>2</v>
      </c>
      <c r="I326" s="157">
        <v>0</v>
      </c>
      <c r="J326" s="157">
        <f t="shared" si="90"/>
        <v>0</v>
      </c>
      <c r="K326" s="154" t="s">
        <v>125</v>
      </c>
      <c r="L326" s="158"/>
      <c r="M326" s="159" t="s">
        <v>1</v>
      </c>
      <c r="N326" s="160" t="s">
        <v>37</v>
      </c>
      <c r="O326" s="148">
        <v>0</v>
      </c>
      <c r="P326" s="148">
        <f t="shared" si="91"/>
        <v>0</v>
      </c>
      <c r="Q326" s="148">
        <v>4.9279999999999997E-2</v>
      </c>
      <c r="R326" s="148">
        <f t="shared" si="92"/>
        <v>9.8559999999999995E-2</v>
      </c>
      <c r="S326" s="148">
        <v>0</v>
      </c>
      <c r="T326" s="149">
        <f t="shared" si="93"/>
        <v>0</v>
      </c>
      <c r="U326" s="26"/>
      <c r="V326" s="26"/>
      <c r="W326" s="26"/>
      <c r="X326" s="26"/>
      <c r="Y326" s="26"/>
      <c r="Z326" s="26"/>
      <c r="AA326" s="26"/>
      <c r="AB326" s="26"/>
      <c r="AC326" s="26"/>
      <c r="AD326" s="26"/>
      <c r="AE326" s="26"/>
      <c r="AR326" s="150" t="s">
        <v>131</v>
      </c>
      <c r="AT326" s="150" t="s">
        <v>128</v>
      </c>
      <c r="AU326" s="150" t="s">
        <v>117</v>
      </c>
      <c r="AY326" s="14" t="s">
        <v>118</v>
      </c>
      <c r="BE326" s="151">
        <f t="shared" si="94"/>
        <v>0</v>
      </c>
      <c r="BF326" s="151">
        <f t="shared" si="95"/>
        <v>0</v>
      </c>
      <c r="BG326" s="151">
        <f t="shared" si="96"/>
        <v>0</v>
      </c>
      <c r="BH326" s="151">
        <f t="shared" si="97"/>
        <v>0</v>
      </c>
      <c r="BI326" s="151">
        <f t="shared" si="98"/>
        <v>0</v>
      </c>
      <c r="BJ326" s="14" t="s">
        <v>117</v>
      </c>
      <c r="BK326" s="151">
        <f t="shared" si="99"/>
        <v>0</v>
      </c>
      <c r="BL326" s="14" t="s">
        <v>126</v>
      </c>
      <c r="BM326" s="150" t="s">
        <v>879</v>
      </c>
    </row>
    <row r="327" spans="1:65" s="2" customFormat="1" ht="37.9" customHeight="1">
      <c r="A327" s="26"/>
      <c r="B327" s="139"/>
      <c r="C327" s="152" t="s">
        <v>880</v>
      </c>
      <c r="D327" s="152" t="s">
        <v>128</v>
      </c>
      <c r="E327" s="153" t="s">
        <v>881</v>
      </c>
      <c r="F327" s="154" t="s">
        <v>882</v>
      </c>
      <c r="G327" s="155" t="s">
        <v>180</v>
      </c>
      <c r="H327" s="156">
        <v>3</v>
      </c>
      <c r="I327" s="157">
        <v>0</v>
      </c>
      <c r="J327" s="157">
        <f t="shared" si="90"/>
        <v>0</v>
      </c>
      <c r="K327" s="154" t="s">
        <v>125</v>
      </c>
      <c r="L327" s="158"/>
      <c r="M327" s="159" t="s">
        <v>1</v>
      </c>
      <c r="N327" s="160" t="s">
        <v>37</v>
      </c>
      <c r="O327" s="148">
        <v>0</v>
      </c>
      <c r="P327" s="148">
        <f t="shared" si="91"/>
        <v>0</v>
      </c>
      <c r="Q327" s="148">
        <v>5.9130000000000002E-2</v>
      </c>
      <c r="R327" s="148">
        <f t="shared" si="92"/>
        <v>0.17738999999999999</v>
      </c>
      <c r="S327" s="148">
        <v>0</v>
      </c>
      <c r="T327" s="149">
        <f t="shared" si="93"/>
        <v>0</v>
      </c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R327" s="150" t="s">
        <v>131</v>
      </c>
      <c r="AT327" s="150" t="s">
        <v>128</v>
      </c>
      <c r="AU327" s="150" t="s">
        <v>117</v>
      </c>
      <c r="AY327" s="14" t="s">
        <v>118</v>
      </c>
      <c r="BE327" s="151">
        <f t="shared" si="94"/>
        <v>0</v>
      </c>
      <c r="BF327" s="151">
        <f t="shared" si="95"/>
        <v>0</v>
      </c>
      <c r="BG327" s="151">
        <f t="shared" si="96"/>
        <v>0</v>
      </c>
      <c r="BH327" s="151">
        <f t="shared" si="97"/>
        <v>0</v>
      </c>
      <c r="BI327" s="151">
        <f t="shared" si="98"/>
        <v>0</v>
      </c>
      <c r="BJ327" s="14" t="s">
        <v>117</v>
      </c>
      <c r="BK327" s="151">
        <f t="shared" si="99"/>
        <v>0</v>
      </c>
      <c r="BL327" s="14" t="s">
        <v>126</v>
      </c>
      <c r="BM327" s="150" t="s">
        <v>883</v>
      </c>
    </row>
    <row r="328" spans="1:65" s="2" customFormat="1" ht="37.9" customHeight="1">
      <c r="A328" s="26"/>
      <c r="B328" s="139"/>
      <c r="C328" s="152" t="s">
        <v>884</v>
      </c>
      <c r="D328" s="152" t="s">
        <v>128</v>
      </c>
      <c r="E328" s="153" t="s">
        <v>885</v>
      </c>
      <c r="F328" s="154" t="s">
        <v>886</v>
      </c>
      <c r="G328" s="155" t="s">
        <v>180</v>
      </c>
      <c r="H328" s="156">
        <v>1</v>
      </c>
      <c r="I328" s="157">
        <v>0</v>
      </c>
      <c r="J328" s="157">
        <f t="shared" si="90"/>
        <v>0</v>
      </c>
      <c r="K328" s="154" t="s">
        <v>125</v>
      </c>
      <c r="L328" s="158"/>
      <c r="M328" s="159" t="s">
        <v>1</v>
      </c>
      <c r="N328" s="160" t="s">
        <v>37</v>
      </c>
      <c r="O328" s="148">
        <v>0</v>
      </c>
      <c r="P328" s="148">
        <f t="shared" si="91"/>
        <v>0</v>
      </c>
      <c r="Q328" s="148">
        <v>6.898E-2</v>
      </c>
      <c r="R328" s="148">
        <f t="shared" si="92"/>
        <v>6.898E-2</v>
      </c>
      <c r="S328" s="148">
        <v>0</v>
      </c>
      <c r="T328" s="149">
        <f t="shared" si="93"/>
        <v>0</v>
      </c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R328" s="150" t="s">
        <v>131</v>
      </c>
      <c r="AT328" s="150" t="s">
        <v>128</v>
      </c>
      <c r="AU328" s="150" t="s">
        <v>117</v>
      </c>
      <c r="AY328" s="14" t="s">
        <v>118</v>
      </c>
      <c r="BE328" s="151">
        <f t="shared" si="94"/>
        <v>0</v>
      </c>
      <c r="BF328" s="151">
        <f t="shared" si="95"/>
        <v>0</v>
      </c>
      <c r="BG328" s="151">
        <f t="shared" si="96"/>
        <v>0</v>
      </c>
      <c r="BH328" s="151">
        <f t="shared" si="97"/>
        <v>0</v>
      </c>
      <c r="BI328" s="151">
        <f t="shared" si="98"/>
        <v>0</v>
      </c>
      <c r="BJ328" s="14" t="s">
        <v>117</v>
      </c>
      <c r="BK328" s="151">
        <f t="shared" si="99"/>
        <v>0</v>
      </c>
      <c r="BL328" s="14" t="s">
        <v>126</v>
      </c>
      <c r="BM328" s="150" t="s">
        <v>887</v>
      </c>
    </row>
    <row r="329" spans="1:65" s="2" customFormat="1" ht="24.2" customHeight="1">
      <c r="A329" s="26"/>
      <c r="B329" s="139"/>
      <c r="C329" s="140" t="s">
        <v>888</v>
      </c>
      <c r="D329" s="140" t="s">
        <v>121</v>
      </c>
      <c r="E329" s="141" t="s">
        <v>889</v>
      </c>
      <c r="F329" s="142" t="s">
        <v>890</v>
      </c>
      <c r="G329" s="143" t="s">
        <v>180</v>
      </c>
      <c r="H329" s="144">
        <v>1</v>
      </c>
      <c r="I329" s="145">
        <v>0</v>
      </c>
      <c r="J329" s="145">
        <f t="shared" si="90"/>
        <v>0</v>
      </c>
      <c r="K329" s="142" t="s">
        <v>125</v>
      </c>
      <c r="L329" s="27"/>
      <c r="M329" s="146" t="s">
        <v>1</v>
      </c>
      <c r="N329" s="147" t="s">
        <v>37</v>
      </c>
      <c r="O329" s="148">
        <v>0.56267500000000004</v>
      </c>
      <c r="P329" s="148">
        <f t="shared" si="91"/>
        <v>0.56267500000000004</v>
      </c>
      <c r="Q329" s="148">
        <v>2.5999999999999998E-5</v>
      </c>
      <c r="R329" s="148">
        <f t="shared" si="92"/>
        <v>2.5999999999999998E-5</v>
      </c>
      <c r="S329" s="148">
        <v>0</v>
      </c>
      <c r="T329" s="149">
        <f t="shared" si="93"/>
        <v>0</v>
      </c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R329" s="150" t="s">
        <v>126</v>
      </c>
      <c r="AT329" s="150" t="s">
        <v>121</v>
      </c>
      <c r="AU329" s="150" t="s">
        <v>117</v>
      </c>
      <c r="AY329" s="14" t="s">
        <v>118</v>
      </c>
      <c r="BE329" s="151">
        <f t="shared" si="94"/>
        <v>0</v>
      </c>
      <c r="BF329" s="151">
        <f t="shared" si="95"/>
        <v>0</v>
      </c>
      <c r="BG329" s="151">
        <f t="shared" si="96"/>
        <v>0</v>
      </c>
      <c r="BH329" s="151">
        <f t="shared" si="97"/>
        <v>0</v>
      </c>
      <c r="BI329" s="151">
        <f t="shared" si="98"/>
        <v>0</v>
      </c>
      <c r="BJ329" s="14" t="s">
        <v>117</v>
      </c>
      <c r="BK329" s="151">
        <f t="shared" si="99"/>
        <v>0</v>
      </c>
      <c r="BL329" s="14" t="s">
        <v>126</v>
      </c>
      <c r="BM329" s="150" t="s">
        <v>891</v>
      </c>
    </row>
    <row r="330" spans="1:65" s="2" customFormat="1" ht="24.2" customHeight="1">
      <c r="A330" s="26"/>
      <c r="B330" s="139"/>
      <c r="C330" s="152" t="s">
        <v>892</v>
      </c>
      <c r="D330" s="152" t="s">
        <v>128</v>
      </c>
      <c r="E330" s="153" t="s">
        <v>893</v>
      </c>
      <c r="F330" s="154" t="s">
        <v>894</v>
      </c>
      <c r="G330" s="155" t="s">
        <v>180</v>
      </c>
      <c r="H330" s="156">
        <v>1</v>
      </c>
      <c r="I330" s="157">
        <v>0</v>
      </c>
      <c r="J330" s="157">
        <f t="shared" si="90"/>
        <v>0</v>
      </c>
      <c r="K330" s="154" t="s">
        <v>125</v>
      </c>
      <c r="L330" s="158"/>
      <c r="M330" s="159" t="s">
        <v>1</v>
      </c>
      <c r="N330" s="160" t="s">
        <v>37</v>
      </c>
      <c r="O330" s="148">
        <v>0</v>
      </c>
      <c r="P330" s="148">
        <f t="shared" si="91"/>
        <v>0</v>
      </c>
      <c r="Q330" s="148">
        <v>2.716E-2</v>
      </c>
      <c r="R330" s="148">
        <f t="shared" si="92"/>
        <v>2.716E-2</v>
      </c>
      <c r="S330" s="148">
        <v>0</v>
      </c>
      <c r="T330" s="149">
        <f t="shared" si="93"/>
        <v>0</v>
      </c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R330" s="150" t="s">
        <v>131</v>
      </c>
      <c r="AT330" s="150" t="s">
        <v>128</v>
      </c>
      <c r="AU330" s="150" t="s">
        <v>117</v>
      </c>
      <c r="AY330" s="14" t="s">
        <v>118</v>
      </c>
      <c r="BE330" s="151">
        <f t="shared" si="94"/>
        <v>0</v>
      </c>
      <c r="BF330" s="151">
        <f t="shared" si="95"/>
        <v>0</v>
      </c>
      <c r="BG330" s="151">
        <f t="shared" si="96"/>
        <v>0</v>
      </c>
      <c r="BH330" s="151">
        <f t="shared" si="97"/>
        <v>0</v>
      </c>
      <c r="BI330" s="151">
        <f t="shared" si="98"/>
        <v>0</v>
      </c>
      <c r="BJ330" s="14" t="s">
        <v>117</v>
      </c>
      <c r="BK330" s="151">
        <f t="shared" si="99"/>
        <v>0</v>
      </c>
      <c r="BL330" s="14" t="s">
        <v>126</v>
      </c>
      <c r="BM330" s="150" t="s">
        <v>895</v>
      </c>
    </row>
    <row r="331" spans="1:65" s="2" customFormat="1" ht="24.2" customHeight="1">
      <c r="A331" s="26"/>
      <c r="B331" s="139"/>
      <c r="C331" s="140" t="s">
        <v>896</v>
      </c>
      <c r="D331" s="140" t="s">
        <v>121</v>
      </c>
      <c r="E331" s="141" t="s">
        <v>897</v>
      </c>
      <c r="F331" s="142" t="s">
        <v>898</v>
      </c>
      <c r="G331" s="143" t="s">
        <v>180</v>
      </c>
      <c r="H331" s="144">
        <v>8</v>
      </c>
      <c r="I331" s="145">
        <v>0</v>
      </c>
      <c r="J331" s="145">
        <f t="shared" si="90"/>
        <v>0</v>
      </c>
      <c r="K331" s="142" t="s">
        <v>125</v>
      </c>
      <c r="L331" s="27"/>
      <c r="M331" s="146" t="s">
        <v>1</v>
      </c>
      <c r="N331" s="147" t="s">
        <v>37</v>
      </c>
      <c r="O331" s="148">
        <v>0.61713799999999996</v>
      </c>
      <c r="P331" s="148">
        <f t="shared" si="91"/>
        <v>4.9371039999999997</v>
      </c>
      <c r="Q331" s="148">
        <v>2.5999999999999998E-5</v>
      </c>
      <c r="R331" s="148">
        <f t="shared" si="92"/>
        <v>2.0799999999999999E-4</v>
      </c>
      <c r="S331" s="148">
        <v>0</v>
      </c>
      <c r="T331" s="149">
        <f t="shared" si="93"/>
        <v>0</v>
      </c>
      <c r="U331" s="26"/>
      <c r="V331" s="26"/>
      <c r="W331" s="26"/>
      <c r="X331" s="26"/>
      <c r="Y331" s="26"/>
      <c r="Z331" s="26"/>
      <c r="AA331" s="26"/>
      <c r="AB331" s="26"/>
      <c r="AC331" s="26"/>
      <c r="AD331" s="26"/>
      <c r="AE331" s="26"/>
      <c r="AR331" s="150" t="s">
        <v>126</v>
      </c>
      <c r="AT331" s="150" t="s">
        <v>121</v>
      </c>
      <c r="AU331" s="150" t="s">
        <v>117</v>
      </c>
      <c r="AY331" s="14" t="s">
        <v>118</v>
      </c>
      <c r="BE331" s="151">
        <f t="shared" si="94"/>
        <v>0</v>
      </c>
      <c r="BF331" s="151">
        <f t="shared" si="95"/>
        <v>0</v>
      </c>
      <c r="BG331" s="151">
        <f t="shared" si="96"/>
        <v>0</v>
      </c>
      <c r="BH331" s="151">
        <f t="shared" si="97"/>
        <v>0</v>
      </c>
      <c r="BI331" s="151">
        <f t="shared" si="98"/>
        <v>0</v>
      </c>
      <c r="BJ331" s="14" t="s">
        <v>117</v>
      </c>
      <c r="BK331" s="151">
        <f t="shared" si="99"/>
        <v>0</v>
      </c>
      <c r="BL331" s="14" t="s">
        <v>126</v>
      </c>
      <c r="BM331" s="150" t="s">
        <v>899</v>
      </c>
    </row>
    <row r="332" spans="1:65" s="2" customFormat="1" ht="24.2" customHeight="1">
      <c r="A332" s="26"/>
      <c r="B332" s="139"/>
      <c r="C332" s="152" t="s">
        <v>900</v>
      </c>
      <c r="D332" s="152" t="s">
        <v>128</v>
      </c>
      <c r="E332" s="153" t="s">
        <v>901</v>
      </c>
      <c r="F332" s="154" t="s">
        <v>902</v>
      </c>
      <c r="G332" s="155" t="s">
        <v>180</v>
      </c>
      <c r="H332" s="156">
        <v>8</v>
      </c>
      <c r="I332" s="157">
        <v>0</v>
      </c>
      <c r="J332" s="157">
        <f t="shared" si="90"/>
        <v>0</v>
      </c>
      <c r="K332" s="154" t="s">
        <v>125</v>
      </c>
      <c r="L332" s="158"/>
      <c r="M332" s="159" t="s">
        <v>1</v>
      </c>
      <c r="N332" s="160" t="s">
        <v>37</v>
      </c>
      <c r="O332" s="148">
        <v>0</v>
      </c>
      <c r="P332" s="148">
        <f t="shared" si="91"/>
        <v>0</v>
      </c>
      <c r="Q332" s="148">
        <v>3.4759999999999999E-2</v>
      </c>
      <c r="R332" s="148">
        <f t="shared" si="92"/>
        <v>0.27807999999999999</v>
      </c>
      <c r="S332" s="148">
        <v>0</v>
      </c>
      <c r="T332" s="149">
        <f t="shared" si="93"/>
        <v>0</v>
      </c>
      <c r="U332" s="26"/>
      <c r="V332" s="26"/>
      <c r="W332" s="26"/>
      <c r="X332" s="26"/>
      <c r="Y332" s="26"/>
      <c r="Z332" s="26"/>
      <c r="AA332" s="26"/>
      <c r="AB332" s="26"/>
      <c r="AC332" s="26"/>
      <c r="AD332" s="26"/>
      <c r="AE332" s="26"/>
      <c r="AR332" s="150" t="s">
        <v>131</v>
      </c>
      <c r="AT332" s="150" t="s">
        <v>128</v>
      </c>
      <c r="AU332" s="150" t="s">
        <v>117</v>
      </c>
      <c r="AY332" s="14" t="s">
        <v>118</v>
      </c>
      <c r="BE332" s="151">
        <f t="shared" si="94"/>
        <v>0</v>
      </c>
      <c r="BF332" s="151">
        <f t="shared" si="95"/>
        <v>0</v>
      </c>
      <c r="BG332" s="151">
        <f t="shared" si="96"/>
        <v>0</v>
      </c>
      <c r="BH332" s="151">
        <f t="shared" si="97"/>
        <v>0</v>
      </c>
      <c r="BI332" s="151">
        <f t="shared" si="98"/>
        <v>0</v>
      </c>
      <c r="BJ332" s="14" t="s">
        <v>117</v>
      </c>
      <c r="BK332" s="151">
        <f t="shared" si="99"/>
        <v>0</v>
      </c>
      <c r="BL332" s="14" t="s">
        <v>126</v>
      </c>
      <c r="BM332" s="150" t="s">
        <v>903</v>
      </c>
    </row>
    <row r="333" spans="1:65" s="2" customFormat="1" ht="33" customHeight="1">
      <c r="A333" s="26"/>
      <c r="B333" s="139"/>
      <c r="C333" s="140" t="s">
        <v>904</v>
      </c>
      <c r="D333" s="140" t="s">
        <v>121</v>
      </c>
      <c r="E333" s="141" t="s">
        <v>905</v>
      </c>
      <c r="F333" s="142" t="s">
        <v>906</v>
      </c>
      <c r="G333" s="143" t="s">
        <v>180</v>
      </c>
      <c r="H333" s="144">
        <v>10</v>
      </c>
      <c r="I333" s="145">
        <v>0</v>
      </c>
      <c r="J333" s="145">
        <f t="shared" si="90"/>
        <v>0</v>
      </c>
      <c r="K333" s="142" t="s">
        <v>125</v>
      </c>
      <c r="L333" s="27"/>
      <c r="M333" s="146" t="s">
        <v>1</v>
      </c>
      <c r="N333" s="147" t="s">
        <v>37</v>
      </c>
      <c r="O333" s="148">
        <v>0.79683999999999999</v>
      </c>
      <c r="P333" s="148">
        <f t="shared" si="91"/>
        <v>7.9683999999999999</v>
      </c>
      <c r="Q333" s="148">
        <v>2.5999999999999998E-5</v>
      </c>
      <c r="R333" s="148">
        <f t="shared" si="92"/>
        <v>2.5999999999999998E-4</v>
      </c>
      <c r="S333" s="148">
        <v>0</v>
      </c>
      <c r="T333" s="149">
        <f t="shared" si="93"/>
        <v>0</v>
      </c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R333" s="150" t="s">
        <v>126</v>
      </c>
      <c r="AT333" s="150" t="s">
        <v>121</v>
      </c>
      <c r="AU333" s="150" t="s">
        <v>117</v>
      </c>
      <c r="AY333" s="14" t="s">
        <v>118</v>
      </c>
      <c r="BE333" s="151">
        <f t="shared" si="94"/>
        <v>0</v>
      </c>
      <c r="BF333" s="151">
        <f t="shared" si="95"/>
        <v>0</v>
      </c>
      <c r="BG333" s="151">
        <f t="shared" si="96"/>
        <v>0</v>
      </c>
      <c r="BH333" s="151">
        <f t="shared" si="97"/>
        <v>0</v>
      </c>
      <c r="BI333" s="151">
        <f t="shared" si="98"/>
        <v>0</v>
      </c>
      <c r="BJ333" s="14" t="s">
        <v>117</v>
      </c>
      <c r="BK333" s="151">
        <f t="shared" si="99"/>
        <v>0</v>
      </c>
      <c r="BL333" s="14" t="s">
        <v>126</v>
      </c>
      <c r="BM333" s="150" t="s">
        <v>907</v>
      </c>
    </row>
    <row r="334" spans="1:65" s="2" customFormat="1" ht="24.2" customHeight="1">
      <c r="A334" s="26"/>
      <c r="B334" s="139"/>
      <c r="C334" s="152" t="s">
        <v>908</v>
      </c>
      <c r="D334" s="152" t="s">
        <v>128</v>
      </c>
      <c r="E334" s="153" t="s">
        <v>909</v>
      </c>
      <c r="F334" s="154" t="s">
        <v>910</v>
      </c>
      <c r="G334" s="155" t="s">
        <v>180</v>
      </c>
      <c r="H334" s="156">
        <v>2</v>
      </c>
      <c r="I334" s="157">
        <v>0</v>
      </c>
      <c r="J334" s="157">
        <f t="shared" si="90"/>
        <v>0</v>
      </c>
      <c r="K334" s="154" t="s">
        <v>125</v>
      </c>
      <c r="L334" s="158"/>
      <c r="M334" s="159" t="s">
        <v>1</v>
      </c>
      <c r="N334" s="160" t="s">
        <v>37</v>
      </c>
      <c r="O334" s="148">
        <v>0</v>
      </c>
      <c r="P334" s="148">
        <f t="shared" si="91"/>
        <v>0</v>
      </c>
      <c r="Q334" s="148">
        <v>6.7049999999999998E-2</v>
      </c>
      <c r="R334" s="148">
        <f t="shared" si="92"/>
        <v>0.1341</v>
      </c>
      <c r="S334" s="148">
        <v>0</v>
      </c>
      <c r="T334" s="149">
        <f t="shared" si="93"/>
        <v>0</v>
      </c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R334" s="150" t="s">
        <v>131</v>
      </c>
      <c r="AT334" s="150" t="s">
        <v>128</v>
      </c>
      <c r="AU334" s="150" t="s">
        <v>117</v>
      </c>
      <c r="AY334" s="14" t="s">
        <v>118</v>
      </c>
      <c r="BE334" s="151">
        <f t="shared" si="94"/>
        <v>0</v>
      </c>
      <c r="BF334" s="151">
        <f t="shared" si="95"/>
        <v>0</v>
      </c>
      <c r="BG334" s="151">
        <f t="shared" si="96"/>
        <v>0</v>
      </c>
      <c r="BH334" s="151">
        <f t="shared" si="97"/>
        <v>0</v>
      </c>
      <c r="BI334" s="151">
        <f t="shared" si="98"/>
        <v>0</v>
      </c>
      <c r="BJ334" s="14" t="s">
        <v>117</v>
      </c>
      <c r="BK334" s="151">
        <f t="shared" si="99"/>
        <v>0</v>
      </c>
      <c r="BL334" s="14" t="s">
        <v>126</v>
      </c>
      <c r="BM334" s="150" t="s">
        <v>911</v>
      </c>
    </row>
    <row r="335" spans="1:65" s="2" customFormat="1" ht="24.2" customHeight="1">
      <c r="A335" s="26"/>
      <c r="B335" s="139"/>
      <c r="C335" s="152" t="s">
        <v>912</v>
      </c>
      <c r="D335" s="152" t="s">
        <v>128</v>
      </c>
      <c r="E335" s="153" t="s">
        <v>913</v>
      </c>
      <c r="F335" s="154" t="s">
        <v>914</v>
      </c>
      <c r="G335" s="155" t="s">
        <v>180</v>
      </c>
      <c r="H335" s="156">
        <v>8</v>
      </c>
      <c r="I335" s="157">
        <v>0</v>
      </c>
      <c r="J335" s="157">
        <f t="shared" si="90"/>
        <v>0</v>
      </c>
      <c r="K335" s="154" t="s">
        <v>125</v>
      </c>
      <c r="L335" s="158"/>
      <c r="M335" s="159" t="s">
        <v>1</v>
      </c>
      <c r="N335" s="160" t="s">
        <v>37</v>
      </c>
      <c r="O335" s="148">
        <v>0</v>
      </c>
      <c r="P335" s="148">
        <f t="shared" si="91"/>
        <v>0</v>
      </c>
      <c r="Q335" s="148">
        <v>7.3029999999999998E-2</v>
      </c>
      <c r="R335" s="148">
        <f t="shared" si="92"/>
        <v>0.58423999999999998</v>
      </c>
      <c r="S335" s="148">
        <v>0</v>
      </c>
      <c r="T335" s="149">
        <f t="shared" si="93"/>
        <v>0</v>
      </c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R335" s="150" t="s">
        <v>131</v>
      </c>
      <c r="AT335" s="150" t="s">
        <v>128</v>
      </c>
      <c r="AU335" s="150" t="s">
        <v>117</v>
      </c>
      <c r="AY335" s="14" t="s">
        <v>118</v>
      </c>
      <c r="BE335" s="151">
        <f t="shared" si="94"/>
        <v>0</v>
      </c>
      <c r="BF335" s="151">
        <f t="shared" si="95"/>
        <v>0</v>
      </c>
      <c r="BG335" s="151">
        <f t="shared" si="96"/>
        <v>0</v>
      </c>
      <c r="BH335" s="151">
        <f t="shared" si="97"/>
        <v>0</v>
      </c>
      <c r="BI335" s="151">
        <f t="shared" si="98"/>
        <v>0</v>
      </c>
      <c r="BJ335" s="14" t="s">
        <v>117</v>
      </c>
      <c r="BK335" s="151">
        <f t="shared" si="99"/>
        <v>0</v>
      </c>
      <c r="BL335" s="14" t="s">
        <v>126</v>
      </c>
      <c r="BM335" s="150" t="s">
        <v>915</v>
      </c>
    </row>
    <row r="336" spans="1:65" s="2" customFormat="1" ht="33" customHeight="1">
      <c r="A336" s="26"/>
      <c r="B336" s="139"/>
      <c r="C336" s="140" t="s">
        <v>916</v>
      </c>
      <c r="D336" s="140" t="s">
        <v>121</v>
      </c>
      <c r="E336" s="141" t="s">
        <v>917</v>
      </c>
      <c r="F336" s="142" t="s">
        <v>918</v>
      </c>
      <c r="G336" s="143" t="s">
        <v>180</v>
      </c>
      <c r="H336" s="144">
        <v>4</v>
      </c>
      <c r="I336" s="145">
        <v>0</v>
      </c>
      <c r="J336" s="145">
        <f t="shared" si="90"/>
        <v>0</v>
      </c>
      <c r="K336" s="142" t="s">
        <v>125</v>
      </c>
      <c r="L336" s="27"/>
      <c r="M336" s="146" t="s">
        <v>1</v>
      </c>
      <c r="N336" s="147" t="s">
        <v>37</v>
      </c>
      <c r="O336" s="148">
        <v>0.88015500000000002</v>
      </c>
      <c r="P336" s="148">
        <f t="shared" si="91"/>
        <v>3.5206200000000001</v>
      </c>
      <c r="Q336" s="148">
        <v>2.5999999999999998E-5</v>
      </c>
      <c r="R336" s="148">
        <f t="shared" si="92"/>
        <v>1.0399999999999999E-4</v>
      </c>
      <c r="S336" s="148">
        <v>0</v>
      </c>
      <c r="T336" s="149">
        <f t="shared" si="93"/>
        <v>0</v>
      </c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R336" s="150" t="s">
        <v>126</v>
      </c>
      <c r="AT336" s="150" t="s">
        <v>121</v>
      </c>
      <c r="AU336" s="150" t="s">
        <v>117</v>
      </c>
      <c r="AY336" s="14" t="s">
        <v>118</v>
      </c>
      <c r="BE336" s="151">
        <f t="shared" si="94"/>
        <v>0</v>
      </c>
      <c r="BF336" s="151">
        <f t="shared" si="95"/>
        <v>0</v>
      </c>
      <c r="BG336" s="151">
        <f t="shared" si="96"/>
        <v>0</v>
      </c>
      <c r="BH336" s="151">
        <f t="shared" si="97"/>
        <v>0</v>
      </c>
      <c r="BI336" s="151">
        <f t="shared" si="98"/>
        <v>0</v>
      </c>
      <c r="BJ336" s="14" t="s">
        <v>117</v>
      </c>
      <c r="BK336" s="151">
        <f t="shared" si="99"/>
        <v>0</v>
      </c>
      <c r="BL336" s="14" t="s">
        <v>126</v>
      </c>
      <c r="BM336" s="150" t="s">
        <v>919</v>
      </c>
    </row>
    <row r="337" spans="1:65" s="2" customFormat="1" ht="37.9" customHeight="1">
      <c r="A337" s="26"/>
      <c r="B337" s="139"/>
      <c r="C337" s="152" t="s">
        <v>920</v>
      </c>
      <c r="D337" s="152" t="s">
        <v>128</v>
      </c>
      <c r="E337" s="153" t="s">
        <v>921</v>
      </c>
      <c r="F337" s="154" t="s">
        <v>922</v>
      </c>
      <c r="G337" s="155" t="s">
        <v>180</v>
      </c>
      <c r="H337" s="156">
        <v>4</v>
      </c>
      <c r="I337" s="157">
        <v>0</v>
      </c>
      <c r="J337" s="157">
        <f t="shared" si="90"/>
        <v>0</v>
      </c>
      <c r="K337" s="154" t="s">
        <v>125</v>
      </c>
      <c r="L337" s="158"/>
      <c r="M337" s="159" t="s">
        <v>1</v>
      </c>
      <c r="N337" s="160" t="s">
        <v>37</v>
      </c>
      <c r="O337" s="148">
        <v>0</v>
      </c>
      <c r="P337" s="148">
        <f t="shared" si="91"/>
        <v>0</v>
      </c>
      <c r="Q337" s="148">
        <v>0.11616</v>
      </c>
      <c r="R337" s="148">
        <f t="shared" si="92"/>
        <v>0.46464</v>
      </c>
      <c r="S337" s="148">
        <v>0</v>
      </c>
      <c r="T337" s="149">
        <f t="shared" si="93"/>
        <v>0</v>
      </c>
      <c r="U337" s="26"/>
      <c r="V337" s="26"/>
      <c r="W337" s="26"/>
      <c r="X337" s="26"/>
      <c r="Y337" s="26"/>
      <c r="Z337" s="26"/>
      <c r="AA337" s="26"/>
      <c r="AB337" s="26"/>
      <c r="AC337" s="26"/>
      <c r="AD337" s="26"/>
      <c r="AE337" s="26"/>
      <c r="AR337" s="150" t="s">
        <v>131</v>
      </c>
      <c r="AT337" s="150" t="s">
        <v>128</v>
      </c>
      <c r="AU337" s="150" t="s">
        <v>117</v>
      </c>
      <c r="AY337" s="14" t="s">
        <v>118</v>
      </c>
      <c r="BE337" s="151">
        <f t="shared" si="94"/>
        <v>0</v>
      </c>
      <c r="BF337" s="151">
        <f t="shared" si="95"/>
        <v>0</v>
      </c>
      <c r="BG337" s="151">
        <f t="shared" si="96"/>
        <v>0</v>
      </c>
      <c r="BH337" s="151">
        <f t="shared" si="97"/>
        <v>0</v>
      </c>
      <c r="BI337" s="151">
        <f t="shared" si="98"/>
        <v>0</v>
      </c>
      <c r="BJ337" s="14" t="s">
        <v>117</v>
      </c>
      <c r="BK337" s="151">
        <f t="shared" si="99"/>
        <v>0</v>
      </c>
      <c r="BL337" s="14" t="s">
        <v>126</v>
      </c>
      <c r="BM337" s="150" t="s">
        <v>923</v>
      </c>
    </row>
    <row r="338" spans="1:65" s="2" customFormat="1" ht="33" customHeight="1">
      <c r="A338" s="26"/>
      <c r="B338" s="139"/>
      <c r="C338" s="140" t="s">
        <v>924</v>
      </c>
      <c r="D338" s="140" t="s">
        <v>121</v>
      </c>
      <c r="E338" s="141" t="s">
        <v>925</v>
      </c>
      <c r="F338" s="142" t="s">
        <v>926</v>
      </c>
      <c r="G338" s="143" t="s">
        <v>180</v>
      </c>
      <c r="H338" s="144">
        <v>286</v>
      </c>
      <c r="I338" s="145">
        <v>0</v>
      </c>
      <c r="J338" s="145">
        <f t="shared" si="90"/>
        <v>0</v>
      </c>
      <c r="K338" s="142" t="s">
        <v>125</v>
      </c>
      <c r="L338" s="27"/>
      <c r="M338" s="146" t="s">
        <v>1</v>
      </c>
      <c r="N338" s="147" t="s">
        <v>37</v>
      </c>
      <c r="O338" s="148">
        <v>2.7019999999999999E-2</v>
      </c>
      <c r="P338" s="148">
        <f t="shared" si="91"/>
        <v>7.7277199999999997</v>
      </c>
      <c r="Q338" s="148">
        <v>5.8799999999999996E-6</v>
      </c>
      <c r="R338" s="148">
        <f t="shared" si="92"/>
        <v>1.6816799999999999E-3</v>
      </c>
      <c r="S338" s="148">
        <v>7.5000000000000002E-4</v>
      </c>
      <c r="T338" s="149">
        <f t="shared" si="93"/>
        <v>0.2145</v>
      </c>
      <c r="U338" s="26"/>
      <c r="V338" s="26"/>
      <c r="W338" s="26"/>
      <c r="X338" s="26"/>
      <c r="Y338" s="26"/>
      <c r="Z338" s="26"/>
      <c r="AA338" s="26"/>
      <c r="AB338" s="26"/>
      <c r="AC338" s="26"/>
      <c r="AD338" s="26"/>
      <c r="AE338" s="26"/>
      <c r="AR338" s="150" t="s">
        <v>126</v>
      </c>
      <c r="AT338" s="150" t="s">
        <v>121</v>
      </c>
      <c r="AU338" s="150" t="s">
        <v>117</v>
      </c>
      <c r="AY338" s="14" t="s">
        <v>118</v>
      </c>
      <c r="BE338" s="151">
        <f t="shared" si="94"/>
        <v>0</v>
      </c>
      <c r="BF338" s="151">
        <f t="shared" si="95"/>
        <v>0</v>
      </c>
      <c r="BG338" s="151">
        <f t="shared" si="96"/>
        <v>0</v>
      </c>
      <c r="BH338" s="151">
        <f t="shared" si="97"/>
        <v>0</v>
      </c>
      <c r="BI338" s="151">
        <f t="shared" si="98"/>
        <v>0</v>
      </c>
      <c r="BJ338" s="14" t="s">
        <v>117</v>
      </c>
      <c r="BK338" s="151">
        <f t="shared" si="99"/>
        <v>0</v>
      </c>
      <c r="BL338" s="14" t="s">
        <v>126</v>
      </c>
      <c r="BM338" s="150" t="s">
        <v>927</v>
      </c>
    </row>
    <row r="339" spans="1:65" s="2" customFormat="1" ht="24.2" customHeight="1">
      <c r="A339" s="26"/>
      <c r="B339" s="139"/>
      <c r="C339" s="140" t="s">
        <v>928</v>
      </c>
      <c r="D339" s="140" t="s">
        <v>121</v>
      </c>
      <c r="E339" s="141" t="s">
        <v>929</v>
      </c>
      <c r="F339" s="142" t="s">
        <v>930</v>
      </c>
      <c r="G339" s="143" t="s">
        <v>124</v>
      </c>
      <c r="H339" s="144">
        <v>389</v>
      </c>
      <c r="I339" s="145">
        <v>0</v>
      </c>
      <c r="J339" s="145">
        <f t="shared" si="90"/>
        <v>0</v>
      </c>
      <c r="K339" s="142" t="s">
        <v>125</v>
      </c>
      <c r="L339" s="27"/>
      <c r="M339" s="146" t="s">
        <v>1</v>
      </c>
      <c r="N339" s="147" t="s">
        <v>37</v>
      </c>
      <c r="O339" s="148">
        <v>4.9000000000000002E-2</v>
      </c>
      <c r="P339" s="148">
        <f t="shared" si="91"/>
        <v>19.061</v>
      </c>
      <c r="Q339" s="148">
        <v>0</v>
      </c>
      <c r="R339" s="148">
        <f t="shared" si="92"/>
        <v>0</v>
      </c>
      <c r="S339" s="148">
        <v>0</v>
      </c>
      <c r="T339" s="149">
        <f t="shared" si="93"/>
        <v>0</v>
      </c>
      <c r="U339" s="26"/>
      <c r="V339" s="26"/>
      <c r="W339" s="26"/>
      <c r="X339" s="26"/>
      <c r="Y339" s="26"/>
      <c r="Z339" s="26"/>
      <c r="AA339" s="26"/>
      <c r="AB339" s="26"/>
      <c r="AC339" s="26"/>
      <c r="AD339" s="26"/>
      <c r="AE339" s="26"/>
      <c r="AR339" s="150" t="s">
        <v>126</v>
      </c>
      <c r="AT339" s="150" t="s">
        <v>121</v>
      </c>
      <c r="AU339" s="150" t="s">
        <v>117</v>
      </c>
      <c r="AY339" s="14" t="s">
        <v>118</v>
      </c>
      <c r="BE339" s="151">
        <f t="shared" si="94"/>
        <v>0</v>
      </c>
      <c r="BF339" s="151">
        <f t="shared" si="95"/>
        <v>0</v>
      </c>
      <c r="BG339" s="151">
        <f t="shared" si="96"/>
        <v>0</v>
      </c>
      <c r="BH339" s="151">
        <f t="shared" si="97"/>
        <v>0</v>
      </c>
      <c r="BI339" s="151">
        <f t="shared" si="98"/>
        <v>0</v>
      </c>
      <c r="BJ339" s="14" t="s">
        <v>117</v>
      </c>
      <c r="BK339" s="151">
        <f t="shared" si="99"/>
        <v>0</v>
      </c>
      <c r="BL339" s="14" t="s">
        <v>126</v>
      </c>
      <c r="BM339" s="150" t="s">
        <v>931</v>
      </c>
    </row>
    <row r="340" spans="1:65" s="2" customFormat="1" ht="24.2" customHeight="1">
      <c r="A340" s="26"/>
      <c r="B340" s="139"/>
      <c r="C340" s="140" t="s">
        <v>932</v>
      </c>
      <c r="D340" s="140" t="s">
        <v>121</v>
      </c>
      <c r="E340" s="141" t="s">
        <v>933</v>
      </c>
      <c r="F340" s="142" t="s">
        <v>934</v>
      </c>
      <c r="G340" s="143" t="s">
        <v>348</v>
      </c>
      <c r="H340" s="144">
        <v>4.1150000000000002</v>
      </c>
      <c r="I340" s="145">
        <v>0</v>
      </c>
      <c r="J340" s="145">
        <f t="shared" si="90"/>
        <v>0</v>
      </c>
      <c r="K340" s="142" t="s">
        <v>125</v>
      </c>
      <c r="L340" s="27"/>
      <c r="M340" s="146" t="s">
        <v>1</v>
      </c>
      <c r="N340" s="147" t="s">
        <v>37</v>
      </c>
      <c r="O340" s="148">
        <v>2.9079999999999999</v>
      </c>
      <c r="P340" s="148">
        <f t="shared" si="91"/>
        <v>11.966420000000001</v>
      </c>
      <c r="Q340" s="148">
        <v>0</v>
      </c>
      <c r="R340" s="148">
        <f t="shared" si="92"/>
        <v>0</v>
      </c>
      <c r="S340" s="148">
        <v>0</v>
      </c>
      <c r="T340" s="149">
        <f t="shared" si="93"/>
        <v>0</v>
      </c>
      <c r="U340" s="26"/>
      <c r="V340" s="26"/>
      <c r="W340" s="26"/>
      <c r="X340" s="26"/>
      <c r="Y340" s="26"/>
      <c r="Z340" s="26"/>
      <c r="AA340" s="26"/>
      <c r="AB340" s="26"/>
      <c r="AC340" s="26"/>
      <c r="AD340" s="26"/>
      <c r="AE340" s="26"/>
      <c r="AR340" s="150" t="s">
        <v>126</v>
      </c>
      <c r="AT340" s="150" t="s">
        <v>121</v>
      </c>
      <c r="AU340" s="150" t="s">
        <v>117</v>
      </c>
      <c r="AY340" s="14" t="s">
        <v>118</v>
      </c>
      <c r="BE340" s="151">
        <f t="shared" si="94"/>
        <v>0</v>
      </c>
      <c r="BF340" s="151">
        <f t="shared" si="95"/>
        <v>0</v>
      </c>
      <c r="BG340" s="151">
        <f t="shared" si="96"/>
        <v>0</v>
      </c>
      <c r="BH340" s="151">
        <f t="shared" si="97"/>
        <v>0</v>
      </c>
      <c r="BI340" s="151">
        <f t="shared" si="98"/>
        <v>0</v>
      </c>
      <c r="BJ340" s="14" t="s">
        <v>117</v>
      </c>
      <c r="BK340" s="151">
        <f t="shared" si="99"/>
        <v>0</v>
      </c>
      <c r="BL340" s="14" t="s">
        <v>126</v>
      </c>
      <c r="BM340" s="150" t="s">
        <v>935</v>
      </c>
    </row>
    <row r="341" spans="1:65" s="2" customFormat="1" ht="24.2" customHeight="1">
      <c r="A341" s="26"/>
      <c r="B341" s="139"/>
      <c r="C341" s="140" t="s">
        <v>936</v>
      </c>
      <c r="D341" s="140" t="s">
        <v>121</v>
      </c>
      <c r="E341" s="141" t="s">
        <v>937</v>
      </c>
      <c r="F341" s="142" t="s">
        <v>938</v>
      </c>
      <c r="G341" s="143" t="s">
        <v>348</v>
      </c>
      <c r="H341" s="144">
        <v>2.9289999999999998</v>
      </c>
      <c r="I341" s="145">
        <v>0</v>
      </c>
      <c r="J341" s="145">
        <f t="shared" si="90"/>
        <v>0</v>
      </c>
      <c r="K341" s="142" t="s">
        <v>125</v>
      </c>
      <c r="L341" s="27"/>
      <c r="M341" s="146" t="s">
        <v>1</v>
      </c>
      <c r="N341" s="147" t="s">
        <v>37</v>
      </c>
      <c r="O341" s="148">
        <v>2.5619999999999998</v>
      </c>
      <c r="P341" s="148">
        <f t="shared" si="91"/>
        <v>7.504097999999999</v>
      </c>
      <c r="Q341" s="148">
        <v>0</v>
      </c>
      <c r="R341" s="148">
        <f t="shared" si="92"/>
        <v>0</v>
      </c>
      <c r="S341" s="148">
        <v>0</v>
      </c>
      <c r="T341" s="149">
        <f t="shared" si="93"/>
        <v>0</v>
      </c>
      <c r="U341" s="26"/>
      <c r="V341" s="26"/>
      <c r="W341" s="26"/>
      <c r="X341" s="26"/>
      <c r="Y341" s="26"/>
      <c r="Z341" s="26"/>
      <c r="AA341" s="26"/>
      <c r="AB341" s="26"/>
      <c r="AC341" s="26"/>
      <c r="AD341" s="26"/>
      <c r="AE341" s="26"/>
      <c r="AR341" s="150" t="s">
        <v>126</v>
      </c>
      <c r="AT341" s="150" t="s">
        <v>121</v>
      </c>
      <c r="AU341" s="150" t="s">
        <v>117</v>
      </c>
      <c r="AY341" s="14" t="s">
        <v>118</v>
      </c>
      <c r="BE341" s="151">
        <f t="shared" si="94"/>
        <v>0</v>
      </c>
      <c r="BF341" s="151">
        <f t="shared" si="95"/>
        <v>0</v>
      </c>
      <c r="BG341" s="151">
        <f t="shared" si="96"/>
        <v>0</v>
      </c>
      <c r="BH341" s="151">
        <f t="shared" si="97"/>
        <v>0</v>
      </c>
      <c r="BI341" s="151">
        <f t="shared" si="98"/>
        <v>0</v>
      </c>
      <c r="BJ341" s="14" t="s">
        <v>117</v>
      </c>
      <c r="BK341" s="151">
        <f t="shared" si="99"/>
        <v>0</v>
      </c>
      <c r="BL341" s="14" t="s">
        <v>126</v>
      </c>
      <c r="BM341" s="150" t="s">
        <v>939</v>
      </c>
    </row>
    <row r="342" spans="1:65" s="2" customFormat="1" ht="24.2" customHeight="1">
      <c r="A342" s="26"/>
      <c r="B342" s="139"/>
      <c r="C342" s="140" t="s">
        <v>940</v>
      </c>
      <c r="D342" s="140" t="s">
        <v>121</v>
      </c>
      <c r="E342" s="141" t="s">
        <v>941</v>
      </c>
      <c r="F342" s="142" t="s">
        <v>942</v>
      </c>
      <c r="G342" s="143" t="s">
        <v>348</v>
      </c>
      <c r="H342" s="144">
        <v>2.9289999999999998</v>
      </c>
      <c r="I342" s="145">
        <v>0</v>
      </c>
      <c r="J342" s="145">
        <f t="shared" si="90"/>
        <v>0</v>
      </c>
      <c r="K342" s="142" t="s">
        <v>125</v>
      </c>
      <c r="L342" s="27"/>
      <c r="M342" s="146" t="s">
        <v>1</v>
      </c>
      <c r="N342" s="147" t="s">
        <v>37</v>
      </c>
      <c r="O342" s="148">
        <v>0.95499999999999996</v>
      </c>
      <c r="P342" s="148">
        <f t="shared" si="91"/>
        <v>2.7971949999999999</v>
      </c>
      <c r="Q342" s="148">
        <v>0</v>
      </c>
      <c r="R342" s="148">
        <f t="shared" si="92"/>
        <v>0</v>
      </c>
      <c r="S342" s="148">
        <v>0</v>
      </c>
      <c r="T342" s="149">
        <f t="shared" si="93"/>
        <v>0</v>
      </c>
      <c r="U342" s="26"/>
      <c r="V342" s="26"/>
      <c r="W342" s="26"/>
      <c r="X342" s="26"/>
      <c r="Y342" s="26"/>
      <c r="Z342" s="26"/>
      <c r="AA342" s="26"/>
      <c r="AB342" s="26"/>
      <c r="AC342" s="26"/>
      <c r="AD342" s="26"/>
      <c r="AE342" s="26"/>
      <c r="AR342" s="150" t="s">
        <v>126</v>
      </c>
      <c r="AT342" s="150" t="s">
        <v>121</v>
      </c>
      <c r="AU342" s="150" t="s">
        <v>117</v>
      </c>
      <c r="AY342" s="14" t="s">
        <v>118</v>
      </c>
      <c r="BE342" s="151">
        <f t="shared" si="94"/>
        <v>0</v>
      </c>
      <c r="BF342" s="151">
        <f t="shared" si="95"/>
        <v>0</v>
      </c>
      <c r="BG342" s="151">
        <f t="shared" si="96"/>
        <v>0</v>
      </c>
      <c r="BH342" s="151">
        <f t="shared" si="97"/>
        <v>0</v>
      </c>
      <c r="BI342" s="151">
        <f t="shared" si="98"/>
        <v>0</v>
      </c>
      <c r="BJ342" s="14" t="s">
        <v>117</v>
      </c>
      <c r="BK342" s="151">
        <f t="shared" si="99"/>
        <v>0</v>
      </c>
      <c r="BL342" s="14" t="s">
        <v>126</v>
      </c>
      <c r="BM342" s="150" t="s">
        <v>943</v>
      </c>
    </row>
    <row r="343" spans="1:65" s="2" customFormat="1" ht="24.2" customHeight="1">
      <c r="A343" s="26"/>
      <c r="B343" s="139"/>
      <c r="C343" s="140" t="s">
        <v>944</v>
      </c>
      <c r="D343" s="140" t="s">
        <v>121</v>
      </c>
      <c r="E343" s="141" t="s">
        <v>945</v>
      </c>
      <c r="F343" s="142" t="s">
        <v>946</v>
      </c>
      <c r="G343" s="143" t="s">
        <v>348</v>
      </c>
      <c r="H343" s="144">
        <v>146.44999999999999</v>
      </c>
      <c r="I343" s="145">
        <v>0</v>
      </c>
      <c r="J343" s="145">
        <f t="shared" si="90"/>
        <v>0</v>
      </c>
      <c r="K343" s="142" t="s">
        <v>125</v>
      </c>
      <c r="L343" s="27"/>
      <c r="M343" s="146" t="s">
        <v>1</v>
      </c>
      <c r="N343" s="147" t="s">
        <v>37</v>
      </c>
      <c r="O343" s="148">
        <v>6.0000000000000001E-3</v>
      </c>
      <c r="P343" s="148">
        <f t="shared" si="91"/>
        <v>0.87869999999999993</v>
      </c>
      <c r="Q343" s="148">
        <v>0</v>
      </c>
      <c r="R343" s="148">
        <f t="shared" si="92"/>
        <v>0</v>
      </c>
      <c r="S343" s="148">
        <v>0</v>
      </c>
      <c r="T343" s="149">
        <f t="shared" si="93"/>
        <v>0</v>
      </c>
      <c r="U343" s="26"/>
      <c r="V343" s="26"/>
      <c r="W343" s="26"/>
      <c r="X343" s="26"/>
      <c r="Y343" s="26"/>
      <c r="Z343" s="26"/>
      <c r="AA343" s="26"/>
      <c r="AB343" s="26"/>
      <c r="AC343" s="26"/>
      <c r="AD343" s="26"/>
      <c r="AE343" s="26"/>
      <c r="AR343" s="150" t="s">
        <v>126</v>
      </c>
      <c r="AT343" s="150" t="s">
        <v>121</v>
      </c>
      <c r="AU343" s="150" t="s">
        <v>117</v>
      </c>
      <c r="AY343" s="14" t="s">
        <v>118</v>
      </c>
      <c r="BE343" s="151">
        <f t="shared" si="94"/>
        <v>0</v>
      </c>
      <c r="BF343" s="151">
        <f t="shared" si="95"/>
        <v>0</v>
      </c>
      <c r="BG343" s="151">
        <f t="shared" si="96"/>
        <v>0</v>
      </c>
      <c r="BH343" s="151">
        <f t="shared" si="97"/>
        <v>0</v>
      </c>
      <c r="BI343" s="151">
        <f t="shared" si="98"/>
        <v>0</v>
      </c>
      <c r="BJ343" s="14" t="s">
        <v>117</v>
      </c>
      <c r="BK343" s="151">
        <f t="shared" si="99"/>
        <v>0</v>
      </c>
      <c r="BL343" s="14" t="s">
        <v>126</v>
      </c>
      <c r="BM343" s="150" t="s">
        <v>947</v>
      </c>
    </row>
    <row r="344" spans="1:65" s="12" customFormat="1" ht="22.9" customHeight="1">
      <c r="B344" s="127"/>
      <c r="D344" s="128" t="s">
        <v>70</v>
      </c>
      <c r="E344" s="137" t="s">
        <v>948</v>
      </c>
      <c r="F344" s="137" t="s">
        <v>949</v>
      </c>
      <c r="J344" s="138">
        <f>BK344</f>
        <v>0</v>
      </c>
      <c r="L344" s="127"/>
      <c r="M344" s="131"/>
      <c r="N344" s="132"/>
      <c r="O344" s="132"/>
      <c r="P344" s="133">
        <f>SUM(P345:P350)</f>
        <v>2.6120000000000001</v>
      </c>
      <c r="Q344" s="132"/>
      <c r="R344" s="133">
        <f>SUM(R345:R350)</f>
        <v>5.9959999999999999E-2</v>
      </c>
      <c r="S344" s="132"/>
      <c r="T344" s="134">
        <f>SUM(T345:T350)</f>
        <v>0</v>
      </c>
      <c r="AR344" s="128" t="s">
        <v>117</v>
      </c>
      <c r="AT344" s="135" t="s">
        <v>70</v>
      </c>
      <c r="AU344" s="135" t="s">
        <v>79</v>
      </c>
      <c r="AY344" s="128" t="s">
        <v>118</v>
      </c>
      <c r="BK344" s="136">
        <f>SUM(BK345:BK350)</f>
        <v>0</v>
      </c>
    </row>
    <row r="345" spans="1:65" s="2" customFormat="1" ht="24.2" customHeight="1">
      <c r="A345" s="26"/>
      <c r="B345" s="139"/>
      <c r="C345" s="140" t="s">
        <v>950</v>
      </c>
      <c r="D345" s="140" t="s">
        <v>121</v>
      </c>
      <c r="E345" s="141" t="s">
        <v>951</v>
      </c>
      <c r="F345" s="142" t="s">
        <v>952</v>
      </c>
      <c r="G345" s="143" t="s">
        <v>124</v>
      </c>
      <c r="H345" s="144">
        <v>6</v>
      </c>
      <c r="I345" s="145">
        <v>0</v>
      </c>
      <c r="J345" s="145">
        <f t="shared" ref="J345:J350" si="100">ROUND(I345*H345,2)</f>
        <v>0</v>
      </c>
      <c r="K345" s="142" t="s">
        <v>125</v>
      </c>
      <c r="L345" s="27"/>
      <c r="M345" s="146" t="s">
        <v>1</v>
      </c>
      <c r="N345" s="147" t="s">
        <v>37</v>
      </c>
      <c r="O345" s="148">
        <v>0.28599999999999998</v>
      </c>
      <c r="P345" s="148">
        <f t="shared" ref="P345:P350" si="101">O345*H345</f>
        <v>1.7159999999999997</v>
      </c>
      <c r="Q345" s="148">
        <v>0</v>
      </c>
      <c r="R345" s="148">
        <f t="shared" ref="R345:R350" si="102">Q345*H345</f>
        <v>0</v>
      </c>
      <c r="S345" s="148">
        <v>0</v>
      </c>
      <c r="T345" s="149">
        <f t="shared" ref="T345:T350" si="103">S345*H345</f>
        <v>0</v>
      </c>
      <c r="U345" s="26"/>
      <c r="V345" s="26"/>
      <c r="W345" s="26"/>
      <c r="X345" s="26"/>
      <c r="Y345" s="26"/>
      <c r="Z345" s="26"/>
      <c r="AA345" s="26"/>
      <c r="AB345" s="26"/>
      <c r="AC345" s="26"/>
      <c r="AD345" s="26"/>
      <c r="AE345" s="26"/>
      <c r="AR345" s="150" t="s">
        <v>126</v>
      </c>
      <c r="AT345" s="150" t="s">
        <v>121</v>
      </c>
      <c r="AU345" s="150" t="s">
        <v>117</v>
      </c>
      <c r="AY345" s="14" t="s">
        <v>118</v>
      </c>
      <c r="BE345" s="151">
        <f t="shared" ref="BE345:BE350" si="104">IF(N345="základná",J345,0)</f>
        <v>0</v>
      </c>
      <c r="BF345" s="151">
        <f t="shared" ref="BF345:BF350" si="105">IF(N345="znížená",J345,0)</f>
        <v>0</v>
      </c>
      <c r="BG345" s="151">
        <f t="shared" ref="BG345:BG350" si="106">IF(N345="zákl. prenesená",J345,0)</f>
        <v>0</v>
      </c>
      <c r="BH345" s="151">
        <f t="shared" ref="BH345:BH350" si="107">IF(N345="zníž. prenesená",J345,0)</f>
        <v>0</v>
      </c>
      <c r="BI345" s="151">
        <f t="shared" ref="BI345:BI350" si="108">IF(N345="nulová",J345,0)</f>
        <v>0</v>
      </c>
      <c r="BJ345" s="14" t="s">
        <v>117</v>
      </c>
      <c r="BK345" s="151">
        <f t="shared" ref="BK345:BK350" si="109">ROUND(I345*H345,2)</f>
        <v>0</v>
      </c>
      <c r="BL345" s="14" t="s">
        <v>126</v>
      </c>
      <c r="BM345" s="150" t="s">
        <v>953</v>
      </c>
    </row>
    <row r="346" spans="1:65" s="2" customFormat="1" ht="24.2" customHeight="1">
      <c r="A346" s="26"/>
      <c r="B346" s="139"/>
      <c r="C346" s="152" t="s">
        <v>954</v>
      </c>
      <c r="D346" s="152" t="s">
        <v>128</v>
      </c>
      <c r="E346" s="153" t="s">
        <v>955</v>
      </c>
      <c r="F346" s="154" t="s">
        <v>956</v>
      </c>
      <c r="G346" s="155" t="s">
        <v>124</v>
      </c>
      <c r="H346" s="156">
        <v>6</v>
      </c>
      <c r="I346" s="157">
        <v>0</v>
      </c>
      <c r="J346" s="157">
        <f t="shared" si="100"/>
        <v>0</v>
      </c>
      <c r="K346" s="154" t="s">
        <v>125</v>
      </c>
      <c r="L346" s="158"/>
      <c r="M346" s="159" t="s">
        <v>1</v>
      </c>
      <c r="N346" s="160" t="s">
        <v>37</v>
      </c>
      <c r="O346" s="148">
        <v>0</v>
      </c>
      <c r="P346" s="148">
        <f t="shared" si="101"/>
        <v>0</v>
      </c>
      <c r="Q346" s="148">
        <v>8.3000000000000001E-3</v>
      </c>
      <c r="R346" s="148">
        <f t="shared" si="102"/>
        <v>4.9799999999999997E-2</v>
      </c>
      <c r="S346" s="148">
        <v>0</v>
      </c>
      <c r="T346" s="149">
        <f t="shared" si="103"/>
        <v>0</v>
      </c>
      <c r="U346" s="26"/>
      <c r="V346" s="26"/>
      <c r="W346" s="26"/>
      <c r="X346" s="26"/>
      <c r="Y346" s="26"/>
      <c r="Z346" s="26"/>
      <c r="AA346" s="26"/>
      <c r="AB346" s="26"/>
      <c r="AC346" s="26"/>
      <c r="AD346" s="26"/>
      <c r="AE346" s="26"/>
      <c r="AR346" s="150" t="s">
        <v>131</v>
      </c>
      <c r="AT346" s="150" t="s">
        <v>128</v>
      </c>
      <c r="AU346" s="150" t="s">
        <v>117</v>
      </c>
      <c r="AY346" s="14" t="s">
        <v>118</v>
      </c>
      <c r="BE346" s="151">
        <f t="shared" si="104"/>
        <v>0</v>
      </c>
      <c r="BF346" s="151">
        <f t="shared" si="105"/>
        <v>0</v>
      </c>
      <c r="BG346" s="151">
        <f t="shared" si="106"/>
        <v>0</v>
      </c>
      <c r="BH346" s="151">
        <f t="shared" si="107"/>
        <v>0</v>
      </c>
      <c r="BI346" s="151">
        <f t="shared" si="108"/>
        <v>0</v>
      </c>
      <c r="BJ346" s="14" t="s">
        <v>117</v>
      </c>
      <c r="BK346" s="151">
        <f t="shared" si="109"/>
        <v>0</v>
      </c>
      <c r="BL346" s="14" t="s">
        <v>126</v>
      </c>
      <c r="BM346" s="150" t="s">
        <v>957</v>
      </c>
    </row>
    <row r="347" spans="1:65" s="2" customFormat="1" ht="24.2" customHeight="1">
      <c r="A347" s="26"/>
      <c r="B347" s="139"/>
      <c r="C347" s="140" t="s">
        <v>958</v>
      </c>
      <c r="D347" s="140" t="s">
        <v>121</v>
      </c>
      <c r="E347" s="141" t="s">
        <v>959</v>
      </c>
      <c r="F347" s="142" t="s">
        <v>960</v>
      </c>
      <c r="G347" s="143" t="s">
        <v>180</v>
      </c>
      <c r="H347" s="144">
        <v>2</v>
      </c>
      <c r="I347" s="145">
        <v>0</v>
      </c>
      <c r="J347" s="145">
        <f t="shared" si="100"/>
        <v>0</v>
      </c>
      <c r="K347" s="142" t="s">
        <v>125</v>
      </c>
      <c r="L347" s="27"/>
      <c r="M347" s="146" t="s">
        <v>1</v>
      </c>
      <c r="N347" s="147" t="s">
        <v>37</v>
      </c>
      <c r="O347" s="148">
        <v>0.314</v>
      </c>
      <c r="P347" s="148">
        <f t="shared" si="101"/>
        <v>0.628</v>
      </c>
      <c r="Q347" s="148">
        <v>0</v>
      </c>
      <c r="R347" s="148">
        <f t="shared" si="102"/>
        <v>0</v>
      </c>
      <c r="S347" s="148">
        <v>0</v>
      </c>
      <c r="T347" s="149">
        <f t="shared" si="103"/>
        <v>0</v>
      </c>
      <c r="U347" s="26"/>
      <c r="V347" s="26"/>
      <c r="W347" s="26"/>
      <c r="X347" s="26"/>
      <c r="Y347" s="26"/>
      <c r="Z347" s="26"/>
      <c r="AA347" s="26"/>
      <c r="AB347" s="26"/>
      <c r="AC347" s="26"/>
      <c r="AD347" s="26"/>
      <c r="AE347" s="26"/>
      <c r="AR347" s="150" t="s">
        <v>126</v>
      </c>
      <c r="AT347" s="150" t="s">
        <v>121</v>
      </c>
      <c r="AU347" s="150" t="s">
        <v>117</v>
      </c>
      <c r="AY347" s="14" t="s">
        <v>118</v>
      </c>
      <c r="BE347" s="151">
        <f t="shared" si="104"/>
        <v>0</v>
      </c>
      <c r="BF347" s="151">
        <f t="shared" si="105"/>
        <v>0</v>
      </c>
      <c r="BG347" s="151">
        <f t="shared" si="106"/>
        <v>0</v>
      </c>
      <c r="BH347" s="151">
        <f t="shared" si="107"/>
        <v>0</v>
      </c>
      <c r="BI347" s="151">
        <f t="shared" si="108"/>
        <v>0</v>
      </c>
      <c r="BJ347" s="14" t="s">
        <v>117</v>
      </c>
      <c r="BK347" s="151">
        <f t="shared" si="109"/>
        <v>0</v>
      </c>
      <c r="BL347" s="14" t="s">
        <v>126</v>
      </c>
      <c r="BM347" s="150" t="s">
        <v>961</v>
      </c>
    </row>
    <row r="348" spans="1:65" s="2" customFormat="1" ht="24.2" customHeight="1">
      <c r="A348" s="26"/>
      <c r="B348" s="139"/>
      <c r="C348" s="152" t="s">
        <v>962</v>
      </c>
      <c r="D348" s="152" t="s">
        <v>128</v>
      </c>
      <c r="E348" s="153" t="s">
        <v>963</v>
      </c>
      <c r="F348" s="154" t="s">
        <v>964</v>
      </c>
      <c r="G348" s="155" t="s">
        <v>180</v>
      </c>
      <c r="H348" s="156">
        <v>2</v>
      </c>
      <c r="I348" s="157">
        <v>0</v>
      </c>
      <c r="J348" s="157">
        <f t="shared" si="100"/>
        <v>0</v>
      </c>
      <c r="K348" s="154" t="s">
        <v>125</v>
      </c>
      <c r="L348" s="158"/>
      <c r="M348" s="159" t="s">
        <v>1</v>
      </c>
      <c r="N348" s="160" t="s">
        <v>37</v>
      </c>
      <c r="O348" s="148">
        <v>0</v>
      </c>
      <c r="P348" s="148">
        <f t="shared" si="101"/>
        <v>0</v>
      </c>
      <c r="Q348" s="148">
        <v>1.0300000000000001E-3</v>
      </c>
      <c r="R348" s="148">
        <f t="shared" si="102"/>
        <v>2.0600000000000002E-3</v>
      </c>
      <c r="S348" s="148">
        <v>0</v>
      </c>
      <c r="T348" s="149">
        <f t="shared" si="103"/>
        <v>0</v>
      </c>
      <c r="U348" s="26"/>
      <c r="V348" s="26"/>
      <c r="W348" s="26"/>
      <c r="X348" s="26"/>
      <c r="Y348" s="26"/>
      <c r="Z348" s="26"/>
      <c r="AA348" s="26"/>
      <c r="AB348" s="26"/>
      <c r="AC348" s="26"/>
      <c r="AD348" s="26"/>
      <c r="AE348" s="26"/>
      <c r="AR348" s="150" t="s">
        <v>131</v>
      </c>
      <c r="AT348" s="150" t="s">
        <v>128</v>
      </c>
      <c r="AU348" s="150" t="s">
        <v>117</v>
      </c>
      <c r="AY348" s="14" t="s">
        <v>118</v>
      </c>
      <c r="BE348" s="151">
        <f t="shared" si="104"/>
        <v>0</v>
      </c>
      <c r="BF348" s="151">
        <f t="shared" si="105"/>
        <v>0</v>
      </c>
      <c r="BG348" s="151">
        <f t="shared" si="106"/>
        <v>0</v>
      </c>
      <c r="BH348" s="151">
        <f t="shared" si="107"/>
        <v>0</v>
      </c>
      <c r="BI348" s="151">
        <f t="shared" si="108"/>
        <v>0</v>
      </c>
      <c r="BJ348" s="14" t="s">
        <v>117</v>
      </c>
      <c r="BK348" s="151">
        <f t="shared" si="109"/>
        <v>0</v>
      </c>
      <c r="BL348" s="14" t="s">
        <v>126</v>
      </c>
      <c r="BM348" s="150" t="s">
        <v>965</v>
      </c>
    </row>
    <row r="349" spans="1:65" s="2" customFormat="1" ht="24.2" customHeight="1">
      <c r="A349" s="26"/>
      <c r="B349" s="139"/>
      <c r="C349" s="140" t="s">
        <v>966</v>
      </c>
      <c r="D349" s="140" t="s">
        <v>121</v>
      </c>
      <c r="E349" s="141" t="s">
        <v>967</v>
      </c>
      <c r="F349" s="142" t="s">
        <v>968</v>
      </c>
      <c r="G349" s="143" t="s">
        <v>180</v>
      </c>
      <c r="H349" s="144">
        <v>1</v>
      </c>
      <c r="I349" s="145">
        <v>0</v>
      </c>
      <c r="J349" s="145">
        <f t="shared" si="100"/>
        <v>0</v>
      </c>
      <c r="K349" s="142" t="s">
        <v>125</v>
      </c>
      <c r="L349" s="27"/>
      <c r="M349" s="146" t="s">
        <v>1</v>
      </c>
      <c r="N349" s="147" t="s">
        <v>37</v>
      </c>
      <c r="O349" s="148">
        <v>0.26800000000000002</v>
      </c>
      <c r="P349" s="148">
        <f t="shared" si="101"/>
        <v>0.26800000000000002</v>
      </c>
      <c r="Q349" s="148">
        <v>0</v>
      </c>
      <c r="R349" s="148">
        <f t="shared" si="102"/>
        <v>0</v>
      </c>
      <c r="S349" s="148">
        <v>0</v>
      </c>
      <c r="T349" s="149">
        <f t="shared" si="103"/>
        <v>0</v>
      </c>
      <c r="U349" s="26"/>
      <c r="V349" s="26"/>
      <c r="W349" s="26"/>
      <c r="X349" s="26"/>
      <c r="Y349" s="26"/>
      <c r="Z349" s="26"/>
      <c r="AA349" s="26"/>
      <c r="AB349" s="26"/>
      <c r="AC349" s="26"/>
      <c r="AD349" s="26"/>
      <c r="AE349" s="26"/>
      <c r="AR349" s="150" t="s">
        <v>126</v>
      </c>
      <c r="AT349" s="150" t="s">
        <v>121</v>
      </c>
      <c r="AU349" s="150" t="s">
        <v>117</v>
      </c>
      <c r="AY349" s="14" t="s">
        <v>118</v>
      </c>
      <c r="BE349" s="151">
        <f t="shared" si="104"/>
        <v>0</v>
      </c>
      <c r="BF349" s="151">
        <f t="shared" si="105"/>
        <v>0</v>
      </c>
      <c r="BG349" s="151">
        <f t="shared" si="106"/>
        <v>0</v>
      </c>
      <c r="BH349" s="151">
        <f t="shared" si="107"/>
        <v>0</v>
      </c>
      <c r="BI349" s="151">
        <f t="shared" si="108"/>
        <v>0</v>
      </c>
      <c r="BJ349" s="14" t="s">
        <v>117</v>
      </c>
      <c r="BK349" s="151">
        <f t="shared" si="109"/>
        <v>0</v>
      </c>
      <c r="BL349" s="14" t="s">
        <v>126</v>
      </c>
      <c r="BM349" s="150" t="s">
        <v>969</v>
      </c>
    </row>
    <row r="350" spans="1:65" s="2" customFormat="1" ht="21.75" customHeight="1">
      <c r="A350" s="26"/>
      <c r="B350" s="139"/>
      <c r="C350" s="152" t="s">
        <v>970</v>
      </c>
      <c r="D350" s="152" t="s">
        <v>128</v>
      </c>
      <c r="E350" s="153" t="s">
        <v>971</v>
      </c>
      <c r="F350" s="154" t="s">
        <v>972</v>
      </c>
      <c r="G350" s="155" t="s">
        <v>180</v>
      </c>
      <c r="H350" s="156">
        <v>1</v>
      </c>
      <c r="I350" s="157">
        <v>0</v>
      </c>
      <c r="J350" s="157">
        <f t="shared" si="100"/>
        <v>0</v>
      </c>
      <c r="K350" s="154" t="s">
        <v>125</v>
      </c>
      <c r="L350" s="158"/>
      <c r="M350" s="159" t="s">
        <v>1</v>
      </c>
      <c r="N350" s="160" t="s">
        <v>37</v>
      </c>
      <c r="O350" s="148">
        <v>0</v>
      </c>
      <c r="P350" s="148">
        <f t="shared" si="101"/>
        <v>0</v>
      </c>
      <c r="Q350" s="148">
        <v>8.0999999999999996E-3</v>
      </c>
      <c r="R350" s="148">
        <f t="shared" si="102"/>
        <v>8.0999999999999996E-3</v>
      </c>
      <c r="S350" s="148">
        <v>0</v>
      </c>
      <c r="T350" s="149">
        <f t="shared" si="103"/>
        <v>0</v>
      </c>
      <c r="U350" s="26"/>
      <c r="V350" s="26"/>
      <c r="W350" s="26"/>
      <c r="X350" s="26"/>
      <c r="Y350" s="26"/>
      <c r="Z350" s="26"/>
      <c r="AA350" s="26"/>
      <c r="AB350" s="26"/>
      <c r="AC350" s="26"/>
      <c r="AD350" s="26"/>
      <c r="AE350" s="26"/>
      <c r="AR350" s="150" t="s">
        <v>131</v>
      </c>
      <c r="AT350" s="150" t="s">
        <v>128</v>
      </c>
      <c r="AU350" s="150" t="s">
        <v>117</v>
      </c>
      <c r="AY350" s="14" t="s">
        <v>118</v>
      </c>
      <c r="BE350" s="151">
        <f t="shared" si="104"/>
        <v>0</v>
      </c>
      <c r="BF350" s="151">
        <f t="shared" si="105"/>
        <v>0</v>
      </c>
      <c r="BG350" s="151">
        <f t="shared" si="106"/>
        <v>0</v>
      </c>
      <c r="BH350" s="151">
        <f t="shared" si="107"/>
        <v>0</v>
      </c>
      <c r="BI350" s="151">
        <f t="shared" si="108"/>
        <v>0</v>
      </c>
      <c r="BJ350" s="14" t="s">
        <v>117</v>
      </c>
      <c r="BK350" s="151">
        <f t="shared" si="109"/>
        <v>0</v>
      </c>
      <c r="BL350" s="14" t="s">
        <v>126</v>
      </c>
      <c r="BM350" s="150" t="s">
        <v>973</v>
      </c>
    </row>
    <row r="351" spans="1:65" s="12" customFormat="1" ht="25.9" customHeight="1">
      <c r="B351" s="127"/>
      <c r="D351" s="128" t="s">
        <v>70</v>
      </c>
      <c r="E351" s="129" t="s">
        <v>128</v>
      </c>
      <c r="F351" s="129" t="s">
        <v>974</v>
      </c>
      <c r="J351" s="130">
        <f>BK351</f>
        <v>0</v>
      </c>
      <c r="L351" s="127"/>
      <c r="M351" s="131"/>
      <c r="N351" s="132"/>
      <c r="O351" s="132"/>
      <c r="P351" s="133">
        <f>P352</f>
        <v>0.76100000000000012</v>
      </c>
      <c r="Q351" s="132"/>
      <c r="R351" s="133">
        <f>R352</f>
        <v>0</v>
      </c>
      <c r="S351" s="132"/>
      <c r="T351" s="134">
        <f>T352</f>
        <v>0</v>
      </c>
      <c r="AR351" s="128" t="s">
        <v>133</v>
      </c>
      <c r="AT351" s="135" t="s">
        <v>70</v>
      </c>
      <c r="AU351" s="135" t="s">
        <v>71</v>
      </c>
      <c r="AY351" s="128" t="s">
        <v>118</v>
      </c>
      <c r="BK351" s="136">
        <f>BK352</f>
        <v>0</v>
      </c>
    </row>
    <row r="352" spans="1:65" s="12" customFormat="1" ht="22.9" customHeight="1">
      <c r="B352" s="127"/>
      <c r="D352" s="128" t="s">
        <v>70</v>
      </c>
      <c r="E352" s="137" t="s">
        <v>975</v>
      </c>
      <c r="F352" s="137" t="s">
        <v>976</v>
      </c>
      <c r="J352" s="138">
        <f>BK352</f>
        <v>0</v>
      </c>
      <c r="L352" s="127"/>
      <c r="M352" s="131"/>
      <c r="N352" s="132"/>
      <c r="O352" s="132"/>
      <c r="P352" s="133">
        <f>SUM(P353:P356)</f>
        <v>0.76100000000000012</v>
      </c>
      <c r="Q352" s="132"/>
      <c r="R352" s="133">
        <f>SUM(R353:R356)</f>
        <v>0</v>
      </c>
      <c r="S352" s="132"/>
      <c r="T352" s="134">
        <f>SUM(T353:T356)</f>
        <v>0</v>
      </c>
      <c r="AR352" s="128" t="s">
        <v>133</v>
      </c>
      <c r="AT352" s="135" t="s">
        <v>70</v>
      </c>
      <c r="AU352" s="135" t="s">
        <v>79</v>
      </c>
      <c r="AY352" s="128" t="s">
        <v>118</v>
      </c>
      <c r="BK352" s="136">
        <f>SUM(BK353:BK356)</f>
        <v>0</v>
      </c>
    </row>
    <row r="353" spans="1:65" s="2" customFormat="1" ht="24.2" customHeight="1">
      <c r="A353" s="26"/>
      <c r="B353" s="139"/>
      <c r="C353" s="140" t="s">
        <v>977</v>
      </c>
      <c r="D353" s="140" t="s">
        <v>121</v>
      </c>
      <c r="E353" s="141" t="s">
        <v>978</v>
      </c>
      <c r="F353" s="142" t="s">
        <v>979</v>
      </c>
      <c r="G353" s="143" t="s">
        <v>180</v>
      </c>
      <c r="H353" s="144">
        <v>1</v>
      </c>
      <c r="I353" s="145">
        <v>0</v>
      </c>
      <c r="J353" s="145">
        <f>ROUND(I353*H353,2)</f>
        <v>0</v>
      </c>
      <c r="K353" s="142" t="s">
        <v>125</v>
      </c>
      <c r="L353" s="27"/>
      <c r="M353" s="146" t="s">
        <v>1</v>
      </c>
      <c r="N353" s="147" t="s">
        <v>37</v>
      </c>
      <c r="O353" s="148">
        <v>0.21199999999999999</v>
      </c>
      <c r="P353" s="148">
        <f>O353*H353</f>
        <v>0.21199999999999999</v>
      </c>
      <c r="Q353" s="148">
        <v>0</v>
      </c>
      <c r="R353" s="148">
        <f>Q353*H353</f>
        <v>0</v>
      </c>
      <c r="S353" s="148">
        <v>0</v>
      </c>
      <c r="T353" s="149">
        <f>S353*H353</f>
        <v>0</v>
      </c>
      <c r="U353" s="26"/>
      <c r="V353" s="26"/>
      <c r="W353" s="26"/>
      <c r="X353" s="26"/>
      <c r="Y353" s="26"/>
      <c r="Z353" s="26"/>
      <c r="AA353" s="26"/>
      <c r="AB353" s="26"/>
      <c r="AC353" s="26"/>
      <c r="AD353" s="26"/>
      <c r="AE353" s="26"/>
      <c r="AR353" s="150" t="s">
        <v>389</v>
      </c>
      <c r="AT353" s="150" t="s">
        <v>121</v>
      </c>
      <c r="AU353" s="150" t="s">
        <v>117</v>
      </c>
      <c r="AY353" s="14" t="s">
        <v>118</v>
      </c>
      <c r="BE353" s="151">
        <f>IF(N353="základná",J353,0)</f>
        <v>0</v>
      </c>
      <c r="BF353" s="151">
        <f>IF(N353="znížená",J353,0)</f>
        <v>0</v>
      </c>
      <c r="BG353" s="151">
        <f>IF(N353="zákl. prenesená",J353,0)</f>
        <v>0</v>
      </c>
      <c r="BH353" s="151">
        <f>IF(N353="zníž. prenesená",J353,0)</f>
        <v>0</v>
      </c>
      <c r="BI353" s="151">
        <f>IF(N353="nulová",J353,0)</f>
        <v>0</v>
      </c>
      <c r="BJ353" s="14" t="s">
        <v>117</v>
      </c>
      <c r="BK353" s="151">
        <f>ROUND(I353*H353,2)</f>
        <v>0</v>
      </c>
      <c r="BL353" s="14" t="s">
        <v>389</v>
      </c>
      <c r="BM353" s="150" t="s">
        <v>980</v>
      </c>
    </row>
    <row r="354" spans="1:65" s="2" customFormat="1" ht="24.2" customHeight="1">
      <c r="A354" s="26"/>
      <c r="B354" s="139"/>
      <c r="C354" s="140" t="s">
        <v>981</v>
      </c>
      <c r="D354" s="140" t="s">
        <v>121</v>
      </c>
      <c r="E354" s="141" t="s">
        <v>982</v>
      </c>
      <c r="F354" s="142" t="s">
        <v>983</v>
      </c>
      <c r="G354" s="143" t="s">
        <v>984</v>
      </c>
      <c r="H354" s="144">
        <v>1</v>
      </c>
      <c r="I354" s="145">
        <v>0</v>
      </c>
      <c r="J354" s="145">
        <f>ROUND(I354*H354,2)</f>
        <v>0</v>
      </c>
      <c r="K354" s="142" t="s">
        <v>125</v>
      </c>
      <c r="L354" s="27"/>
      <c r="M354" s="146" t="s">
        <v>1</v>
      </c>
      <c r="N354" s="147" t="s">
        <v>37</v>
      </c>
      <c r="O354" s="148">
        <v>0.19400000000000001</v>
      </c>
      <c r="P354" s="148">
        <f>O354*H354</f>
        <v>0.19400000000000001</v>
      </c>
      <c r="Q354" s="148">
        <v>0</v>
      </c>
      <c r="R354" s="148">
        <f>Q354*H354</f>
        <v>0</v>
      </c>
      <c r="S354" s="148">
        <v>0</v>
      </c>
      <c r="T354" s="149">
        <f>S354*H354</f>
        <v>0</v>
      </c>
      <c r="U354" s="26"/>
      <c r="V354" s="26"/>
      <c r="W354" s="26"/>
      <c r="X354" s="26"/>
      <c r="Y354" s="26"/>
      <c r="Z354" s="26"/>
      <c r="AA354" s="26"/>
      <c r="AB354" s="26"/>
      <c r="AC354" s="26"/>
      <c r="AD354" s="26"/>
      <c r="AE354" s="26"/>
      <c r="AR354" s="150" t="s">
        <v>389</v>
      </c>
      <c r="AT354" s="150" t="s">
        <v>121</v>
      </c>
      <c r="AU354" s="150" t="s">
        <v>117</v>
      </c>
      <c r="AY354" s="14" t="s">
        <v>118</v>
      </c>
      <c r="BE354" s="151">
        <f>IF(N354="základná",J354,0)</f>
        <v>0</v>
      </c>
      <c r="BF354" s="151">
        <f>IF(N354="znížená",J354,0)</f>
        <v>0</v>
      </c>
      <c r="BG354" s="151">
        <f>IF(N354="zákl. prenesená",J354,0)</f>
        <v>0</v>
      </c>
      <c r="BH354" s="151">
        <f>IF(N354="zníž. prenesená",J354,0)</f>
        <v>0</v>
      </c>
      <c r="BI354" s="151">
        <f>IF(N354="nulová",J354,0)</f>
        <v>0</v>
      </c>
      <c r="BJ354" s="14" t="s">
        <v>117</v>
      </c>
      <c r="BK354" s="151">
        <f>ROUND(I354*H354,2)</f>
        <v>0</v>
      </c>
      <c r="BL354" s="14" t="s">
        <v>389</v>
      </c>
      <c r="BM354" s="150" t="s">
        <v>985</v>
      </c>
    </row>
    <row r="355" spans="1:65" s="2" customFormat="1" ht="24.2" customHeight="1">
      <c r="A355" s="26"/>
      <c r="B355" s="139"/>
      <c r="C355" s="140" t="s">
        <v>986</v>
      </c>
      <c r="D355" s="140" t="s">
        <v>121</v>
      </c>
      <c r="E355" s="141" t="s">
        <v>987</v>
      </c>
      <c r="F355" s="142" t="s">
        <v>988</v>
      </c>
      <c r="G355" s="143" t="s">
        <v>984</v>
      </c>
      <c r="H355" s="144">
        <v>1</v>
      </c>
      <c r="I355" s="145">
        <v>0</v>
      </c>
      <c r="J355" s="145">
        <f>ROUND(I355*H355,2)</f>
        <v>0</v>
      </c>
      <c r="K355" s="142" t="s">
        <v>125</v>
      </c>
      <c r="L355" s="27"/>
      <c r="M355" s="146" t="s">
        <v>1</v>
      </c>
      <c r="N355" s="147" t="s">
        <v>37</v>
      </c>
      <c r="O355" s="148">
        <v>0.19400000000000001</v>
      </c>
      <c r="P355" s="148">
        <f>O355*H355</f>
        <v>0.19400000000000001</v>
      </c>
      <c r="Q355" s="148">
        <v>0</v>
      </c>
      <c r="R355" s="148">
        <f>Q355*H355</f>
        <v>0</v>
      </c>
      <c r="S355" s="148">
        <v>0</v>
      </c>
      <c r="T355" s="149">
        <f>S355*H355</f>
        <v>0</v>
      </c>
      <c r="U355" s="26"/>
      <c r="V355" s="26"/>
      <c r="W355" s="26"/>
      <c r="X355" s="26"/>
      <c r="Y355" s="26"/>
      <c r="Z355" s="26"/>
      <c r="AA355" s="26"/>
      <c r="AB355" s="26"/>
      <c r="AC355" s="26"/>
      <c r="AD355" s="26"/>
      <c r="AE355" s="26"/>
      <c r="AR355" s="150" t="s">
        <v>389</v>
      </c>
      <c r="AT355" s="150" t="s">
        <v>121</v>
      </c>
      <c r="AU355" s="150" t="s">
        <v>117</v>
      </c>
      <c r="AY355" s="14" t="s">
        <v>118</v>
      </c>
      <c r="BE355" s="151">
        <f>IF(N355="základná",J355,0)</f>
        <v>0</v>
      </c>
      <c r="BF355" s="151">
        <f>IF(N355="znížená",J355,0)</f>
        <v>0</v>
      </c>
      <c r="BG355" s="151">
        <f>IF(N355="zákl. prenesená",J355,0)</f>
        <v>0</v>
      </c>
      <c r="BH355" s="151">
        <f>IF(N355="zníž. prenesená",J355,0)</f>
        <v>0</v>
      </c>
      <c r="BI355" s="151">
        <f>IF(N355="nulová",J355,0)</f>
        <v>0</v>
      </c>
      <c r="BJ355" s="14" t="s">
        <v>117</v>
      </c>
      <c r="BK355" s="151">
        <f>ROUND(I355*H355,2)</f>
        <v>0</v>
      </c>
      <c r="BL355" s="14" t="s">
        <v>389</v>
      </c>
      <c r="BM355" s="150" t="s">
        <v>989</v>
      </c>
    </row>
    <row r="356" spans="1:65" s="2" customFormat="1" ht="24.2" customHeight="1">
      <c r="A356" s="26"/>
      <c r="B356" s="139"/>
      <c r="C356" s="140" t="s">
        <v>990</v>
      </c>
      <c r="D356" s="140" t="s">
        <v>121</v>
      </c>
      <c r="E356" s="141" t="s">
        <v>991</v>
      </c>
      <c r="F356" s="142" t="s">
        <v>992</v>
      </c>
      <c r="G356" s="143" t="s">
        <v>984</v>
      </c>
      <c r="H356" s="144">
        <v>1</v>
      </c>
      <c r="I356" s="145">
        <v>0</v>
      </c>
      <c r="J356" s="145">
        <f>ROUND(I356*H356,2)</f>
        <v>0</v>
      </c>
      <c r="K356" s="142" t="s">
        <v>125</v>
      </c>
      <c r="L356" s="27"/>
      <c r="M356" s="161" t="s">
        <v>1</v>
      </c>
      <c r="N356" s="162" t="s">
        <v>37</v>
      </c>
      <c r="O356" s="163">
        <v>0.161</v>
      </c>
      <c r="P356" s="163">
        <f>O356*H356</f>
        <v>0.161</v>
      </c>
      <c r="Q356" s="163">
        <v>0</v>
      </c>
      <c r="R356" s="163">
        <f>Q356*H356</f>
        <v>0</v>
      </c>
      <c r="S356" s="163">
        <v>0</v>
      </c>
      <c r="T356" s="164">
        <f>S356*H356</f>
        <v>0</v>
      </c>
      <c r="U356" s="26"/>
      <c r="V356" s="26"/>
      <c r="W356" s="26"/>
      <c r="X356" s="26"/>
      <c r="Y356" s="26"/>
      <c r="Z356" s="26"/>
      <c r="AA356" s="26"/>
      <c r="AB356" s="26"/>
      <c r="AC356" s="26"/>
      <c r="AD356" s="26"/>
      <c r="AE356" s="26"/>
      <c r="AR356" s="150" t="s">
        <v>389</v>
      </c>
      <c r="AT356" s="150" t="s">
        <v>121</v>
      </c>
      <c r="AU356" s="150" t="s">
        <v>117</v>
      </c>
      <c r="AY356" s="14" t="s">
        <v>118</v>
      </c>
      <c r="BE356" s="151">
        <f>IF(N356="základná",J356,0)</f>
        <v>0</v>
      </c>
      <c r="BF356" s="151">
        <f>IF(N356="znížená",J356,0)</f>
        <v>0</v>
      </c>
      <c r="BG356" s="151">
        <f>IF(N356="zákl. prenesená",J356,0)</f>
        <v>0</v>
      </c>
      <c r="BH356" s="151">
        <f>IF(N356="zníž. prenesená",J356,0)</f>
        <v>0</v>
      </c>
      <c r="BI356" s="151">
        <f>IF(N356="nulová",J356,0)</f>
        <v>0</v>
      </c>
      <c r="BJ356" s="14" t="s">
        <v>117</v>
      </c>
      <c r="BK356" s="151">
        <f>ROUND(I356*H356,2)</f>
        <v>0</v>
      </c>
      <c r="BL356" s="14" t="s">
        <v>389</v>
      </c>
      <c r="BM356" s="150" t="s">
        <v>993</v>
      </c>
    </row>
    <row r="357" spans="1:65" s="2" customFormat="1" ht="6.95" customHeight="1">
      <c r="A357" s="26"/>
      <c r="B357" s="44"/>
      <c r="C357" s="45"/>
      <c r="D357" s="45"/>
      <c r="E357" s="45"/>
      <c r="F357" s="45"/>
      <c r="G357" s="45"/>
      <c r="H357" s="45"/>
      <c r="I357" s="45"/>
      <c r="J357" s="45"/>
      <c r="K357" s="45"/>
      <c r="L357" s="27"/>
      <c r="M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6"/>
      <c r="AB357" s="26"/>
      <c r="AC357" s="26"/>
      <c r="AD357" s="26"/>
      <c r="AE357" s="26"/>
    </row>
  </sheetData>
  <autoFilter ref="C129:K356"/>
  <mergeCells count="9">
    <mergeCell ref="E87:H87"/>
    <mergeCell ref="E120:H120"/>
    <mergeCell ref="E122:H12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01 - Vykurovanie</vt:lpstr>
      <vt:lpstr>'01 - Vykurovanie'!Názvy_tlače</vt:lpstr>
      <vt:lpstr>'Rekapitulácia stavby'!Názvy_tlače</vt:lpstr>
      <vt:lpstr>'01 - Vykurovanie'!Oblasť_tlače</vt:lpstr>
      <vt:lpstr>'Rekapitulácia stavby'!Oblasť_tlače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LAPTOP-D7J6KO1D\Noro</dc:creator>
  <cp:lastModifiedBy>HORNÍKOVÁ Anna</cp:lastModifiedBy>
  <dcterms:created xsi:type="dcterms:W3CDTF">2022-06-16T19:28:14Z</dcterms:created>
  <dcterms:modified xsi:type="dcterms:W3CDTF">2022-06-27T06:56:25Z</dcterms:modified>
</cp:coreProperties>
</file>