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6440" activeTab="1"/>
  </bookViews>
  <sheets>
    <sheet name="Krycí lsit rozpočtu" sheetId="2" r:id="rId1"/>
    <sheet name="Výkaz výmer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3"/>
  <c r="F26" s="1"/>
  <c r="D20"/>
  <c r="F20" s="1"/>
  <c r="D18"/>
  <c r="F18" s="1"/>
  <c r="F19"/>
  <c r="D21" l="1"/>
  <c r="D16"/>
  <c r="D25" s="1"/>
  <c r="D9"/>
  <c r="D10"/>
  <c r="D23" l="1"/>
  <c r="F23" s="1"/>
  <c r="D24"/>
  <c r="F24" s="1"/>
  <c r="F25"/>
  <c r="F22" l="1"/>
  <c r="F9"/>
  <c r="F10"/>
  <c r="F16"/>
  <c r="L16" s="1"/>
  <c r="F21"/>
  <c r="F17" s="1"/>
  <c r="D11"/>
  <c r="F11" s="1"/>
  <c r="D12"/>
  <c r="D15" s="1"/>
  <c r="F15" s="1"/>
  <c r="D13"/>
  <c r="J13" s="1"/>
  <c r="H21"/>
  <c r="H17" s="1"/>
  <c r="H9"/>
  <c r="J9"/>
  <c r="N9"/>
  <c r="P9"/>
  <c r="U9"/>
  <c r="P21"/>
  <c r="P17" s="1"/>
  <c r="P16"/>
  <c r="H16"/>
  <c r="U16"/>
  <c r="M24" i="2"/>
  <c r="J21" i="3"/>
  <c r="J17" s="1"/>
  <c r="U21"/>
  <c r="U17" s="1"/>
  <c r="N21"/>
  <c r="N17" s="1"/>
  <c r="N16"/>
  <c r="J16"/>
  <c r="L9" l="1"/>
  <c r="L21"/>
  <c r="L17" s="1"/>
  <c r="P23"/>
  <c r="P22" s="1"/>
  <c r="U23"/>
  <c r="U22" s="1"/>
  <c r="J23"/>
  <c r="J22" s="1"/>
  <c r="H23"/>
  <c r="H22" s="1"/>
  <c r="N23"/>
  <c r="N22" s="1"/>
  <c r="N12"/>
  <c r="H12"/>
  <c r="P13"/>
  <c r="J12"/>
  <c r="P12"/>
  <c r="H13"/>
  <c r="U12"/>
  <c r="F13"/>
  <c r="L13" s="1"/>
  <c r="L11"/>
  <c r="U11"/>
  <c r="P11"/>
  <c r="N13"/>
  <c r="N11"/>
  <c r="U13"/>
  <c r="D14"/>
  <c r="F12"/>
  <c r="L12" s="1"/>
  <c r="J11"/>
  <c r="H11"/>
  <c r="L23" l="1"/>
  <c r="L22" s="1"/>
  <c r="N14"/>
  <c r="N8" s="1"/>
  <c r="H14"/>
  <c r="H8" s="1"/>
  <c r="P14"/>
  <c r="P8" s="1"/>
  <c r="F14"/>
  <c r="J14"/>
  <c r="J8" s="1"/>
  <c r="U14"/>
  <c r="U8" s="1"/>
  <c r="L14" l="1"/>
  <c r="L8" s="1"/>
  <c r="F8"/>
  <c r="F28" s="1"/>
  <c r="F29" s="1"/>
  <c r="M23" i="2" l="1"/>
  <c r="M26" s="1"/>
  <c r="L34" s="1"/>
  <c r="H28" s="1"/>
  <c r="M28" s="1"/>
</calcChain>
</file>

<file path=xl/sharedStrings.xml><?xml version="1.0" encoding="utf-8"?>
<sst xmlns="http://schemas.openxmlformats.org/spreadsheetml/2006/main" count="134" uniqueCount="98">
  <si>
    <t>KRYCÍ LIST ROZPOČTU</t>
  </si>
  <si>
    <t>Stavba:</t>
  </si>
  <si>
    <t>JKSO:</t>
  </si>
  <si>
    <t>CC-CZ:</t>
  </si>
  <si>
    <t>Miesto:</t>
  </si>
  <si>
    <t xml:space="preserve">Dátum: </t>
  </si>
  <si>
    <t xml:space="preserve">Objednávateľ: </t>
  </si>
  <si>
    <r>
      <rPr>
        <sz val="9"/>
        <color indexed="14"/>
        <rFont val="Trebuchet MS"/>
        <family val="2"/>
      </rPr>
      <t>IČ:</t>
    </r>
  </si>
  <si>
    <r>
      <rPr>
        <sz val="9"/>
        <color indexed="14"/>
        <rFont val="Trebuchet MS"/>
        <family val="2"/>
      </rPr>
      <t>DIČ:</t>
    </r>
  </si>
  <si>
    <t>Zhotoviteľ:</t>
  </si>
  <si>
    <t>IČ:</t>
  </si>
  <si>
    <t xml:space="preserve"> </t>
  </si>
  <si>
    <t>DIČ:</t>
  </si>
  <si>
    <t>Projektant:</t>
  </si>
  <si>
    <t xml:space="preserve">DIČ: </t>
  </si>
  <si>
    <t>Zpracovateľ:</t>
  </si>
  <si>
    <t>Poznámka:</t>
  </si>
  <si>
    <t>Náklady z rozpočtu</t>
  </si>
  <si>
    <t>Ostatné náklady</t>
  </si>
  <si>
    <t>Cena bez DPH</t>
  </si>
  <si>
    <t>DPH</t>
  </si>
  <si>
    <t>základná</t>
  </si>
  <si>
    <t>z</t>
  </si>
  <si>
    <t>znížená</t>
  </si>
  <si>
    <t>zákl. přenesená</t>
  </si>
  <si>
    <t>ze</t>
  </si>
  <si>
    <t>sníž. přenesená</t>
  </si>
  <si>
    <t>nulová</t>
  </si>
  <si>
    <t>Cena s DPH</t>
  </si>
  <si>
    <t>v</t>
  </si>
  <si>
    <t>EUR</t>
  </si>
  <si>
    <t>Projektant</t>
  </si>
  <si>
    <t>Zpracovateľ</t>
  </si>
  <si>
    <t>Datum a podpis:</t>
  </si>
  <si>
    <t>Objednávateľ</t>
  </si>
  <si>
    <t>Zhotoviteľ</t>
  </si>
  <si>
    <t>S:</t>
  </si>
  <si>
    <t>O:</t>
  </si>
  <si>
    <t>R:</t>
  </si>
  <si>
    <t>P.č.</t>
  </si>
  <si>
    <t>Názov položky</t>
  </si>
  <si>
    <t>MJ</t>
  </si>
  <si>
    <t>Množstvo</t>
  </si>
  <si>
    <t>Cena / MJ</t>
  </si>
  <si>
    <t>Celkom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</si>
  <si>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</si>
  <si>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</si>
  <si>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</si>
  <si>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</si>
  <si>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</si>
  <si>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</si>
  <si>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</si>
  <si>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</si>
  <si>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</si>
  <si>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</si>
  <si>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</si>
  <si>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</si>
  <si>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</si>
  <si>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</si>
  <si>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</si>
  <si>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Diel.:</t>
  </si>
  <si>
    <t>Zemné práce</t>
  </si>
  <si>
    <t>m3</t>
  </si>
  <si>
    <t>ODIS</t>
  </si>
  <si>
    <t>Indiv</t>
  </si>
  <si>
    <t>Príplatok za lepivosť v horn. tr. 3</t>
  </si>
  <si>
    <t>ODIS 14/3</t>
  </si>
  <si>
    <t>Vodorovné premiestnenie výkopu do 10 000 m horn. tr . 1-4</t>
  </si>
  <si>
    <t>Uloženie sypaniny na skládky nad 100 do 1 000 m3</t>
  </si>
  <si>
    <t>Poplatok za skladovanie - zemina a kamenivo (17 05) ostatné</t>
  </si>
  <si>
    <t>t</t>
  </si>
  <si>
    <t>Vlastní</t>
  </si>
  <si>
    <t>Zákonný poplatok</t>
  </si>
  <si>
    <t>Zhutnenie podložia z hor. súdr. do 92%PS a nesúdr. Id do 0,8, Edf1=min. 15Mpa</t>
  </si>
  <si>
    <t>m2</t>
  </si>
  <si>
    <t>Základy a zvláštne zakladanie</t>
  </si>
  <si>
    <t>Komunikácie</t>
  </si>
  <si>
    <t>Základové pätky z betónu prostého tr. C 16/20, cement portlandský</t>
  </si>
  <si>
    <t>Vybavenie športoviska</t>
  </si>
  <si>
    <t>Detské ihrisko Záhorská Bystrica</t>
  </si>
  <si>
    <t>Bratislava – mestská časť Záhorská Bystrica</t>
  </si>
  <si>
    <t>Hĺbenie jám nezapaž. v horn. tr. 3 do 100 m3 (0,4*0,4*0,6*26)+(0,4*0,7*0,7*8)</t>
  </si>
  <si>
    <t>Odkopávky a prekopávky nezapaž. v horn. tr. 3 do 200 m3</t>
  </si>
  <si>
    <t>Podklad alebo kryt z kameniva hrubého drveného veľ. 0-32 mm s dovozom a rozhrnutím podľa laserového zamerania, zhutnenie hr. 70 mm</t>
  </si>
  <si>
    <t>Podklad alebo kryt z kameniva hrubého drveného veľ. 0-40 mm s dovozom a rozhrnutím podľa laserového zamerania, zhutnenie hr. 30 mm</t>
  </si>
  <si>
    <t xml:space="preserve">Podklad alebo kryt z kameniva hrubého drveného veľ. 32-63 mm s dovozom a  rozhrnutím podľa laserového zamerania, zhutnenie hr. 150 mm	</t>
  </si>
  <si>
    <t>Osadenie záhon. obrubníka betón., do lôžka z bet. pros. tr. C 16/20 s bočnou oporou</t>
  </si>
  <si>
    <t>Parkový obrubník 1000x50x200 mm</t>
  </si>
  <si>
    <t>Lôžko pod obrub., krajníky alebo obruby z dlažob. kociek z betónu prostého tr. C 12/15</t>
  </si>
  <si>
    <t>m</t>
  </si>
  <si>
    <t>ks</t>
  </si>
  <si>
    <t>mb</t>
  </si>
  <si>
    <t>Oplotenie futbalového ihriska poplastovaným pletivom+ stĺpiky v = 4m</t>
  </si>
  <si>
    <t>SPOLU BEZ DPH</t>
  </si>
  <si>
    <t>SPOLU VRÁTANE DPH</t>
  </si>
  <si>
    <t>Školský areál Hargašová BA- Záhorská Bystrica</t>
  </si>
  <si>
    <t>Školský areál Hargašová BA- Záhorská Bystrica                                                                            07  2022</t>
  </si>
  <si>
    <t xml:space="preserve">Zadanie- Výkaz výmer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</si>
</sst>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dd&quot;.&quot;mm&quot;.&quot;yyyy"/>
    <numFmt numFmtId="165" formatCode="#,##0.00%"/>
    <numFmt numFmtId="166" formatCode="#,##0.00000"/>
  </numFmts>
  <fonts count="17">
    <font>
      <sz val="10"/>
      <color indexed="8"/>
      <name val="Arial CE"/>
    </font>
    <font>
      <sz val="10"/>
      <color indexed="8"/>
      <name val="Arial"/>
      <family val="2"/>
    </font>
    <font>
      <b/>
      <sz val="16"/>
      <color indexed="8"/>
      <name val="Trebuchet MS"/>
      <family val="2"/>
    </font>
    <font>
      <b/>
      <sz val="12"/>
      <color indexed="8"/>
      <name val="Trebuchet MS"/>
      <family val="2"/>
    </font>
    <font>
      <sz val="9"/>
      <color indexed="14"/>
      <name val="Trebuchet MS"/>
      <family val="2"/>
    </font>
    <font>
      <sz val="9"/>
      <color indexed="8"/>
      <name val="Trebuchet MS"/>
      <family val="2"/>
    </font>
    <font>
      <sz val="10"/>
      <color indexed="8"/>
      <name val="Trebuchet MS"/>
      <family val="2"/>
    </font>
    <font>
      <sz val="10"/>
      <color indexed="15"/>
      <name val="Trebuchet MS"/>
      <family val="2"/>
    </font>
    <font>
      <b/>
      <sz val="10"/>
      <color indexed="8"/>
      <name val="Trebuchet MS"/>
      <family val="2"/>
    </font>
    <font>
      <sz val="8"/>
      <color indexed="14"/>
      <name val="Trebuchet MS"/>
      <family val="2"/>
    </font>
    <font>
      <b/>
      <sz val="10"/>
      <color indexed="15"/>
      <name val="Trebuchet MS"/>
      <family val="2"/>
    </font>
    <font>
      <sz val="10"/>
      <color indexed="14"/>
      <name val="Trebuchet MS"/>
      <family val="2"/>
    </font>
    <font>
      <b/>
      <sz val="12"/>
      <color indexed="8"/>
      <name val="Century Gothic"/>
      <family val="1"/>
    </font>
    <font>
      <sz val="10"/>
      <color indexed="8"/>
      <name val="Century Gothic"/>
      <family val="1"/>
    </font>
    <font>
      <b/>
      <sz val="10"/>
      <color indexed="8"/>
      <name val="Century Gothic"/>
      <family val="1"/>
    </font>
    <font>
      <sz val="8"/>
      <color indexed="8"/>
      <name val="Century Gothic"/>
      <family val="1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</fills>
  <borders count="69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/>
      <diagonal/>
    </border>
    <border>
      <left style="thin">
        <color indexed="8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8"/>
      </right>
      <top style="thin">
        <color indexed="13"/>
      </top>
      <bottom/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14"/>
      </right>
      <top/>
      <bottom/>
      <diagonal/>
    </border>
    <border>
      <left style="hair">
        <color indexed="14"/>
      </left>
      <right/>
      <top style="hair">
        <color indexed="14"/>
      </top>
      <bottom/>
      <diagonal/>
    </border>
    <border>
      <left/>
      <right style="hair">
        <color indexed="14"/>
      </right>
      <top style="hair">
        <color indexed="14"/>
      </top>
      <bottom/>
      <diagonal/>
    </border>
    <border>
      <left style="hair">
        <color indexed="14"/>
      </left>
      <right style="hair">
        <color indexed="14"/>
      </right>
      <top/>
      <bottom/>
      <diagonal/>
    </border>
    <border>
      <left style="hair">
        <color indexed="14"/>
      </left>
      <right/>
      <top/>
      <bottom/>
      <diagonal/>
    </border>
    <border>
      <left style="hair">
        <color indexed="14"/>
      </left>
      <right/>
      <top/>
      <bottom style="hair">
        <color indexed="14"/>
      </bottom>
      <diagonal/>
    </border>
    <border>
      <left/>
      <right style="hair">
        <color indexed="14"/>
      </right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1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 style="thin">
        <color indexed="8"/>
      </top>
      <bottom style="thin">
        <color indexed="13"/>
      </bottom>
      <diagonal/>
    </border>
    <border>
      <left/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8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20"/>
      </bottom>
      <diagonal/>
    </border>
    <border>
      <left style="thin">
        <color indexed="1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20"/>
      </top>
      <bottom style="thin">
        <color indexed="8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1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7">
    <xf numFmtId="0" fontId="0" fillId="0" borderId="0" xfId="0" applyFont="1" applyAlignment="1"/>
    <xf numFmtId="0" fontId="1" fillId="0" borderId="0" xfId="0" applyNumberFormat="1" applyFont="1" applyAlignment="1">
      <alignment vertical="top" wrapText="1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49" fontId="3" fillId="2" borderId="7" xfId="0" applyNumberFormat="1" applyFont="1" applyFill="1" applyBorder="1" applyAlignment="1">
      <alignment horizontal="left" vertical="top"/>
    </xf>
    <xf numFmtId="49" fontId="4" fillId="2" borderId="7" xfId="0" applyNumberFormat="1" applyFont="1" applyFill="1" applyBorder="1" applyAlignment="1">
      <alignment horizontal="left"/>
    </xf>
    <xf numFmtId="3" fontId="5" fillId="2" borderId="7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1" fillId="2" borderId="7" xfId="0" applyNumberFormat="1" applyFont="1" applyFill="1" applyBorder="1" applyAlignment="1"/>
    <xf numFmtId="49" fontId="5" fillId="2" borderId="7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49" fontId="6" fillId="2" borderId="7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2" borderId="9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/>
    </xf>
    <xf numFmtId="165" fontId="9" fillId="2" borderId="7" xfId="0" applyNumberFormat="1" applyFont="1" applyFill="1" applyBorder="1" applyAlignment="1"/>
    <xf numFmtId="49" fontId="9" fillId="2" borderId="7" xfId="0" applyNumberFormat="1" applyFont="1" applyFill="1" applyBorder="1" applyAlignment="1">
      <alignment horizontal="right"/>
    </xf>
    <xf numFmtId="0" fontId="1" fillId="2" borderId="11" xfId="0" applyFont="1" applyFill="1" applyBorder="1" applyAlignment="1"/>
    <xf numFmtId="0" fontId="1" fillId="3" borderId="12" xfId="0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49" fontId="3" fillId="3" borderId="14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49" fontId="10" fillId="2" borderId="19" xfId="0" applyNumberFormat="1" applyFont="1" applyFill="1" applyBorder="1" applyAlignment="1">
      <alignment horizontal="left"/>
    </xf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49" fontId="11" fillId="2" borderId="23" xfId="0" applyNumberFormat="1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1" fillId="2" borderId="30" xfId="0" applyFont="1" applyFill="1" applyBorder="1" applyAlignment="1"/>
    <xf numFmtId="0" fontId="1" fillId="2" borderId="31" xfId="0" applyFont="1" applyFill="1" applyBorder="1" applyAlignment="1"/>
    <xf numFmtId="0" fontId="1" fillId="2" borderId="32" xfId="0" applyFont="1" applyFill="1" applyBorder="1" applyAlignment="1"/>
    <xf numFmtId="0" fontId="0" fillId="0" borderId="0" xfId="0" applyNumberFormat="1" applyFont="1" applyAlignment="1"/>
    <xf numFmtId="0" fontId="0" fillId="2" borderId="34" xfId="0" applyFont="1" applyFill="1" applyBorder="1" applyAlignment="1"/>
    <xf numFmtId="0" fontId="0" fillId="2" borderId="35" xfId="0" applyFont="1" applyFill="1" applyBorder="1" applyAlignment="1"/>
    <xf numFmtId="0" fontId="0" fillId="2" borderId="36" xfId="0" applyFont="1" applyFill="1" applyBorder="1" applyAlignment="1"/>
    <xf numFmtId="49" fontId="13" fillId="2" borderId="37" xfId="0" applyNumberFormat="1" applyFont="1" applyFill="1" applyBorder="1" applyAlignment="1">
      <alignment horizontal="left" vertical="center"/>
    </xf>
    <xf numFmtId="0" fontId="0" fillId="2" borderId="40" xfId="0" applyFont="1" applyFill="1" applyBorder="1" applyAlignment="1"/>
    <xf numFmtId="0" fontId="0" fillId="2" borderId="6" xfId="0" applyFont="1" applyFill="1" applyBorder="1" applyAlignment="1"/>
    <xf numFmtId="0" fontId="0" fillId="2" borderId="41" xfId="0" applyFont="1" applyFill="1" applyBorder="1" applyAlignment="1"/>
    <xf numFmtId="0" fontId="0" fillId="2" borderId="38" xfId="0" applyFont="1" applyFill="1" applyBorder="1" applyAlignment="1"/>
    <xf numFmtId="0" fontId="13" fillId="2" borderId="38" xfId="0" applyFont="1" applyFill="1" applyBorder="1" applyAlignment="1">
      <alignment horizontal="center"/>
    </xf>
    <xf numFmtId="0" fontId="0" fillId="2" borderId="33" xfId="0" applyFont="1" applyFill="1" applyBorder="1" applyAlignment="1"/>
    <xf numFmtId="0" fontId="0" fillId="2" borderId="45" xfId="0" applyFont="1" applyFill="1" applyBorder="1" applyAlignment="1"/>
    <xf numFmtId="49" fontId="0" fillId="4" borderId="37" xfId="0" applyNumberFormat="1" applyFont="1" applyFill="1" applyBorder="1" applyAlignment="1"/>
    <xf numFmtId="49" fontId="13" fillId="4" borderId="37" xfId="0" applyNumberFormat="1" applyFont="1" applyFill="1" applyBorder="1" applyAlignment="1">
      <alignment horizontal="left"/>
    </xf>
    <xf numFmtId="49" fontId="0" fillId="4" borderId="37" xfId="0" applyNumberFormat="1" applyFont="1" applyFill="1" applyBorder="1" applyAlignment="1">
      <alignment wrapText="1"/>
    </xf>
    <xf numFmtId="0" fontId="0" fillId="2" borderId="38" xfId="0" applyFont="1" applyFill="1" applyBorder="1" applyAlignment="1">
      <alignment vertical="top"/>
    </xf>
    <xf numFmtId="49" fontId="0" fillId="2" borderId="38" xfId="0" applyNumberFormat="1" applyFont="1" applyFill="1" applyBorder="1" applyAlignment="1">
      <alignment vertical="top"/>
    </xf>
    <xf numFmtId="0" fontId="13" fillId="2" borderId="38" xfId="0" applyFont="1" applyFill="1" applyBorder="1" applyAlignment="1">
      <alignment horizontal="center" vertical="top"/>
    </xf>
    <xf numFmtId="166" fontId="0" fillId="2" borderId="38" xfId="0" applyNumberFormat="1" applyFont="1" applyFill="1" applyBorder="1" applyAlignment="1">
      <alignment vertical="top"/>
    </xf>
    <xf numFmtId="4" fontId="0" fillId="2" borderId="38" xfId="0" applyNumberFormat="1" applyFont="1" applyFill="1" applyBorder="1" applyAlignment="1">
      <alignment vertical="top"/>
    </xf>
    <xf numFmtId="4" fontId="0" fillId="2" borderId="46" xfId="0" applyNumberFormat="1" applyFont="1" applyFill="1" applyBorder="1" applyAlignment="1">
      <alignment vertical="top"/>
    </xf>
    <xf numFmtId="49" fontId="14" fillId="2" borderId="42" xfId="0" applyNumberFormat="1" applyFont="1" applyFill="1" applyBorder="1" applyAlignment="1">
      <alignment vertical="top"/>
    </xf>
    <xf numFmtId="49" fontId="14" fillId="2" borderId="43" xfId="0" applyNumberFormat="1" applyFont="1" applyFill="1" applyBorder="1" applyAlignment="1">
      <alignment horizontal="left" vertical="top" wrapText="1"/>
    </xf>
    <xf numFmtId="0" fontId="14" fillId="2" borderId="43" xfId="0" applyFont="1" applyFill="1" applyBorder="1" applyAlignment="1">
      <alignment horizontal="center" vertical="top"/>
    </xf>
    <xf numFmtId="166" fontId="14" fillId="2" borderId="43" xfId="0" applyNumberFormat="1" applyFont="1" applyFill="1" applyBorder="1" applyAlignment="1">
      <alignment vertical="top"/>
    </xf>
    <xf numFmtId="4" fontId="14" fillId="2" borderId="43" xfId="0" applyNumberFormat="1" applyFont="1" applyFill="1" applyBorder="1" applyAlignment="1">
      <alignment vertical="top"/>
    </xf>
    <xf numFmtId="4" fontId="14" fillId="2" borderId="6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0" fontId="15" fillId="2" borderId="47" xfId="0" applyNumberFormat="1" applyFont="1" applyFill="1" applyBorder="1" applyAlignment="1">
      <alignment vertical="top"/>
    </xf>
    <xf numFmtId="49" fontId="15" fillId="5" borderId="48" xfId="0" applyNumberFormat="1" applyFont="1" applyFill="1" applyBorder="1" applyAlignment="1">
      <alignment horizontal="left" vertical="top" wrapText="1"/>
    </xf>
    <xf numFmtId="4" fontId="15" fillId="6" borderId="6" xfId="0" applyNumberFormat="1" applyFont="1" applyFill="1" applyBorder="1" applyAlignment="1">
      <alignment vertical="top"/>
    </xf>
    <xf numFmtId="4" fontId="15" fillId="2" borderId="51" xfId="0" applyNumberFormat="1" applyFont="1" applyFill="1" applyBorder="1" applyAlignment="1">
      <alignment vertical="top"/>
    </xf>
    <xf numFmtId="4" fontId="15" fillId="6" borderId="7" xfId="0" applyNumberFormat="1" applyFont="1" applyFill="1" applyBorder="1" applyAlignment="1">
      <alignment vertical="top"/>
    </xf>
    <xf numFmtId="4" fontId="15" fillId="2" borderId="52" xfId="0" applyNumberFormat="1" applyFont="1" applyFill="1" applyBorder="1" applyAlignment="1">
      <alignment vertical="top"/>
    </xf>
    <xf numFmtId="4" fontId="15" fillId="2" borderId="53" xfId="0" applyNumberFormat="1" applyFont="1" applyFill="1" applyBorder="1" applyAlignment="1">
      <alignment vertical="top"/>
    </xf>
    <xf numFmtId="49" fontId="15" fillId="2" borderId="53" xfId="0" applyNumberFormat="1" applyFont="1" applyFill="1" applyBorder="1" applyAlignment="1">
      <alignment vertical="top"/>
    </xf>
    <xf numFmtId="4" fontId="15" fillId="2" borderId="34" xfId="0" applyNumberFormat="1" applyFont="1" applyFill="1" applyBorder="1" applyAlignment="1">
      <alignment vertical="top"/>
    </xf>
    <xf numFmtId="4" fontId="15" fillId="2" borderId="55" xfId="0" applyNumberFormat="1" applyFont="1" applyFill="1" applyBorder="1" applyAlignment="1">
      <alignment vertical="top"/>
    </xf>
    <xf numFmtId="4" fontId="15" fillId="2" borderId="56" xfId="0" applyNumberFormat="1" applyFont="1" applyFill="1" applyBorder="1" applyAlignment="1">
      <alignment vertical="top"/>
    </xf>
    <xf numFmtId="49" fontId="15" fillId="2" borderId="34" xfId="0" applyNumberFormat="1" applyFont="1" applyFill="1" applyBorder="1" applyAlignment="1">
      <alignment vertical="top"/>
    </xf>
    <xf numFmtId="49" fontId="15" fillId="5" borderId="57" xfId="0" applyNumberFormat="1" applyFont="1" applyFill="1" applyBorder="1" applyAlignment="1">
      <alignment horizontal="left" vertical="top" wrapText="1"/>
    </xf>
    <xf numFmtId="49" fontId="15" fillId="5" borderId="57" xfId="0" applyNumberFormat="1" applyFont="1" applyFill="1" applyBorder="1" applyAlignment="1">
      <alignment horizontal="center" vertical="center"/>
    </xf>
    <xf numFmtId="4" fontId="15" fillId="2" borderId="58" xfId="0" applyNumberFormat="1" applyFont="1" applyFill="1" applyBorder="1" applyAlignment="1">
      <alignment vertical="top"/>
    </xf>
    <xf numFmtId="4" fontId="15" fillId="2" borderId="59" xfId="0" applyNumberFormat="1" applyFont="1" applyFill="1" applyBorder="1" applyAlignment="1">
      <alignment vertical="top"/>
    </xf>
    <xf numFmtId="4" fontId="15" fillId="2" borderId="3" xfId="0" applyNumberFormat="1" applyFont="1" applyFill="1" applyBorder="1" applyAlignment="1">
      <alignment vertical="top"/>
    </xf>
    <xf numFmtId="4" fontId="15" fillId="2" borderId="36" xfId="0" applyNumberFormat="1" applyFont="1" applyFill="1" applyBorder="1" applyAlignment="1">
      <alignment vertical="top"/>
    </xf>
    <xf numFmtId="49" fontId="15" fillId="2" borderId="59" xfId="0" applyNumberFormat="1" applyFont="1" applyFill="1" applyBorder="1" applyAlignment="1">
      <alignment vertical="top"/>
    </xf>
    <xf numFmtId="4" fontId="15" fillId="2" borderId="7" xfId="0" applyNumberFormat="1" applyFont="1" applyFill="1" applyBorder="1" applyAlignment="1">
      <alignment vertical="top"/>
    </xf>
    <xf numFmtId="0" fontId="16" fillId="0" borderId="60" xfId="0" applyFont="1" applyBorder="1" applyAlignment="1">
      <alignment vertical="top"/>
    </xf>
    <xf numFmtId="0" fontId="0" fillId="2" borderId="7" xfId="0" applyFont="1" applyFill="1" applyBorder="1" applyAlignment="1"/>
    <xf numFmtId="49" fontId="15" fillId="5" borderId="48" xfId="0" applyNumberFormat="1" applyFont="1" applyFill="1" applyBorder="1" applyAlignment="1">
      <alignment horizontal="center" vertical="center" wrapText="1"/>
    </xf>
    <xf numFmtId="49" fontId="15" fillId="5" borderId="48" xfId="0" applyNumberFormat="1" applyFont="1" applyFill="1" applyBorder="1" applyAlignment="1">
      <alignment horizontal="center" vertical="center"/>
    </xf>
    <xf numFmtId="166" fontId="15" fillId="5" borderId="48" xfId="0" applyNumberFormat="1" applyFont="1" applyFill="1" applyBorder="1" applyAlignment="1">
      <alignment vertical="center"/>
    </xf>
    <xf numFmtId="166" fontId="15" fillId="5" borderId="49" xfId="0" applyNumberFormat="1" applyFont="1" applyFill="1" applyBorder="1" applyAlignment="1">
      <alignment vertical="center"/>
    </xf>
    <xf numFmtId="166" fontId="15" fillId="5" borderId="54" xfId="0" applyNumberFormat="1" applyFont="1" applyFill="1" applyBorder="1" applyAlignment="1">
      <alignment vertical="center"/>
    </xf>
    <xf numFmtId="166" fontId="14" fillId="2" borderId="43" xfId="0" applyNumberFormat="1" applyFont="1" applyFill="1" applyBorder="1" applyAlignment="1">
      <alignment vertical="center"/>
    </xf>
    <xf numFmtId="49" fontId="13" fillId="4" borderId="37" xfId="0" applyNumberFormat="1" applyFont="1" applyFill="1" applyBorder="1" applyAlignment="1">
      <alignment horizontal="center"/>
    </xf>
    <xf numFmtId="0" fontId="15" fillId="2" borderId="42" xfId="0" applyNumberFormat="1" applyFont="1" applyFill="1" applyBorder="1" applyAlignment="1">
      <alignment vertical="top"/>
    </xf>
    <xf numFmtId="49" fontId="15" fillId="2" borderId="3" xfId="0" applyNumberFormat="1" applyFont="1" applyFill="1" applyBorder="1" applyAlignment="1">
      <alignment vertical="top"/>
    </xf>
    <xf numFmtId="4" fontId="14" fillId="2" borderId="43" xfId="0" applyNumberFormat="1" applyFont="1" applyFill="1" applyBorder="1" applyAlignment="1">
      <alignment vertical="center"/>
    </xf>
    <xf numFmtId="2" fontId="15" fillId="6" borderId="48" xfId="0" applyNumberFormat="1" applyFont="1" applyFill="1" applyBorder="1" applyAlignment="1">
      <alignment vertical="center"/>
    </xf>
    <xf numFmtId="2" fontId="14" fillId="2" borderId="43" xfId="0" applyNumberFormat="1" applyFont="1" applyFill="1" applyBorder="1" applyAlignment="1">
      <alignment vertical="center"/>
    </xf>
    <xf numFmtId="2" fontId="14" fillId="2" borderId="44" xfId="0" applyNumberFormat="1" applyFont="1" applyFill="1" applyBorder="1" applyAlignment="1">
      <alignment vertical="top"/>
    </xf>
    <xf numFmtId="2" fontId="15" fillId="2" borderId="50" xfId="0" applyNumberFormat="1" applyFont="1" applyFill="1" applyBorder="1" applyAlignment="1">
      <alignment vertical="center"/>
    </xf>
    <xf numFmtId="2" fontId="16" fillId="0" borderId="61" xfId="0" applyNumberFormat="1" applyFont="1" applyBorder="1" applyAlignment="1">
      <alignment vertical="center" shrinkToFit="1"/>
    </xf>
    <xf numFmtId="49" fontId="15" fillId="5" borderId="48" xfId="0" applyNumberFormat="1" applyFont="1" applyFill="1" applyBorder="1" applyAlignment="1">
      <alignment horizontal="left" vertical="center" wrapText="1"/>
    </xf>
    <xf numFmtId="49" fontId="14" fillId="2" borderId="27" xfId="0" applyNumberFormat="1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center" vertical="top"/>
    </xf>
    <xf numFmtId="166" fontId="14" fillId="2" borderId="27" xfId="0" applyNumberFormat="1" applyFont="1" applyFill="1" applyBorder="1" applyAlignment="1">
      <alignment vertical="top"/>
    </xf>
    <xf numFmtId="4" fontId="14" fillId="2" borderId="27" xfId="0" applyNumberFormat="1" applyFont="1" applyFill="1" applyBorder="1" applyAlignment="1">
      <alignment vertical="center"/>
    </xf>
    <xf numFmtId="2" fontId="14" fillId="2" borderId="29" xfId="0" applyNumberFormat="1" applyFont="1" applyFill="1" applyBorder="1" applyAlignment="1">
      <alignment horizontal="right" vertical="top"/>
    </xf>
    <xf numFmtId="49" fontId="15" fillId="5" borderId="62" xfId="0" applyNumberFormat="1" applyFont="1" applyFill="1" applyBorder="1" applyAlignment="1">
      <alignment horizontal="left" vertical="top" wrapText="1"/>
    </xf>
    <xf numFmtId="2" fontId="0" fillId="2" borderId="41" xfId="0" applyNumberFormat="1" applyFont="1" applyFill="1" applyBorder="1" applyAlignment="1"/>
    <xf numFmtId="2" fontId="0" fillId="2" borderId="6" xfId="0" applyNumberFormat="1" applyFont="1" applyFill="1" applyBorder="1" applyAlignment="1"/>
    <xf numFmtId="0" fontId="15" fillId="2" borderId="63" xfId="0" applyNumberFormat="1" applyFont="1" applyFill="1" applyBorder="1" applyAlignment="1">
      <alignment vertical="top"/>
    </xf>
    <xf numFmtId="2" fontId="15" fillId="6" borderId="62" xfId="0" applyNumberFormat="1" applyFont="1" applyFill="1" applyBorder="1" applyAlignment="1">
      <alignment horizontal="right" vertical="center"/>
    </xf>
    <xf numFmtId="0" fontId="14" fillId="2" borderId="27" xfId="0" applyFont="1" applyFill="1" applyBorder="1" applyAlignment="1">
      <alignment vertical="top"/>
    </xf>
    <xf numFmtId="2" fontId="0" fillId="2" borderId="62" xfId="0" applyNumberFormat="1" applyFont="1" applyFill="1" applyBorder="1" applyAlignment="1">
      <alignment vertical="top"/>
    </xf>
    <xf numFmtId="49" fontId="15" fillId="5" borderId="48" xfId="0" applyNumberFormat="1" applyFont="1" applyFill="1" applyBorder="1" applyAlignment="1">
      <alignment horizontal="center" vertical="top" wrapText="1"/>
    </xf>
    <xf numFmtId="166" fontId="15" fillId="5" borderId="64" xfId="0" applyNumberFormat="1" applyFont="1" applyFill="1" applyBorder="1" applyAlignment="1">
      <alignment horizontal="right" vertical="center"/>
    </xf>
    <xf numFmtId="49" fontId="14" fillId="2" borderId="65" xfId="0" applyNumberFormat="1" applyFont="1" applyFill="1" applyBorder="1" applyAlignment="1">
      <alignment horizontal="left" vertical="top" wrapText="1"/>
    </xf>
    <xf numFmtId="0" fontId="15" fillId="2" borderId="66" xfId="0" applyNumberFormat="1" applyFont="1" applyFill="1" applyBorder="1" applyAlignment="1">
      <alignment vertical="top"/>
    </xf>
    <xf numFmtId="49" fontId="14" fillId="2" borderId="67" xfId="0" applyNumberFormat="1" applyFont="1" applyFill="1" applyBorder="1" applyAlignment="1">
      <alignment horizontal="left" vertical="top" wrapText="1"/>
    </xf>
    <xf numFmtId="0" fontId="14" fillId="2" borderId="67" xfId="0" applyFont="1" applyFill="1" applyBorder="1" applyAlignment="1">
      <alignment horizontal="center" vertical="top"/>
    </xf>
    <xf numFmtId="0" fontId="14" fillId="2" borderId="67" xfId="0" applyFont="1" applyFill="1" applyBorder="1" applyAlignment="1">
      <alignment vertical="top"/>
    </xf>
    <xf numFmtId="44" fontId="14" fillId="2" borderId="68" xfId="0" applyNumberFormat="1" applyFont="1" applyFill="1" applyBorder="1" applyAlignment="1">
      <alignment vertical="top"/>
    </xf>
    <xf numFmtId="44" fontId="14" fillId="2" borderId="29" xfId="0" applyNumberFormat="1" applyFont="1" applyFill="1" applyBorder="1" applyAlignment="1">
      <alignment vertical="top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/>
    <xf numFmtId="164" fontId="5" fillId="2" borderId="7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" fontId="9" fillId="2" borderId="7" xfId="0" applyNumberFormat="1" applyFont="1" applyFill="1" applyBorder="1" applyAlignment="1"/>
    <xf numFmtId="49" fontId="5" fillId="2" borderId="7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vertical="top" readingOrder="1"/>
    </xf>
    <xf numFmtId="0" fontId="1" fillId="2" borderId="7" xfId="0" applyFont="1" applyFill="1" applyBorder="1" applyAlignment="1">
      <alignment vertical="top" wrapText="1"/>
    </xf>
    <xf numFmtId="4" fontId="3" fillId="3" borderId="14" xfId="0" applyNumberFormat="1" applyFont="1" applyFill="1" applyBorder="1" applyAlignment="1">
      <alignment vertical="center"/>
    </xf>
    <xf numFmtId="4" fontId="3" fillId="3" borderId="15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/>
    <xf numFmtId="4" fontId="8" fillId="2" borderId="9" xfId="0" applyNumberFormat="1" applyFont="1" applyFill="1" applyBorder="1" applyAlignment="1"/>
    <xf numFmtId="0" fontId="1" fillId="2" borderId="9" xfId="0" applyFont="1" applyFill="1" applyBorder="1" applyAlignment="1"/>
    <xf numFmtId="49" fontId="13" fillId="2" borderId="42" xfId="0" applyNumberFormat="1" applyFont="1" applyFill="1" applyBorder="1" applyAlignment="1">
      <alignment horizontal="left" vertical="center"/>
    </xf>
    <xf numFmtId="49" fontId="13" fillId="2" borderId="43" xfId="0" applyNumberFormat="1" applyFont="1" applyFill="1" applyBorder="1" applyAlignment="1">
      <alignment horizontal="left" vertical="center"/>
    </xf>
    <xf numFmtId="49" fontId="13" fillId="2" borderId="44" xfId="0" applyNumberFormat="1" applyFont="1" applyFill="1" applyBorder="1" applyAlignment="1">
      <alignment horizontal="left" vertical="center"/>
    </xf>
    <xf numFmtId="49" fontId="12" fillId="2" borderId="33" xfId="0" applyNumberFormat="1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49" fontId="13" fillId="2" borderId="38" xfId="0" applyNumberFormat="1" applyFont="1" applyFill="1" applyBorder="1" applyAlignment="1">
      <alignment horizontal="left" vertical="center"/>
    </xf>
    <xf numFmtId="49" fontId="13" fillId="2" borderId="39" xfId="0" applyNumberFormat="1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969696"/>
      <rgbColor rgb="FF464646"/>
      <rgbColor rgb="FFD2D2D2"/>
      <rgbColor rgb="FFC0C0C0"/>
      <rgbColor rgb="FF808080"/>
      <rgbColor rgb="FFFCF305"/>
      <rgbColor rgb="FF525252"/>
      <rgbColor rgb="FF99CCFF"/>
      <rgbColor rgb="FF0000D4"/>
      <rgbColor rgb="FF006411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0</xdr:row>
      <xdr:rowOff>276860</xdr:rowOff>
    </xdr:to>
    <xdr:pic>
      <xdr:nvPicPr>
        <xdr:cNvPr id="2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9"/>
  <sheetViews>
    <sheetView showGridLines="0" topLeftCell="A60" workbookViewId="0">
      <selection activeCell="H24" sqref="H24"/>
    </sheetView>
  </sheetViews>
  <sheetFormatPr defaultColWidth="7.28515625" defaultRowHeight="13.5" customHeight="1"/>
  <cols>
    <col min="1" max="1" width="6.7109375" style="1" customWidth="1"/>
    <col min="2" max="2" width="1.7109375" style="1" customWidth="1"/>
    <col min="3" max="3" width="5.42578125" style="1" customWidth="1"/>
    <col min="4" max="4" width="3.42578125" style="1" customWidth="1"/>
    <col min="5" max="5" width="13.85546875" style="1" customWidth="1"/>
    <col min="6" max="7" width="9" style="1" customWidth="1"/>
    <col min="8" max="8" width="10" style="1" customWidth="1"/>
    <col min="9" max="9" width="5.7109375" style="1" customWidth="1"/>
    <col min="10" max="10" width="4.140625" style="1" customWidth="1"/>
    <col min="11" max="11" width="9.140625" style="1" customWidth="1"/>
    <col min="12" max="12" width="9.7109375" style="1" customWidth="1"/>
    <col min="13" max="14" width="4.85546875" style="1" customWidth="1"/>
    <col min="15" max="15" width="1.7109375" style="1" customWidth="1"/>
    <col min="16" max="16" width="10" style="1" customWidth="1"/>
    <col min="17" max="17" width="3.42578125" style="1" customWidth="1"/>
    <col min="18" max="18" width="1.7109375" style="1" customWidth="1"/>
    <col min="19" max="256" width="7.42578125" style="1" customWidth="1"/>
  </cols>
  <sheetData>
    <row r="1" spans="1:18" ht="36.950000000000003" customHeight="1">
      <c r="A1" s="2"/>
      <c r="B1" s="3"/>
      <c r="C1" s="134" t="s">
        <v>0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4"/>
    </row>
    <row r="2" spans="1:18" ht="8.1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32.85" customHeight="1">
      <c r="A3" s="5"/>
      <c r="B3" s="6"/>
      <c r="C3" s="7"/>
      <c r="D3" s="9" t="s">
        <v>1</v>
      </c>
      <c r="E3" s="7"/>
      <c r="F3" s="136" t="s">
        <v>79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7"/>
      <c r="R3" s="8"/>
    </row>
    <row r="4" spans="1:18" ht="14.45" customHeight="1">
      <c r="A4" s="5"/>
      <c r="B4" s="6"/>
      <c r="C4" s="7"/>
      <c r="D4" s="10" t="s">
        <v>2</v>
      </c>
      <c r="E4" s="7"/>
      <c r="F4" s="11"/>
      <c r="G4" s="7"/>
      <c r="H4" s="7"/>
      <c r="I4" s="7"/>
      <c r="J4" s="7"/>
      <c r="K4" s="7"/>
      <c r="L4" s="7"/>
      <c r="M4" s="10" t="s">
        <v>3</v>
      </c>
      <c r="N4" s="7"/>
      <c r="O4" s="12"/>
      <c r="P4" s="7"/>
      <c r="Q4" s="7"/>
      <c r="R4" s="8"/>
    </row>
    <row r="5" spans="1:18" ht="14.45" customHeight="1">
      <c r="A5" s="5"/>
      <c r="B5" s="6"/>
      <c r="C5" s="7"/>
      <c r="D5" s="10" t="s">
        <v>4</v>
      </c>
      <c r="E5" s="7"/>
      <c r="F5" s="12"/>
      <c r="G5" s="7"/>
      <c r="H5" s="7"/>
      <c r="I5" s="7"/>
      <c r="J5" s="7"/>
      <c r="K5" s="7"/>
      <c r="L5" s="7"/>
      <c r="M5" s="10" t="s">
        <v>5</v>
      </c>
      <c r="N5" s="7"/>
      <c r="O5" s="138"/>
      <c r="P5" s="138"/>
      <c r="Q5" s="7"/>
      <c r="R5" s="8"/>
    </row>
    <row r="6" spans="1:18" ht="11.1" customHeight="1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</row>
    <row r="7" spans="1:18" ht="14.45" customHeight="1">
      <c r="A7" s="5"/>
      <c r="B7" s="6"/>
      <c r="C7" s="7"/>
      <c r="D7" s="10" t="s">
        <v>6</v>
      </c>
      <c r="E7" s="7"/>
      <c r="F7" s="13" t="s">
        <v>80</v>
      </c>
      <c r="G7" s="7"/>
      <c r="H7" s="7"/>
      <c r="I7" s="7"/>
      <c r="J7" s="7"/>
      <c r="K7" s="7"/>
      <c r="L7" s="7"/>
      <c r="M7" s="10" t="s">
        <v>7</v>
      </c>
      <c r="N7" s="7"/>
      <c r="O7" s="139"/>
      <c r="P7" s="139"/>
      <c r="Q7" s="7"/>
      <c r="R7" s="8"/>
    </row>
    <row r="8" spans="1:18" ht="18" customHeight="1">
      <c r="A8" s="5"/>
      <c r="B8" s="6"/>
      <c r="C8" s="7"/>
      <c r="D8" s="7"/>
      <c r="E8" s="12"/>
      <c r="F8" s="7"/>
      <c r="G8" s="7"/>
      <c r="H8" s="7"/>
      <c r="I8" s="7"/>
      <c r="J8" s="7"/>
      <c r="K8" s="7"/>
      <c r="L8" s="7"/>
      <c r="M8" s="10" t="s">
        <v>8</v>
      </c>
      <c r="N8" s="7"/>
      <c r="O8" s="139"/>
      <c r="P8" s="139"/>
      <c r="Q8" s="7"/>
      <c r="R8" s="8"/>
    </row>
    <row r="9" spans="1:18" ht="8.1" customHeight="1">
      <c r="A9" s="5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4.45" customHeight="1">
      <c r="A10" s="5"/>
      <c r="B10" s="6"/>
      <c r="C10" s="7"/>
      <c r="D10" s="10" t="s">
        <v>9</v>
      </c>
      <c r="E10" s="7"/>
      <c r="F10" s="7"/>
      <c r="G10" s="7"/>
      <c r="H10" s="7"/>
      <c r="I10" s="7"/>
      <c r="J10" s="7"/>
      <c r="K10" s="7"/>
      <c r="L10" s="7"/>
      <c r="M10" s="10" t="s">
        <v>10</v>
      </c>
      <c r="N10" s="7"/>
      <c r="O10" s="141"/>
      <c r="P10" s="139"/>
      <c r="Q10" s="7"/>
      <c r="R10" s="8"/>
    </row>
    <row r="11" spans="1:18" ht="18" customHeight="1">
      <c r="A11" s="5"/>
      <c r="B11" s="6"/>
      <c r="C11" s="7"/>
      <c r="D11" s="7"/>
      <c r="E11" s="14" t="s">
        <v>11</v>
      </c>
      <c r="F11" s="7"/>
      <c r="G11" s="7"/>
      <c r="H11" s="7"/>
      <c r="I11" s="7"/>
      <c r="J11" s="7"/>
      <c r="K11" s="7"/>
      <c r="L11" s="7"/>
      <c r="M11" s="10" t="s">
        <v>12</v>
      </c>
      <c r="N11" s="7"/>
      <c r="O11" s="141"/>
      <c r="P11" s="139"/>
      <c r="Q11" s="7"/>
      <c r="R11" s="8"/>
    </row>
    <row r="12" spans="1:18" ht="8.1" customHeight="1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</row>
    <row r="13" spans="1:18" ht="14.45" customHeight="1">
      <c r="A13" s="5"/>
      <c r="B13" s="6"/>
      <c r="C13" s="7"/>
      <c r="D13" s="10" t="s">
        <v>13</v>
      </c>
      <c r="E13" s="7"/>
      <c r="F13" s="7"/>
      <c r="G13" s="7"/>
      <c r="H13" s="7"/>
      <c r="I13" s="7"/>
      <c r="J13" s="7"/>
      <c r="K13" s="7"/>
      <c r="L13" s="7"/>
      <c r="M13" s="10" t="s">
        <v>10</v>
      </c>
      <c r="N13" s="7"/>
      <c r="O13" s="139"/>
      <c r="P13" s="139"/>
      <c r="Q13" s="7"/>
      <c r="R13" s="8"/>
    </row>
    <row r="14" spans="1:18" ht="18" customHeight="1">
      <c r="A14" s="5"/>
      <c r="B14" s="6"/>
      <c r="C14" s="7"/>
      <c r="D14" s="7"/>
      <c r="E14" s="12"/>
      <c r="F14" s="7"/>
      <c r="G14" s="7"/>
      <c r="H14" s="7"/>
      <c r="I14" s="7"/>
      <c r="J14" s="7"/>
      <c r="K14" s="7"/>
      <c r="L14" s="7"/>
      <c r="M14" s="10" t="s">
        <v>14</v>
      </c>
      <c r="N14" s="7"/>
      <c r="O14" s="139"/>
      <c r="P14" s="139"/>
      <c r="Q14" s="7"/>
      <c r="R14" s="8"/>
    </row>
    <row r="15" spans="1:18" ht="8.1" customHeight="1">
      <c r="A15" s="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</row>
    <row r="16" spans="1:18" ht="14.45" customHeight="1">
      <c r="A16" s="5"/>
      <c r="B16" s="6"/>
      <c r="C16" s="7"/>
      <c r="D16" s="10" t="s">
        <v>15</v>
      </c>
      <c r="E16" s="7"/>
      <c r="F16" s="7"/>
      <c r="G16" s="7"/>
      <c r="H16" s="7"/>
      <c r="I16" s="7"/>
      <c r="J16" s="7"/>
      <c r="K16" s="7"/>
      <c r="L16" s="7"/>
      <c r="M16" s="10" t="s">
        <v>10</v>
      </c>
      <c r="N16" s="7"/>
      <c r="O16" s="141"/>
      <c r="P16" s="139"/>
      <c r="Q16" s="7"/>
      <c r="R16" s="8"/>
    </row>
    <row r="17" spans="1:18" ht="18" customHeight="1">
      <c r="A17" s="5"/>
      <c r="B17" s="6"/>
      <c r="C17" s="7"/>
      <c r="D17" s="7"/>
      <c r="E17" s="14" t="s">
        <v>11</v>
      </c>
      <c r="F17" s="7"/>
      <c r="G17" s="7"/>
      <c r="H17" s="7"/>
      <c r="I17" s="7"/>
      <c r="J17" s="7"/>
      <c r="K17" s="7"/>
      <c r="L17" s="7"/>
      <c r="M17" s="10" t="s">
        <v>12</v>
      </c>
      <c r="N17" s="7"/>
      <c r="O17" s="141"/>
      <c r="P17" s="139"/>
      <c r="Q17" s="7"/>
      <c r="R17" s="8"/>
    </row>
    <row r="18" spans="1:18" ht="8.1" customHeight="1">
      <c r="A18" s="5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</row>
    <row r="19" spans="1:18" ht="14.45" customHeight="1">
      <c r="A19" s="5"/>
      <c r="B19" s="6"/>
      <c r="C19" s="7"/>
      <c r="D19" s="10" t="s">
        <v>16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</row>
    <row r="20" spans="1:18" ht="16.5" customHeight="1">
      <c r="A20" s="5"/>
      <c r="B20" s="6"/>
      <c r="C20" s="7"/>
      <c r="D20" s="7"/>
      <c r="E20" s="146"/>
      <c r="F20" s="146"/>
      <c r="G20" s="146"/>
      <c r="H20" s="146"/>
      <c r="I20" s="146"/>
      <c r="J20" s="146"/>
      <c r="K20" s="146"/>
      <c r="L20" s="146"/>
      <c r="M20" s="7"/>
      <c r="N20" s="7"/>
      <c r="O20" s="7"/>
      <c r="P20" s="7"/>
      <c r="Q20" s="7"/>
      <c r="R20" s="8"/>
    </row>
    <row r="21" spans="1:18" ht="8.1" customHeight="1">
      <c r="A21" s="5"/>
      <c r="B21" s="6"/>
      <c r="C21" s="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7"/>
      <c r="R21" s="8"/>
    </row>
    <row r="22" spans="1:18" ht="8.1" customHeight="1">
      <c r="A22" s="5"/>
      <c r="B22" s="6"/>
      <c r="C22" s="7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7"/>
      <c r="R22" s="8"/>
    </row>
    <row r="23" spans="1:18" ht="14.45" customHeight="1">
      <c r="A23" s="5"/>
      <c r="B23" s="6"/>
      <c r="C23" s="7"/>
      <c r="D23" s="17" t="s">
        <v>17</v>
      </c>
      <c r="E23" s="7"/>
      <c r="F23" s="7"/>
      <c r="G23" s="7"/>
      <c r="H23" s="7"/>
      <c r="I23" s="7"/>
      <c r="J23" s="7"/>
      <c r="K23" s="7"/>
      <c r="L23" s="7"/>
      <c r="M23" s="147">
        <f>'Výkaz výmer'!F28</f>
        <v>0</v>
      </c>
      <c r="N23" s="147"/>
      <c r="O23" s="147"/>
      <c r="P23" s="147"/>
      <c r="Q23" s="7"/>
      <c r="R23" s="8"/>
    </row>
    <row r="24" spans="1:18" ht="14.45" customHeight="1">
      <c r="A24" s="5"/>
      <c r="B24" s="6"/>
      <c r="C24" s="7"/>
      <c r="D24" s="18" t="s">
        <v>18</v>
      </c>
      <c r="E24" s="7"/>
      <c r="F24" s="7"/>
      <c r="G24" s="7"/>
      <c r="H24" s="7"/>
      <c r="I24" s="7"/>
      <c r="J24" s="7"/>
      <c r="K24" s="7"/>
      <c r="L24" s="7"/>
      <c r="M24" s="147">
        <f>0</f>
        <v>0</v>
      </c>
      <c r="N24" s="147"/>
      <c r="O24" s="147"/>
      <c r="P24" s="147"/>
      <c r="Q24" s="7"/>
      <c r="R24" s="8"/>
    </row>
    <row r="25" spans="1:18" ht="8.1" customHeight="1">
      <c r="A25" s="5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</row>
    <row r="26" spans="1:18" ht="25.35" customHeight="1">
      <c r="A26" s="5"/>
      <c r="B26" s="6"/>
      <c r="C26" s="7"/>
      <c r="D26" s="19" t="s">
        <v>19</v>
      </c>
      <c r="E26" s="15"/>
      <c r="F26" s="15"/>
      <c r="G26" s="15"/>
      <c r="H26" s="15"/>
      <c r="I26" s="15"/>
      <c r="J26" s="15"/>
      <c r="K26" s="15"/>
      <c r="L26" s="15"/>
      <c r="M26" s="148">
        <f>ROUND(M23+M24,2)</f>
        <v>0</v>
      </c>
      <c r="N26" s="149"/>
      <c r="O26" s="149"/>
      <c r="P26" s="149"/>
      <c r="Q26" s="7"/>
      <c r="R26" s="8"/>
    </row>
    <row r="27" spans="1:18" ht="8.1" customHeight="1">
      <c r="A27" s="5"/>
      <c r="B27" s="6"/>
      <c r="C27" s="7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7"/>
      <c r="R27" s="8"/>
    </row>
    <row r="28" spans="1:18" ht="14.45" customHeight="1">
      <c r="A28" s="5"/>
      <c r="B28" s="6"/>
      <c r="C28" s="7"/>
      <c r="D28" s="20" t="s">
        <v>20</v>
      </c>
      <c r="E28" s="20" t="s">
        <v>21</v>
      </c>
      <c r="F28" s="21">
        <v>0.2</v>
      </c>
      <c r="G28" s="22" t="s">
        <v>22</v>
      </c>
      <c r="H28" s="140">
        <f>L34</f>
        <v>0</v>
      </c>
      <c r="I28" s="137"/>
      <c r="J28" s="137"/>
      <c r="K28" s="7"/>
      <c r="L28" s="7"/>
      <c r="M28" s="140">
        <f>(H28-M23)</f>
        <v>0</v>
      </c>
      <c r="N28" s="137"/>
      <c r="O28" s="137"/>
      <c r="P28" s="137"/>
      <c r="Q28" s="7"/>
      <c r="R28" s="8"/>
    </row>
    <row r="29" spans="1:18" ht="14.45" customHeight="1">
      <c r="A29" s="5"/>
      <c r="B29" s="6"/>
      <c r="C29" s="7"/>
      <c r="D29" s="7"/>
      <c r="E29" s="20" t="s">
        <v>23</v>
      </c>
      <c r="F29" s="21">
        <v>0.2</v>
      </c>
      <c r="G29" s="22" t="s">
        <v>22</v>
      </c>
      <c r="H29" s="140">
        <v>0</v>
      </c>
      <c r="I29" s="137"/>
      <c r="J29" s="137"/>
      <c r="K29" s="7"/>
      <c r="L29" s="7"/>
      <c r="M29" s="140">
        <v>0</v>
      </c>
      <c r="N29" s="137"/>
      <c r="O29" s="137"/>
      <c r="P29" s="137"/>
      <c r="Q29" s="7"/>
      <c r="R29" s="8"/>
    </row>
    <row r="30" spans="1:18" ht="14.45" hidden="1" customHeight="1">
      <c r="A30" s="5"/>
      <c r="B30" s="6"/>
      <c r="C30" s="7"/>
      <c r="D30" s="7"/>
      <c r="E30" s="20" t="s">
        <v>24</v>
      </c>
      <c r="F30" s="21">
        <v>0.2</v>
      </c>
      <c r="G30" s="22" t="s">
        <v>25</v>
      </c>
      <c r="H30" s="140"/>
      <c r="I30" s="137"/>
      <c r="J30" s="137"/>
      <c r="K30" s="7"/>
      <c r="L30" s="7"/>
      <c r="M30" s="140">
        <v>0</v>
      </c>
      <c r="N30" s="137"/>
      <c r="O30" s="137"/>
      <c r="P30" s="137"/>
      <c r="Q30" s="7"/>
      <c r="R30" s="8"/>
    </row>
    <row r="31" spans="1:18" ht="14.45" hidden="1" customHeight="1">
      <c r="A31" s="5"/>
      <c r="B31" s="6"/>
      <c r="C31" s="7"/>
      <c r="D31" s="7"/>
      <c r="E31" s="20" t="s">
        <v>26</v>
      </c>
      <c r="F31" s="21">
        <v>0.2</v>
      </c>
      <c r="G31" s="22" t="s">
        <v>25</v>
      </c>
      <c r="H31" s="140"/>
      <c r="I31" s="137"/>
      <c r="J31" s="137"/>
      <c r="K31" s="7"/>
      <c r="L31" s="7"/>
      <c r="M31" s="140">
        <v>0</v>
      </c>
      <c r="N31" s="137"/>
      <c r="O31" s="137"/>
      <c r="P31" s="137"/>
      <c r="Q31" s="7"/>
      <c r="R31" s="8"/>
    </row>
    <row r="32" spans="1:18" ht="14.45" hidden="1" customHeight="1">
      <c r="A32" s="5"/>
      <c r="B32" s="6"/>
      <c r="C32" s="7"/>
      <c r="D32" s="7"/>
      <c r="E32" s="20" t="s">
        <v>27</v>
      </c>
      <c r="F32" s="21">
        <v>0</v>
      </c>
      <c r="G32" s="22" t="s">
        <v>25</v>
      </c>
      <c r="H32" s="140"/>
      <c r="I32" s="137"/>
      <c r="J32" s="137"/>
      <c r="K32" s="7"/>
      <c r="L32" s="7"/>
      <c r="M32" s="140">
        <v>0</v>
      </c>
      <c r="N32" s="137"/>
      <c r="O32" s="137"/>
      <c r="P32" s="137"/>
      <c r="Q32" s="7"/>
      <c r="R32" s="8"/>
    </row>
    <row r="33" spans="1:18" ht="8.1" customHeight="1">
      <c r="A33" s="5"/>
      <c r="B33" s="6"/>
      <c r="C33" s="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7"/>
      <c r="R33" s="8"/>
    </row>
    <row r="34" spans="1:18" ht="25.35" customHeight="1">
      <c r="A34" s="5"/>
      <c r="B34" s="6"/>
      <c r="C34" s="24"/>
      <c r="D34" s="25" t="s">
        <v>28</v>
      </c>
      <c r="E34" s="26"/>
      <c r="F34" s="26"/>
      <c r="G34" s="27" t="s">
        <v>29</v>
      </c>
      <c r="H34" s="28" t="s">
        <v>30</v>
      </c>
      <c r="I34" s="26"/>
      <c r="J34" s="26"/>
      <c r="K34" s="26"/>
      <c r="L34" s="144">
        <f>M26*1.2</f>
        <v>0</v>
      </c>
      <c r="M34" s="144"/>
      <c r="N34" s="144"/>
      <c r="O34" s="144"/>
      <c r="P34" s="145"/>
      <c r="Q34" s="29"/>
      <c r="R34" s="8"/>
    </row>
    <row r="35" spans="1:18" ht="14.45" customHeight="1">
      <c r="A35" s="5"/>
      <c r="B35" s="6"/>
      <c r="C35" s="7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7"/>
      <c r="R35" s="8"/>
    </row>
    <row r="36" spans="1:18" ht="13.5" customHeight="1">
      <c r="A36" s="5"/>
      <c r="B36" s="6"/>
      <c r="C36" s="7"/>
      <c r="D36" s="15"/>
      <c r="E36" s="15"/>
      <c r="F36" s="15"/>
      <c r="G36" s="15"/>
      <c r="H36" s="15"/>
      <c r="I36" s="7"/>
      <c r="J36" s="15"/>
      <c r="K36" s="15"/>
      <c r="L36" s="15"/>
      <c r="M36" s="15"/>
      <c r="N36" s="15"/>
      <c r="O36" s="15"/>
      <c r="P36" s="15"/>
      <c r="Q36" s="7"/>
      <c r="R36" s="8"/>
    </row>
    <row r="37" spans="1:18" ht="15" customHeight="1">
      <c r="A37" s="5"/>
      <c r="B37" s="6"/>
      <c r="C37" s="31"/>
      <c r="D37" s="32" t="s">
        <v>31</v>
      </c>
      <c r="E37" s="16"/>
      <c r="F37" s="16"/>
      <c r="G37" s="16"/>
      <c r="H37" s="33"/>
      <c r="I37" s="34"/>
      <c r="J37" s="32" t="s">
        <v>32</v>
      </c>
      <c r="K37" s="16"/>
      <c r="L37" s="16"/>
      <c r="M37" s="16"/>
      <c r="N37" s="16"/>
      <c r="O37" s="16"/>
      <c r="P37" s="33"/>
      <c r="Q37" s="35"/>
      <c r="R37" s="8"/>
    </row>
    <row r="38" spans="1:18" ht="13.5" customHeight="1">
      <c r="A38" s="5"/>
      <c r="B38" s="6"/>
      <c r="C38" s="31"/>
      <c r="D38" s="35"/>
      <c r="E38" s="7"/>
      <c r="F38" s="7"/>
      <c r="G38" s="7"/>
      <c r="H38" s="31"/>
      <c r="I38" s="34"/>
      <c r="J38" s="35"/>
      <c r="K38" s="7"/>
      <c r="L38" s="7"/>
      <c r="M38" s="7"/>
      <c r="N38" s="7"/>
      <c r="O38" s="7"/>
      <c r="P38" s="31"/>
      <c r="Q38" s="35"/>
      <c r="R38" s="8"/>
    </row>
    <row r="39" spans="1:18" ht="13.5" customHeight="1">
      <c r="A39" s="5"/>
      <c r="B39" s="6"/>
      <c r="C39" s="31"/>
      <c r="D39" s="35"/>
      <c r="E39" s="7"/>
      <c r="F39" s="7"/>
      <c r="G39" s="7"/>
      <c r="H39" s="31"/>
      <c r="I39" s="34"/>
      <c r="J39" s="35"/>
      <c r="K39" s="7"/>
      <c r="L39" s="7"/>
      <c r="M39" s="7"/>
      <c r="N39" s="7"/>
      <c r="O39" s="7"/>
      <c r="P39" s="31"/>
      <c r="Q39" s="35"/>
      <c r="R39" s="8"/>
    </row>
    <row r="40" spans="1:18" ht="13.5" customHeight="1">
      <c r="A40" s="5"/>
      <c r="B40" s="6"/>
      <c r="C40" s="31"/>
      <c r="D40" s="35"/>
      <c r="E40" s="7"/>
      <c r="F40" s="7"/>
      <c r="G40" s="7"/>
      <c r="H40" s="31"/>
      <c r="I40" s="34"/>
      <c r="J40" s="35"/>
      <c r="K40" s="7"/>
      <c r="L40" s="7"/>
      <c r="M40" s="7"/>
      <c r="N40" s="7"/>
      <c r="O40" s="7"/>
      <c r="P40" s="31"/>
      <c r="Q40" s="35"/>
      <c r="R40" s="8"/>
    </row>
    <row r="41" spans="1:18" ht="13.5" customHeight="1">
      <c r="A41" s="5"/>
      <c r="B41" s="6"/>
      <c r="C41" s="31"/>
      <c r="D41" s="35"/>
      <c r="E41" s="7"/>
      <c r="F41" s="7"/>
      <c r="G41" s="7"/>
      <c r="H41" s="31"/>
      <c r="I41" s="34"/>
      <c r="J41" s="35"/>
      <c r="K41" s="7"/>
      <c r="L41" s="7"/>
      <c r="M41" s="7"/>
      <c r="N41" s="7"/>
      <c r="O41" s="7"/>
      <c r="P41" s="31"/>
      <c r="Q41" s="35"/>
      <c r="R41" s="8"/>
    </row>
    <row r="42" spans="1:18" ht="13.5" customHeight="1">
      <c r="A42" s="5"/>
      <c r="B42" s="6"/>
      <c r="C42" s="31"/>
      <c r="D42" s="35"/>
      <c r="E42" s="7"/>
      <c r="F42" s="7"/>
      <c r="G42" s="7"/>
      <c r="H42" s="31"/>
      <c r="I42" s="34"/>
      <c r="J42" s="35"/>
      <c r="K42" s="7"/>
      <c r="L42" s="7"/>
      <c r="M42" s="7"/>
      <c r="N42" s="7"/>
      <c r="O42" s="7"/>
      <c r="P42" s="31"/>
      <c r="Q42" s="35"/>
      <c r="R42" s="8"/>
    </row>
    <row r="43" spans="1:18" ht="13.5" customHeight="1">
      <c r="A43" s="5"/>
      <c r="B43" s="6"/>
      <c r="C43" s="31"/>
      <c r="D43" s="35"/>
      <c r="E43" s="7"/>
      <c r="F43" s="7"/>
      <c r="G43" s="7"/>
      <c r="H43" s="31"/>
      <c r="I43" s="34"/>
      <c r="J43" s="35"/>
      <c r="K43" s="7"/>
      <c r="L43" s="7"/>
      <c r="M43" s="7"/>
      <c r="N43" s="7"/>
      <c r="O43" s="7"/>
      <c r="P43" s="31"/>
      <c r="Q43" s="35"/>
      <c r="R43" s="8"/>
    </row>
    <row r="44" spans="1:18" ht="13.5" customHeight="1">
      <c r="A44" s="5"/>
      <c r="B44" s="6"/>
      <c r="C44" s="31"/>
      <c r="D44" s="35"/>
      <c r="E44" s="7"/>
      <c r="F44" s="7"/>
      <c r="G44" s="7"/>
      <c r="H44" s="31"/>
      <c r="I44" s="34"/>
      <c r="J44" s="35"/>
      <c r="K44" s="7"/>
      <c r="L44" s="7"/>
      <c r="M44" s="7"/>
      <c r="N44" s="7"/>
      <c r="O44" s="7"/>
      <c r="P44" s="31"/>
      <c r="Q44" s="35"/>
      <c r="R44" s="8"/>
    </row>
    <row r="45" spans="1:18" ht="13.5" customHeight="1">
      <c r="A45" s="5"/>
      <c r="B45" s="6"/>
      <c r="C45" s="31"/>
      <c r="D45" s="35"/>
      <c r="E45" s="7"/>
      <c r="F45" s="7"/>
      <c r="G45" s="7"/>
      <c r="H45" s="31"/>
      <c r="I45" s="34"/>
      <c r="J45" s="35"/>
      <c r="K45" s="7"/>
      <c r="L45" s="7"/>
      <c r="M45" s="7"/>
      <c r="N45" s="7"/>
      <c r="O45" s="7"/>
      <c r="P45" s="31"/>
      <c r="Q45" s="35"/>
      <c r="R45" s="8"/>
    </row>
    <row r="46" spans="1:18" ht="15" customHeight="1">
      <c r="A46" s="5"/>
      <c r="B46" s="6"/>
      <c r="C46" s="31"/>
      <c r="D46" s="36" t="s">
        <v>33</v>
      </c>
      <c r="E46" s="15"/>
      <c r="F46" s="15"/>
      <c r="G46" s="37"/>
      <c r="H46" s="38"/>
      <c r="I46" s="34"/>
      <c r="J46" s="36" t="s">
        <v>33</v>
      </c>
      <c r="K46" s="15"/>
      <c r="L46" s="15"/>
      <c r="M46" s="15"/>
      <c r="N46" s="37"/>
      <c r="O46" s="15"/>
      <c r="P46" s="38"/>
      <c r="Q46" s="35"/>
      <c r="R46" s="8"/>
    </row>
    <row r="47" spans="1:18" ht="13.5" customHeight="1">
      <c r="A47" s="5"/>
      <c r="B47" s="6"/>
      <c r="C47" s="7"/>
      <c r="D47" s="39"/>
      <c r="E47" s="39"/>
      <c r="F47" s="39"/>
      <c r="G47" s="39"/>
      <c r="H47" s="39"/>
      <c r="I47" s="7"/>
      <c r="J47" s="39"/>
      <c r="K47" s="39"/>
      <c r="L47" s="39"/>
      <c r="M47" s="39"/>
      <c r="N47" s="39"/>
      <c r="O47" s="39"/>
      <c r="P47" s="39"/>
      <c r="Q47" s="7"/>
      <c r="R47" s="8"/>
    </row>
    <row r="48" spans="1:18" ht="15" customHeight="1">
      <c r="A48" s="5"/>
      <c r="B48" s="6"/>
      <c r="C48" s="31"/>
      <c r="D48" s="32" t="s">
        <v>34</v>
      </c>
      <c r="E48" s="16"/>
      <c r="F48" s="16"/>
      <c r="G48" s="16"/>
      <c r="H48" s="33"/>
      <c r="I48" s="34"/>
      <c r="J48" s="32" t="s">
        <v>35</v>
      </c>
      <c r="K48" s="16"/>
      <c r="L48" s="16"/>
      <c r="M48" s="16"/>
      <c r="N48" s="16"/>
      <c r="O48" s="16"/>
      <c r="P48" s="33"/>
      <c r="Q48" s="35"/>
      <c r="R48" s="8"/>
    </row>
    <row r="49" spans="1:18" ht="13.5" customHeight="1">
      <c r="A49" s="5"/>
      <c r="B49" s="6"/>
      <c r="C49" s="31"/>
      <c r="D49" s="35"/>
      <c r="E49" s="7"/>
      <c r="F49" s="7"/>
      <c r="G49" s="7"/>
      <c r="H49" s="31"/>
      <c r="I49" s="34"/>
      <c r="J49" s="35"/>
      <c r="K49" s="7"/>
      <c r="L49" s="7"/>
      <c r="M49" s="7"/>
      <c r="N49" s="7"/>
      <c r="O49" s="7"/>
      <c r="P49" s="31"/>
      <c r="Q49" s="35"/>
      <c r="R49" s="8"/>
    </row>
    <row r="50" spans="1:18" ht="13.5" customHeight="1">
      <c r="A50" s="5"/>
      <c r="B50" s="6"/>
      <c r="C50" s="31"/>
      <c r="D50" s="35"/>
      <c r="E50" s="142"/>
      <c r="F50" s="143"/>
      <c r="G50" s="143"/>
      <c r="H50" s="31"/>
      <c r="I50" s="34"/>
      <c r="J50" s="35"/>
      <c r="K50" s="7"/>
      <c r="L50" s="7"/>
      <c r="M50" s="7"/>
      <c r="N50" s="7"/>
      <c r="O50" s="7"/>
      <c r="P50" s="31"/>
      <c r="Q50" s="35"/>
      <c r="R50" s="8"/>
    </row>
    <row r="51" spans="1:18" ht="13.5" customHeight="1">
      <c r="A51" s="5"/>
      <c r="B51" s="6"/>
      <c r="C51" s="31"/>
      <c r="D51" s="35"/>
      <c r="E51" s="143"/>
      <c r="F51" s="143"/>
      <c r="G51" s="143"/>
      <c r="H51" s="31"/>
      <c r="I51" s="34"/>
      <c r="J51" s="35"/>
      <c r="K51" s="7"/>
      <c r="L51" s="7"/>
      <c r="M51" s="7"/>
      <c r="N51" s="7"/>
      <c r="O51" s="7"/>
      <c r="P51" s="31"/>
      <c r="Q51" s="35"/>
      <c r="R51" s="8"/>
    </row>
    <row r="52" spans="1:18" ht="13.5" customHeight="1">
      <c r="A52" s="5"/>
      <c r="B52" s="6"/>
      <c r="C52" s="31"/>
      <c r="D52" s="35"/>
      <c r="E52" s="143"/>
      <c r="F52" s="143"/>
      <c r="G52" s="143"/>
      <c r="H52" s="31"/>
      <c r="I52" s="34"/>
      <c r="J52" s="35"/>
      <c r="K52" s="7"/>
      <c r="L52" s="7"/>
      <c r="M52" s="7"/>
      <c r="N52" s="7"/>
      <c r="O52" s="7"/>
      <c r="P52" s="31"/>
      <c r="Q52" s="35"/>
      <c r="R52" s="8"/>
    </row>
    <row r="53" spans="1:18" ht="13.5" customHeight="1">
      <c r="A53" s="5"/>
      <c r="B53" s="6"/>
      <c r="C53" s="31"/>
      <c r="D53" s="35"/>
      <c r="E53" s="143"/>
      <c r="F53" s="143"/>
      <c r="G53" s="143"/>
      <c r="H53" s="31"/>
      <c r="I53" s="34"/>
      <c r="J53" s="35"/>
      <c r="K53" s="7"/>
      <c r="L53" s="7"/>
      <c r="M53" s="7"/>
      <c r="N53" s="7"/>
      <c r="O53" s="7"/>
      <c r="P53" s="31"/>
      <c r="Q53" s="35"/>
      <c r="R53" s="8"/>
    </row>
    <row r="54" spans="1:18" ht="13.5" customHeight="1">
      <c r="A54" s="5"/>
      <c r="B54" s="6"/>
      <c r="C54" s="31"/>
      <c r="D54" s="35"/>
      <c r="E54" s="143"/>
      <c r="F54" s="143"/>
      <c r="G54" s="143"/>
      <c r="H54" s="31"/>
      <c r="I54" s="34"/>
      <c r="J54" s="35"/>
      <c r="K54" s="7"/>
      <c r="L54" s="7"/>
      <c r="M54" s="7"/>
      <c r="N54" s="7"/>
      <c r="O54" s="7"/>
      <c r="P54" s="31"/>
      <c r="Q54" s="35"/>
      <c r="R54" s="8"/>
    </row>
    <row r="55" spans="1:18" ht="13.5" customHeight="1">
      <c r="A55" s="5"/>
      <c r="B55" s="6"/>
      <c r="C55" s="31"/>
      <c r="D55" s="35"/>
      <c r="E55" s="143"/>
      <c r="F55" s="143"/>
      <c r="G55" s="143"/>
      <c r="H55" s="31"/>
      <c r="I55" s="34"/>
      <c r="J55" s="35"/>
      <c r="K55" s="7"/>
      <c r="L55" s="7"/>
      <c r="M55" s="7"/>
      <c r="N55" s="7"/>
      <c r="O55" s="7"/>
      <c r="P55" s="31"/>
      <c r="Q55" s="35"/>
      <c r="R55" s="8"/>
    </row>
    <row r="56" spans="1:18" ht="13.5" customHeight="1">
      <c r="A56" s="5"/>
      <c r="B56" s="6"/>
      <c r="C56" s="31"/>
      <c r="D56" s="35"/>
      <c r="E56" s="7"/>
      <c r="F56" s="7"/>
      <c r="G56" s="7"/>
      <c r="H56" s="31"/>
      <c r="I56" s="34"/>
      <c r="J56" s="35"/>
      <c r="K56" s="7"/>
      <c r="L56" s="7"/>
      <c r="M56" s="7"/>
      <c r="N56" s="7"/>
      <c r="O56" s="7"/>
      <c r="P56" s="31"/>
      <c r="Q56" s="35"/>
      <c r="R56" s="8"/>
    </row>
    <row r="57" spans="1:18" ht="15" customHeight="1">
      <c r="A57" s="5"/>
      <c r="B57" s="6"/>
      <c r="C57" s="31"/>
      <c r="D57" s="36" t="s">
        <v>33</v>
      </c>
      <c r="E57" s="15"/>
      <c r="F57" s="15"/>
      <c r="G57" s="37"/>
      <c r="H57" s="38"/>
      <c r="I57" s="34"/>
      <c r="J57" s="36" t="s">
        <v>33</v>
      </c>
      <c r="K57" s="15"/>
      <c r="L57" s="15"/>
      <c r="M57" s="15"/>
      <c r="N57" s="37"/>
      <c r="O57" s="15"/>
      <c r="P57" s="38"/>
      <c r="Q57" s="35"/>
      <c r="R57" s="8"/>
    </row>
    <row r="58" spans="1:18" ht="14.45" customHeight="1">
      <c r="A58" s="5"/>
      <c r="B58" s="40"/>
      <c r="C58" s="41"/>
      <c r="D58" s="42"/>
      <c r="E58" s="42"/>
      <c r="F58" s="42"/>
      <c r="G58" s="42"/>
      <c r="H58" s="42"/>
      <c r="I58" s="41"/>
      <c r="J58" s="42"/>
      <c r="K58" s="42"/>
      <c r="L58" s="42"/>
      <c r="M58" s="42"/>
      <c r="N58" s="42"/>
      <c r="O58" s="42"/>
      <c r="P58" s="42"/>
      <c r="Q58" s="41"/>
      <c r="R58" s="43"/>
    </row>
    <row r="59" spans="1:18" ht="13.5" customHeight="1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6"/>
    </row>
  </sheetData>
  <mergeCells count="27">
    <mergeCell ref="E50:G55"/>
    <mergeCell ref="L34:P34"/>
    <mergeCell ref="O14:P14"/>
    <mergeCell ref="O16:P16"/>
    <mergeCell ref="O17:P17"/>
    <mergeCell ref="E20:L20"/>
    <mergeCell ref="M23:P23"/>
    <mergeCell ref="M24:P24"/>
    <mergeCell ref="M26:P26"/>
    <mergeCell ref="H28:J28"/>
    <mergeCell ref="M28:P28"/>
    <mergeCell ref="H29:J29"/>
    <mergeCell ref="M29:P29"/>
    <mergeCell ref="H30:J30"/>
    <mergeCell ref="M30:P30"/>
    <mergeCell ref="C1:Q1"/>
    <mergeCell ref="F3:P3"/>
    <mergeCell ref="O5:P5"/>
    <mergeCell ref="O7:P7"/>
    <mergeCell ref="H32:J32"/>
    <mergeCell ref="M32:P32"/>
    <mergeCell ref="H31:J31"/>
    <mergeCell ref="M31:P31"/>
    <mergeCell ref="O8:P8"/>
    <mergeCell ref="O10:P10"/>
    <mergeCell ref="O11:P11"/>
    <mergeCell ref="O13:P13"/>
  </mergeCells>
  <pageMargins left="0.58333299999999999" right="0.58333299999999999" top="0.5" bottom="0.466667" header="0" footer="0"/>
  <pageSetup scale="77" orientation="portrait"/>
  <headerFooter>
    <oddFooter>&amp;C&amp;"Trebuchet MS,Regular"&amp;8&amp;K000000Strana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8"/>
  <sheetViews>
    <sheetView showGridLines="0" tabSelected="1" zoomScale="131" zoomScaleNormal="136" workbookViewId="0">
      <selection activeCell="B2" sqref="B2:F2"/>
    </sheetView>
  </sheetViews>
  <sheetFormatPr defaultColWidth="9.140625" defaultRowHeight="12.95" customHeight="1"/>
  <cols>
    <col min="1" max="1" width="5.42578125" style="47" customWidth="1"/>
    <col min="2" max="2" width="54.28515625" style="47" customWidth="1"/>
    <col min="3" max="3" width="4.85546875" style="47" customWidth="1"/>
    <col min="4" max="4" width="10.7109375" style="47" customWidth="1"/>
    <col min="5" max="5" width="9.85546875" style="47" customWidth="1"/>
    <col min="6" max="6" width="12.7109375" style="47" customWidth="1"/>
    <col min="7" max="22" width="9.140625" style="47" hidden="1" customWidth="1"/>
    <col min="23" max="255" width="9.140625" style="47" customWidth="1"/>
  </cols>
  <sheetData>
    <row r="1" spans="1:24" ht="21" customHeight="1">
      <c r="A1" s="153" t="s">
        <v>97</v>
      </c>
      <c r="B1" s="154"/>
      <c r="C1" s="154"/>
      <c r="D1" s="154"/>
      <c r="E1" s="154"/>
      <c r="F1" s="154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</row>
    <row r="2" spans="1:24" ht="24.75" customHeight="1">
      <c r="A2" s="51" t="s">
        <v>36</v>
      </c>
      <c r="B2" s="150" t="s">
        <v>95</v>
      </c>
      <c r="C2" s="151"/>
      <c r="D2" s="151"/>
      <c r="E2" s="151"/>
      <c r="F2" s="152"/>
      <c r="G2" s="52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3"/>
      <c r="X2" s="54"/>
    </row>
    <row r="3" spans="1:24" ht="24.75" customHeight="1">
      <c r="A3" s="51" t="s">
        <v>37</v>
      </c>
      <c r="B3" s="150" t="s">
        <v>96</v>
      </c>
      <c r="C3" s="151"/>
      <c r="D3" s="151"/>
      <c r="E3" s="151"/>
      <c r="F3" s="152"/>
      <c r="G3" s="52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53"/>
      <c r="X3" s="54"/>
    </row>
    <row r="4" spans="1:24" ht="24.75" customHeight="1">
      <c r="A4" s="51" t="s">
        <v>38</v>
      </c>
      <c r="B4" s="155"/>
      <c r="C4" s="155"/>
      <c r="D4" s="155"/>
      <c r="E4" s="155"/>
      <c r="F4" s="156"/>
      <c r="G4" s="52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3"/>
      <c r="X4" s="54"/>
    </row>
    <row r="5" spans="1:24" ht="15" customHeight="1">
      <c r="A5" s="55"/>
      <c r="B5" s="55"/>
      <c r="C5" s="56"/>
      <c r="D5" s="55"/>
      <c r="E5" s="55"/>
      <c r="F5" s="55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8"/>
      <c r="X5" s="54"/>
    </row>
    <row r="6" spans="1:24" ht="15" customHeight="1">
      <c r="A6" s="59" t="s">
        <v>39</v>
      </c>
      <c r="B6" s="60" t="s">
        <v>40</v>
      </c>
      <c r="C6" s="103" t="s">
        <v>41</v>
      </c>
      <c r="D6" s="103" t="s">
        <v>42</v>
      </c>
      <c r="E6" s="103" t="s">
        <v>43</v>
      </c>
      <c r="F6" s="103" t="s">
        <v>44</v>
      </c>
      <c r="G6" s="61" t="s">
        <v>45</v>
      </c>
      <c r="H6" s="61" t="s">
        <v>46</v>
      </c>
      <c r="I6" s="61" t="s">
        <v>47</v>
      </c>
      <c r="J6" s="61" t="s">
        <v>48</v>
      </c>
      <c r="K6" s="61" t="s">
        <v>20</v>
      </c>
      <c r="L6" s="61" t="s">
        <v>49</v>
      </c>
      <c r="M6" s="61" t="s">
        <v>50</v>
      </c>
      <c r="N6" s="61" t="s">
        <v>51</v>
      </c>
      <c r="O6" s="61" t="s">
        <v>52</v>
      </c>
      <c r="P6" s="61" t="s">
        <v>53</v>
      </c>
      <c r="Q6" s="61" t="s">
        <v>54</v>
      </c>
      <c r="R6" s="61" t="s">
        <v>55</v>
      </c>
      <c r="S6" s="61" t="s">
        <v>56</v>
      </c>
      <c r="T6" s="61" t="s">
        <v>57</v>
      </c>
      <c r="U6" s="61" t="s">
        <v>58</v>
      </c>
      <c r="V6" s="61" t="s">
        <v>59</v>
      </c>
      <c r="W6" s="53"/>
      <c r="X6" s="54"/>
    </row>
    <row r="7" spans="1:24" ht="12.95" hidden="1" customHeight="1">
      <c r="A7" s="62"/>
      <c r="B7" s="63"/>
      <c r="C7" s="64"/>
      <c r="D7" s="65"/>
      <c r="E7" s="66"/>
      <c r="F7" s="66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58"/>
      <c r="X7" s="54"/>
    </row>
    <row r="8" spans="1:24" ht="15" customHeight="1">
      <c r="A8" s="68" t="s">
        <v>60</v>
      </c>
      <c r="B8" s="69" t="s">
        <v>61</v>
      </c>
      <c r="C8" s="70"/>
      <c r="D8" s="71"/>
      <c r="E8" s="72"/>
      <c r="F8" s="109">
        <f>SUM(F9:F16)</f>
        <v>0</v>
      </c>
      <c r="G8" s="73"/>
      <c r="H8" s="74">
        <f>SUM(H9:H16)</f>
        <v>0</v>
      </c>
      <c r="I8" s="74"/>
      <c r="J8" s="74">
        <f>SUM(J9:J16)</f>
        <v>3344.7200000000003</v>
      </c>
      <c r="K8" s="74"/>
      <c r="L8" s="74">
        <f>SUM(L9:L16)</f>
        <v>0</v>
      </c>
      <c r="M8" s="74"/>
      <c r="N8" s="74">
        <f>SUM(N9:N16)</f>
        <v>0</v>
      </c>
      <c r="O8" s="74"/>
      <c r="P8" s="74">
        <f>SUM(P9:P16)</f>
        <v>0</v>
      </c>
      <c r="Q8" s="74"/>
      <c r="R8" s="74"/>
      <c r="S8" s="74"/>
      <c r="T8" s="74"/>
      <c r="U8" s="74">
        <f>SUM(U9:U16)</f>
        <v>34.129999999999995</v>
      </c>
      <c r="V8" s="74"/>
      <c r="W8" s="53"/>
      <c r="X8" s="54"/>
    </row>
    <row r="9" spans="1:24" ht="14.1" customHeight="1">
      <c r="A9" s="75">
        <v>1</v>
      </c>
      <c r="B9" s="76" t="s">
        <v>82</v>
      </c>
      <c r="C9" s="98" t="s">
        <v>62</v>
      </c>
      <c r="D9" s="100">
        <f>(350*0.3)+(6.5*6.5*0.3)+(5.5*5.5*0.3)+(7.5*6*0.3)</f>
        <v>140.25</v>
      </c>
      <c r="E9" s="107"/>
      <c r="F9" s="110">
        <f t="shared" ref="F9:F16" si="0">ROUND(D9*E9,2)</f>
        <v>0</v>
      </c>
      <c r="G9" s="77">
        <v>0</v>
      </c>
      <c r="H9" s="78">
        <f>ROUND(D9*G9,2)</f>
        <v>0</v>
      </c>
      <c r="I9" s="79">
        <v>3.89</v>
      </c>
      <c r="J9" s="80">
        <f>ROUND(D9*I9,2)</f>
        <v>545.57000000000005</v>
      </c>
      <c r="K9" s="81">
        <v>20</v>
      </c>
      <c r="L9" s="81">
        <f>F9*(1+K9/100)</f>
        <v>0</v>
      </c>
      <c r="M9" s="81">
        <v>0</v>
      </c>
      <c r="N9" s="81">
        <f>ROUND(D9*M9,2)</f>
        <v>0</v>
      </c>
      <c r="O9" s="81">
        <v>0</v>
      </c>
      <c r="P9" s="81">
        <f>ROUND(D9*O9,2)</f>
        <v>0</v>
      </c>
      <c r="Q9" s="81"/>
      <c r="R9" s="82" t="s">
        <v>63</v>
      </c>
      <c r="S9" s="82" t="s">
        <v>64</v>
      </c>
      <c r="T9" s="81">
        <v>0.16639999999999999</v>
      </c>
      <c r="U9" s="81">
        <f>ROUND(D9*T9,2)</f>
        <v>23.34</v>
      </c>
      <c r="V9" s="81"/>
      <c r="W9" s="53"/>
      <c r="X9" s="54"/>
    </row>
    <row r="10" spans="1:24" ht="30.75" customHeight="1">
      <c r="A10" s="95">
        <v>2</v>
      </c>
      <c r="B10" s="76" t="s">
        <v>81</v>
      </c>
      <c r="C10" s="97" t="s">
        <v>62</v>
      </c>
      <c r="D10" s="100">
        <f>(0.4*0.4*0.7*23)</f>
        <v>2.5760000000000005</v>
      </c>
      <c r="E10" s="107"/>
      <c r="F10" s="111">
        <f t="shared" si="0"/>
        <v>0</v>
      </c>
      <c r="G10" s="94"/>
      <c r="H10" s="84"/>
      <c r="I10" s="94"/>
      <c r="J10" s="85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96"/>
      <c r="X10" s="54"/>
    </row>
    <row r="11" spans="1:24" ht="15" customHeight="1">
      <c r="A11" s="75">
        <v>3</v>
      </c>
      <c r="B11" s="76" t="s">
        <v>65</v>
      </c>
      <c r="C11" s="98" t="s">
        <v>62</v>
      </c>
      <c r="D11" s="101">
        <f>D9+D10</f>
        <v>142.82599999999999</v>
      </c>
      <c r="E11" s="107"/>
      <c r="F11" s="110">
        <f t="shared" si="0"/>
        <v>0</v>
      </c>
      <c r="G11" s="77">
        <v>0</v>
      </c>
      <c r="H11" s="84">
        <f>ROUND(D11*G11,2)</f>
        <v>0</v>
      </c>
      <c r="I11" s="79">
        <v>0.73</v>
      </c>
      <c r="J11" s="85">
        <f>ROUND(D11*I11,2)</f>
        <v>104.26</v>
      </c>
      <c r="K11" s="83">
        <v>20</v>
      </c>
      <c r="L11" s="83">
        <f>F11*(1+K11/100)</f>
        <v>0</v>
      </c>
      <c r="M11" s="83">
        <v>0</v>
      </c>
      <c r="N11" s="83">
        <f>ROUND(D11*M11,2)</f>
        <v>0</v>
      </c>
      <c r="O11" s="83">
        <v>0</v>
      </c>
      <c r="P11" s="83">
        <f>ROUND(D11*O11,2)</f>
        <v>0</v>
      </c>
      <c r="Q11" s="83"/>
      <c r="R11" s="86" t="s">
        <v>63</v>
      </c>
      <c r="S11" s="86" t="s">
        <v>66</v>
      </c>
      <c r="T11" s="83">
        <v>0.04</v>
      </c>
      <c r="U11" s="83">
        <f>ROUND(D11*T11,2)</f>
        <v>5.71</v>
      </c>
      <c r="V11" s="83"/>
      <c r="W11" s="53"/>
      <c r="X11" s="54"/>
    </row>
    <row r="12" spans="1:24" ht="14.25" customHeight="1">
      <c r="A12" s="75">
        <v>4</v>
      </c>
      <c r="B12" s="76" t="s">
        <v>67</v>
      </c>
      <c r="C12" s="98" t="s">
        <v>62</v>
      </c>
      <c r="D12" s="101">
        <f>D9+D10</f>
        <v>142.82599999999999</v>
      </c>
      <c r="E12" s="107"/>
      <c r="F12" s="110">
        <f t="shared" si="0"/>
        <v>0</v>
      </c>
      <c r="G12" s="77">
        <v>0</v>
      </c>
      <c r="H12" s="84">
        <f>ROUND(D12*G12,2)</f>
        <v>0</v>
      </c>
      <c r="I12" s="79">
        <v>7</v>
      </c>
      <c r="J12" s="85">
        <f>ROUND(D12*I12,2)</f>
        <v>999.78</v>
      </c>
      <c r="K12" s="83">
        <v>20</v>
      </c>
      <c r="L12" s="83">
        <f>F12*(1+K12/100)</f>
        <v>0</v>
      </c>
      <c r="M12" s="83">
        <v>0</v>
      </c>
      <c r="N12" s="83">
        <f>ROUND(D12*M12,2)</f>
        <v>0</v>
      </c>
      <c r="O12" s="83">
        <v>0</v>
      </c>
      <c r="P12" s="83">
        <f>ROUND(D12*O12,2)</f>
        <v>0</v>
      </c>
      <c r="Q12" s="83"/>
      <c r="R12" s="86" t="s">
        <v>63</v>
      </c>
      <c r="S12" s="86" t="s">
        <v>66</v>
      </c>
      <c r="T12" s="83">
        <v>1.0999999999999999E-2</v>
      </c>
      <c r="U12" s="83">
        <f>ROUND(D12*T12,2)</f>
        <v>1.57</v>
      </c>
      <c r="V12" s="83"/>
      <c r="W12" s="53"/>
      <c r="X12" s="54"/>
    </row>
    <row r="13" spans="1:24" ht="15" customHeight="1">
      <c r="A13" s="75">
        <v>5</v>
      </c>
      <c r="B13" s="76" t="s">
        <v>68</v>
      </c>
      <c r="C13" s="98" t="s">
        <v>62</v>
      </c>
      <c r="D13" s="101">
        <f>D9+D10</f>
        <v>142.82599999999999</v>
      </c>
      <c r="E13" s="107"/>
      <c r="F13" s="110">
        <f t="shared" si="0"/>
        <v>0</v>
      </c>
      <c r="G13" s="77">
        <v>0</v>
      </c>
      <c r="H13" s="84">
        <f>ROUND(D13*G13,2)</f>
        <v>0</v>
      </c>
      <c r="I13" s="79">
        <v>0.65</v>
      </c>
      <c r="J13" s="85">
        <f>ROUND(D13*I13,2)</f>
        <v>92.84</v>
      </c>
      <c r="K13" s="83">
        <v>20</v>
      </c>
      <c r="L13" s="83">
        <f>F13*(1+K13/100)</f>
        <v>0</v>
      </c>
      <c r="M13" s="83">
        <v>0</v>
      </c>
      <c r="N13" s="83">
        <f>ROUND(D13*M13,2)</f>
        <v>0</v>
      </c>
      <c r="O13" s="83">
        <v>0</v>
      </c>
      <c r="P13" s="83">
        <f>ROUND(D13*O13,2)</f>
        <v>0</v>
      </c>
      <c r="Q13" s="83"/>
      <c r="R13" s="86" t="s">
        <v>63</v>
      </c>
      <c r="S13" s="86" t="s">
        <v>66</v>
      </c>
      <c r="T13" s="83">
        <v>8.2000000000000007E-3</v>
      </c>
      <c r="U13" s="83">
        <f>ROUND(D13*T13,2)</f>
        <v>1.17</v>
      </c>
      <c r="V13" s="83"/>
      <c r="W13" s="53"/>
      <c r="X13" s="54"/>
    </row>
    <row r="14" spans="1:24" ht="20.25" customHeight="1">
      <c r="A14" s="75">
        <v>6</v>
      </c>
      <c r="B14" s="76" t="s">
        <v>69</v>
      </c>
      <c r="C14" s="98" t="s">
        <v>70</v>
      </c>
      <c r="D14" s="100">
        <f>D11*1.6</f>
        <v>228.52160000000001</v>
      </c>
      <c r="E14" s="107"/>
      <c r="F14" s="110">
        <f t="shared" si="0"/>
        <v>0</v>
      </c>
      <c r="G14" s="77">
        <v>0</v>
      </c>
      <c r="H14" s="84">
        <f>ROUND(D14*G14,2)</f>
        <v>0</v>
      </c>
      <c r="I14" s="79">
        <v>6.5</v>
      </c>
      <c r="J14" s="85">
        <f>ROUND(D14*I14,2)</f>
        <v>1485.39</v>
      </c>
      <c r="K14" s="83">
        <v>20</v>
      </c>
      <c r="L14" s="83">
        <f>F14*(1+K14/100)</f>
        <v>0</v>
      </c>
      <c r="M14" s="83">
        <v>0</v>
      </c>
      <c r="N14" s="83">
        <f>ROUND(D14*M14,2)</f>
        <v>0</v>
      </c>
      <c r="O14" s="83">
        <v>0</v>
      </c>
      <c r="P14" s="83">
        <f>ROUND(D14*O14,2)</f>
        <v>0</v>
      </c>
      <c r="Q14" s="83"/>
      <c r="R14" s="86" t="s">
        <v>71</v>
      </c>
      <c r="S14" s="86" t="s">
        <v>64</v>
      </c>
      <c r="T14" s="83">
        <v>0</v>
      </c>
      <c r="U14" s="83">
        <f>ROUND(D14*T14,2)</f>
        <v>0</v>
      </c>
      <c r="V14" s="83"/>
      <c r="W14" s="53"/>
      <c r="X14" s="54"/>
    </row>
    <row r="15" spans="1:24" ht="12.95" customHeight="1">
      <c r="A15" s="75">
        <v>7</v>
      </c>
      <c r="B15" s="87" t="s">
        <v>72</v>
      </c>
      <c r="C15" s="88" t="s">
        <v>70</v>
      </c>
      <c r="D15" s="100">
        <f>D12*1.6</f>
        <v>228.52160000000001</v>
      </c>
      <c r="E15" s="107"/>
      <c r="F15" s="110">
        <f t="shared" si="0"/>
        <v>0</v>
      </c>
      <c r="G15" s="89"/>
      <c r="H15" s="83"/>
      <c r="I15" s="90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53"/>
      <c r="X15" s="54"/>
    </row>
    <row r="16" spans="1:24" ht="29.25" customHeight="1">
      <c r="A16" s="75">
        <v>8</v>
      </c>
      <c r="B16" s="76" t="s">
        <v>73</v>
      </c>
      <c r="C16" s="98" t="s">
        <v>74</v>
      </c>
      <c r="D16" s="99">
        <f>(350)+(6.5*6.5)+(5.5*5.5)+(7.5*6)</f>
        <v>467.5</v>
      </c>
      <c r="E16" s="107"/>
      <c r="F16" s="110">
        <f t="shared" si="0"/>
        <v>0</v>
      </c>
      <c r="G16" s="77">
        <v>0</v>
      </c>
      <c r="H16" s="91">
        <f>ROUND(D16*G16,2)</f>
        <v>0</v>
      </c>
      <c r="I16" s="79">
        <v>0.25</v>
      </c>
      <c r="J16" s="92">
        <f>ROUND(D16*I16,2)</f>
        <v>116.88</v>
      </c>
      <c r="K16" s="90">
        <v>20</v>
      </c>
      <c r="L16" s="90">
        <f>F16*(1+K16/100)</f>
        <v>0</v>
      </c>
      <c r="M16" s="90">
        <v>0</v>
      </c>
      <c r="N16" s="90">
        <f>ROUND(D16*M16,2)</f>
        <v>0</v>
      </c>
      <c r="O16" s="90">
        <v>0</v>
      </c>
      <c r="P16" s="90">
        <f>ROUND(D16*O16,2)</f>
        <v>0</v>
      </c>
      <c r="Q16" s="90"/>
      <c r="R16" s="93" t="s">
        <v>63</v>
      </c>
      <c r="S16" s="93" t="s">
        <v>66</v>
      </c>
      <c r="T16" s="90">
        <v>5.0000000000000001E-3</v>
      </c>
      <c r="U16" s="90">
        <f>ROUND(D16*T16,2)</f>
        <v>2.34</v>
      </c>
      <c r="V16" s="90"/>
      <c r="W16" s="53"/>
      <c r="X16" s="54"/>
    </row>
    <row r="17" spans="1:24" ht="15" customHeight="1">
      <c r="A17" s="68" t="s">
        <v>60</v>
      </c>
      <c r="B17" s="69" t="s">
        <v>75</v>
      </c>
      <c r="C17" s="70"/>
      <c r="D17" s="102"/>
      <c r="E17" s="108"/>
      <c r="F17" s="109">
        <f>SUM(F18:F21)</f>
        <v>0</v>
      </c>
      <c r="G17" s="73"/>
      <c r="H17" s="74">
        <f>SUM(H21:H21)</f>
        <v>0</v>
      </c>
      <c r="I17" s="74"/>
      <c r="J17" s="74">
        <f>SUM(J21:J21)</f>
        <v>398.15</v>
      </c>
      <c r="K17" s="74"/>
      <c r="L17" s="74">
        <f>SUM(L21:L21)</f>
        <v>0</v>
      </c>
      <c r="M17" s="74"/>
      <c r="N17" s="74">
        <f>SUM(N21:N21)</f>
        <v>10.06</v>
      </c>
      <c r="O17" s="74"/>
      <c r="P17" s="74">
        <f>SUM(P21:P21)</f>
        <v>0</v>
      </c>
      <c r="Q17" s="74"/>
      <c r="R17" s="74"/>
      <c r="S17" s="74"/>
      <c r="T17" s="74"/>
      <c r="U17" s="74">
        <f>SUM(U21:U21)</f>
        <v>2.1</v>
      </c>
      <c r="V17" s="74"/>
      <c r="W17" s="53"/>
      <c r="X17" s="54"/>
    </row>
    <row r="18" spans="1:24" ht="26.25" customHeight="1">
      <c r="A18" s="75">
        <v>9</v>
      </c>
      <c r="B18" s="76" t="s">
        <v>86</v>
      </c>
      <c r="C18" s="98" t="s">
        <v>89</v>
      </c>
      <c r="D18" s="100">
        <f>110+26+22+27</f>
        <v>185</v>
      </c>
      <c r="E18" s="107"/>
      <c r="F18" s="110">
        <f>E18*D18</f>
        <v>0</v>
      </c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53"/>
      <c r="X18" s="54"/>
    </row>
    <row r="19" spans="1:24" ht="20.25" customHeight="1">
      <c r="A19" s="75">
        <v>10</v>
      </c>
      <c r="B19" s="76" t="s">
        <v>87</v>
      </c>
      <c r="C19" s="98" t="s">
        <v>90</v>
      </c>
      <c r="D19" s="100">
        <v>185</v>
      </c>
      <c r="E19" s="107"/>
      <c r="F19" s="110">
        <f>E19*D19</f>
        <v>0</v>
      </c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53"/>
      <c r="X19" s="54"/>
    </row>
    <row r="20" spans="1:24" ht="25.5" customHeight="1">
      <c r="A20" s="75">
        <v>11</v>
      </c>
      <c r="B20" s="76" t="s">
        <v>88</v>
      </c>
      <c r="C20" s="98" t="s">
        <v>62</v>
      </c>
      <c r="D20" s="100">
        <f>D19*0.3*0.2</f>
        <v>11.100000000000001</v>
      </c>
      <c r="E20" s="107"/>
      <c r="F20" s="110">
        <f>E20*D20</f>
        <v>0</v>
      </c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53"/>
      <c r="X20" s="54"/>
    </row>
    <row r="21" spans="1:24" ht="24" customHeight="1">
      <c r="A21" s="75">
        <v>12</v>
      </c>
      <c r="B21" s="76" t="s">
        <v>77</v>
      </c>
      <c r="C21" s="98" t="s">
        <v>62</v>
      </c>
      <c r="D21" s="100">
        <f>(0.4*0.4*0.6*26)+(0.4*0.7*0.7*8)</f>
        <v>4.0640000000000001</v>
      </c>
      <c r="E21" s="107"/>
      <c r="F21" s="110">
        <f>E21*D21</f>
        <v>0</v>
      </c>
      <c r="G21" s="77">
        <v>0</v>
      </c>
      <c r="H21" s="78">
        <f>ROUND(D21*G21,2)</f>
        <v>0</v>
      </c>
      <c r="I21" s="79">
        <v>97.97</v>
      </c>
      <c r="J21" s="80">
        <f>ROUND(D21*I21,2)</f>
        <v>398.15</v>
      </c>
      <c r="K21" s="81">
        <v>20</v>
      </c>
      <c r="L21" s="81">
        <f>F21*(1+K21/100)</f>
        <v>0</v>
      </c>
      <c r="M21" s="81">
        <v>2.4763199999999999</v>
      </c>
      <c r="N21" s="81">
        <f>ROUND(D21*M21,2)</f>
        <v>10.06</v>
      </c>
      <c r="O21" s="81">
        <v>0</v>
      </c>
      <c r="P21" s="81">
        <f>ROUND(D21*O21,2)</f>
        <v>0</v>
      </c>
      <c r="Q21" s="81"/>
      <c r="R21" s="82" t="s">
        <v>63</v>
      </c>
      <c r="S21" s="82" t="s">
        <v>66</v>
      </c>
      <c r="T21" s="81">
        <v>0.51759999999999995</v>
      </c>
      <c r="U21" s="81">
        <f>ROUND(D21*T21,2)</f>
        <v>2.1</v>
      </c>
      <c r="V21" s="81"/>
      <c r="W21" s="53"/>
      <c r="X21" s="54"/>
    </row>
    <row r="22" spans="1:24" ht="15" customHeight="1">
      <c r="A22" s="68" t="s">
        <v>60</v>
      </c>
      <c r="B22" s="69" t="s">
        <v>76</v>
      </c>
      <c r="C22" s="70"/>
      <c r="D22" s="71"/>
      <c r="E22" s="106"/>
      <c r="F22" s="109">
        <f>SUM(F23:F25)</f>
        <v>0</v>
      </c>
      <c r="G22" s="73"/>
      <c r="H22" s="74">
        <f>SUM(H23:H25)</f>
        <v>382.88</v>
      </c>
      <c r="I22" s="74"/>
      <c r="J22" s="74">
        <f>SUM(J23:J25)</f>
        <v>13.32</v>
      </c>
      <c r="K22" s="74"/>
      <c r="L22" s="74">
        <f>SUM(L23:L25)</f>
        <v>0</v>
      </c>
      <c r="M22" s="74"/>
      <c r="N22" s="74">
        <f>SUM(N23:N25)</f>
        <v>13.81</v>
      </c>
      <c r="O22" s="74"/>
      <c r="P22" s="74">
        <f>SUM(P23:P25)</f>
        <v>0</v>
      </c>
      <c r="Q22" s="74"/>
      <c r="R22" s="74"/>
      <c r="S22" s="74"/>
      <c r="T22" s="74"/>
      <c r="U22" s="74">
        <f>SUM(U23:U25)</f>
        <v>1.65</v>
      </c>
      <c r="V22" s="74"/>
      <c r="W22" s="53"/>
      <c r="X22" s="54"/>
    </row>
    <row r="23" spans="1:24" ht="24.95" customHeight="1">
      <c r="A23" s="75">
        <v>13</v>
      </c>
      <c r="B23" s="76" t="s">
        <v>85</v>
      </c>
      <c r="C23" s="98" t="s">
        <v>62</v>
      </c>
      <c r="D23" s="99">
        <f>D16*0.15</f>
        <v>70.125</v>
      </c>
      <c r="E23" s="107"/>
      <c r="F23" s="110">
        <f>E23*D23</f>
        <v>0</v>
      </c>
      <c r="G23" s="77">
        <v>5.46</v>
      </c>
      <c r="H23" s="78">
        <f>ROUND(D23*G23,2)</f>
        <v>382.88</v>
      </c>
      <c r="I23" s="79">
        <v>0.19</v>
      </c>
      <c r="J23" s="80">
        <f>ROUND(D23*I23,2)</f>
        <v>13.32</v>
      </c>
      <c r="K23" s="81">
        <v>20</v>
      </c>
      <c r="L23" s="81">
        <f>F23*(1+K23/100)</f>
        <v>0</v>
      </c>
      <c r="M23" s="81">
        <v>0.19694999999999999</v>
      </c>
      <c r="N23" s="81">
        <f>ROUND(D23*M23,2)</f>
        <v>13.81</v>
      </c>
      <c r="O23" s="81">
        <v>0</v>
      </c>
      <c r="P23" s="81">
        <f>ROUND(D23*O23,2)</f>
        <v>0</v>
      </c>
      <c r="Q23" s="81"/>
      <c r="R23" s="82" t="s">
        <v>63</v>
      </c>
      <c r="S23" s="82" t="s">
        <v>64</v>
      </c>
      <c r="T23" s="81">
        <v>2.3599999999999999E-2</v>
      </c>
      <c r="U23" s="81">
        <f>ROUND(D23*T23,2)</f>
        <v>1.65</v>
      </c>
      <c r="V23" s="81"/>
      <c r="W23" s="53"/>
      <c r="X23" s="119"/>
    </row>
    <row r="24" spans="1:24" ht="24" customHeight="1">
      <c r="A24" s="75">
        <v>14</v>
      </c>
      <c r="B24" s="112" t="s">
        <v>83</v>
      </c>
      <c r="C24" s="98" t="s">
        <v>62</v>
      </c>
      <c r="D24" s="99">
        <f>D16*0.07</f>
        <v>32.725000000000001</v>
      </c>
      <c r="E24" s="107"/>
      <c r="F24" s="110">
        <f t="shared" ref="F24:F25" si="1">E24*D24</f>
        <v>0</v>
      </c>
      <c r="G24" s="77"/>
      <c r="H24" s="78"/>
      <c r="I24" s="79"/>
      <c r="J24" s="80"/>
      <c r="K24" s="81"/>
      <c r="L24" s="81"/>
      <c r="M24" s="81"/>
      <c r="N24" s="81"/>
      <c r="O24" s="81"/>
      <c r="P24" s="81"/>
      <c r="Q24" s="81"/>
      <c r="R24" s="82"/>
      <c r="S24" s="82"/>
      <c r="T24" s="81"/>
      <c r="U24" s="81"/>
      <c r="V24" s="81"/>
      <c r="W24" s="53"/>
      <c r="X24" s="54"/>
    </row>
    <row r="25" spans="1:24" ht="26.25" customHeight="1">
      <c r="A25" s="75">
        <v>15</v>
      </c>
      <c r="B25" s="112" t="s">
        <v>84</v>
      </c>
      <c r="C25" s="98" t="s">
        <v>62</v>
      </c>
      <c r="D25" s="99">
        <f>D16*0.03</f>
        <v>14.025</v>
      </c>
      <c r="E25" s="107"/>
      <c r="F25" s="110">
        <f t="shared" si="1"/>
        <v>0</v>
      </c>
      <c r="G25" s="77"/>
      <c r="H25" s="78"/>
      <c r="I25" s="79"/>
      <c r="J25" s="80"/>
      <c r="K25" s="81"/>
      <c r="L25" s="81"/>
      <c r="M25" s="81"/>
      <c r="N25" s="81"/>
      <c r="O25" s="81"/>
      <c r="P25" s="81"/>
      <c r="Q25" s="81"/>
      <c r="R25" s="82"/>
      <c r="S25" s="82"/>
      <c r="T25" s="81"/>
      <c r="U25" s="81"/>
      <c r="V25" s="81"/>
      <c r="W25" s="120"/>
      <c r="X25" s="54"/>
    </row>
    <row r="26" spans="1:24" ht="15.75" customHeight="1">
      <c r="A26" s="68" t="s">
        <v>60</v>
      </c>
      <c r="B26" s="113" t="s">
        <v>78</v>
      </c>
      <c r="C26" s="114"/>
      <c r="D26" s="115"/>
      <c r="E26" s="116"/>
      <c r="F26" s="117">
        <f>SUM(F27:F27)</f>
        <v>0</v>
      </c>
      <c r="G26" s="79"/>
      <c r="H26" s="91"/>
      <c r="I26" s="79"/>
      <c r="J26" s="91"/>
      <c r="K26" s="91"/>
      <c r="L26" s="91"/>
      <c r="M26" s="91"/>
      <c r="N26" s="91"/>
      <c r="O26" s="91"/>
      <c r="P26" s="91"/>
      <c r="Q26" s="91"/>
      <c r="R26" s="105"/>
      <c r="S26" s="105"/>
      <c r="T26" s="91"/>
      <c r="U26" s="91"/>
      <c r="V26" s="91"/>
      <c r="W26" s="53"/>
      <c r="X26" s="54"/>
    </row>
    <row r="27" spans="1:24" ht="15.75" customHeight="1">
      <c r="A27" s="104">
        <v>16</v>
      </c>
      <c r="B27" s="118" t="s">
        <v>92</v>
      </c>
      <c r="C27" s="125" t="s">
        <v>91</v>
      </c>
      <c r="D27" s="126">
        <v>103.2</v>
      </c>
      <c r="E27" s="122"/>
      <c r="F27" s="124">
        <f t="shared" ref="F27" si="2">D27*E27</f>
        <v>0</v>
      </c>
      <c r="G27" s="79"/>
      <c r="H27" s="91"/>
      <c r="I27" s="79"/>
      <c r="J27" s="91"/>
      <c r="K27" s="91"/>
      <c r="L27" s="91"/>
      <c r="M27" s="91"/>
      <c r="N27" s="91"/>
      <c r="O27" s="91"/>
      <c r="P27" s="91"/>
      <c r="Q27" s="91"/>
      <c r="R27" s="105"/>
      <c r="S27" s="105"/>
      <c r="T27" s="91"/>
      <c r="U27" s="91"/>
      <c r="V27" s="91"/>
      <c r="W27" s="53"/>
      <c r="X27" s="54"/>
    </row>
    <row r="28" spans="1:24" ht="16.5" customHeight="1">
      <c r="A28" s="121"/>
      <c r="B28" s="127" t="s">
        <v>93</v>
      </c>
      <c r="C28" s="70"/>
      <c r="D28" s="123"/>
      <c r="E28" s="123"/>
      <c r="F28" s="133">
        <f>F8+F17+F22+F26</f>
        <v>0</v>
      </c>
      <c r="G28" s="77"/>
      <c r="H28" s="91"/>
      <c r="I28" s="79"/>
      <c r="J28" s="91"/>
      <c r="K28" s="91"/>
      <c r="L28" s="91"/>
      <c r="M28" s="91"/>
      <c r="N28" s="91"/>
      <c r="O28" s="91"/>
      <c r="P28" s="91"/>
      <c r="Q28" s="91"/>
      <c r="R28" s="105"/>
      <c r="S28" s="105"/>
      <c r="T28" s="91"/>
      <c r="U28" s="91"/>
      <c r="V28" s="91"/>
      <c r="W28" s="53"/>
      <c r="X28" s="54"/>
    </row>
    <row r="29" spans="1:24" ht="16.5" customHeight="1" thickBot="1">
      <c r="A29" s="128"/>
      <c r="B29" s="129" t="s">
        <v>94</v>
      </c>
      <c r="C29" s="130"/>
      <c r="D29" s="131"/>
      <c r="E29" s="131"/>
      <c r="F29" s="132">
        <f>F28*1.2</f>
        <v>0</v>
      </c>
      <c r="G29" s="77"/>
      <c r="H29" s="91"/>
      <c r="I29" s="79"/>
      <c r="J29" s="91"/>
      <c r="K29" s="91"/>
      <c r="L29" s="91"/>
      <c r="M29" s="91"/>
      <c r="N29" s="91"/>
      <c r="O29" s="91"/>
      <c r="P29" s="91"/>
      <c r="Q29" s="91"/>
      <c r="R29" s="105"/>
      <c r="S29" s="105"/>
      <c r="T29" s="91"/>
      <c r="U29" s="91"/>
      <c r="V29" s="91"/>
      <c r="W29" s="53"/>
      <c r="X29" s="54"/>
    </row>
    <row r="30" spans="1:24" ht="14.25" customHeight="1">
      <c r="G30" s="77"/>
      <c r="H30" s="91"/>
      <c r="I30" s="79"/>
      <c r="J30" s="91"/>
      <c r="K30" s="91"/>
      <c r="L30" s="91"/>
      <c r="M30" s="91"/>
      <c r="N30" s="91"/>
      <c r="O30" s="91"/>
      <c r="P30" s="91"/>
      <c r="Q30" s="91"/>
      <c r="R30" s="105"/>
      <c r="S30" s="105"/>
      <c r="T30" s="91"/>
      <c r="U30" s="91"/>
      <c r="V30" s="91"/>
      <c r="W30" s="96"/>
      <c r="X30" s="54"/>
    </row>
    <row r="31" spans="1:24" ht="18" customHeight="1">
      <c r="G31" s="79"/>
      <c r="H31" s="91"/>
      <c r="I31" s="79"/>
      <c r="J31" s="91"/>
      <c r="K31" s="91"/>
      <c r="L31" s="91"/>
      <c r="M31" s="91"/>
      <c r="N31" s="91"/>
      <c r="O31" s="91"/>
      <c r="P31" s="91"/>
      <c r="Q31" s="91"/>
      <c r="R31" s="105"/>
      <c r="S31" s="105"/>
      <c r="T31" s="91"/>
      <c r="U31" s="91"/>
      <c r="V31" s="91"/>
      <c r="W31" s="96"/>
      <c r="X31" s="54"/>
    </row>
    <row r="32" spans="1:24" ht="12.95" customHeight="1">
      <c r="G32" s="79"/>
      <c r="H32" s="91"/>
      <c r="I32" s="79"/>
      <c r="J32" s="91"/>
      <c r="K32" s="91"/>
      <c r="L32" s="91"/>
      <c r="M32" s="91"/>
      <c r="N32" s="91"/>
      <c r="O32" s="91"/>
      <c r="P32" s="91"/>
      <c r="Q32" s="91"/>
      <c r="R32" s="105"/>
      <c r="S32" s="105"/>
      <c r="T32" s="91"/>
      <c r="U32" s="91"/>
      <c r="V32" s="91"/>
      <c r="W32" s="96"/>
      <c r="X32" s="54"/>
    </row>
    <row r="33" spans="7:24" ht="12.95" customHeight="1">
      <c r="G33" s="79"/>
      <c r="H33" s="91"/>
      <c r="I33" s="79"/>
      <c r="J33" s="91"/>
      <c r="K33" s="91"/>
      <c r="L33" s="91"/>
      <c r="M33" s="91"/>
      <c r="N33" s="91"/>
      <c r="O33" s="91"/>
      <c r="P33" s="91"/>
      <c r="Q33" s="91"/>
      <c r="R33" s="105"/>
      <c r="S33" s="105"/>
      <c r="T33" s="91"/>
      <c r="U33" s="91"/>
      <c r="V33" s="91"/>
      <c r="W33" s="96"/>
      <c r="X33" s="54"/>
    </row>
    <row r="34" spans="7:24" ht="12.95" customHeight="1">
      <c r="G34" s="79"/>
      <c r="H34" s="91"/>
      <c r="I34" s="79"/>
      <c r="J34" s="91"/>
      <c r="K34" s="91"/>
      <c r="L34" s="91"/>
      <c r="M34" s="91"/>
      <c r="N34" s="91"/>
      <c r="O34" s="91"/>
      <c r="P34" s="91"/>
      <c r="Q34" s="91"/>
      <c r="R34" s="105"/>
      <c r="S34" s="105"/>
      <c r="T34" s="91"/>
      <c r="U34" s="91"/>
      <c r="V34" s="91"/>
      <c r="W34" s="96"/>
      <c r="X34" s="54"/>
    </row>
    <row r="36" spans="7:24" ht="15" customHeight="1"/>
    <row r="37" spans="7:24" ht="15" customHeight="1"/>
    <row r="38" spans="7:24" ht="15" customHeight="1"/>
  </sheetData>
  <mergeCells count="4">
    <mergeCell ref="B2:F2"/>
    <mergeCell ref="B3:F3"/>
    <mergeCell ref="A1:F1"/>
    <mergeCell ref="B4:F4"/>
  </mergeCells>
  <pageMargins left="0.59" right="0.2" top="0.79" bottom="0.79" header="0.3" footer="0.3"/>
  <pageSetup scale="85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Krycí lsit rozpočtu</vt:lpstr>
      <vt:lpstr>Výkaz výmer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</dc:creator>
  <cp:lastModifiedBy>Slavo</cp:lastModifiedBy>
  <cp:lastPrinted>2021-02-04T08:26:30Z</cp:lastPrinted>
  <dcterms:created xsi:type="dcterms:W3CDTF">2022-05-17T06:14:46Z</dcterms:created>
  <dcterms:modified xsi:type="dcterms:W3CDTF">2022-07-06T06:34:00Z</dcterms:modified>
</cp:coreProperties>
</file>