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\AppData\Local\Temp\Rar$DIa0.366\"/>
    </mc:Choice>
  </mc:AlternateContent>
  <bookViews>
    <workbookView xWindow="21690" yWindow="2025" windowWidth="15075" windowHeight="15675" activeTab="1"/>
  </bookViews>
  <sheets>
    <sheet name="Rekapitulácia stavby" sheetId="1" r:id="rId1"/>
    <sheet name="1097 - Prístavba ZŠ Rozha..." sheetId="2" r:id="rId2"/>
  </sheets>
  <definedNames>
    <definedName name="_xlnm.Print_Titles" localSheetId="1">'1097 - Prístavba ZŠ Rozha...'!$140:$140</definedName>
    <definedName name="_xlnm.Print_Titles" localSheetId="0">'Rekapitulácia stavby'!$85:$85</definedName>
    <definedName name="_xlnm.Print_Area" localSheetId="1">'1097 - Prístavba ZŠ Rozha...'!$C$4:$Q$70,'1097 - Prístavba ZŠ Rozha...'!$C$76:$Q$125,'1097 - Prístavba ZŠ Rozha...'!$C$131:$Q$978</definedName>
    <definedName name="_xlnm.Print_Area" localSheetId="0">'Rekapitulácia stavby'!$C$4:$AP$70,'Rekapitulácia stavby'!$C$76:$AP$96</definedName>
  </definedNames>
  <calcPr calcId="152511"/>
</workbook>
</file>

<file path=xl/calcChain.xml><?xml version="1.0" encoding="utf-8"?>
<calcChain xmlns="http://schemas.openxmlformats.org/spreadsheetml/2006/main">
  <c r="N978" i="2" l="1"/>
  <c r="AY88" i="1"/>
  <c r="AX88" i="1"/>
  <c r="BI977" i="2"/>
  <c r="BH977" i="2"/>
  <c r="BG977" i="2"/>
  <c r="BE977" i="2"/>
  <c r="AA977" i="2"/>
  <c r="Y977" i="2"/>
  <c r="W977" i="2"/>
  <c r="BK977" i="2"/>
  <c r="N977" i="2"/>
  <c r="BF977" i="2" s="1"/>
  <c r="BI976" i="2"/>
  <c r="BH976" i="2"/>
  <c r="BG976" i="2"/>
  <c r="BE976" i="2"/>
  <c r="AA976" i="2"/>
  <c r="Y976" i="2"/>
  <c r="W976" i="2"/>
  <c r="BK976" i="2"/>
  <c r="N976" i="2"/>
  <c r="BF976" i="2" s="1"/>
  <c r="BI975" i="2"/>
  <c r="BH975" i="2"/>
  <c r="BG975" i="2"/>
  <c r="BE975" i="2"/>
  <c r="AA975" i="2"/>
  <c r="Y975" i="2"/>
  <c r="W975" i="2"/>
  <c r="BK975" i="2"/>
  <c r="N975" i="2"/>
  <c r="BF975" i="2" s="1"/>
  <c r="BI974" i="2"/>
  <c r="BH974" i="2"/>
  <c r="BG974" i="2"/>
  <c r="BE974" i="2"/>
  <c r="AA974" i="2"/>
  <c r="Y974" i="2"/>
  <c r="W974" i="2"/>
  <c r="BK974" i="2"/>
  <c r="N974" i="2"/>
  <c r="BF974" i="2" s="1"/>
  <c r="BI966" i="2"/>
  <c r="BH966" i="2"/>
  <c r="BG966" i="2"/>
  <c r="BE966" i="2"/>
  <c r="AA966" i="2"/>
  <c r="Y966" i="2"/>
  <c r="Y965" i="2" s="1"/>
  <c r="W966" i="2"/>
  <c r="BK966" i="2"/>
  <c r="N966" i="2"/>
  <c r="BF966" i="2" s="1"/>
  <c r="BI964" i="2"/>
  <c r="BH964" i="2"/>
  <c r="BG964" i="2"/>
  <c r="BE964" i="2"/>
  <c r="AA964" i="2"/>
  <c r="Y964" i="2"/>
  <c r="W964" i="2"/>
  <c r="BK964" i="2"/>
  <c r="N964" i="2"/>
  <c r="BF964" i="2" s="1"/>
  <c r="BI963" i="2"/>
  <c r="BH963" i="2"/>
  <c r="BG963" i="2"/>
  <c r="BE963" i="2"/>
  <c r="AA963" i="2"/>
  <c r="Y963" i="2"/>
  <c r="W963" i="2"/>
  <c r="BK963" i="2"/>
  <c r="N963" i="2"/>
  <c r="BF963" i="2" s="1"/>
  <c r="BI962" i="2"/>
  <c r="BH962" i="2"/>
  <c r="BG962" i="2"/>
  <c r="BE962" i="2"/>
  <c r="AA962" i="2"/>
  <c r="AA961" i="2" s="1"/>
  <c r="Y962" i="2"/>
  <c r="W962" i="2"/>
  <c r="W961" i="2" s="1"/>
  <c r="BK962" i="2"/>
  <c r="N962" i="2"/>
  <c r="BF962" i="2"/>
  <c r="BI959" i="2"/>
  <c r="BH959" i="2"/>
  <c r="BG959" i="2"/>
  <c r="BE959" i="2"/>
  <c r="AA959" i="2"/>
  <c r="Y959" i="2"/>
  <c r="Y952" i="2" s="1"/>
  <c r="W959" i="2"/>
  <c r="BK959" i="2"/>
  <c r="N959" i="2"/>
  <c r="BF959" i="2" s="1"/>
  <c r="BI953" i="2"/>
  <c r="BH953" i="2"/>
  <c r="BG953" i="2"/>
  <c r="BE953" i="2"/>
  <c r="AA953" i="2"/>
  <c r="AA952" i="2" s="1"/>
  <c r="Y953" i="2"/>
  <c r="W953" i="2"/>
  <c r="W952" i="2" s="1"/>
  <c r="BK953" i="2"/>
  <c r="BK952" i="2" s="1"/>
  <c r="N952" i="2" s="1"/>
  <c r="N112" i="2" s="1"/>
  <c r="N953" i="2"/>
  <c r="BF953" i="2" s="1"/>
  <c r="BI946" i="2"/>
  <c r="BH946" i="2"/>
  <c r="BG946" i="2"/>
  <c r="BE946" i="2"/>
  <c r="AA946" i="2"/>
  <c r="Y946" i="2"/>
  <c r="W946" i="2"/>
  <c r="BK946" i="2"/>
  <c r="N946" i="2"/>
  <c r="BF946" i="2" s="1"/>
  <c r="BI937" i="2"/>
  <c r="BH937" i="2"/>
  <c r="BG937" i="2"/>
  <c r="BE937" i="2"/>
  <c r="AA937" i="2"/>
  <c r="Y937" i="2"/>
  <c r="W937" i="2"/>
  <c r="BK937" i="2"/>
  <c r="N937" i="2"/>
  <c r="BF937" i="2" s="1"/>
  <c r="BI936" i="2"/>
  <c r="BH936" i="2"/>
  <c r="BG936" i="2"/>
  <c r="BE936" i="2"/>
  <c r="AA936" i="2"/>
  <c r="Y936" i="2"/>
  <c r="W936" i="2"/>
  <c r="W932" i="2" s="1"/>
  <c r="BK936" i="2"/>
  <c r="N936" i="2"/>
  <c r="BF936" i="2" s="1"/>
  <c r="BI934" i="2"/>
  <c r="BH934" i="2"/>
  <c r="BG934" i="2"/>
  <c r="BE934" i="2"/>
  <c r="AA934" i="2"/>
  <c r="Y934" i="2"/>
  <c r="W934" i="2"/>
  <c r="BK934" i="2"/>
  <c r="N934" i="2"/>
  <c r="BF934" i="2" s="1"/>
  <c r="BI933" i="2"/>
  <c r="BH933" i="2"/>
  <c r="BG933" i="2"/>
  <c r="BE933" i="2"/>
  <c r="AA933" i="2"/>
  <c r="AA932" i="2" s="1"/>
  <c r="Y933" i="2"/>
  <c r="W933" i="2"/>
  <c r="BK933" i="2"/>
  <c r="BK932" i="2"/>
  <c r="N932" i="2" s="1"/>
  <c r="N111" i="2" s="1"/>
  <c r="N933" i="2"/>
  <c r="BF933" i="2"/>
  <c r="BI931" i="2"/>
  <c r="BH931" i="2"/>
  <c r="BG931" i="2"/>
  <c r="BE931" i="2"/>
  <c r="AA931" i="2"/>
  <c r="Y931" i="2"/>
  <c r="W931" i="2"/>
  <c r="BK931" i="2"/>
  <c r="N931" i="2"/>
  <c r="BF931" i="2"/>
  <c r="BI930" i="2"/>
  <c r="BH930" i="2"/>
  <c r="BG930" i="2"/>
  <c r="BE930" i="2"/>
  <c r="AA930" i="2"/>
  <c r="Y930" i="2"/>
  <c r="W930" i="2"/>
  <c r="BK930" i="2"/>
  <c r="N930" i="2"/>
  <c r="BF930" i="2"/>
  <c r="BI915" i="2"/>
  <c r="BH915" i="2"/>
  <c r="BG915" i="2"/>
  <c r="BE915" i="2"/>
  <c r="AA915" i="2"/>
  <c r="AA914" i="2"/>
  <c r="Y915" i="2"/>
  <c r="Y914" i="2"/>
  <c r="W915" i="2"/>
  <c r="W914" i="2"/>
  <c r="BK915" i="2"/>
  <c r="N915" i="2"/>
  <c r="BF915" i="2" s="1"/>
  <c r="BI913" i="2"/>
  <c r="BH913" i="2"/>
  <c r="BG913" i="2"/>
  <c r="BE913" i="2"/>
  <c r="AA913" i="2"/>
  <c r="Y913" i="2"/>
  <c r="W913" i="2"/>
  <c r="BK913" i="2"/>
  <c r="N913" i="2"/>
  <c r="BF913" i="2"/>
  <c r="BI912" i="2"/>
  <c r="BH912" i="2"/>
  <c r="BG912" i="2"/>
  <c r="BE912" i="2"/>
  <c r="AA912" i="2"/>
  <c r="Y912" i="2"/>
  <c r="W912" i="2"/>
  <c r="BK912" i="2"/>
  <c r="N912" i="2"/>
  <c r="BF912" i="2"/>
  <c r="BI906" i="2"/>
  <c r="BH906" i="2"/>
  <c r="BG906" i="2"/>
  <c r="BE906" i="2"/>
  <c r="AA906" i="2"/>
  <c r="AA905" i="2"/>
  <c r="Y906" i="2"/>
  <c r="W906" i="2"/>
  <c r="W905" i="2" s="1"/>
  <c r="BK906" i="2"/>
  <c r="BK905" i="2" s="1"/>
  <c r="N905" i="2" s="1"/>
  <c r="N109" i="2" s="1"/>
  <c r="N906" i="2"/>
  <c r="BF906" i="2" s="1"/>
  <c r="BI904" i="2"/>
  <c r="BH904" i="2"/>
  <c r="BG904" i="2"/>
  <c r="BE904" i="2"/>
  <c r="AA904" i="2"/>
  <c r="AA903" i="2" s="1"/>
  <c r="Y904" i="2"/>
  <c r="Y903" i="2" s="1"/>
  <c r="W904" i="2"/>
  <c r="W903" i="2"/>
  <c r="BK904" i="2"/>
  <c r="BK903" i="2"/>
  <c r="N903" i="2" s="1"/>
  <c r="N108" i="2" s="1"/>
  <c r="N904" i="2"/>
  <c r="BF904" i="2"/>
  <c r="BI902" i="2"/>
  <c r="BH902" i="2"/>
  <c r="BG902" i="2"/>
  <c r="BE902" i="2"/>
  <c r="AA902" i="2"/>
  <c r="Y902" i="2"/>
  <c r="W902" i="2"/>
  <c r="BK902" i="2"/>
  <c r="N902" i="2"/>
  <c r="BF902" i="2"/>
  <c r="BI901" i="2"/>
  <c r="BH901" i="2"/>
  <c r="BG901" i="2"/>
  <c r="BE901" i="2"/>
  <c r="AA901" i="2"/>
  <c r="Y901" i="2"/>
  <c r="W901" i="2"/>
  <c r="BK901" i="2"/>
  <c r="N901" i="2"/>
  <c r="BF901" i="2"/>
  <c r="BI900" i="2"/>
  <c r="BH900" i="2"/>
  <c r="BG900" i="2"/>
  <c r="BE900" i="2"/>
  <c r="AA900" i="2"/>
  <c r="Y900" i="2"/>
  <c r="W900" i="2"/>
  <c r="BK900" i="2"/>
  <c r="N900" i="2"/>
  <c r="BF900" i="2"/>
  <c r="BI885" i="2"/>
  <c r="BH885" i="2"/>
  <c r="BG885" i="2"/>
  <c r="BE885" i="2"/>
  <c r="AA885" i="2"/>
  <c r="Y885" i="2"/>
  <c r="W885" i="2"/>
  <c r="BK885" i="2"/>
  <c r="N885" i="2"/>
  <c r="BF885" i="2" s="1"/>
  <c r="BI871" i="2"/>
  <c r="BH871" i="2"/>
  <c r="BG871" i="2"/>
  <c r="BE871" i="2"/>
  <c r="AA871" i="2"/>
  <c r="Y871" i="2"/>
  <c r="W871" i="2"/>
  <c r="BK871" i="2"/>
  <c r="N871" i="2"/>
  <c r="BF871" i="2" s="1"/>
  <c r="BI870" i="2"/>
  <c r="BH870" i="2"/>
  <c r="BG870" i="2"/>
  <c r="BE870" i="2"/>
  <c r="AA870" i="2"/>
  <c r="Y870" i="2"/>
  <c r="W870" i="2"/>
  <c r="BK870" i="2"/>
  <c r="N870" i="2"/>
  <c r="BF870" i="2" s="1"/>
  <c r="BI869" i="2"/>
  <c r="BH869" i="2"/>
  <c r="BG869" i="2"/>
  <c r="BE869" i="2"/>
  <c r="AA869" i="2"/>
  <c r="Y869" i="2"/>
  <c r="W869" i="2"/>
  <c r="BK869" i="2"/>
  <c r="N869" i="2"/>
  <c r="BF869" i="2" s="1"/>
  <c r="BI868" i="2"/>
  <c r="BH868" i="2"/>
  <c r="BG868" i="2"/>
  <c r="BE868" i="2"/>
  <c r="AA868" i="2"/>
  <c r="Y868" i="2"/>
  <c r="W868" i="2"/>
  <c r="BK868" i="2"/>
  <c r="N868" i="2"/>
  <c r="BF868" i="2" s="1"/>
  <c r="BI867" i="2"/>
  <c r="BH867" i="2"/>
  <c r="BG867" i="2"/>
  <c r="BE867" i="2"/>
  <c r="AA867" i="2"/>
  <c r="Y867" i="2"/>
  <c r="W867" i="2"/>
  <c r="BK867" i="2"/>
  <c r="N867" i="2"/>
  <c r="BF867" i="2" s="1"/>
  <c r="BI866" i="2"/>
  <c r="BH866" i="2"/>
  <c r="BG866" i="2"/>
  <c r="BE866" i="2"/>
  <c r="AA866" i="2"/>
  <c r="Y866" i="2"/>
  <c r="W866" i="2"/>
  <c r="BK866" i="2"/>
  <c r="N866" i="2"/>
  <c r="BF866" i="2" s="1"/>
  <c r="BI864" i="2"/>
  <c r="BH864" i="2"/>
  <c r="BG864" i="2"/>
  <c r="BE864" i="2"/>
  <c r="AA864" i="2"/>
  <c r="Y864" i="2"/>
  <c r="W864" i="2"/>
  <c r="BK864" i="2"/>
  <c r="N864" i="2"/>
  <c r="BF864" i="2" s="1"/>
  <c r="BI863" i="2"/>
  <c r="BH863" i="2"/>
  <c r="BG863" i="2"/>
  <c r="BE863" i="2"/>
  <c r="AA863" i="2"/>
  <c r="Y863" i="2"/>
  <c r="W863" i="2"/>
  <c r="BK863" i="2"/>
  <c r="N863" i="2"/>
  <c r="BF863" i="2" s="1"/>
  <c r="BI862" i="2"/>
  <c r="BH862" i="2"/>
  <c r="BG862" i="2"/>
  <c r="BE862" i="2"/>
  <c r="AA862" i="2"/>
  <c r="Y862" i="2"/>
  <c r="W862" i="2"/>
  <c r="W861" i="2"/>
  <c r="BK862" i="2"/>
  <c r="BK861" i="2"/>
  <c r="N861" i="2" s="1"/>
  <c r="N107" i="2" s="1"/>
  <c r="N862" i="2"/>
  <c r="BF862" i="2" s="1"/>
  <c r="BI860" i="2"/>
  <c r="BH860" i="2"/>
  <c r="BG860" i="2"/>
  <c r="BE860" i="2"/>
  <c r="AA860" i="2"/>
  <c r="Y860" i="2"/>
  <c r="W860" i="2"/>
  <c r="BK860" i="2"/>
  <c r="N860" i="2"/>
  <c r="BF860" i="2" s="1"/>
  <c r="BI859" i="2"/>
  <c r="BH859" i="2"/>
  <c r="BG859" i="2"/>
  <c r="BE859" i="2"/>
  <c r="AA859" i="2"/>
  <c r="Y859" i="2"/>
  <c r="W859" i="2"/>
  <c r="BK859" i="2"/>
  <c r="N859" i="2"/>
  <c r="BF859" i="2" s="1"/>
  <c r="BI858" i="2"/>
  <c r="BH858" i="2"/>
  <c r="BG858" i="2"/>
  <c r="BE858" i="2"/>
  <c r="AA858" i="2"/>
  <c r="Y858" i="2"/>
  <c r="W858" i="2"/>
  <c r="BK858" i="2"/>
  <c r="N858" i="2"/>
  <c r="BF858" i="2" s="1"/>
  <c r="BI857" i="2"/>
  <c r="BH857" i="2"/>
  <c r="BG857" i="2"/>
  <c r="BE857" i="2"/>
  <c r="AA857" i="2"/>
  <c r="Y857" i="2"/>
  <c r="W857" i="2"/>
  <c r="BK857" i="2"/>
  <c r="N857" i="2"/>
  <c r="BF857" i="2" s="1"/>
  <c r="BI856" i="2"/>
  <c r="BH856" i="2"/>
  <c r="BG856" i="2"/>
  <c r="BE856" i="2"/>
  <c r="AA856" i="2"/>
  <c r="Y856" i="2"/>
  <c r="W856" i="2"/>
  <c r="BK856" i="2"/>
  <c r="N856" i="2"/>
  <c r="BF856" i="2" s="1"/>
  <c r="BI855" i="2"/>
  <c r="BH855" i="2"/>
  <c r="BG855" i="2"/>
  <c r="BE855" i="2"/>
  <c r="AA855" i="2"/>
  <c r="Y855" i="2"/>
  <c r="W855" i="2"/>
  <c r="BK855" i="2"/>
  <c r="N855" i="2"/>
  <c r="BF855" i="2" s="1"/>
  <c r="BI852" i="2"/>
  <c r="BH852" i="2"/>
  <c r="BG852" i="2"/>
  <c r="BE852" i="2"/>
  <c r="AA852" i="2"/>
  <c r="Y852" i="2"/>
  <c r="W852" i="2"/>
  <c r="BK852" i="2"/>
  <c r="N852" i="2"/>
  <c r="BF852" i="2" s="1"/>
  <c r="BI851" i="2"/>
  <c r="BH851" i="2"/>
  <c r="BG851" i="2"/>
  <c r="BE851" i="2"/>
  <c r="AA851" i="2"/>
  <c r="Y851" i="2"/>
  <c r="W851" i="2"/>
  <c r="BK851" i="2"/>
  <c r="N851" i="2"/>
  <c r="BF851" i="2" s="1"/>
  <c r="BI850" i="2"/>
  <c r="BH850" i="2"/>
  <c r="BG850" i="2"/>
  <c r="BE850" i="2"/>
  <c r="AA850" i="2"/>
  <c r="Y850" i="2"/>
  <c r="W850" i="2"/>
  <c r="BK850" i="2"/>
  <c r="N850" i="2"/>
  <c r="BF850" i="2" s="1"/>
  <c r="BI849" i="2"/>
  <c r="BH849" i="2"/>
  <c r="BG849" i="2"/>
  <c r="BE849" i="2"/>
  <c r="AA849" i="2"/>
  <c r="Y849" i="2"/>
  <c r="W849" i="2"/>
  <c r="BK849" i="2"/>
  <c r="N849" i="2"/>
  <c r="BF849" i="2" s="1"/>
  <c r="BI848" i="2"/>
  <c r="BH848" i="2"/>
  <c r="BG848" i="2"/>
  <c r="BE848" i="2"/>
  <c r="AA848" i="2"/>
  <c r="Y848" i="2"/>
  <c r="W848" i="2"/>
  <c r="BK848" i="2"/>
  <c r="N848" i="2"/>
  <c r="BF848" i="2" s="1"/>
  <c r="BI847" i="2"/>
  <c r="BH847" i="2"/>
  <c r="BG847" i="2"/>
  <c r="BE847" i="2"/>
  <c r="AA847" i="2"/>
  <c r="Y847" i="2"/>
  <c r="W847" i="2"/>
  <c r="BK847" i="2"/>
  <c r="N847" i="2"/>
  <c r="BF847" i="2" s="1"/>
  <c r="BI846" i="2"/>
  <c r="BH846" i="2"/>
  <c r="BG846" i="2"/>
  <c r="BE846" i="2"/>
  <c r="AA846" i="2"/>
  <c r="Y846" i="2"/>
  <c r="W846" i="2"/>
  <c r="BK846" i="2"/>
  <c r="N846" i="2"/>
  <c r="BF846" i="2" s="1"/>
  <c r="BI845" i="2"/>
  <c r="BH845" i="2"/>
  <c r="BG845" i="2"/>
  <c r="BE845" i="2"/>
  <c r="AA845" i="2"/>
  <c r="Y845" i="2"/>
  <c r="W845" i="2"/>
  <c r="BK845" i="2"/>
  <c r="N845" i="2"/>
  <c r="BF845" i="2" s="1"/>
  <c r="BI829" i="2"/>
  <c r="BH829" i="2"/>
  <c r="BG829" i="2"/>
  <c r="BE829" i="2"/>
  <c r="AA829" i="2"/>
  <c r="Y829" i="2"/>
  <c r="W829" i="2"/>
  <c r="BK829" i="2"/>
  <c r="N829" i="2"/>
  <c r="BF829" i="2" s="1"/>
  <c r="BI826" i="2"/>
  <c r="BH826" i="2"/>
  <c r="BG826" i="2"/>
  <c r="BE826" i="2"/>
  <c r="AA826" i="2"/>
  <c r="Y826" i="2"/>
  <c r="W826" i="2"/>
  <c r="BK826" i="2"/>
  <c r="N826" i="2"/>
  <c r="BF826" i="2" s="1"/>
  <c r="BI819" i="2"/>
  <c r="BH819" i="2"/>
  <c r="BG819" i="2"/>
  <c r="BE819" i="2"/>
  <c r="AA819" i="2"/>
  <c r="Y819" i="2"/>
  <c r="W819" i="2"/>
  <c r="BK819" i="2"/>
  <c r="N819" i="2"/>
  <c r="BF819" i="2" s="1"/>
  <c r="BI807" i="2"/>
  <c r="BH807" i="2"/>
  <c r="BG807" i="2"/>
  <c r="BE807" i="2"/>
  <c r="AA807" i="2"/>
  <c r="Y807" i="2"/>
  <c r="W807" i="2"/>
  <c r="BK807" i="2"/>
  <c r="N807" i="2"/>
  <c r="BF807" i="2" s="1"/>
  <c r="BI801" i="2"/>
  <c r="BH801" i="2"/>
  <c r="BG801" i="2"/>
  <c r="BE801" i="2"/>
  <c r="AA801" i="2"/>
  <c r="Y801" i="2"/>
  <c r="W801" i="2"/>
  <c r="BK801" i="2"/>
  <c r="N801" i="2"/>
  <c r="BF801" i="2" s="1"/>
  <c r="BI786" i="2"/>
  <c r="BH786" i="2"/>
  <c r="BG786" i="2"/>
  <c r="BE786" i="2"/>
  <c r="AA786" i="2"/>
  <c r="Y786" i="2"/>
  <c r="W786" i="2"/>
  <c r="BK786" i="2"/>
  <c r="N786" i="2"/>
  <c r="BF786" i="2" s="1"/>
  <c r="BI764" i="2"/>
  <c r="BH764" i="2"/>
  <c r="BG764" i="2"/>
  <c r="BE764" i="2"/>
  <c r="AA764" i="2"/>
  <c r="Y764" i="2"/>
  <c r="W764" i="2"/>
  <c r="BK764" i="2"/>
  <c r="N764" i="2"/>
  <c r="BF764" i="2" s="1"/>
  <c r="BI761" i="2"/>
  <c r="BH761" i="2"/>
  <c r="BG761" i="2"/>
  <c r="BE761" i="2"/>
  <c r="AA761" i="2"/>
  <c r="Y761" i="2"/>
  <c r="W761" i="2"/>
  <c r="W760" i="2"/>
  <c r="BK761" i="2"/>
  <c r="N761" i="2"/>
  <c r="BF761" i="2" s="1"/>
  <c r="BI759" i="2"/>
  <c r="BH759" i="2"/>
  <c r="BG759" i="2"/>
  <c r="BE759" i="2"/>
  <c r="AA759" i="2"/>
  <c r="Y759" i="2"/>
  <c r="W759" i="2"/>
  <c r="BK759" i="2"/>
  <c r="N759" i="2"/>
  <c r="BF759" i="2"/>
  <c r="BI758" i="2"/>
  <c r="BH758" i="2"/>
  <c r="BG758" i="2"/>
  <c r="BE758" i="2"/>
  <c r="AA758" i="2"/>
  <c r="Y758" i="2"/>
  <c r="W758" i="2"/>
  <c r="BK758" i="2"/>
  <c r="N758" i="2"/>
  <c r="BF758" i="2"/>
  <c r="BI757" i="2"/>
  <c r="BH757" i="2"/>
  <c r="BG757" i="2"/>
  <c r="BE757" i="2"/>
  <c r="AA757" i="2"/>
  <c r="Y757" i="2"/>
  <c r="W757" i="2"/>
  <c r="BK757" i="2"/>
  <c r="N757" i="2"/>
  <c r="BF757" i="2"/>
  <c r="BI756" i="2"/>
  <c r="BH756" i="2"/>
  <c r="BG756" i="2"/>
  <c r="BE756" i="2"/>
  <c r="AA756" i="2"/>
  <c r="Y756" i="2"/>
  <c r="W756" i="2"/>
  <c r="BK756" i="2"/>
  <c r="N756" i="2"/>
  <c r="BF756" i="2"/>
  <c r="BI755" i="2"/>
  <c r="BH755" i="2"/>
  <c r="BG755" i="2"/>
  <c r="BE755" i="2"/>
  <c r="AA755" i="2"/>
  <c r="Y755" i="2"/>
  <c r="W755" i="2"/>
  <c r="BK755" i="2"/>
  <c r="N755" i="2"/>
  <c r="BF755" i="2"/>
  <c r="BI754" i="2"/>
  <c r="BH754" i="2"/>
  <c r="BG754" i="2"/>
  <c r="BE754" i="2"/>
  <c r="AA754" i="2"/>
  <c r="Y754" i="2"/>
  <c r="W754" i="2"/>
  <c r="BK754" i="2"/>
  <c r="N754" i="2"/>
  <c r="BF754" i="2"/>
  <c r="BI750" i="2"/>
  <c r="BH750" i="2"/>
  <c r="BG750" i="2"/>
  <c r="BE750" i="2"/>
  <c r="AA750" i="2"/>
  <c r="Y750" i="2"/>
  <c r="W750" i="2"/>
  <c r="BK750" i="2"/>
  <c r="N750" i="2"/>
  <c r="BF750" i="2"/>
  <c r="BI749" i="2"/>
  <c r="BH749" i="2"/>
  <c r="BG749" i="2"/>
  <c r="BE749" i="2"/>
  <c r="AA749" i="2"/>
  <c r="Y749" i="2"/>
  <c r="W749" i="2"/>
  <c r="BK749" i="2"/>
  <c r="N749" i="2"/>
  <c r="BF749" i="2"/>
  <c r="BI748" i="2"/>
  <c r="BH748" i="2"/>
  <c r="BG748" i="2"/>
  <c r="BE748" i="2"/>
  <c r="AA748" i="2"/>
  <c r="Y748" i="2"/>
  <c r="W748" i="2"/>
  <c r="BK748" i="2"/>
  <c r="N748" i="2"/>
  <c r="BF748" i="2"/>
  <c r="BI747" i="2"/>
  <c r="BH747" i="2"/>
  <c r="BG747" i="2"/>
  <c r="BE747" i="2"/>
  <c r="AA747" i="2"/>
  <c r="AA746" i="2"/>
  <c r="Y747" i="2"/>
  <c r="Y746" i="2"/>
  <c r="W747" i="2"/>
  <c r="W746" i="2"/>
  <c r="BK747" i="2"/>
  <c r="N747" i="2"/>
  <c r="BF747" i="2" s="1"/>
  <c r="BI745" i="2"/>
  <c r="BH745" i="2"/>
  <c r="BG745" i="2"/>
  <c r="BE745" i="2"/>
  <c r="AA745" i="2"/>
  <c r="Y745" i="2"/>
  <c r="W745" i="2"/>
  <c r="BK745" i="2"/>
  <c r="N745" i="2"/>
  <c r="BF745" i="2"/>
  <c r="BI739" i="2"/>
  <c r="BH739" i="2"/>
  <c r="BG739" i="2"/>
  <c r="BE739" i="2"/>
  <c r="AA739" i="2"/>
  <c r="Y739" i="2"/>
  <c r="Y735" i="2" s="1"/>
  <c r="W739" i="2"/>
  <c r="BK739" i="2"/>
  <c r="N739" i="2"/>
  <c r="BF739" i="2"/>
  <c r="BI736" i="2"/>
  <c r="BH736" i="2"/>
  <c r="BG736" i="2"/>
  <c r="BE736" i="2"/>
  <c r="AA736" i="2"/>
  <c r="AA735" i="2"/>
  <c r="Y736" i="2"/>
  <c r="W736" i="2"/>
  <c r="W735" i="2" s="1"/>
  <c r="BK736" i="2"/>
  <c r="N736" i="2"/>
  <c r="BF736" i="2" s="1"/>
  <c r="BI734" i="2"/>
  <c r="BH734" i="2"/>
  <c r="BG734" i="2"/>
  <c r="BE734" i="2"/>
  <c r="AA734" i="2"/>
  <c r="Y734" i="2"/>
  <c r="W734" i="2"/>
  <c r="BK734" i="2"/>
  <c r="N734" i="2"/>
  <c r="BF734" i="2" s="1"/>
  <c r="BI728" i="2"/>
  <c r="BH728" i="2"/>
  <c r="BG728" i="2"/>
  <c r="BE728" i="2"/>
  <c r="AA728" i="2"/>
  <c r="Y728" i="2"/>
  <c r="W728" i="2"/>
  <c r="BK728" i="2"/>
  <c r="N728" i="2"/>
  <c r="BF728" i="2" s="1"/>
  <c r="BI726" i="2"/>
  <c r="BH726" i="2"/>
  <c r="BG726" i="2"/>
  <c r="BE726" i="2"/>
  <c r="AA726" i="2"/>
  <c r="Y726" i="2"/>
  <c r="W726" i="2"/>
  <c r="BK726" i="2"/>
  <c r="N726" i="2"/>
  <c r="BF726" i="2" s="1"/>
  <c r="BI723" i="2"/>
  <c r="BH723" i="2"/>
  <c r="BG723" i="2"/>
  <c r="BE723" i="2"/>
  <c r="AA723" i="2"/>
  <c r="AA722" i="2" s="1"/>
  <c r="Y723" i="2"/>
  <c r="Y722" i="2" s="1"/>
  <c r="W723" i="2"/>
  <c r="W722" i="2" s="1"/>
  <c r="BK723" i="2"/>
  <c r="N723" i="2"/>
  <c r="BF723" i="2" s="1"/>
  <c r="BI721" i="2"/>
  <c r="BH721" i="2"/>
  <c r="BG721" i="2"/>
  <c r="BE721" i="2"/>
  <c r="AA721" i="2"/>
  <c r="AA720" i="2" s="1"/>
  <c r="Y721" i="2"/>
  <c r="Y720" i="2" s="1"/>
  <c r="W721" i="2"/>
  <c r="W720" i="2" s="1"/>
  <c r="BK721" i="2"/>
  <c r="BK720" i="2" s="1"/>
  <c r="N720" i="2" s="1"/>
  <c r="N102" i="2" s="1"/>
  <c r="N721" i="2"/>
  <c r="BF721" i="2" s="1"/>
  <c r="BI719" i="2"/>
  <c r="BH719" i="2"/>
  <c r="BG719" i="2"/>
  <c r="BE719" i="2"/>
  <c r="AA719" i="2"/>
  <c r="AA718" i="2"/>
  <c r="Y719" i="2"/>
  <c r="Y718" i="2"/>
  <c r="W719" i="2"/>
  <c r="W718" i="2"/>
  <c r="BK719" i="2"/>
  <c r="BK718" i="2"/>
  <c r="N718" i="2" s="1"/>
  <c r="N101" i="2" s="1"/>
  <c r="N719" i="2"/>
  <c r="BF719" i="2" s="1"/>
  <c r="BI717" i="2"/>
  <c r="BH717" i="2"/>
  <c r="BG717" i="2"/>
  <c r="BE717" i="2"/>
  <c r="AA717" i="2"/>
  <c r="Y717" i="2"/>
  <c r="W717" i="2"/>
  <c r="BK717" i="2"/>
  <c r="N717" i="2"/>
  <c r="BF717" i="2" s="1"/>
  <c r="BI711" i="2"/>
  <c r="BH711" i="2"/>
  <c r="BG711" i="2"/>
  <c r="BE711" i="2"/>
  <c r="AA711" i="2"/>
  <c r="Y711" i="2"/>
  <c r="W711" i="2"/>
  <c r="BK711" i="2"/>
  <c r="N711" i="2"/>
  <c r="BF711" i="2" s="1"/>
  <c r="BI703" i="2"/>
  <c r="BH703" i="2"/>
  <c r="BG703" i="2"/>
  <c r="BE703" i="2"/>
  <c r="AA703" i="2"/>
  <c r="Y703" i="2"/>
  <c r="W703" i="2"/>
  <c r="BK703" i="2"/>
  <c r="N703" i="2"/>
  <c r="BF703" i="2" s="1"/>
  <c r="BI702" i="2"/>
  <c r="BH702" i="2"/>
  <c r="BG702" i="2"/>
  <c r="BE702" i="2"/>
  <c r="AA702" i="2"/>
  <c r="Y702" i="2"/>
  <c r="W702" i="2"/>
  <c r="BK702" i="2"/>
  <c r="N702" i="2"/>
  <c r="BF702" i="2" s="1"/>
  <c r="BI698" i="2"/>
  <c r="BH698" i="2"/>
  <c r="BG698" i="2"/>
  <c r="BE698" i="2"/>
  <c r="AA698" i="2"/>
  <c r="Y698" i="2"/>
  <c r="W698" i="2"/>
  <c r="BK698" i="2"/>
  <c r="N698" i="2"/>
  <c r="BF698" i="2" s="1"/>
  <c r="BI697" i="2"/>
  <c r="BH697" i="2"/>
  <c r="BG697" i="2"/>
  <c r="BE697" i="2"/>
  <c r="AA697" i="2"/>
  <c r="Y697" i="2"/>
  <c r="W697" i="2"/>
  <c r="BK697" i="2"/>
  <c r="N697" i="2"/>
  <c r="BF697" i="2" s="1"/>
  <c r="BI694" i="2"/>
  <c r="BH694" i="2"/>
  <c r="BG694" i="2"/>
  <c r="BE694" i="2"/>
  <c r="AA694" i="2"/>
  <c r="Y694" i="2"/>
  <c r="W694" i="2"/>
  <c r="BK694" i="2"/>
  <c r="N694" i="2"/>
  <c r="BF694" i="2" s="1"/>
  <c r="BI693" i="2"/>
  <c r="BH693" i="2"/>
  <c r="BG693" i="2"/>
  <c r="BE693" i="2"/>
  <c r="AA693" i="2"/>
  <c r="Y693" i="2"/>
  <c r="W693" i="2"/>
  <c r="BK693" i="2"/>
  <c r="N693" i="2"/>
  <c r="BF693" i="2" s="1"/>
  <c r="BI690" i="2"/>
  <c r="BH690" i="2"/>
  <c r="BG690" i="2"/>
  <c r="BE690" i="2"/>
  <c r="AA690" i="2"/>
  <c r="Y690" i="2"/>
  <c r="W690" i="2"/>
  <c r="BK690" i="2"/>
  <c r="N690" i="2"/>
  <c r="BF690" i="2" s="1"/>
  <c r="BI689" i="2"/>
  <c r="BH689" i="2"/>
  <c r="BG689" i="2"/>
  <c r="BE689" i="2"/>
  <c r="AA689" i="2"/>
  <c r="Y689" i="2"/>
  <c r="W689" i="2"/>
  <c r="BK689" i="2"/>
  <c r="N689" i="2"/>
  <c r="BF689" i="2" s="1"/>
  <c r="BI683" i="2"/>
  <c r="BH683" i="2"/>
  <c r="BG683" i="2"/>
  <c r="BE683" i="2"/>
  <c r="AA683" i="2"/>
  <c r="Y683" i="2"/>
  <c r="W683" i="2"/>
  <c r="W682" i="2"/>
  <c r="BK683" i="2"/>
  <c r="N683" i="2"/>
  <c r="BF683" i="2" s="1"/>
  <c r="BI681" i="2"/>
  <c r="BH681" i="2"/>
  <c r="BG681" i="2"/>
  <c r="BE681" i="2"/>
  <c r="AA681" i="2"/>
  <c r="Y681" i="2"/>
  <c r="W681" i="2"/>
  <c r="BK681" i="2"/>
  <c r="N681" i="2"/>
  <c r="BF681" i="2"/>
  <c r="BI680" i="2"/>
  <c r="BH680" i="2"/>
  <c r="BG680" i="2"/>
  <c r="BE680" i="2"/>
  <c r="AA680" i="2"/>
  <c r="Y680" i="2"/>
  <c r="W680" i="2"/>
  <c r="BK680" i="2"/>
  <c r="N680" i="2"/>
  <c r="BF680" i="2"/>
  <c r="BI672" i="2"/>
  <c r="BH672" i="2"/>
  <c r="BG672" i="2"/>
  <c r="BE672" i="2"/>
  <c r="AA672" i="2"/>
  <c r="Y672" i="2"/>
  <c r="W672" i="2"/>
  <c r="BK672" i="2"/>
  <c r="N672" i="2"/>
  <c r="BF672" i="2"/>
  <c r="BI670" i="2"/>
  <c r="BH670" i="2"/>
  <c r="BG670" i="2"/>
  <c r="BE670" i="2"/>
  <c r="AA670" i="2"/>
  <c r="Y670" i="2"/>
  <c r="W670" i="2"/>
  <c r="BK670" i="2"/>
  <c r="N670" i="2"/>
  <c r="BF670" i="2"/>
  <c r="BI668" i="2"/>
  <c r="BH668" i="2"/>
  <c r="BG668" i="2"/>
  <c r="BE668" i="2"/>
  <c r="AA668" i="2"/>
  <c r="Y668" i="2"/>
  <c r="W668" i="2"/>
  <c r="BK668" i="2"/>
  <c r="N668" i="2"/>
  <c r="BF668" i="2"/>
  <c r="BI666" i="2"/>
  <c r="BH666" i="2"/>
  <c r="BG666" i="2"/>
  <c r="BE666" i="2"/>
  <c r="AA666" i="2"/>
  <c r="Y666" i="2"/>
  <c r="W666" i="2"/>
  <c r="BK666" i="2"/>
  <c r="N666" i="2"/>
  <c r="BF666" i="2"/>
  <c r="BI665" i="2"/>
  <c r="BH665" i="2"/>
  <c r="BG665" i="2"/>
  <c r="BE665" i="2"/>
  <c r="AA665" i="2"/>
  <c r="Y665" i="2"/>
  <c r="W665" i="2"/>
  <c r="BK665" i="2"/>
  <c r="N665" i="2"/>
  <c r="BF665" i="2"/>
  <c r="BI664" i="2"/>
  <c r="BH664" i="2"/>
  <c r="BG664" i="2"/>
  <c r="BE664" i="2"/>
  <c r="AA664" i="2"/>
  <c r="Y664" i="2"/>
  <c r="W664" i="2"/>
  <c r="BK664" i="2"/>
  <c r="N664" i="2"/>
  <c r="BF664" i="2"/>
  <c r="BI663" i="2"/>
  <c r="BH663" i="2"/>
  <c r="BG663" i="2"/>
  <c r="BE663" i="2"/>
  <c r="AA663" i="2"/>
  <c r="Y663" i="2"/>
  <c r="W663" i="2"/>
  <c r="BK663" i="2"/>
  <c r="N663" i="2"/>
  <c r="BF663" i="2"/>
  <c r="BI655" i="2"/>
  <c r="BH655" i="2"/>
  <c r="BG655" i="2"/>
  <c r="BE655" i="2"/>
  <c r="AA655" i="2"/>
  <c r="Y655" i="2"/>
  <c r="W655" i="2"/>
  <c r="BK655" i="2"/>
  <c r="N655" i="2"/>
  <c r="BF655" i="2"/>
  <c r="BI654" i="2"/>
  <c r="BH654" i="2"/>
  <c r="BG654" i="2"/>
  <c r="BE654" i="2"/>
  <c r="AA654" i="2"/>
  <c r="Y654" i="2"/>
  <c r="Y645" i="2" s="1"/>
  <c r="W654" i="2"/>
  <c r="BK654" i="2"/>
  <c r="N654" i="2"/>
  <c r="BF654" i="2"/>
  <c r="BI646" i="2"/>
  <c r="BH646" i="2"/>
  <c r="BG646" i="2"/>
  <c r="BE646" i="2"/>
  <c r="AA646" i="2"/>
  <c r="AA645" i="2"/>
  <c r="Y646" i="2"/>
  <c r="W646" i="2"/>
  <c r="W645" i="2" s="1"/>
  <c r="BK646" i="2"/>
  <c r="N646" i="2"/>
  <c r="BF646" i="2" s="1"/>
  <c r="BI644" i="2"/>
  <c r="BH644" i="2"/>
  <c r="BG644" i="2"/>
  <c r="BE644" i="2"/>
  <c r="AA644" i="2"/>
  <c r="Y644" i="2"/>
  <c r="W644" i="2"/>
  <c r="BK644" i="2"/>
  <c r="N644" i="2"/>
  <c r="BF644" i="2"/>
  <c r="BI643" i="2"/>
  <c r="BH643" i="2"/>
  <c r="BG643" i="2"/>
  <c r="BE643" i="2"/>
  <c r="AA643" i="2"/>
  <c r="Y643" i="2"/>
  <c r="W643" i="2"/>
  <c r="BK643" i="2"/>
  <c r="N643" i="2"/>
  <c r="BF643" i="2"/>
  <c r="BI642" i="2"/>
  <c r="BH642" i="2"/>
  <c r="BG642" i="2"/>
  <c r="BE642" i="2"/>
  <c r="AA642" i="2"/>
  <c r="Y642" i="2"/>
  <c r="W642" i="2"/>
  <c r="BK642" i="2"/>
  <c r="N642" i="2"/>
  <c r="BF642" i="2"/>
  <c r="BI641" i="2"/>
  <c r="BH641" i="2"/>
  <c r="BG641" i="2"/>
  <c r="BE641" i="2"/>
  <c r="AA641" i="2"/>
  <c r="Y641" i="2"/>
  <c r="W641" i="2"/>
  <c r="BK641" i="2"/>
  <c r="N641" i="2"/>
  <c r="BF641" i="2"/>
  <c r="BI640" i="2"/>
  <c r="BH640" i="2"/>
  <c r="BG640" i="2"/>
  <c r="BE640" i="2"/>
  <c r="AA640" i="2"/>
  <c r="Y640" i="2"/>
  <c r="W640" i="2"/>
  <c r="BK640" i="2"/>
  <c r="N640" i="2"/>
  <c r="BF640" i="2"/>
  <c r="BI639" i="2"/>
  <c r="BH639" i="2"/>
  <c r="BG639" i="2"/>
  <c r="BE639" i="2"/>
  <c r="AA639" i="2"/>
  <c r="Y639" i="2"/>
  <c r="W639" i="2"/>
  <c r="BK639" i="2"/>
  <c r="N639" i="2"/>
  <c r="BF639" i="2"/>
  <c r="BI635" i="2"/>
  <c r="BH635" i="2"/>
  <c r="BG635" i="2"/>
  <c r="BE635" i="2"/>
  <c r="AA635" i="2"/>
  <c r="Y635" i="2"/>
  <c r="W635" i="2"/>
  <c r="BK635" i="2"/>
  <c r="N635" i="2"/>
  <c r="BF635" i="2"/>
  <c r="BI634" i="2"/>
  <c r="BH634" i="2"/>
  <c r="BG634" i="2"/>
  <c r="BE634" i="2"/>
  <c r="AA634" i="2"/>
  <c r="Y634" i="2"/>
  <c r="W634" i="2"/>
  <c r="BK634" i="2"/>
  <c r="N634" i="2"/>
  <c r="BF634" i="2"/>
  <c r="BI624" i="2"/>
  <c r="BH624" i="2"/>
  <c r="BG624" i="2"/>
  <c r="BE624" i="2"/>
  <c r="AA624" i="2"/>
  <c r="AA623" i="2"/>
  <c r="Y624" i="2"/>
  <c r="W624" i="2"/>
  <c r="W623" i="2" s="1"/>
  <c r="BK624" i="2"/>
  <c r="N624" i="2"/>
  <c r="BF624" i="2" s="1"/>
  <c r="BI621" i="2"/>
  <c r="BH621" i="2"/>
  <c r="BG621" i="2"/>
  <c r="BE621" i="2"/>
  <c r="AA621" i="2"/>
  <c r="AA620" i="2" s="1"/>
  <c r="Y621" i="2"/>
  <c r="Y620" i="2" s="1"/>
  <c r="W621" i="2"/>
  <c r="W620" i="2" s="1"/>
  <c r="BK621" i="2"/>
  <c r="BK620" i="2" s="1"/>
  <c r="N620" i="2" s="1"/>
  <c r="N96" i="2" s="1"/>
  <c r="N621" i="2"/>
  <c r="BF621" i="2" s="1"/>
  <c r="BI619" i="2"/>
  <c r="BH619" i="2"/>
  <c r="BG619" i="2"/>
  <c r="BE619" i="2"/>
  <c r="AA619" i="2"/>
  <c r="Y619" i="2"/>
  <c r="W619" i="2"/>
  <c r="BK619" i="2"/>
  <c r="N619" i="2"/>
  <c r="BF619" i="2"/>
  <c r="BI618" i="2"/>
  <c r="BH618" i="2"/>
  <c r="BG618" i="2"/>
  <c r="BE618" i="2"/>
  <c r="AA618" i="2"/>
  <c r="Y618" i="2"/>
  <c r="W618" i="2"/>
  <c r="BK618" i="2"/>
  <c r="N618" i="2"/>
  <c r="BF618" i="2"/>
  <c r="BI617" i="2"/>
  <c r="BH617" i="2"/>
  <c r="BG617" i="2"/>
  <c r="BE617" i="2"/>
  <c r="AA617" i="2"/>
  <c r="Y617" i="2"/>
  <c r="W617" i="2"/>
  <c r="BK617" i="2"/>
  <c r="N617" i="2"/>
  <c r="BF617" i="2"/>
  <c r="BI616" i="2"/>
  <c r="BH616" i="2"/>
  <c r="BG616" i="2"/>
  <c r="BE616" i="2"/>
  <c r="AA616" i="2"/>
  <c r="Y616" i="2"/>
  <c r="W616" i="2"/>
  <c r="BK616" i="2"/>
  <c r="N616" i="2"/>
  <c r="BF616" i="2"/>
  <c r="BI615" i="2"/>
  <c r="BH615" i="2"/>
  <c r="BG615" i="2"/>
  <c r="BE615" i="2"/>
  <c r="AA615" i="2"/>
  <c r="Y615" i="2"/>
  <c r="W615" i="2"/>
  <c r="BK615" i="2"/>
  <c r="N615" i="2"/>
  <c r="BF615" i="2"/>
  <c r="BI607" i="2"/>
  <c r="BH607" i="2"/>
  <c r="BG607" i="2"/>
  <c r="BE607" i="2"/>
  <c r="AA607" i="2"/>
  <c r="Y607" i="2"/>
  <c r="W607" i="2"/>
  <c r="BK607" i="2"/>
  <c r="N607" i="2"/>
  <c r="BF607" i="2"/>
  <c r="BI604" i="2"/>
  <c r="BH604" i="2"/>
  <c r="BG604" i="2"/>
  <c r="BE604" i="2"/>
  <c r="AA604" i="2"/>
  <c r="Y604" i="2"/>
  <c r="W604" i="2"/>
  <c r="BK604" i="2"/>
  <c r="N604" i="2"/>
  <c r="BF604" i="2"/>
  <c r="BI598" i="2"/>
  <c r="BH598" i="2"/>
  <c r="BG598" i="2"/>
  <c r="BE598" i="2"/>
  <c r="AA598" i="2"/>
  <c r="Y598" i="2"/>
  <c r="W598" i="2"/>
  <c r="BK598" i="2"/>
  <c r="N598" i="2"/>
  <c r="BF598" i="2"/>
  <c r="BI597" i="2"/>
  <c r="BH597" i="2"/>
  <c r="BG597" i="2"/>
  <c r="BE597" i="2"/>
  <c r="AA597" i="2"/>
  <c r="Y597" i="2"/>
  <c r="W597" i="2"/>
  <c r="BK597" i="2"/>
  <c r="N597" i="2"/>
  <c r="BF597" i="2"/>
  <c r="BI596" i="2"/>
  <c r="BH596" i="2"/>
  <c r="BG596" i="2"/>
  <c r="BE596" i="2"/>
  <c r="AA596" i="2"/>
  <c r="Y596" i="2"/>
  <c r="W596" i="2"/>
  <c r="BK596" i="2"/>
  <c r="N596" i="2"/>
  <c r="BF596" i="2"/>
  <c r="BI592" i="2"/>
  <c r="BH592" i="2"/>
  <c r="BG592" i="2"/>
  <c r="BE592" i="2"/>
  <c r="AA592" i="2"/>
  <c r="Y592" i="2"/>
  <c r="W592" i="2"/>
  <c r="BK592" i="2"/>
  <c r="N592" i="2"/>
  <c r="BF592" i="2"/>
  <c r="BI591" i="2"/>
  <c r="BH591" i="2"/>
  <c r="BG591" i="2"/>
  <c r="BE591" i="2"/>
  <c r="AA591" i="2"/>
  <c r="Y591" i="2"/>
  <c r="W591" i="2"/>
  <c r="BK591" i="2"/>
  <c r="N591" i="2"/>
  <c r="BF591" i="2"/>
  <c r="BI590" i="2"/>
  <c r="BH590" i="2"/>
  <c r="BG590" i="2"/>
  <c r="BE590" i="2"/>
  <c r="AA590" i="2"/>
  <c r="AA589" i="2"/>
  <c r="Y590" i="2"/>
  <c r="W590" i="2"/>
  <c r="W589" i="2" s="1"/>
  <c r="BK590" i="2"/>
  <c r="N590" i="2"/>
  <c r="BF590" i="2" s="1"/>
  <c r="BI588" i="2"/>
  <c r="BH588" i="2"/>
  <c r="BG588" i="2"/>
  <c r="BE588" i="2"/>
  <c r="AA588" i="2"/>
  <c r="Y588" i="2"/>
  <c r="W588" i="2"/>
  <c r="BK588" i="2"/>
  <c r="N588" i="2"/>
  <c r="BF588" i="2" s="1"/>
  <c r="BI587" i="2"/>
  <c r="BH587" i="2"/>
  <c r="BG587" i="2"/>
  <c r="BE587" i="2"/>
  <c r="AA587" i="2"/>
  <c r="Y587" i="2"/>
  <c r="W587" i="2"/>
  <c r="BK587" i="2"/>
  <c r="N587" i="2"/>
  <c r="BF587" i="2" s="1"/>
  <c r="BI585" i="2"/>
  <c r="BH585" i="2"/>
  <c r="BG585" i="2"/>
  <c r="BE585" i="2"/>
  <c r="AA585" i="2"/>
  <c r="Y585" i="2"/>
  <c r="W585" i="2"/>
  <c r="BK585" i="2"/>
  <c r="N585" i="2"/>
  <c r="BF585" i="2" s="1"/>
  <c r="BI583" i="2"/>
  <c r="BH583" i="2"/>
  <c r="BG583" i="2"/>
  <c r="BE583" i="2"/>
  <c r="AA583" i="2"/>
  <c r="Y583" i="2"/>
  <c r="W583" i="2"/>
  <c r="BK583" i="2"/>
  <c r="N583" i="2"/>
  <c r="BF583" i="2" s="1"/>
  <c r="BI581" i="2"/>
  <c r="BH581" i="2"/>
  <c r="BG581" i="2"/>
  <c r="BE581" i="2"/>
  <c r="AA581" i="2"/>
  <c r="Y581" i="2"/>
  <c r="W581" i="2"/>
  <c r="BK581" i="2"/>
  <c r="N581" i="2"/>
  <c r="BF581" i="2" s="1"/>
  <c r="BI579" i="2"/>
  <c r="BH579" i="2"/>
  <c r="BG579" i="2"/>
  <c r="BE579" i="2"/>
  <c r="AA579" i="2"/>
  <c r="Y579" i="2"/>
  <c r="W579" i="2"/>
  <c r="BK579" i="2"/>
  <c r="N579" i="2"/>
  <c r="BF579" i="2" s="1"/>
  <c r="BI565" i="2"/>
  <c r="BH565" i="2"/>
  <c r="BG565" i="2"/>
  <c r="BE565" i="2"/>
  <c r="AA565" i="2"/>
  <c r="Y565" i="2"/>
  <c r="W565" i="2"/>
  <c r="BK565" i="2"/>
  <c r="N565" i="2"/>
  <c r="BF565" i="2" s="1"/>
  <c r="BI559" i="2"/>
  <c r="BH559" i="2"/>
  <c r="BG559" i="2"/>
  <c r="BE559" i="2"/>
  <c r="AA559" i="2"/>
  <c r="Y559" i="2"/>
  <c r="W559" i="2"/>
  <c r="BK559" i="2"/>
  <c r="N559" i="2"/>
  <c r="BF559" i="2" s="1"/>
  <c r="BI557" i="2"/>
  <c r="BH557" i="2"/>
  <c r="BG557" i="2"/>
  <c r="BE557" i="2"/>
  <c r="AA557" i="2"/>
  <c r="Y557" i="2"/>
  <c r="W557" i="2"/>
  <c r="BK557" i="2"/>
  <c r="N557" i="2"/>
  <c r="BF557" i="2" s="1"/>
  <c r="BI552" i="2"/>
  <c r="BH552" i="2"/>
  <c r="BG552" i="2"/>
  <c r="BE552" i="2"/>
  <c r="AA552" i="2"/>
  <c r="Y552" i="2"/>
  <c r="W552" i="2"/>
  <c r="BK552" i="2"/>
  <c r="N552" i="2"/>
  <c r="BF552" i="2" s="1"/>
  <c r="BI551" i="2"/>
  <c r="BH551" i="2"/>
  <c r="BG551" i="2"/>
  <c r="BE551" i="2"/>
  <c r="AA551" i="2"/>
  <c r="Y551" i="2"/>
  <c r="W551" i="2"/>
  <c r="BK551" i="2"/>
  <c r="N551" i="2"/>
  <c r="BF551" i="2" s="1"/>
  <c r="BI529" i="2"/>
  <c r="BH529" i="2"/>
  <c r="BG529" i="2"/>
  <c r="BE529" i="2"/>
  <c r="AA529" i="2"/>
  <c r="Y529" i="2"/>
  <c r="W529" i="2"/>
  <c r="BK529" i="2"/>
  <c r="N529" i="2"/>
  <c r="BF529" i="2" s="1"/>
  <c r="BI527" i="2"/>
  <c r="BH527" i="2"/>
  <c r="BG527" i="2"/>
  <c r="BE527" i="2"/>
  <c r="AA527" i="2"/>
  <c r="Y527" i="2"/>
  <c r="W527" i="2"/>
  <c r="BK527" i="2"/>
  <c r="N527" i="2"/>
  <c r="BF527" i="2" s="1"/>
  <c r="BI526" i="2"/>
  <c r="BH526" i="2"/>
  <c r="BG526" i="2"/>
  <c r="BE526" i="2"/>
  <c r="AA526" i="2"/>
  <c r="Y526" i="2"/>
  <c r="W526" i="2"/>
  <c r="BK526" i="2"/>
  <c r="N526" i="2"/>
  <c r="BF526" i="2" s="1"/>
  <c r="BI521" i="2"/>
  <c r="BH521" i="2"/>
  <c r="BG521" i="2"/>
  <c r="BE521" i="2"/>
  <c r="AA521" i="2"/>
  <c r="Y521" i="2"/>
  <c r="W521" i="2"/>
  <c r="BK521" i="2"/>
  <c r="N521" i="2"/>
  <c r="BF521" i="2" s="1"/>
  <c r="BI520" i="2"/>
  <c r="BH520" i="2"/>
  <c r="BG520" i="2"/>
  <c r="BE520" i="2"/>
  <c r="AA520" i="2"/>
  <c r="Y520" i="2"/>
  <c r="W520" i="2"/>
  <c r="BK520" i="2"/>
  <c r="N520" i="2"/>
  <c r="BF520" i="2" s="1"/>
  <c r="BI493" i="2"/>
  <c r="BH493" i="2"/>
  <c r="BG493" i="2"/>
  <c r="BE493" i="2"/>
  <c r="AA493" i="2"/>
  <c r="Y493" i="2"/>
  <c r="W493" i="2"/>
  <c r="BK493" i="2"/>
  <c r="N493" i="2"/>
  <c r="BF493" i="2" s="1"/>
  <c r="BI492" i="2"/>
  <c r="BH492" i="2"/>
  <c r="BG492" i="2"/>
  <c r="BE492" i="2"/>
  <c r="AA492" i="2"/>
  <c r="Y492" i="2"/>
  <c r="W492" i="2"/>
  <c r="BK492" i="2"/>
  <c r="N492" i="2"/>
  <c r="BF492" i="2" s="1"/>
  <c r="BI491" i="2"/>
  <c r="BH491" i="2"/>
  <c r="BG491" i="2"/>
  <c r="BE491" i="2"/>
  <c r="AA491" i="2"/>
  <c r="Y491" i="2"/>
  <c r="W491" i="2"/>
  <c r="BK491" i="2"/>
  <c r="N491" i="2"/>
  <c r="BF491" i="2" s="1"/>
  <c r="BI485" i="2"/>
  <c r="BH485" i="2"/>
  <c r="BG485" i="2"/>
  <c r="BE485" i="2"/>
  <c r="AA485" i="2"/>
  <c r="AA484" i="2" s="1"/>
  <c r="Y485" i="2"/>
  <c r="Y484" i="2" s="1"/>
  <c r="W485" i="2"/>
  <c r="W484" i="2" s="1"/>
  <c r="BK485" i="2"/>
  <c r="N485" i="2"/>
  <c r="BF485" i="2" s="1"/>
  <c r="BI483" i="2"/>
  <c r="BH483" i="2"/>
  <c r="BG483" i="2"/>
  <c r="BE483" i="2"/>
  <c r="AA483" i="2"/>
  <c r="Y483" i="2"/>
  <c r="W483" i="2"/>
  <c r="BK483" i="2"/>
  <c r="N483" i="2"/>
  <c r="BF483" i="2" s="1"/>
  <c r="BI482" i="2"/>
  <c r="BH482" i="2"/>
  <c r="BG482" i="2"/>
  <c r="BE482" i="2"/>
  <c r="AA482" i="2"/>
  <c r="Y482" i="2"/>
  <c r="W482" i="2"/>
  <c r="BK482" i="2"/>
  <c r="N482" i="2"/>
  <c r="BF482" i="2" s="1"/>
  <c r="BI481" i="2"/>
  <c r="BH481" i="2"/>
  <c r="BG481" i="2"/>
  <c r="BE481" i="2"/>
  <c r="AA481" i="2"/>
  <c r="AA480" i="2" s="1"/>
  <c r="Y481" i="2"/>
  <c r="W481" i="2"/>
  <c r="W480" i="2"/>
  <c r="BK481" i="2"/>
  <c r="BK480" i="2"/>
  <c r="N480" i="2" s="1"/>
  <c r="N93" i="2" s="1"/>
  <c r="N481" i="2"/>
  <c r="BF481" i="2" s="1"/>
  <c r="BI479" i="2"/>
  <c r="BH479" i="2"/>
  <c r="BG479" i="2"/>
  <c r="BE479" i="2"/>
  <c r="AA479" i="2"/>
  <c r="Y479" i="2"/>
  <c r="W479" i="2"/>
  <c r="BK479" i="2"/>
  <c r="N479" i="2"/>
  <c r="BF479" i="2" s="1"/>
  <c r="BI474" i="2"/>
  <c r="BH474" i="2"/>
  <c r="BG474" i="2"/>
  <c r="BE474" i="2"/>
  <c r="AA474" i="2"/>
  <c r="Y474" i="2"/>
  <c r="W474" i="2"/>
  <c r="BK474" i="2"/>
  <c r="N474" i="2"/>
  <c r="BF474" i="2" s="1"/>
  <c r="BI472" i="2"/>
  <c r="BH472" i="2"/>
  <c r="BG472" i="2"/>
  <c r="BE472" i="2"/>
  <c r="AA472" i="2"/>
  <c r="Y472" i="2"/>
  <c r="W472" i="2"/>
  <c r="BK472" i="2"/>
  <c r="N472" i="2"/>
  <c r="BF472" i="2" s="1"/>
  <c r="BI467" i="2"/>
  <c r="BH467" i="2"/>
  <c r="BG467" i="2"/>
  <c r="BE467" i="2"/>
  <c r="AA467" i="2"/>
  <c r="Y467" i="2"/>
  <c r="W467" i="2"/>
  <c r="BK467" i="2"/>
  <c r="N467" i="2"/>
  <c r="BF467" i="2" s="1"/>
  <c r="BI457" i="2"/>
  <c r="BH457" i="2"/>
  <c r="BG457" i="2"/>
  <c r="BE457" i="2"/>
  <c r="AA457" i="2"/>
  <c r="Y457" i="2"/>
  <c r="W457" i="2"/>
  <c r="BK457" i="2"/>
  <c r="N457" i="2"/>
  <c r="BF457" i="2" s="1"/>
  <c r="BI456" i="2"/>
  <c r="BH456" i="2"/>
  <c r="BG456" i="2"/>
  <c r="BE456" i="2"/>
  <c r="AA456" i="2"/>
  <c r="Y456" i="2"/>
  <c r="W456" i="2"/>
  <c r="BK456" i="2"/>
  <c r="N456" i="2"/>
  <c r="BF456" i="2" s="1"/>
  <c r="BI443" i="2"/>
  <c r="BH443" i="2"/>
  <c r="BG443" i="2"/>
  <c r="BE443" i="2"/>
  <c r="AA443" i="2"/>
  <c r="Y443" i="2"/>
  <c r="W443" i="2"/>
  <c r="BK443" i="2"/>
  <c r="N443" i="2"/>
  <c r="BF443" i="2" s="1"/>
  <c r="BI430" i="2"/>
  <c r="BH430" i="2"/>
  <c r="BG430" i="2"/>
  <c r="BE430" i="2"/>
  <c r="AA430" i="2"/>
  <c r="Y430" i="2"/>
  <c r="W430" i="2"/>
  <c r="BK430" i="2"/>
  <c r="N430" i="2"/>
  <c r="BF430" i="2" s="1"/>
  <c r="BI423" i="2"/>
  <c r="BH423" i="2"/>
  <c r="BG423" i="2"/>
  <c r="BE423" i="2"/>
  <c r="AA423" i="2"/>
  <c r="Y423" i="2"/>
  <c r="W423" i="2"/>
  <c r="BK423" i="2"/>
  <c r="N423" i="2"/>
  <c r="BF423" i="2" s="1"/>
  <c r="BI420" i="2"/>
  <c r="BH420" i="2"/>
  <c r="BG420" i="2"/>
  <c r="BE420" i="2"/>
  <c r="AA420" i="2"/>
  <c r="Y420" i="2"/>
  <c r="W420" i="2"/>
  <c r="BK420" i="2"/>
  <c r="N420" i="2"/>
  <c r="BF420" i="2" s="1"/>
  <c r="BI417" i="2"/>
  <c r="BH417" i="2"/>
  <c r="BG417" i="2"/>
  <c r="BE417" i="2"/>
  <c r="AA417" i="2"/>
  <c r="Y417" i="2"/>
  <c r="W417" i="2"/>
  <c r="BK417" i="2"/>
  <c r="N417" i="2"/>
  <c r="BF417" i="2" s="1"/>
  <c r="BI416" i="2"/>
  <c r="BH416" i="2"/>
  <c r="BG416" i="2"/>
  <c r="BE416" i="2"/>
  <c r="AA416" i="2"/>
  <c r="Y416" i="2"/>
  <c r="W416" i="2"/>
  <c r="BK416" i="2"/>
  <c r="N416" i="2"/>
  <c r="BF416" i="2" s="1"/>
  <c r="BI405" i="2"/>
  <c r="BH405" i="2"/>
  <c r="BG405" i="2"/>
  <c r="BE405" i="2"/>
  <c r="AA405" i="2"/>
  <c r="Y405" i="2"/>
  <c r="W405" i="2"/>
  <c r="BK405" i="2"/>
  <c r="N405" i="2"/>
  <c r="BF405" i="2" s="1"/>
  <c r="BI404" i="2"/>
  <c r="BH404" i="2"/>
  <c r="BG404" i="2"/>
  <c r="BE404" i="2"/>
  <c r="AA404" i="2"/>
  <c r="Y404" i="2"/>
  <c r="W404" i="2"/>
  <c r="BK404" i="2"/>
  <c r="N404" i="2"/>
  <c r="BF404" i="2" s="1"/>
  <c r="BI389" i="2"/>
  <c r="BH389" i="2"/>
  <c r="BG389" i="2"/>
  <c r="BE389" i="2"/>
  <c r="AA389" i="2"/>
  <c r="Y389" i="2"/>
  <c r="W389" i="2"/>
  <c r="BK389" i="2"/>
  <c r="N389" i="2"/>
  <c r="BF389" i="2" s="1"/>
  <c r="BI378" i="2"/>
  <c r="BH378" i="2"/>
  <c r="BG378" i="2"/>
  <c r="BE378" i="2"/>
  <c r="AA378" i="2"/>
  <c r="Y378" i="2"/>
  <c r="W378" i="2"/>
  <c r="BK378" i="2"/>
  <c r="N378" i="2"/>
  <c r="BF378" i="2" s="1"/>
  <c r="BI368" i="2"/>
  <c r="BH368" i="2"/>
  <c r="BG368" i="2"/>
  <c r="BE368" i="2"/>
  <c r="AA368" i="2"/>
  <c r="Y368" i="2"/>
  <c r="W368" i="2"/>
  <c r="BK368" i="2"/>
  <c r="N368" i="2"/>
  <c r="BF368" i="2" s="1"/>
  <c r="BI362" i="2"/>
  <c r="BH362" i="2"/>
  <c r="BG362" i="2"/>
  <c r="BE362" i="2"/>
  <c r="AA362" i="2"/>
  <c r="AA361" i="2" s="1"/>
  <c r="Y362" i="2"/>
  <c r="W362" i="2"/>
  <c r="W361" i="2"/>
  <c r="BK362" i="2"/>
  <c r="N362" i="2"/>
  <c r="BF362" i="2" s="1"/>
  <c r="BI355" i="2"/>
  <c r="BH355" i="2"/>
  <c r="BG355" i="2"/>
  <c r="BE355" i="2"/>
  <c r="AA355" i="2"/>
  <c r="Y355" i="2"/>
  <c r="W355" i="2"/>
  <c r="BK355" i="2"/>
  <c r="N355" i="2"/>
  <c r="BF355" i="2"/>
  <c r="BI350" i="2"/>
  <c r="BH350" i="2"/>
  <c r="BG350" i="2"/>
  <c r="BE350" i="2"/>
  <c r="AA350" i="2"/>
  <c r="Y350" i="2"/>
  <c r="W350" i="2"/>
  <c r="BK350" i="2"/>
  <c r="N350" i="2"/>
  <c r="BF350" i="2"/>
  <c r="BI339" i="2"/>
  <c r="BH339" i="2"/>
  <c r="BG339" i="2"/>
  <c r="BE339" i="2"/>
  <c r="AA339" i="2"/>
  <c r="Y339" i="2"/>
  <c r="W339" i="2"/>
  <c r="BK339" i="2"/>
  <c r="N339" i="2"/>
  <c r="BF339" i="2"/>
  <c r="BI336" i="2"/>
  <c r="BH336" i="2"/>
  <c r="BG336" i="2"/>
  <c r="BE336" i="2"/>
  <c r="AA336" i="2"/>
  <c r="Y336" i="2"/>
  <c r="W336" i="2"/>
  <c r="BK336" i="2"/>
  <c r="N336" i="2"/>
  <c r="BF336" i="2"/>
  <c r="BI328" i="2"/>
  <c r="BH328" i="2"/>
  <c r="BG328" i="2"/>
  <c r="BE328" i="2"/>
  <c r="AA328" i="2"/>
  <c r="Y328" i="2"/>
  <c r="W328" i="2"/>
  <c r="BK328" i="2"/>
  <c r="N328" i="2"/>
  <c r="BF328" i="2"/>
  <c r="BI327" i="2"/>
  <c r="BH327" i="2"/>
  <c r="BG327" i="2"/>
  <c r="BE327" i="2"/>
  <c r="AA327" i="2"/>
  <c r="Y327" i="2"/>
  <c r="W327" i="2"/>
  <c r="BK327" i="2"/>
  <c r="N327" i="2"/>
  <c r="BF327" i="2"/>
  <c r="BI318" i="2"/>
  <c r="BH318" i="2"/>
  <c r="BG318" i="2"/>
  <c r="BE318" i="2"/>
  <c r="AA318" i="2"/>
  <c r="Y318" i="2"/>
  <c r="W318" i="2"/>
  <c r="BK318" i="2"/>
  <c r="N318" i="2"/>
  <c r="BF318" i="2"/>
  <c r="BI309" i="2"/>
  <c r="BH309" i="2"/>
  <c r="BG309" i="2"/>
  <c r="BE309" i="2"/>
  <c r="AA309" i="2"/>
  <c r="Y309" i="2"/>
  <c r="W309" i="2"/>
  <c r="BK309" i="2"/>
  <c r="N309" i="2"/>
  <c r="BF309" i="2"/>
  <c r="BI306" i="2"/>
  <c r="BH306" i="2"/>
  <c r="BG306" i="2"/>
  <c r="BE306" i="2"/>
  <c r="AA306" i="2"/>
  <c r="Y306" i="2"/>
  <c r="W306" i="2"/>
  <c r="BK306" i="2"/>
  <c r="N306" i="2"/>
  <c r="BF306" i="2"/>
  <c r="BI300" i="2"/>
  <c r="BH300" i="2"/>
  <c r="BG300" i="2"/>
  <c r="BE300" i="2"/>
  <c r="AA300" i="2"/>
  <c r="Y300" i="2"/>
  <c r="W300" i="2"/>
  <c r="BK300" i="2"/>
  <c r="N300" i="2"/>
  <c r="BF300" i="2"/>
  <c r="BI299" i="2"/>
  <c r="BH299" i="2"/>
  <c r="BG299" i="2"/>
  <c r="BE299" i="2"/>
  <c r="AA299" i="2"/>
  <c r="Y299" i="2"/>
  <c r="W299" i="2"/>
  <c r="BK299" i="2"/>
  <c r="N299" i="2"/>
  <c r="BF299" i="2"/>
  <c r="BI289" i="2"/>
  <c r="BH289" i="2"/>
  <c r="BG289" i="2"/>
  <c r="BE289" i="2"/>
  <c r="AA289" i="2"/>
  <c r="Y289" i="2"/>
  <c r="W289" i="2"/>
  <c r="BK289" i="2"/>
  <c r="N289" i="2"/>
  <c r="BF289" i="2"/>
  <c r="BI279" i="2"/>
  <c r="BH279" i="2"/>
  <c r="BG279" i="2"/>
  <c r="BE279" i="2"/>
  <c r="AA279" i="2"/>
  <c r="Y279" i="2"/>
  <c r="W279" i="2"/>
  <c r="BK279" i="2"/>
  <c r="N279" i="2"/>
  <c r="BF279" i="2"/>
  <c r="BI277" i="2"/>
  <c r="BH277" i="2"/>
  <c r="BG277" i="2"/>
  <c r="BE277" i="2"/>
  <c r="AA277" i="2"/>
  <c r="Y277" i="2"/>
  <c r="W277" i="2"/>
  <c r="BK277" i="2"/>
  <c r="N277" i="2"/>
  <c r="BF277" i="2"/>
  <c r="BI276" i="2"/>
  <c r="BH276" i="2"/>
  <c r="BG276" i="2"/>
  <c r="BE276" i="2"/>
  <c r="AA276" i="2"/>
  <c r="Y276" i="2"/>
  <c r="W276" i="2"/>
  <c r="BK276" i="2"/>
  <c r="N276" i="2"/>
  <c r="BF276" i="2"/>
  <c r="BI274" i="2"/>
  <c r="BH274" i="2"/>
  <c r="BG274" i="2"/>
  <c r="BE274" i="2"/>
  <c r="AA274" i="2"/>
  <c r="Y274" i="2"/>
  <c r="W274" i="2"/>
  <c r="BK274" i="2"/>
  <c r="N274" i="2"/>
  <c r="BF274" i="2"/>
  <c r="BI272" i="2"/>
  <c r="BH272" i="2"/>
  <c r="BG272" i="2"/>
  <c r="BE272" i="2"/>
  <c r="AA272" i="2"/>
  <c r="Y272" i="2"/>
  <c r="W272" i="2"/>
  <c r="BK272" i="2"/>
  <c r="N272" i="2"/>
  <c r="BF272" i="2"/>
  <c r="BI267" i="2"/>
  <c r="BH267" i="2"/>
  <c r="BG267" i="2"/>
  <c r="BE267" i="2"/>
  <c r="AA267" i="2"/>
  <c r="Y267" i="2"/>
  <c r="W267" i="2"/>
  <c r="BK267" i="2"/>
  <c r="N267" i="2"/>
  <c r="BF267" i="2"/>
  <c r="BI252" i="2"/>
  <c r="BH252" i="2"/>
  <c r="BG252" i="2"/>
  <c r="BE252" i="2"/>
  <c r="AA252" i="2"/>
  <c r="AA251" i="2"/>
  <c r="Y252" i="2"/>
  <c r="W252" i="2"/>
  <c r="W251" i="2" s="1"/>
  <c r="BK252" i="2"/>
  <c r="N252" i="2"/>
  <c r="BF252" i="2" s="1"/>
  <c r="BI248" i="2"/>
  <c r="BH248" i="2"/>
  <c r="BG248" i="2"/>
  <c r="BE248" i="2"/>
  <c r="AA248" i="2"/>
  <c r="Y248" i="2"/>
  <c r="W248" i="2"/>
  <c r="BK248" i="2"/>
  <c r="N248" i="2"/>
  <c r="BF248" i="2" s="1"/>
  <c r="BI247" i="2"/>
  <c r="BH247" i="2"/>
  <c r="BG247" i="2"/>
  <c r="BE247" i="2"/>
  <c r="AA247" i="2"/>
  <c r="Y247" i="2"/>
  <c r="W247" i="2"/>
  <c r="BK247" i="2"/>
  <c r="N247" i="2"/>
  <c r="BF247" i="2" s="1"/>
  <c r="BI244" i="2"/>
  <c r="BH244" i="2"/>
  <c r="BG244" i="2"/>
  <c r="BE244" i="2"/>
  <c r="AA244" i="2"/>
  <c r="Y244" i="2"/>
  <c r="W244" i="2"/>
  <c r="BK244" i="2"/>
  <c r="N244" i="2"/>
  <c r="BF244" i="2" s="1"/>
  <c r="BI241" i="2"/>
  <c r="BH241" i="2"/>
  <c r="BG241" i="2"/>
  <c r="BE241" i="2"/>
  <c r="AA241" i="2"/>
  <c r="Y241" i="2"/>
  <c r="W241" i="2"/>
  <c r="BK241" i="2"/>
  <c r="N241" i="2"/>
  <c r="BF241" i="2" s="1"/>
  <c r="BI238" i="2"/>
  <c r="BH238" i="2"/>
  <c r="BG238" i="2"/>
  <c r="BE238" i="2"/>
  <c r="AA238" i="2"/>
  <c r="Y238" i="2"/>
  <c r="W238" i="2"/>
  <c r="BK238" i="2"/>
  <c r="N238" i="2"/>
  <c r="BF238" i="2" s="1"/>
  <c r="BI226" i="2"/>
  <c r="BH226" i="2"/>
  <c r="BG226" i="2"/>
  <c r="BE226" i="2"/>
  <c r="AA226" i="2"/>
  <c r="Y226" i="2"/>
  <c r="W226" i="2"/>
  <c r="BK226" i="2"/>
  <c r="N226" i="2"/>
  <c r="BF226" i="2" s="1"/>
  <c r="BI221" i="2"/>
  <c r="BH221" i="2"/>
  <c r="BG221" i="2"/>
  <c r="BE221" i="2"/>
  <c r="AA221" i="2"/>
  <c r="Y221" i="2"/>
  <c r="W221" i="2"/>
  <c r="BK221" i="2"/>
  <c r="N221" i="2"/>
  <c r="BF221" i="2" s="1"/>
  <c r="BI215" i="2"/>
  <c r="BH215" i="2"/>
  <c r="BG215" i="2"/>
  <c r="BE215" i="2"/>
  <c r="AA215" i="2"/>
  <c r="Y215" i="2"/>
  <c r="W215" i="2"/>
  <c r="BK215" i="2"/>
  <c r="N215" i="2"/>
  <c r="BF215" i="2"/>
  <c r="BI210" i="2"/>
  <c r="BH210" i="2"/>
  <c r="BG210" i="2"/>
  <c r="BE210" i="2"/>
  <c r="AA210" i="2"/>
  <c r="Y210" i="2"/>
  <c r="W210" i="2"/>
  <c r="BK210" i="2"/>
  <c r="N210" i="2"/>
  <c r="BF210" i="2"/>
  <c r="BI207" i="2"/>
  <c r="BH207" i="2"/>
  <c r="BG207" i="2"/>
  <c r="BE207" i="2"/>
  <c r="AA207" i="2"/>
  <c r="Y207" i="2"/>
  <c r="W207" i="2"/>
  <c r="BK207" i="2"/>
  <c r="N207" i="2"/>
  <c r="BF207" i="2"/>
  <c r="BI204" i="2"/>
  <c r="BH204" i="2"/>
  <c r="BG204" i="2"/>
  <c r="BE204" i="2"/>
  <c r="AA204" i="2"/>
  <c r="Y204" i="2"/>
  <c r="W204" i="2"/>
  <c r="BK204" i="2"/>
  <c r="N204" i="2"/>
  <c r="BF204" i="2"/>
  <c r="BI203" i="2"/>
  <c r="BH203" i="2"/>
  <c r="BG203" i="2"/>
  <c r="BE203" i="2"/>
  <c r="AA203" i="2"/>
  <c r="Y203" i="2"/>
  <c r="W203" i="2"/>
  <c r="BK203" i="2"/>
  <c r="N203" i="2"/>
  <c r="BF203" i="2"/>
  <c r="BI195" i="2"/>
  <c r="BH195" i="2"/>
  <c r="BG195" i="2"/>
  <c r="BE195" i="2"/>
  <c r="AA195" i="2"/>
  <c r="Y195" i="2"/>
  <c r="W195" i="2"/>
  <c r="BK195" i="2"/>
  <c r="N195" i="2"/>
  <c r="BF195" i="2"/>
  <c r="BI188" i="2"/>
  <c r="BH188" i="2"/>
  <c r="BG188" i="2"/>
  <c r="BE188" i="2"/>
  <c r="AA188" i="2"/>
  <c r="Y188" i="2"/>
  <c r="W188" i="2"/>
  <c r="BK188" i="2"/>
  <c r="N188" i="2"/>
  <c r="BF188" i="2"/>
  <c r="BI183" i="2"/>
  <c r="BH183" i="2"/>
  <c r="BG183" i="2"/>
  <c r="BE183" i="2"/>
  <c r="AA183" i="2"/>
  <c r="Y183" i="2"/>
  <c r="W183" i="2"/>
  <c r="BK183" i="2"/>
  <c r="N183" i="2"/>
  <c r="BF183" i="2"/>
  <c r="BI175" i="2"/>
  <c r="BH175" i="2"/>
  <c r="BG175" i="2"/>
  <c r="BE175" i="2"/>
  <c r="AA175" i="2"/>
  <c r="AA174" i="2"/>
  <c r="Y175" i="2"/>
  <c r="Y174" i="2"/>
  <c r="W175" i="2"/>
  <c r="W174" i="2"/>
  <c r="BK175" i="2"/>
  <c r="N175" i="2"/>
  <c r="BF175" i="2" s="1"/>
  <c r="BI173" i="2"/>
  <c r="BH173" i="2"/>
  <c r="BG173" i="2"/>
  <c r="BE173" i="2"/>
  <c r="AA173" i="2"/>
  <c r="Y173" i="2"/>
  <c r="W173" i="2"/>
  <c r="BK173" i="2"/>
  <c r="N173" i="2"/>
  <c r="BF173" i="2"/>
  <c r="BI172" i="2"/>
  <c r="BH172" i="2"/>
  <c r="BG172" i="2"/>
  <c r="BE172" i="2"/>
  <c r="AA172" i="2"/>
  <c r="Y172" i="2"/>
  <c r="W172" i="2"/>
  <c r="BK172" i="2"/>
  <c r="N172" i="2"/>
  <c r="BF172" i="2"/>
  <c r="BI171" i="2"/>
  <c r="BH171" i="2"/>
  <c r="BG171" i="2"/>
  <c r="BE171" i="2"/>
  <c r="AA171" i="2"/>
  <c r="Y171" i="2"/>
  <c r="W171" i="2"/>
  <c r="BK171" i="2"/>
  <c r="N171" i="2"/>
  <c r="BF171" i="2"/>
  <c r="BI170" i="2"/>
  <c r="BH170" i="2"/>
  <c r="BG170" i="2"/>
  <c r="BE170" i="2"/>
  <c r="AA170" i="2"/>
  <c r="Y170" i="2"/>
  <c r="W170" i="2"/>
  <c r="BK170" i="2"/>
  <c r="N170" i="2"/>
  <c r="BF170" i="2"/>
  <c r="BI168" i="2"/>
  <c r="BH168" i="2"/>
  <c r="BG168" i="2"/>
  <c r="BE168" i="2"/>
  <c r="AA168" i="2"/>
  <c r="Y168" i="2"/>
  <c r="W168" i="2"/>
  <c r="BK168" i="2"/>
  <c r="N168" i="2"/>
  <c r="BF168" i="2"/>
  <c r="BI167" i="2"/>
  <c r="BH167" i="2"/>
  <c r="BG167" i="2"/>
  <c r="BE167" i="2"/>
  <c r="AA167" i="2"/>
  <c r="Y167" i="2"/>
  <c r="W167" i="2"/>
  <c r="BK167" i="2"/>
  <c r="N167" i="2"/>
  <c r="BF167" i="2"/>
  <c r="BI161" i="2"/>
  <c r="BH161" i="2"/>
  <c r="BG161" i="2"/>
  <c r="BE161" i="2"/>
  <c r="AA161" i="2"/>
  <c r="Y161" i="2"/>
  <c r="W161" i="2"/>
  <c r="BK161" i="2"/>
  <c r="N161" i="2"/>
  <c r="BF161" i="2"/>
  <c r="BI160" i="2"/>
  <c r="BH160" i="2"/>
  <c r="BG160" i="2"/>
  <c r="BE160" i="2"/>
  <c r="AA160" i="2"/>
  <c r="Y160" i="2"/>
  <c r="W160" i="2"/>
  <c r="BK160" i="2"/>
  <c r="N160" i="2"/>
  <c r="BF160" i="2"/>
  <c r="BI154" i="2"/>
  <c r="BH154" i="2"/>
  <c r="BG154" i="2"/>
  <c r="BE154" i="2"/>
  <c r="AA154" i="2"/>
  <c r="Y154" i="2"/>
  <c r="W154" i="2"/>
  <c r="BK154" i="2"/>
  <c r="N154" i="2"/>
  <c r="BF154" i="2"/>
  <c r="BI153" i="2"/>
  <c r="BH153" i="2"/>
  <c r="BG153" i="2"/>
  <c r="BE153" i="2"/>
  <c r="AA153" i="2"/>
  <c r="Y153" i="2"/>
  <c r="W153" i="2"/>
  <c r="BK153" i="2"/>
  <c r="N153" i="2"/>
  <c r="BF153" i="2"/>
  <c r="BI149" i="2"/>
  <c r="BH149" i="2"/>
  <c r="BG149" i="2"/>
  <c r="BE149" i="2"/>
  <c r="AA149" i="2"/>
  <c r="Y149" i="2"/>
  <c r="W149" i="2"/>
  <c r="BK149" i="2"/>
  <c r="N149" i="2"/>
  <c r="BF149" i="2"/>
  <c r="BI144" i="2"/>
  <c r="BH144" i="2"/>
  <c r="BG144" i="2"/>
  <c r="BE144" i="2"/>
  <c r="AA144" i="2"/>
  <c r="AA143" i="2"/>
  <c r="Y144" i="2"/>
  <c r="Y143" i="2"/>
  <c r="W144" i="2"/>
  <c r="W143" i="2"/>
  <c r="BK144" i="2"/>
  <c r="N144" i="2"/>
  <c r="BF144" i="2" s="1"/>
  <c r="F135" i="2"/>
  <c r="F133" i="2"/>
  <c r="BI123" i="2"/>
  <c r="BH123" i="2"/>
  <c r="BG123" i="2"/>
  <c r="BE123" i="2"/>
  <c r="BI122" i="2"/>
  <c r="BH122" i="2"/>
  <c r="BG122" i="2"/>
  <c r="BE122" i="2"/>
  <c r="BI121" i="2"/>
  <c r="BH121" i="2"/>
  <c r="BG121" i="2"/>
  <c r="BE121" i="2"/>
  <c r="BI120" i="2"/>
  <c r="BH120" i="2"/>
  <c r="BG120" i="2"/>
  <c r="BE120" i="2"/>
  <c r="BI119" i="2"/>
  <c r="BH119" i="2"/>
  <c r="BG119" i="2"/>
  <c r="BE119" i="2"/>
  <c r="BI118" i="2"/>
  <c r="BH118" i="2"/>
  <c r="BG118" i="2"/>
  <c r="BE118" i="2"/>
  <c r="F80" i="2"/>
  <c r="F78" i="2"/>
  <c r="O20" i="2"/>
  <c r="E20" i="2"/>
  <c r="M83" i="2" s="1"/>
  <c r="O19" i="2"/>
  <c r="O17" i="2"/>
  <c r="E17" i="2"/>
  <c r="M137" i="2" s="1"/>
  <c r="O16" i="2"/>
  <c r="O14" i="2"/>
  <c r="E14" i="2"/>
  <c r="F83" i="2" s="1"/>
  <c r="O13" i="2"/>
  <c r="O11" i="2"/>
  <c r="E11" i="2"/>
  <c r="F137" i="2" s="1"/>
  <c r="O10" i="2"/>
  <c r="O8" i="2"/>
  <c r="M135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W142" i="2" l="1"/>
  <c r="Y589" i="2"/>
  <c r="W622" i="2"/>
  <c r="BK735" i="2"/>
  <c r="N735" i="2" s="1"/>
  <c r="N104" i="2" s="1"/>
  <c r="BK746" i="2"/>
  <c r="N746" i="2" s="1"/>
  <c r="N105" i="2" s="1"/>
  <c r="BK143" i="2"/>
  <c r="BK361" i="2"/>
  <c r="N361" i="2" s="1"/>
  <c r="N92" i="2" s="1"/>
  <c r="Y361" i="2"/>
  <c r="Y480" i="2"/>
  <c r="BK484" i="2"/>
  <c r="N484" i="2" s="1"/>
  <c r="N94" i="2" s="1"/>
  <c r="BK623" i="2"/>
  <c r="BK645" i="2"/>
  <c r="N645" i="2" s="1"/>
  <c r="N99" i="2" s="1"/>
  <c r="AA682" i="2"/>
  <c r="AA760" i="2"/>
  <c r="AA622" i="2" s="1"/>
  <c r="AA861" i="2"/>
  <c r="BK961" i="2"/>
  <c r="W965" i="2"/>
  <c r="W960" i="2" s="1"/>
  <c r="W141" i="2" s="1"/>
  <c r="AU88" i="1" s="1"/>
  <c r="AU87" i="1" s="1"/>
  <c r="AA965" i="2"/>
  <c r="AA960" i="2" s="1"/>
  <c r="AA142" i="2"/>
  <c r="BK251" i="2"/>
  <c r="N251" i="2" s="1"/>
  <c r="N91" i="2" s="1"/>
  <c r="Y251" i="2"/>
  <c r="BK589" i="2"/>
  <c r="N589" i="2" s="1"/>
  <c r="N95" i="2" s="1"/>
  <c r="Y623" i="2"/>
  <c r="BK682" i="2"/>
  <c r="N682" i="2" s="1"/>
  <c r="N100" i="2" s="1"/>
  <c r="Y682" i="2"/>
  <c r="BK722" i="2"/>
  <c r="N722" i="2" s="1"/>
  <c r="N103" i="2" s="1"/>
  <c r="Y760" i="2"/>
  <c r="BK760" i="2"/>
  <c r="N760" i="2" s="1"/>
  <c r="N106" i="2" s="1"/>
  <c r="Y861" i="2"/>
  <c r="Y905" i="2"/>
  <c r="BK914" i="2"/>
  <c r="N914" i="2" s="1"/>
  <c r="N110" i="2" s="1"/>
  <c r="Y932" i="2"/>
  <c r="Y961" i="2"/>
  <c r="Y960" i="2" s="1"/>
  <c r="BK965" i="2"/>
  <c r="N965" i="2" s="1"/>
  <c r="N115" i="2" s="1"/>
  <c r="F138" i="2"/>
  <c r="F82" i="2"/>
  <c r="M80" i="2"/>
  <c r="M138" i="2"/>
  <c r="H34" i="2"/>
  <c r="BC88" i="1" s="1"/>
  <c r="BC87" i="1" s="1"/>
  <c r="W34" i="1" s="1"/>
  <c r="H31" i="2"/>
  <c r="AZ88" i="1" s="1"/>
  <c r="AZ87" i="1" s="1"/>
  <c r="AV87" i="1" s="1"/>
  <c r="M31" i="2"/>
  <c r="AV88" i="1" s="1"/>
  <c r="H35" i="2"/>
  <c r="BD88" i="1" s="1"/>
  <c r="BD87" i="1" s="1"/>
  <c r="W35" i="1" s="1"/>
  <c r="BK174" i="2"/>
  <c r="N174" i="2" s="1"/>
  <c r="N90" i="2" s="1"/>
  <c r="H33" i="2"/>
  <c r="BB88" i="1" s="1"/>
  <c r="BB87" i="1" s="1"/>
  <c r="W33" i="1" s="1"/>
  <c r="N143" i="2"/>
  <c r="N89" i="2" s="1"/>
  <c r="N623" i="2"/>
  <c r="N98" i="2" s="1"/>
  <c r="BK622" i="2"/>
  <c r="N622" i="2" s="1"/>
  <c r="N97" i="2" s="1"/>
  <c r="N961" i="2"/>
  <c r="N114" i="2" s="1"/>
  <c r="BK960" i="2"/>
  <c r="N960" i="2" s="1"/>
  <c r="N113" i="2" s="1"/>
  <c r="Y622" i="2"/>
  <c r="Y142" i="2"/>
  <c r="Y141" i="2" s="1"/>
  <c r="M82" i="2"/>
  <c r="AA141" i="2" l="1"/>
  <c r="AY87" i="1"/>
  <c r="BK142" i="2"/>
  <c r="BK141" i="2" s="1"/>
  <c r="N141" i="2" s="1"/>
  <c r="N87" i="2" s="1"/>
  <c r="AX87" i="1"/>
  <c r="N142" i="2" l="1"/>
  <c r="N88" i="2" s="1"/>
  <c r="N121" i="2"/>
  <c r="BF121" i="2" s="1"/>
  <c r="N123" i="2"/>
  <c r="BF123" i="2" s="1"/>
  <c r="N119" i="2"/>
  <c r="BF119" i="2" s="1"/>
  <c r="N118" i="2"/>
  <c r="N120" i="2"/>
  <c r="BF120" i="2" s="1"/>
  <c r="M26" i="2"/>
  <c r="N122" i="2"/>
  <c r="BF122" i="2" s="1"/>
  <c r="N117" i="2" l="1"/>
  <c r="BF118" i="2"/>
  <c r="M32" i="2" l="1"/>
  <c r="AW88" i="1" s="1"/>
  <c r="AT88" i="1" s="1"/>
  <c r="H32" i="2"/>
  <c r="BA88" i="1" s="1"/>
  <c r="BA87" i="1" s="1"/>
  <c r="M27" i="2"/>
  <c r="L125" i="2"/>
  <c r="W32" i="1" l="1"/>
  <c r="AW87" i="1"/>
  <c r="AS88" i="1"/>
  <c r="AS87" i="1" s="1"/>
  <c r="M29" i="2"/>
  <c r="L37" i="2" l="1"/>
  <c r="AG88" i="1"/>
  <c r="AK32" i="1"/>
  <c r="AT87" i="1"/>
  <c r="AN88" i="1" l="1"/>
  <c r="AG87" i="1"/>
  <c r="AG92" i="1" l="1"/>
  <c r="AN87" i="1"/>
  <c r="AG93" i="1"/>
  <c r="AK26" i="1"/>
  <c r="AG91" i="1"/>
  <c r="AG94" i="1"/>
  <c r="CD91" i="1" l="1"/>
  <c r="AV91" i="1"/>
  <c r="BY91" i="1" s="1"/>
  <c r="AG90" i="1"/>
  <c r="CD93" i="1"/>
  <c r="AV93" i="1"/>
  <c r="BY93" i="1" s="1"/>
  <c r="AV94" i="1"/>
  <c r="BY94" i="1" s="1"/>
  <c r="CD94" i="1"/>
  <c r="AV92" i="1"/>
  <c r="BY92" i="1" s="1"/>
  <c r="CD92" i="1"/>
  <c r="AN91" i="1" l="1"/>
  <c r="AN93" i="1"/>
  <c r="AK27" i="1"/>
  <c r="AK29" i="1" s="1"/>
  <c r="AK37" i="1" s="1"/>
  <c r="AG96" i="1"/>
  <c r="AN92" i="1"/>
  <c r="AK31" i="1"/>
  <c r="AN94" i="1"/>
  <c r="W31" i="1"/>
  <c r="AN90" i="1" l="1"/>
  <c r="AN96" i="1" s="1"/>
</calcChain>
</file>

<file path=xl/sharedStrings.xml><?xml version="1.0" encoding="utf-8"?>
<sst xmlns="http://schemas.openxmlformats.org/spreadsheetml/2006/main" count="8379" uniqueCount="1403">
  <si>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</si>
  <si>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</si>
  <si>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</si>
  <si>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</si>
  <si>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</si>
  <si>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</si>
  <si>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</si>
  <si>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</si>
  <si>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</si>
  <si>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</si>
  <si>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</si>
  <si>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</si>
  <si>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</si>
  <si>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</si>
  <si>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</si>
  <si>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1097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</si>
  <si>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</si>
  <si>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</si>
  <si>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Prístavba ZŠ Rozhanovce</t>
  </si>
  <si>
    <t>JKSO:</t>
  </si>
  <si>
    <t>KS:</t>
  </si>
  <si>
    <t>Miesto:</t>
  </si>
  <si>
    <t>Rozhanovce</t>
  </si>
  <si>
    <t>Dátum:</t>
  </si>
  <si>
    <t>27. 5. 2018</t>
  </si>
  <si>
    <t>Objednávateľ:</t>
  </si>
  <si>
    <t>IČO:</t>
  </si>
  <si>
    <t xml:space="preserve"> </t>
  </si>
  <si>
    <t>IČO DPH:</t>
  </si>
  <si>
    <t>Zhotoviteľ:</t>
  </si>
  <si>
    <t>Vyplň údaj</t>
  </si>
  <si>
    <t>Projektant: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</si>
  <si>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</si>
  <si>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</si>
  <si>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</si>
  <si>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</si>
  <si>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</si>
  <si>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</si>
  <si>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</si>
  <si>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</si>
  <si>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</si>
  <si>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</si>
  <si>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</si>
  <si>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</si>
  <si>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</si>
  <si>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</si>
  <si>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</si>
  <si>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</si>
  <si>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</si>
  <si>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</si>
  <si>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</si>
  <si>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</si>
  <si>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</si>
  <si>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</si>
  <si>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</si>
  <si>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</si>
  <si>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</si>
  <si>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</si>
  <si>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</si>
  <si>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</si>
  <si>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</si>
  <si>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</si>
  <si>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</si>
  <si>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</si>
  <si>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</si>
  <si>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</si>
  <si>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</si>
  <si>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</si>
  <si>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</si>
  <si>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</si>
  <si>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</si>
  <si>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</si>
  <si>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</si>
  <si>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</si>
  <si>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</si>
  <si>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</si>
  <si>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IMPORT</t>
  </si>
  <si>
    <t>{20ca7390-bba4-4286-9022-c989921ab1f0}</t>
  </si>
  <si>
    <t>{00000000-0000-0000-0000-000000000000}</t>
  </si>
  <si>
    <t>/</t>
  </si>
  <si>
    <t>1</t>
  </si>
  <si>
    <t>###NOINSERT###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</si>
  <si>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</si>
  <si>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</si>
  <si>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</si>
  <si>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</si>
  <si>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</si>
  <si>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</si>
  <si>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</si>
  <si>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</si>
  <si>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</si>
  <si>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</si>
  <si>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</si>
  <si>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</si>
  <si>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</si>
  <si>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</si>
  <si>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</si>
  <si>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</si>
  <si>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</si>
  <si>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</si>
  <si>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</si>
  <si>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</si>
  <si>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</si>
  <si>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</si>
  <si>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</si>
  <si>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</si>
  <si>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</si>
  <si>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</si>
  <si>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</si>
  <si>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</si>
  <si>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</si>
  <si>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</si>
  <si>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</si>
  <si>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</si>
  <si>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</si>
  <si>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</si>
  <si>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722 - Zdravotechnika</t>
  </si>
  <si>
    <t xml:space="preserve">    733 - Ústredné kúrenie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</si>
  <si>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</si>
  <si>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</si>
  <si>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</si>
  <si>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</si>
  <si>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</si>
  <si>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Montáže vzduchotechnických zariad.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</si>
  <si>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</si>
  <si>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</si>
  <si>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</si>
  <si>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</si>
  <si>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</si>
  <si>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</si>
  <si>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 xml:space="preserve">    43-M - Montáž oceľových konštrukcií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</si>
  <si>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</si>
  <si>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</si>
  <si>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</si>
  <si>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</si>
  <si>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</si>
  <si>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</si>
  <si>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</si>
  <si>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</si>
  <si>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</si>
  <si>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</si>
  <si>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</si>
  <si>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</si>
  <si>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</si>
  <si>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</si>
  <si>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</si>
  <si>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</si>
  <si>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</si>
  <si>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</si>
  <si>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</si>
  <si>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</si>
  <si>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</si>
  <si>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</si>
  <si>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</si>
  <si>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</si>
  <si>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</si>
  <si>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</si>
  <si>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121101111</t>
  </si>
  <si>
    <t>Odstránenie ornice s vodor. premiestn. na hromady, so zložením na vzdialenosť do 100 m a do 100m3</t>
  </si>
  <si>
    <t>m3</t>
  </si>
  <si>
    <t>4</t>
  </si>
  <si>
    <t>9972286</t>
  </si>
  <si>
    <t>0,3*23,23*18,19</t>
  </si>
  <si>
    <t>VV</t>
  </si>
  <si>
    <t>0,3*3,1*(11,305+3,4)</t>
  </si>
  <si>
    <t>0,3*13,781*5,4</t>
  </si>
  <si>
    <t>Súčet</t>
  </si>
  <si>
    <t>132201101</t>
  </si>
  <si>
    <t>Výkop ryhy do šírky 600 mm v horn.3 do 100 m3</t>
  </si>
  <si>
    <t>-93257359</t>
  </si>
  <si>
    <t>0,3*0,92*(3,548+7,8+2,439+5,68+5,42)</t>
  </si>
  <si>
    <t>0,6*0,92*1,44</t>
  </si>
  <si>
    <t>3</t>
  </si>
  <si>
    <t>132201109</t>
  </si>
  <si>
    <t>Príplatok k cene za lepivosť pri hĺbení rýh šírky do 600 mm zapažených i nezapažených s urovnaním dna v hornine 3</t>
  </si>
  <si>
    <t>395795148</t>
  </si>
  <si>
    <t>132201201</t>
  </si>
  <si>
    <t>Výkop ryhy šírky 600-2000mm horn.3 do 100m3</t>
  </si>
  <si>
    <t>-2005133007</t>
  </si>
  <si>
    <t>1*0,92*18,19</t>
  </si>
  <si>
    <t>0,8*0,92*(9,745-1+3,145+9,695-1)</t>
  </si>
  <si>
    <t>1,2*0,92*(11,025+8,05)</t>
  </si>
  <si>
    <t>0,92*1,44*3,3</t>
  </si>
  <si>
    <t>5</t>
  </si>
  <si>
    <t>132201209</t>
  </si>
  <si>
    <t>Príplatok k cenám za lepivosť pri hĺbení rýh š. nad 600 do 2 000 mm zapaž. i nezapažených, s urovnaním dna v hornine 3</t>
  </si>
  <si>
    <t>-901971762</t>
  </si>
  <si>
    <t>6</t>
  </si>
  <si>
    <t>133201101</t>
  </si>
  <si>
    <t>Výkop šachty zapaženej, hornina 3 do 100 m3</t>
  </si>
  <si>
    <t>1752374186</t>
  </si>
  <si>
    <t>výkop pre pätky</t>
  </si>
  <si>
    <t>1,52*2,2*2,2*5</t>
  </si>
  <si>
    <t>0,92*1,8*1,8</t>
  </si>
  <si>
    <t>0,92*1,5*3,54</t>
  </si>
  <si>
    <t>7</t>
  </si>
  <si>
    <t>133201109</t>
  </si>
  <si>
    <t>Príplatok k cenám za lepivosť pri hĺbení šachiet zapažených i nezapažených v hornine 3</t>
  </si>
  <si>
    <t>-2976708</t>
  </si>
  <si>
    <t>8</t>
  </si>
  <si>
    <t>162201102</t>
  </si>
  <si>
    <t>Vodorovné premiestnenie výkopku z horniny 1-4 nad 20-50m</t>
  </si>
  <si>
    <t>-432790301</t>
  </si>
  <si>
    <t>162,767+7,664+57,317+44,65</t>
  </si>
  <si>
    <t>9</t>
  </si>
  <si>
    <t>162501102</t>
  </si>
  <si>
    <t xml:space="preserve">Vodorovné premiestnenie výkopku po spevnenej ceste z horniny tr.1-4, do 100 m3 na vzdialenosť do 3000 m </t>
  </si>
  <si>
    <t>-1438190912</t>
  </si>
  <si>
    <t>10</t>
  </si>
  <si>
    <t>162501105</t>
  </si>
  <si>
    <t>Vodorovné premiestnenie výkopku po spevnenej ceste z horniny tr.1-4, do 100 m3, príplatok k cene za každých ďalšich a začatých 1000 m</t>
  </si>
  <si>
    <t>644035120</t>
  </si>
  <si>
    <t>11</t>
  </si>
  <si>
    <t>171201201</t>
  </si>
  <si>
    <t>Uloženie sypaniny na skládky do 100 m3</t>
  </si>
  <si>
    <t>-1352062702</t>
  </si>
  <si>
    <t>12</t>
  </si>
  <si>
    <t>171209002</t>
  </si>
  <si>
    <t>Poplatok za skladovanie - zemina a kamenivo (17 05) ostatné</t>
  </si>
  <si>
    <t>-1129775806</t>
  </si>
  <si>
    <t>13</t>
  </si>
  <si>
    <t>271573001</t>
  </si>
  <si>
    <t>Násyp pod základové  konštrukcie so zhutnením zo štrkopiesku fr.0-32 mm</t>
  </si>
  <si>
    <t>129123801</t>
  </si>
  <si>
    <t>pod základovú dosku</t>
  </si>
  <si>
    <t>0,25*16,59*(9,695+3,548+1,1)</t>
  </si>
  <si>
    <t>0,25*(18,19-0,1*2+12,19-0,1)/2*(23,23-15,605)</t>
  </si>
  <si>
    <t>pod dosku spoj. chodby v dvoch vrstvách</t>
  </si>
  <si>
    <t>0,5*(5,475+2,845)/2*13,655</t>
  </si>
  <si>
    <t>0,5*(16,915+14,835)/2*3</t>
  </si>
  <si>
    <t>14</t>
  </si>
  <si>
    <t>273321311</t>
  </si>
  <si>
    <t>Betón základových dosiek, železový (bez výstuže), tr. C 16/20</t>
  </si>
  <si>
    <t>-212107679</t>
  </si>
  <si>
    <t>D1</t>
  </si>
  <si>
    <t>0,15*(18,19-0,1*2)*(15,605-0,1)</t>
  </si>
  <si>
    <t>0,15*(18,19-0,1*2+12,19-0,1)/2*(23,23-15,605)</t>
  </si>
  <si>
    <t>15</t>
  </si>
  <si>
    <t>273321511</t>
  </si>
  <si>
    <t>Betón základových dosiek, železový (bez výstuže), tr. C 30/37</t>
  </si>
  <si>
    <t>-1748329147</t>
  </si>
  <si>
    <t xml:space="preserve">spojovacie chodby </t>
  </si>
  <si>
    <t>ZD1</t>
  </si>
  <si>
    <t>0,2*(5,475+2,845)/2*13,655</t>
  </si>
  <si>
    <t>ZD2</t>
  </si>
  <si>
    <t>0,2*(16,915+14,835)/2*3</t>
  </si>
  <si>
    <t>16</t>
  </si>
  <si>
    <t>273351215</t>
  </si>
  <si>
    <t>Debnenie stien základových dosiek, zhotovenie-dielce</t>
  </si>
  <si>
    <t>m2</t>
  </si>
  <si>
    <t>1593115766</t>
  </si>
  <si>
    <t>0,15*(15,605+18,19+23,23+12,9+9,281)</t>
  </si>
  <si>
    <t>0,2*(13,85+13,655+2,845+5,475)</t>
  </si>
  <si>
    <t>0,2*(14,835+3+16,915)</t>
  </si>
  <si>
    <t>17</t>
  </si>
  <si>
    <t>273351216</t>
  </si>
  <si>
    <t>Debnenie stien základových dosiek, odstránenie-dielce</t>
  </si>
  <si>
    <t>1546718598</t>
  </si>
  <si>
    <t>18</t>
  </si>
  <si>
    <t>273361821</t>
  </si>
  <si>
    <t>Výstuž základových dosiek z ocele 10505</t>
  </si>
  <si>
    <t>t</t>
  </si>
  <si>
    <t>1771957756</t>
  </si>
  <si>
    <t>ZD1,ZD2</t>
  </si>
  <si>
    <t>0,001*364</t>
  </si>
  <si>
    <t>19</t>
  </si>
  <si>
    <t>273362021</t>
  </si>
  <si>
    <t>Výstuž základových dosiek zo zvár. sietí KARI</t>
  </si>
  <si>
    <t>-716635640</t>
  </si>
  <si>
    <t>0,001*1684</t>
  </si>
  <si>
    <t>273362442</t>
  </si>
  <si>
    <t>Výstuž základových dosiek zo zvár. sietí KARI, priemer drôtu 8/8 mm, veľkosť oka 150x150 mm</t>
  </si>
  <si>
    <t>1353440435</t>
  </si>
  <si>
    <t>1,15*(18,19-0,1*2)*(15,605-0,1)</t>
  </si>
  <si>
    <t>1,15*(18,19-0,1*2+12,19-0,1)/2*(23,23-15,605)</t>
  </si>
  <si>
    <t>21</t>
  </si>
  <si>
    <t>274271303</t>
  </si>
  <si>
    <t>-1661870631</t>
  </si>
  <si>
    <t>budova</t>
  </si>
  <si>
    <t>0,3*0,25*(18,19+9,695+3,548+1,04)</t>
  </si>
  <si>
    <t>0,3*0,25*(7,8+1,1+2,439+2,2+5,68+1,1)</t>
  </si>
  <si>
    <t>0,3*0,25*(1+20,85+1,28)</t>
  </si>
  <si>
    <t>22</t>
  </si>
  <si>
    <t>274313611</t>
  </si>
  <si>
    <t>Betón základových pásov, prostý tr. C 16/20</t>
  </si>
  <si>
    <t>737837174</t>
  </si>
  <si>
    <t>0,3*0,6*(3,548+7,8+2,439+5,68+5,42)</t>
  </si>
  <si>
    <t>1*0,6*18,19</t>
  </si>
  <si>
    <t>0,8*0,6*(9,745-1+3,145+9,695-1)</t>
  </si>
  <si>
    <t>23</t>
  </si>
  <si>
    <t>275321511</t>
  </si>
  <si>
    <t>Betón základových pätiek, železový (bez výstuže), tr. C 30/37</t>
  </si>
  <si>
    <t>1947624496</t>
  </si>
  <si>
    <t>ZP1</t>
  </si>
  <si>
    <t>1,8*1,8*0,9</t>
  </si>
  <si>
    <t>ZP2</t>
  </si>
  <si>
    <t>1,5*3,54*0,95</t>
  </si>
  <si>
    <t>ZP3</t>
  </si>
  <si>
    <t>1,2*(11,025+8,05)*0,85</t>
  </si>
  <si>
    <t>1,44*3,3*0,85</t>
  </si>
  <si>
    <t>0,6*1,44*0,85</t>
  </si>
  <si>
    <t>ZP4</t>
  </si>
  <si>
    <t>2,2*2,2*1,3*5</t>
  </si>
  <si>
    <t>24</t>
  </si>
  <si>
    <t>275361821</t>
  </si>
  <si>
    <t>Výstuž základových pätiek z ocele 10505</t>
  </si>
  <si>
    <t>-419818002</t>
  </si>
  <si>
    <t>ZP1-ZP4</t>
  </si>
  <si>
    <t>0,001*(149,4+232,8+2021,3+1059,2)</t>
  </si>
  <si>
    <t>25</t>
  </si>
  <si>
    <t>279321511</t>
  </si>
  <si>
    <t>Betón základových múrov, železový (bez výstuže), tr. C 30/37</t>
  </si>
  <si>
    <t>-335808063</t>
  </si>
  <si>
    <t>zákl.múrik spoj.chodieb</t>
  </si>
  <si>
    <t>0,2*0,6*(16,915+13,85)</t>
  </si>
  <si>
    <t>26</t>
  </si>
  <si>
    <t>279351105</t>
  </si>
  <si>
    <t>Debnenie základových múrov obojstranné zhotovenie-dielce</t>
  </si>
  <si>
    <t>11945217</t>
  </si>
  <si>
    <t>2*0,6*(16,915+13,85)</t>
  </si>
  <si>
    <t>27</t>
  </si>
  <si>
    <t>279351106</t>
  </si>
  <si>
    <t>Debnenie základových múrov obojstranné odstránenie-dielce</t>
  </si>
  <si>
    <t>-419857566</t>
  </si>
  <si>
    <t>28</t>
  </si>
  <si>
    <t>279361821</t>
  </si>
  <si>
    <t>Výstuž základových múrov nosných z ocele 10505</t>
  </si>
  <si>
    <t>-2024009210</t>
  </si>
  <si>
    <t>0,001*813</t>
  </si>
  <si>
    <t>29</t>
  </si>
  <si>
    <t>311234213</t>
  </si>
  <si>
    <t>1232659534</t>
  </si>
  <si>
    <t>budova 1.np</t>
  </si>
  <si>
    <t>0,3*3,27*(23,03+18,19-0,2+9,995+9,195)</t>
  </si>
  <si>
    <t>-0,3*(1*3,05*10+1,2*3,05+0,9*3,05+0,55*3,05*3)</t>
  </si>
  <si>
    <t>-0,3*(6,807+7,07)*3,05</t>
  </si>
  <si>
    <t>budova 2.np</t>
  </si>
  <si>
    <t>0,3*3*(23,23-0,2+18,19-0,2-0,3*2)*2</t>
  </si>
  <si>
    <t>-0,3*(2,4*2*16+1*2*6+2*2*3+2,35*2+0,55*2*4)</t>
  </si>
  <si>
    <t>spoj.chodby</t>
  </si>
  <si>
    <t>0,3*(3,28*2-1,19)/2*14,705</t>
  </si>
  <si>
    <t>0,3*3,27*9,115</t>
  </si>
  <si>
    <t>-0,3*(0,9*2,42+1*3,05)</t>
  </si>
  <si>
    <t>atika</t>
  </si>
  <si>
    <t>0,3*0,5*(23,23-0,2+18,19-0,2-0,3*2)</t>
  </si>
  <si>
    <t>30</t>
  </si>
  <si>
    <t>311234214</t>
  </si>
  <si>
    <t>-490867630</t>
  </si>
  <si>
    <t>2.np</t>
  </si>
  <si>
    <t>0,25*3,45*(17,39*2+7,9+7,015*4)</t>
  </si>
  <si>
    <t>-0,25*(0,9*1,97*5+0,8*1,97*5+0,7*1,97)</t>
  </si>
  <si>
    <t>31</t>
  </si>
  <si>
    <t>317161202</t>
  </si>
  <si>
    <t>ks</t>
  </si>
  <si>
    <t>1514273287</t>
  </si>
  <si>
    <t>4*2</t>
  </si>
  <si>
    <t>32</t>
  </si>
  <si>
    <t>317161203</t>
  </si>
  <si>
    <t>1107628972</t>
  </si>
  <si>
    <t>4*9+4</t>
  </si>
  <si>
    <t>33</t>
  </si>
  <si>
    <t>317161204</t>
  </si>
  <si>
    <t>1437448060</t>
  </si>
  <si>
    <t>34</t>
  </si>
  <si>
    <t>317161207</t>
  </si>
  <si>
    <t>-207176421</t>
  </si>
  <si>
    <t>4+4</t>
  </si>
  <si>
    <t>35</t>
  </si>
  <si>
    <t>331321610</t>
  </si>
  <si>
    <t>Betón stĺpov a pilierov hranatých, ťahadiel, rámových stojok, vzpier, železový (bez výstuže) tr. C 30/37</t>
  </si>
  <si>
    <t>-1579213657</t>
  </si>
  <si>
    <t>S1</t>
  </si>
  <si>
    <t>0,25*0,25*3,82*2</t>
  </si>
  <si>
    <t>S2</t>
  </si>
  <si>
    <t>0,25*0,3*3,5*3</t>
  </si>
  <si>
    <t>S201</t>
  </si>
  <si>
    <t>0,25*0,3*3,45*3</t>
  </si>
  <si>
    <t>S202</t>
  </si>
  <si>
    <t>0,25*0,3*3,45</t>
  </si>
  <si>
    <t>36</t>
  </si>
  <si>
    <t>331351101</t>
  </si>
  <si>
    <t>Debnenie hranatých stĺpov prierezu pravouhlého štvoruholníka výšky do 4 m, zhotovenie-dielce</t>
  </si>
  <si>
    <t>69599759</t>
  </si>
  <si>
    <t>4*0,25*3,82*2</t>
  </si>
  <si>
    <t>(0,25+0,3)*2*3,5*3</t>
  </si>
  <si>
    <t>(0,25+0,3)*2*3,45*3</t>
  </si>
  <si>
    <t>(0,25+0,3)*2*3,45</t>
  </si>
  <si>
    <t>37</t>
  </si>
  <si>
    <t>331351102</t>
  </si>
  <si>
    <t>Debnenie hranatých stĺpov prierezu pravouhlého štvoruholníka výšky do 4 m, odstránenie-dielce</t>
  </si>
  <si>
    <t>302763137</t>
  </si>
  <si>
    <t>38</t>
  </si>
  <si>
    <t>331361821</t>
  </si>
  <si>
    <t>Výstuž stĺpov, pilierov, stojok hranatých z bet. ocele 10505</t>
  </si>
  <si>
    <t>321622247</t>
  </si>
  <si>
    <t>S1,S2</t>
  </si>
  <si>
    <t>0,001*(205,86+679,86)</t>
  </si>
  <si>
    <t>S201,S202</t>
  </si>
  <si>
    <t>0,001*(321,68+165,44)</t>
  </si>
  <si>
    <t>39</t>
  </si>
  <si>
    <t>340238247</t>
  </si>
  <si>
    <t>-972192941</t>
  </si>
  <si>
    <t>otvor po vybúranom okne</t>
  </si>
  <si>
    <t>2,1*2,6</t>
  </si>
  <si>
    <t>40</t>
  </si>
  <si>
    <t>341321610</t>
  </si>
  <si>
    <t>Betón stien a priečok, železový (bez výstuže) tr. C 30/37</t>
  </si>
  <si>
    <t>-489132745</t>
  </si>
  <si>
    <t>ST3</t>
  </si>
  <si>
    <t>0,25*3,82*8,505</t>
  </si>
  <si>
    <t>-0,25*(0,8*1,8+1,3*1,21+0,8*0,8)</t>
  </si>
  <si>
    <t>ST2</t>
  </si>
  <si>
    <t>0,2*1,785*(0,25*2+2,39)</t>
  </si>
  <si>
    <t>0,25*3,82*4,68</t>
  </si>
  <si>
    <t>41</t>
  </si>
  <si>
    <t>341351105</t>
  </si>
  <si>
    <t>Debnenie stien a priečok  obojstranné zhotovenie-dielce</t>
  </si>
  <si>
    <t>-763848498</t>
  </si>
  <si>
    <t>2*3,82*8,505</t>
  </si>
  <si>
    <t>-2*(0,8*1,8+1,3*1,21+0,8*0,8)</t>
  </si>
  <si>
    <t>2*1,785*(0,25*2+2,39)</t>
  </si>
  <si>
    <t>2*3,82*4,68</t>
  </si>
  <si>
    <t>42</t>
  </si>
  <si>
    <t>341351106</t>
  </si>
  <si>
    <t>Debnenie stien a priečok  obojstranné odstránenie-dielce</t>
  </si>
  <si>
    <t>113706019</t>
  </si>
  <si>
    <t>43</t>
  </si>
  <si>
    <t>341361821</t>
  </si>
  <si>
    <t>Výstuž stien a priečok 10505</t>
  </si>
  <si>
    <t>-1986458508</t>
  </si>
  <si>
    <t>0,001*816,33</t>
  </si>
  <si>
    <t>0,001*70,44</t>
  </si>
  <si>
    <t>ST1</t>
  </si>
  <si>
    <t>0,001*553,6</t>
  </si>
  <si>
    <t>44</t>
  </si>
  <si>
    <t>341362021</t>
  </si>
  <si>
    <t>Výstuž  stien a priečok zo zváraných sietí KARI</t>
  </si>
  <si>
    <t>-1172036845</t>
  </si>
  <si>
    <t>ST1-ST3</t>
  </si>
  <si>
    <t>0,001*(366,7+94,23+458,87)</t>
  </si>
  <si>
    <t>45</t>
  </si>
  <si>
    <t>342243184</t>
  </si>
  <si>
    <t>366245189</t>
  </si>
  <si>
    <t>1.np</t>
  </si>
  <si>
    <t>3,84*(1,8*3+0,6+2,2+2,6+0,15*2+2,5+5,665)</t>
  </si>
  <si>
    <t>3,84*(2,98*4+3,01+1,2+1,94+1,674+1,8+0,15*4)</t>
  </si>
  <si>
    <t>3,84*(3,95+2,58*4+2,335*2+2,25*2+0,15*2)</t>
  </si>
  <si>
    <t>3,84*(1,91*2+0,15*2+1,665*2+1,4)</t>
  </si>
  <si>
    <t>-(1,2*1,97*2+0,8*1,97*9+0,7*1,97*2)</t>
  </si>
  <si>
    <t>3,33*(2,86+2,73+2,78+1,435*2+1,85*2+0,1*2)</t>
  </si>
  <si>
    <t>-0,7*1,97*2</t>
  </si>
  <si>
    <t>46</t>
  </si>
  <si>
    <t>342243186</t>
  </si>
  <si>
    <t>-1271424233</t>
  </si>
  <si>
    <t>3,33*(1,2+2,63+2,58+1,435*2)</t>
  </si>
  <si>
    <t>-(0,9*2*2+0,6*1,97*3)</t>
  </si>
  <si>
    <t>47</t>
  </si>
  <si>
    <t>342243187</t>
  </si>
  <si>
    <t>-630840112</t>
  </si>
  <si>
    <t>1.np - výdajné okná</t>
  </si>
  <si>
    <t>1,02*(5,37+0,765)</t>
  </si>
  <si>
    <t>2.np - zábradlie schodiska</t>
  </si>
  <si>
    <t>0,9*6,255*2</t>
  </si>
  <si>
    <t>48</t>
  </si>
  <si>
    <t>411122011r</t>
  </si>
  <si>
    <t>Montáž stropného panelu dĺžky do 10000 mm, hmotnosti do 1,5 t</t>
  </si>
  <si>
    <t>-539977831</t>
  </si>
  <si>
    <t>1.np - SP1-SP5</t>
  </si>
  <si>
    <t>14+1+1+14+1</t>
  </si>
  <si>
    <t>2.np - SP1-SP5</t>
  </si>
  <si>
    <t>14+1+8+1+14</t>
  </si>
  <si>
    <t>49</t>
  </si>
  <si>
    <t>M</t>
  </si>
  <si>
    <t>5934301010</t>
  </si>
  <si>
    <t>m</t>
  </si>
  <si>
    <t>-948089341</t>
  </si>
  <si>
    <t>9,945*(14+1)</t>
  </si>
  <si>
    <t>2,59</t>
  </si>
  <si>
    <t>9,995*(1+14)</t>
  </si>
  <si>
    <t>2,59*8</t>
  </si>
  <si>
    <t>50</t>
  </si>
  <si>
    <t>411321616</t>
  </si>
  <si>
    <t>Betón stropov doskových a trámových,  železový tr. C 30/37</t>
  </si>
  <si>
    <t>-919221330</t>
  </si>
  <si>
    <t>dobetonávky stropov</t>
  </si>
  <si>
    <t>0,265*1*2,69</t>
  </si>
  <si>
    <t>D2</t>
  </si>
  <si>
    <t>0,265*0,935*2,69</t>
  </si>
  <si>
    <t>D3</t>
  </si>
  <si>
    <t>D4</t>
  </si>
  <si>
    <t>51</t>
  </si>
  <si>
    <t>411351101</t>
  </si>
  <si>
    <t>Debnenie stropov doskových zhotovenie-dielce</t>
  </si>
  <si>
    <t>-654542635</t>
  </si>
  <si>
    <t>1*2,69</t>
  </si>
  <si>
    <t>0,265*(1+2,69)*2</t>
  </si>
  <si>
    <t>0,935*2,69</t>
  </si>
  <si>
    <t>0,265*(0,935+2,69)*2</t>
  </si>
  <si>
    <t>52</t>
  </si>
  <si>
    <t>411351102</t>
  </si>
  <si>
    <t>Debnenie stropov doskových odstránenie-dielce</t>
  </si>
  <si>
    <t>1101202897</t>
  </si>
  <si>
    <t>53</t>
  </si>
  <si>
    <t>411354173</t>
  </si>
  <si>
    <t>Podporná konštrukcia stropov výšky do 4 m pre zaťaženie do 12 kPa zhotovenie</t>
  </si>
  <si>
    <t>627111889</t>
  </si>
  <si>
    <t>54</t>
  </si>
  <si>
    <t>411354174</t>
  </si>
  <si>
    <t>Podporná konštrukcia stropov výšky do 4 m pre zaťaženie do 12 kPa odstránenie</t>
  </si>
  <si>
    <t>-1214039609</t>
  </si>
  <si>
    <t>55</t>
  </si>
  <si>
    <t>411354262</t>
  </si>
  <si>
    <t>Debnenie stropu, zabudované s plechom vlnitým pozinkovaným, výšky vľn do 80 mm hr. 1,0 mm</t>
  </si>
  <si>
    <t>1018907577</t>
  </si>
  <si>
    <t>50,3+61,6</t>
  </si>
  <si>
    <t>56</t>
  </si>
  <si>
    <t>411361821</t>
  </si>
  <si>
    <t>Výstuž stropov doskových, trámových, vložkových,konzolových alebo balkónových, 10505</t>
  </si>
  <si>
    <t>-1979241537</t>
  </si>
  <si>
    <t>D1 - D4</t>
  </si>
  <si>
    <t>0,001*(15,04+16,56+15,04+16,56)</t>
  </si>
  <si>
    <t>57</t>
  </si>
  <si>
    <t>417321515</t>
  </si>
  <si>
    <t>Betón stužujúcich pásov a vencov železový tr. C 25/30</t>
  </si>
  <si>
    <t>1860249213</t>
  </si>
  <si>
    <t>veniec spoj.chodba</t>
  </si>
  <si>
    <t>0,3*0,25*9,115</t>
  </si>
  <si>
    <t>0,3*0,38*15,47</t>
  </si>
  <si>
    <t>veniec na kóte +8,100</t>
  </si>
  <si>
    <t>0,3*0,2*(22,43+17,99)*2</t>
  </si>
  <si>
    <t>58</t>
  </si>
  <si>
    <t>417321616</t>
  </si>
  <si>
    <t>Betón stužujúcich pásov a vencov železový tr. C 30/37</t>
  </si>
  <si>
    <t>-81279999</t>
  </si>
  <si>
    <t>veniec a prievlaky 2.np</t>
  </si>
  <si>
    <t>0,3*0,715*(23,03+17,99-0,3*2)*2</t>
  </si>
  <si>
    <t>0,3*0,5*(5,5+5,735)*2</t>
  </si>
  <si>
    <t>0,3*0,715*6,155*2</t>
  </si>
  <si>
    <t>veniec a prievlaky 1.np</t>
  </si>
  <si>
    <t>0,3*0,835*(23,03+6,97-0,3+5,01)</t>
  </si>
  <si>
    <t>0,3*0,585*(17,99-0,3*2+23,03-5,01+10,72)</t>
  </si>
  <si>
    <t>0,3*0,7*5,735*2</t>
  </si>
  <si>
    <t>0,3*0,57*5,5*2</t>
  </si>
  <si>
    <t>59</t>
  </si>
  <si>
    <t>417351115</t>
  </si>
  <si>
    <t>Debnenie bočníc stužujúcich pásov a vencov vrátane vzpier zhotovenie</t>
  </si>
  <si>
    <t>1108708179</t>
  </si>
  <si>
    <t>2*0,2*(22,43+17,99)*2</t>
  </si>
  <si>
    <t>2*0,715*(23,03+17,99-0,3*2)*2</t>
  </si>
  <si>
    <t>2*0,5*(5,5+5,735)*2</t>
  </si>
  <si>
    <t>2*0,715*6,155*2</t>
  </si>
  <si>
    <t>2*0,835*(23,03+6,97-0,3+5,01)</t>
  </si>
  <si>
    <t>2*0,585*(17,99-0,3*2+23,03-5,01+10,72)</t>
  </si>
  <si>
    <t>2*0,7*5,735*2</t>
  </si>
  <si>
    <t>2*0,57*5,5*2</t>
  </si>
  <si>
    <t>60</t>
  </si>
  <si>
    <t>417351116</t>
  </si>
  <si>
    <t>Debnenie bočníc stužujúcich pásov a vencov vrátane vzpier odstránenie</t>
  </si>
  <si>
    <t>-2086231532</t>
  </si>
  <si>
    <t>61</t>
  </si>
  <si>
    <t>417361821</t>
  </si>
  <si>
    <t>Výstuž stužujúcich pásov a vencov z betonárskej ocele 10505</t>
  </si>
  <si>
    <t>-1890893327</t>
  </si>
  <si>
    <t>veniec spoj.chodby</t>
  </si>
  <si>
    <t>0,001*127</t>
  </si>
  <si>
    <t>vence a prievlaky 1.np</t>
  </si>
  <si>
    <t>0,001*3603,14</t>
  </si>
  <si>
    <t>vence a prievlaky 2.np</t>
  </si>
  <si>
    <t>0,001*6458</t>
  </si>
  <si>
    <t>vence na + 8,100</t>
  </si>
  <si>
    <t>0,001*417,72</t>
  </si>
  <si>
    <t>62</t>
  </si>
  <si>
    <t>430321616</t>
  </si>
  <si>
    <t>Schodiskové konštrukcie, betón železový tr. C 30/37</t>
  </si>
  <si>
    <t>-1792431798</t>
  </si>
  <si>
    <t>schodisko</t>
  </si>
  <si>
    <t>0,15*2,39*(3,81+4,23+1,23)</t>
  </si>
  <si>
    <t>0,165*0,3/2*2,39*12*2</t>
  </si>
  <si>
    <t>63</t>
  </si>
  <si>
    <t>430361821</t>
  </si>
  <si>
    <t>Výstuž schodiskových konštrukcií z betonárskej ocele 10505</t>
  </si>
  <si>
    <t>1708209310</t>
  </si>
  <si>
    <t>0,001*440,42</t>
  </si>
  <si>
    <t>64</t>
  </si>
  <si>
    <t>431351121</t>
  </si>
  <si>
    <t>Debnenie do 4 m výšky - podest a podstupňových dosiek pôdorysne priamočiarych zhotovenie</t>
  </si>
  <si>
    <t>-254330996</t>
  </si>
  <si>
    <t>2,39*(3,81+4,23+1,23)</t>
  </si>
  <si>
    <t>0,165*2,39*12*2</t>
  </si>
  <si>
    <t>65</t>
  </si>
  <si>
    <t>431351122</t>
  </si>
  <si>
    <t>Debnenie do 4 m výšky - podest a podstupňových dosiek pôdorysne priamočiarych odstránenie</t>
  </si>
  <si>
    <t>-1183848448</t>
  </si>
  <si>
    <t>66</t>
  </si>
  <si>
    <t>564851111</t>
  </si>
  <si>
    <t>Podklad zo štrkodrviny s rozprestretím a zhutnením, po zhutnení hr. 150 mm</t>
  </si>
  <si>
    <t>1768188682</t>
  </si>
  <si>
    <t>67</t>
  </si>
  <si>
    <t>596911212</t>
  </si>
  <si>
    <t>Kladenie zámkovej dlažby  hr. 8 cm pre peších nad 20 m2 so zriadením lôžka z kameniva hr. 4 cm</t>
  </si>
  <si>
    <t>-1231831083</t>
  </si>
  <si>
    <t>68</t>
  </si>
  <si>
    <t>5921952460</t>
  </si>
  <si>
    <t>-1120869084</t>
  </si>
  <si>
    <t>69</t>
  </si>
  <si>
    <t>611460121</t>
  </si>
  <si>
    <t>Príprava vnútorného podkladu stropov penetráciou základnou</t>
  </si>
  <si>
    <t>1894348649</t>
  </si>
  <si>
    <t>459,74-(76,97+58,67+140,79)</t>
  </si>
  <si>
    <t>69,45+49,21+16,47+49,21+41,47+49,21+20,33+49,21</t>
  </si>
  <si>
    <t>70</t>
  </si>
  <si>
    <t>611460241</t>
  </si>
  <si>
    <t>Vnútorná omietka stropov vápennocementová jadrová (hrubá), hr. 10 mm</t>
  </si>
  <si>
    <t>68641847</t>
  </si>
  <si>
    <t>71</t>
  </si>
  <si>
    <t>611460251</t>
  </si>
  <si>
    <t>Vnútorná omietka stropov vápennocementová štuková (jemná), hr. 3 mm</t>
  </si>
  <si>
    <t>1579355897</t>
  </si>
  <si>
    <t>72</t>
  </si>
  <si>
    <t>612460121</t>
  </si>
  <si>
    <t>Príprava vnútorného podkladu stien penetráciou základnou</t>
  </si>
  <si>
    <t>1621539359</t>
  </si>
  <si>
    <t>3,62*(1,8*3+2,2+0,6+2,6+2,5+0,15*2+5,665)*2</t>
  </si>
  <si>
    <t>3,62*(2,98*5+3,01+1,2+1,94+1,674+1,8)*2</t>
  </si>
  <si>
    <t>3,62*(0,7+3,185+1,04+2,59+2,28+1,21+1,155)*2</t>
  </si>
  <si>
    <t>3,62*(1,4+1,8+2,335*2+2,25+1,91+1,665+0,15)*2</t>
  </si>
  <si>
    <t>3,62*(2,58*4+1,981+2,25+1,91+1,665)*2</t>
  </si>
  <si>
    <t>3,62*(8,505+4,88*2+2,58*2+0,25*2+1*2+1,819)</t>
  </si>
  <si>
    <t>1,85*2,39</t>
  </si>
  <si>
    <t>0,8*(5,37+0,765)</t>
  </si>
  <si>
    <t>(5,647+5,37+0,88+0,765)/2*1,52*2</t>
  </si>
  <si>
    <t>3,62*(11,565+6,67+2,699)</t>
  </si>
  <si>
    <t>(3,62+3,28)/2*(14,705+0,45)</t>
  </si>
  <si>
    <t>0,5*(16,915+13,85)</t>
  </si>
  <si>
    <t>3,62*(9,115+0,3)</t>
  </si>
  <si>
    <t>-(1*3,05*12+1,2*3,05+0,9*3,05+0,55*3,05*3+0,9*3,3)</t>
  </si>
  <si>
    <t>-(3,05*(6,945+6,674)+0,9*2,42+1,2*1,97*4+1,3*1,21*2)</t>
  </si>
  <si>
    <t>-(1,1*1,21*2+0,8*1,8*2+0,8*1,97*10*2+0,7*1,97*2*2)</t>
  </si>
  <si>
    <t>3,33*(7,015+7,015)*2*4</t>
  </si>
  <si>
    <t>3,33*(7,015+2,86*3+5,665+1,2*2)*2</t>
  </si>
  <si>
    <t>3,33*(7,9+5,4+7,9+6,255+5,735)*2</t>
  </si>
  <si>
    <t>3,33*(2,58*2+2,63*2+1,435*4+1,85*2)*2</t>
  </si>
  <si>
    <t>0,9*(6,255*4+0,2*2)</t>
  </si>
  <si>
    <t>-(2,4*2*16+1*2*8+2*2*2+2,39*2*2+0,9*1,97*5*2)</t>
  </si>
  <si>
    <t>-(0,8*1,97*5*2+0,7*1,97*3*2+0,6*1,97*3*2+0,9*2*4)</t>
  </si>
  <si>
    <t>73</t>
  </si>
  <si>
    <t>612460241</t>
  </si>
  <si>
    <t>Vnútorná omietka stien vápennocementová jadrová (hrubá), hr. 10 mm</t>
  </si>
  <si>
    <t>-1184168819</t>
  </si>
  <si>
    <t>74</t>
  </si>
  <si>
    <t>612460251</t>
  </si>
  <si>
    <t>Vnútorná omietka stien vápennocementová štuková (jemná), hr. 3 mm</t>
  </si>
  <si>
    <t>-1368356069</t>
  </si>
  <si>
    <t>1534,287</t>
  </si>
  <si>
    <t>odpočet obklad</t>
  </si>
  <si>
    <t>-288,33</t>
  </si>
  <si>
    <t>75</t>
  </si>
  <si>
    <t>622462522</t>
  </si>
  <si>
    <t>-1165962788</t>
  </si>
  <si>
    <t>76</t>
  </si>
  <si>
    <t>622462572</t>
  </si>
  <si>
    <t>-876914233</t>
  </si>
  <si>
    <t>517,268+28,939</t>
  </si>
  <si>
    <t>77</t>
  </si>
  <si>
    <t>625250015</t>
  </si>
  <si>
    <t>168486145</t>
  </si>
  <si>
    <t>južný pohľad</t>
  </si>
  <si>
    <t>(4,194-3,22)*16,92</t>
  </si>
  <si>
    <t>(8,35-3,22)*13,235</t>
  </si>
  <si>
    <t>(8,35-0,3)*9,995</t>
  </si>
  <si>
    <t>-(1*3,05*2+1,2*3,05+2,4*2*4+1*2*4+2,39*2)</t>
  </si>
  <si>
    <t>severný pohľad</t>
  </si>
  <si>
    <t>(8,35-0,3)*23,23</t>
  </si>
  <si>
    <t>(4,194-0,56)*14,705</t>
  </si>
  <si>
    <t>-(0,9*2,42+6,674*3,05+1*3,05*4+0,9*3,3)</t>
  </si>
  <si>
    <t>-(2,4*2*4+1*2*4+2,39*2)</t>
  </si>
  <si>
    <t>západný pohľad</t>
  </si>
  <si>
    <t>(8,35-0,3)*18,19</t>
  </si>
  <si>
    <t>(4,304-0,3)*9,115</t>
  </si>
  <si>
    <t>-(1*3,05*6+0,55*3,05*3+0,9*3,05)</t>
  </si>
  <si>
    <t>-(2,4*2*4+2*2)</t>
  </si>
  <si>
    <t>východný pohľad</t>
  </si>
  <si>
    <t>(4,304-3,22)*13,414</t>
  </si>
  <si>
    <t>(8,35-3,22)*9,185</t>
  </si>
  <si>
    <t>(8,35-0,3)*9,005</t>
  </si>
  <si>
    <t>-(6,945*3,05+2,4*2*4+2,*2)</t>
  </si>
  <si>
    <t>78</t>
  </si>
  <si>
    <t>625250037r</t>
  </si>
  <si>
    <t>-253323941</t>
  </si>
  <si>
    <t>79</t>
  </si>
  <si>
    <t>625250156</t>
  </si>
  <si>
    <t>913916320</t>
  </si>
  <si>
    <t>sokel</t>
  </si>
  <si>
    <t>0,3*(9,115+9,995+18,19+23,23)</t>
  </si>
  <si>
    <t>0,3*(9,005+14,705+26,105+13,414)</t>
  </si>
  <si>
    <t>80</t>
  </si>
  <si>
    <t>631571010</t>
  </si>
  <si>
    <t>Násyp z kameniva ťaženého na plochých strechách vodorovný alebo v spáde, s utlačením  urovnaním povrchu</t>
  </si>
  <si>
    <t>75602990</t>
  </si>
  <si>
    <t>0,04*(422,5+50,3+61,6)</t>
  </si>
  <si>
    <t>81</t>
  </si>
  <si>
    <t>632440016</t>
  </si>
  <si>
    <t>-205873804</t>
  </si>
  <si>
    <t>P1,P3</t>
  </si>
  <si>
    <t>459,74</t>
  </si>
  <si>
    <t>P2</t>
  </si>
  <si>
    <t>363,87</t>
  </si>
  <si>
    <t>82</t>
  </si>
  <si>
    <t>642942111</t>
  </si>
  <si>
    <t>Osadenie oceľovej dverovej zárubne alebo rámu, plochy otvoru do 2,5 m2</t>
  </si>
  <si>
    <t>-262213892</t>
  </si>
  <si>
    <t>D04</t>
  </si>
  <si>
    <t>5+7</t>
  </si>
  <si>
    <t>D05</t>
  </si>
  <si>
    <t>1+3</t>
  </si>
  <si>
    <t>D06</t>
  </si>
  <si>
    <t>1+2</t>
  </si>
  <si>
    <t>D07</t>
  </si>
  <si>
    <t>DU1, DU2</t>
  </si>
  <si>
    <t>2+3</t>
  </si>
  <si>
    <t>D01</t>
  </si>
  <si>
    <t>83</t>
  </si>
  <si>
    <t>5533198000</t>
  </si>
  <si>
    <t>Zárubňa oceľová CgU 60x197x14,8cm</t>
  </si>
  <si>
    <t>-183772542</t>
  </si>
  <si>
    <t>2+1</t>
  </si>
  <si>
    <t>84</t>
  </si>
  <si>
    <t>5533198200</t>
  </si>
  <si>
    <t>Zárubňa oceľová CgU 70x197x14,8cm</t>
  </si>
  <si>
    <t>-2040322487</t>
  </si>
  <si>
    <t>85</t>
  </si>
  <si>
    <t>5533198400</t>
  </si>
  <si>
    <t>Zárubňa oceľová CgU 80x197x14,8cm</t>
  </si>
  <si>
    <t>-398834025</t>
  </si>
  <si>
    <t>86</t>
  </si>
  <si>
    <t>5533198600</t>
  </si>
  <si>
    <t xml:space="preserve">Zárubňa oceľová CgU 90x197x14,8cm </t>
  </si>
  <si>
    <t>359481522</t>
  </si>
  <si>
    <t>87</t>
  </si>
  <si>
    <t>5533199000</t>
  </si>
  <si>
    <t>Zárubňa oceľová CgU 120x197x14,8cm</t>
  </si>
  <si>
    <t>-145317289</t>
  </si>
  <si>
    <t>88</t>
  </si>
  <si>
    <t>5533198500</t>
  </si>
  <si>
    <t xml:space="preserve">Zárubňa oceľová CgU 80x180x14,8cm </t>
  </si>
  <si>
    <t>-1076774767</t>
  </si>
  <si>
    <t>89</t>
  </si>
  <si>
    <t>917832111</t>
  </si>
  <si>
    <t>Osadenie chodník. obrubníka betónového stojatého do lôžka z betónu prosteho tr. C 12/15 bez bočnej opory</t>
  </si>
  <si>
    <t>1856464287</t>
  </si>
  <si>
    <t>90</t>
  </si>
  <si>
    <t>5922902940</t>
  </si>
  <si>
    <t>Obrubník betónový parkový 100/20/5 cm, sivá</t>
  </si>
  <si>
    <t>1754949701</t>
  </si>
  <si>
    <t>91</t>
  </si>
  <si>
    <t>941941041</t>
  </si>
  <si>
    <t>Montáž lešenia ľahkého pracovného radového s podlahami šírky nad 1,00 do 1,20 m, výšky do 10 m</t>
  </si>
  <si>
    <t>-293669048</t>
  </si>
  <si>
    <t>8,3*(23,23+18,19)*2</t>
  </si>
  <si>
    <t>4,1*(14,705*2+9,115+13,7)</t>
  </si>
  <si>
    <t>92</t>
  </si>
  <si>
    <t>941941291</t>
  </si>
  <si>
    <t>Príplatok za prvý a každý ďalší i začatý mesiac použitia lešenia ľahkého pracovného radového s podlahami šírky nad 1,00 do 1,20 m, výšky do 10 m</t>
  </si>
  <si>
    <t>-1710936212</t>
  </si>
  <si>
    <t>93</t>
  </si>
  <si>
    <t>941941841</t>
  </si>
  <si>
    <t>Demontáž lešenia ľahkého pracovného radového s podlahami šírky nad 1,00 do 1,20 m, výšky do 10 m</t>
  </si>
  <si>
    <t>2040537543</t>
  </si>
  <si>
    <t>94</t>
  </si>
  <si>
    <t>941955002</t>
  </si>
  <si>
    <t>Lešenie ľahké pracovné pomocné s výškou lešeňovej podlahy nad 1,20 do 1,90 m</t>
  </si>
  <si>
    <t>603817254</t>
  </si>
  <si>
    <t>95</t>
  </si>
  <si>
    <t>968081115</t>
  </si>
  <si>
    <t>Demontáž okien plastových, 1 bm obvodu - 0,007t</t>
  </si>
  <si>
    <t>-1609632198</t>
  </si>
  <si>
    <t>vybúranie okna pre spätné osadenie</t>
  </si>
  <si>
    <t>(2+2,5)*2</t>
  </si>
  <si>
    <t>96</t>
  </si>
  <si>
    <t>971033641</t>
  </si>
  <si>
    <t>Vybúranie otvorov v murive tehl. plochy do 4 m2 hr.do 300 mm,  -1,87500t</t>
  </si>
  <si>
    <t>-2104257895</t>
  </si>
  <si>
    <t>otvor pre okno</t>
  </si>
  <si>
    <t>0,3*2,05*2,55</t>
  </si>
  <si>
    <t>otvor pre dvere do exist.školy</t>
  </si>
  <si>
    <t>0,3*2,1*2,25</t>
  </si>
  <si>
    <t>otvor pre dvere do telocvične</t>
  </si>
  <si>
    <t>0,3*1*2,25</t>
  </si>
  <si>
    <t>97</t>
  </si>
  <si>
    <t>979011111</t>
  </si>
  <si>
    <t>Zvislá doprava sutiny a vybúraných hmôt za prvé podlažie nad alebo pod základným podlažím</t>
  </si>
  <si>
    <t>-942698164</t>
  </si>
  <si>
    <t>98</t>
  </si>
  <si>
    <t>979081111</t>
  </si>
  <si>
    <t>Odvoz sutiny a vybúraných hmôt na skládku do 1 km</t>
  </si>
  <si>
    <t>1434214811</t>
  </si>
  <si>
    <t>99</t>
  </si>
  <si>
    <t>979081121</t>
  </si>
  <si>
    <t>Odvoz sutiny a vybúraných hmôt na skládku za každý ďalší 1 km</t>
  </si>
  <si>
    <t>-670614711</t>
  </si>
  <si>
    <t>100</t>
  </si>
  <si>
    <t>979082111</t>
  </si>
  <si>
    <t>Vnútrostavenisková doprava sutiny a vybúraných hmôt do 10 m</t>
  </si>
  <si>
    <t>2104509757</t>
  </si>
  <si>
    <t>101</t>
  </si>
  <si>
    <t>979089012</t>
  </si>
  <si>
    <t>Poplatok za skladovanie - betón, tehly, dlaždice (17 01 ), ostatné</t>
  </si>
  <si>
    <t>-1569093035</t>
  </si>
  <si>
    <t>102</t>
  </si>
  <si>
    <t>998011002</t>
  </si>
  <si>
    <t>Presun hmôt pre budovy (801, 803, 812), zvislá konštr. z tehál, tvárnic, z kovu výšky do 12 m</t>
  </si>
  <si>
    <t>-1039353247</t>
  </si>
  <si>
    <t>103</t>
  </si>
  <si>
    <t>711111001</t>
  </si>
  <si>
    <t>Zhotovenie izolácie proti zemnej vlhkosti vodorovná náterom penetračným za studena</t>
  </si>
  <si>
    <t>227103051</t>
  </si>
  <si>
    <t>(18,19-0,1*2)*(15,605-0,1)</t>
  </si>
  <si>
    <t>(18,19-0,1*2+12,19-0,1)/2*(23,23-15,605)</t>
  </si>
  <si>
    <t>(5,475+2,845)/2*13,655</t>
  </si>
  <si>
    <t>(16,915+14,835)/2*3</t>
  </si>
  <si>
    <t>104</t>
  </si>
  <si>
    <t>1116315000</t>
  </si>
  <si>
    <t>-2136591247</t>
  </si>
  <si>
    <t>105</t>
  </si>
  <si>
    <t>711112001</t>
  </si>
  <si>
    <t>Zhotovenie  izolácie proti zemnej vlhkosti zvislá penetračným náterom za studena</t>
  </si>
  <si>
    <t>-1670597095</t>
  </si>
  <si>
    <t>0,5*(9,995+17,99+23,03-6,807+2,699)</t>
  </si>
  <si>
    <t>106</t>
  </si>
  <si>
    <t>1353270003</t>
  </si>
  <si>
    <t>107</t>
  </si>
  <si>
    <t>711141559</t>
  </si>
  <si>
    <t>Zhotovenie  izolácie proti zemnej vlhkosti a tlakovej vode vodorovná NAIP pritavením</t>
  </si>
  <si>
    <t>-1932778092</t>
  </si>
  <si>
    <t>108</t>
  </si>
  <si>
    <t>6283310000</t>
  </si>
  <si>
    <t>-1466193951</t>
  </si>
  <si>
    <t>109</t>
  </si>
  <si>
    <t>711142559</t>
  </si>
  <si>
    <t>Zhotovenie  izolácie proti zemnej vlhkosti a tlakovej vode zvislá NAIP pritavením</t>
  </si>
  <si>
    <t>486146774</t>
  </si>
  <si>
    <t>110</t>
  </si>
  <si>
    <t>739746832</t>
  </si>
  <si>
    <t>111</t>
  </si>
  <si>
    <t>998711202</t>
  </si>
  <si>
    <t>Presun hmôt pre izoláciu proti vode v objektoch výšky nad 6 do 12 m</t>
  </si>
  <si>
    <t>%</t>
  </si>
  <si>
    <t>514898194</t>
  </si>
  <si>
    <t>112</t>
  </si>
  <si>
    <t>712290010</t>
  </si>
  <si>
    <t xml:space="preserve">Zhotovenie parozábrany pre strechy ploché do 10° </t>
  </si>
  <si>
    <t>188018263</t>
  </si>
  <si>
    <t>422,5+0,5*82,8</t>
  </si>
  <si>
    <t>ST2.1</t>
  </si>
  <si>
    <t>50,3+0,5*16,9</t>
  </si>
  <si>
    <t>ST2.2</t>
  </si>
  <si>
    <t>61,6+0,5*27,2</t>
  </si>
  <si>
    <t>113</t>
  </si>
  <si>
    <t>6285271250</t>
  </si>
  <si>
    <t>3014678</t>
  </si>
  <si>
    <t>114</t>
  </si>
  <si>
    <t>712361701</t>
  </si>
  <si>
    <t>Zhotovenie povlakovej krytiny striech plochých do 10° gumami fóliou položenou voľne</t>
  </si>
  <si>
    <t>632312214</t>
  </si>
  <si>
    <t>422,5+0,2*82,8</t>
  </si>
  <si>
    <t>50,3+0,2*16,9</t>
  </si>
  <si>
    <t>61,6+0,2*27,2</t>
  </si>
  <si>
    <t>115</t>
  </si>
  <si>
    <t>2833000150</t>
  </si>
  <si>
    <t>-2071469991</t>
  </si>
  <si>
    <t>116</t>
  </si>
  <si>
    <t>712973220</t>
  </si>
  <si>
    <t>Detaily k PVC-P fóliam osadenie hotovej strešnej vpuste</t>
  </si>
  <si>
    <t>1250414871</t>
  </si>
  <si>
    <t>117</t>
  </si>
  <si>
    <t>2866300055</t>
  </si>
  <si>
    <t>1954984163</t>
  </si>
  <si>
    <t>118</t>
  </si>
  <si>
    <t>712973420</t>
  </si>
  <si>
    <t>Detaily k termoplastom všeobecne, kútový uholník z hrubopoplastovaného plechu RŠ 125 mm, ohyb 90-135°</t>
  </si>
  <si>
    <t>1533072444</t>
  </si>
  <si>
    <t>100+28+32,9</t>
  </si>
  <si>
    <t>119</t>
  </si>
  <si>
    <t>712973620</t>
  </si>
  <si>
    <t>Detaily k termoplastom všeobecne, nárožný uholník z hrubopoplast. plechu RŠ 100 mm, ohyb 90-135°</t>
  </si>
  <si>
    <t>1299683646</t>
  </si>
  <si>
    <t>83+17+27,2</t>
  </si>
  <si>
    <t>120</t>
  </si>
  <si>
    <t>712973710</t>
  </si>
  <si>
    <t>Detaily k termoplastom všeobecne, ukončujúci profil na stene tvaru "C" pre zateplovanie z hrubopoplast. plechu RŠ 140 mm</t>
  </si>
  <si>
    <t>1049885150</t>
  </si>
  <si>
    <t>18+6</t>
  </si>
  <si>
    <t>121</t>
  </si>
  <si>
    <t>712990040</t>
  </si>
  <si>
    <t xml:space="preserve">Položenie geotextílie vodorovne alebo zvislo na strechy ploché do 10° </t>
  </si>
  <si>
    <t>1099159671</t>
  </si>
  <si>
    <t>(422,5+0,2*82,8)*2</t>
  </si>
  <si>
    <t>(50,3+0,2*16,9)*2</t>
  </si>
  <si>
    <t>(61,6+0,2*27,2)*2</t>
  </si>
  <si>
    <t>122</t>
  </si>
  <si>
    <t>6936651000</t>
  </si>
  <si>
    <t>1365875953</t>
  </si>
  <si>
    <t>123</t>
  </si>
  <si>
    <t>998712202</t>
  </si>
  <si>
    <t>Presun hmôt pre izoláciu povlakovej krytiny v objektoch výšky nad 6 do 12 m</t>
  </si>
  <si>
    <t>-1211483064</t>
  </si>
  <si>
    <t>124</t>
  </si>
  <si>
    <t>713120010</t>
  </si>
  <si>
    <t xml:space="preserve">Zakrývanie tepelnej izolácie podláh fóliou </t>
  </si>
  <si>
    <t>758228191</t>
  </si>
  <si>
    <t>125</t>
  </si>
  <si>
    <t>2830010400</t>
  </si>
  <si>
    <t>Parozábrana - fólia PE hrúbka 0,2 mm</t>
  </si>
  <si>
    <t>-2127075091</t>
  </si>
  <si>
    <t>126</t>
  </si>
  <si>
    <t>713121111</t>
  </si>
  <si>
    <t>Montáž tepelnej izolácie podláh minerálnou vlnou, kladená voľne v jednej vrstve</t>
  </si>
  <si>
    <t>-892028718</t>
  </si>
  <si>
    <t>2.np - P2</t>
  </si>
  <si>
    <t>127</t>
  </si>
  <si>
    <t>6314150620</t>
  </si>
  <si>
    <t>2069812865</t>
  </si>
  <si>
    <t>128</t>
  </si>
  <si>
    <t>713122111</t>
  </si>
  <si>
    <t>Montáž tepelnej izolácie podláh polystyrénom, kladeným voľne v jednej vrstve</t>
  </si>
  <si>
    <t>713359576</t>
  </si>
  <si>
    <t>1.np - P1 a P3</t>
  </si>
  <si>
    <t>129</t>
  </si>
  <si>
    <t>28376534451</t>
  </si>
  <si>
    <t>EPS 150S penový polystyrén hrúbka 150 mm</t>
  </si>
  <si>
    <t>-874824342</t>
  </si>
  <si>
    <t>130</t>
  </si>
  <si>
    <t>713132211</t>
  </si>
  <si>
    <t>Montáž tepelnej izolácie podzemných stien a základov xps celoplošným prilepením</t>
  </si>
  <si>
    <t>453238004</t>
  </si>
  <si>
    <t>0,62*(9,115+9,995+18,19+23,23)</t>
  </si>
  <si>
    <t>0,62*(9,005+14,705+26,105+13,414)</t>
  </si>
  <si>
    <t>131</t>
  </si>
  <si>
    <t>2837650060</t>
  </si>
  <si>
    <t>1510425202</t>
  </si>
  <si>
    <t>132</t>
  </si>
  <si>
    <t>713142250</t>
  </si>
  <si>
    <t>Montáž tepelnej izolácie striech plochých do 10° polystyrénom, dvojvrstvová kladenými voľne</t>
  </si>
  <si>
    <t>-2143843161</t>
  </si>
  <si>
    <t>422,5</t>
  </si>
  <si>
    <t>50,3</t>
  </si>
  <si>
    <t>61,6</t>
  </si>
  <si>
    <t>133</t>
  </si>
  <si>
    <t>2837653501</t>
  </si>
  <si>
    <t>EPS spádová doska spádový penový polystyrén 100S</t>
  </si>
  <si>
    <t>1071505191</t>
  </si>
  <si>
    <t>(0,35+0,53)/2*422,5*1,05</t>
  </si>
  <si>
    <t>ST2.1 a ST2.2</t>
  </si>
  <si>
    <t>0,4*(50,3+61,6)*1,05</t>
  </si>
  <si>
    <t>134</t>
  </si>
  <si>
    <t>998713202</t>
  </si>
  <si>
    <t>Presun hmôt pre izolácie tepelné v objektoch výšky nad 6 m do 12 m</t>
  </si>
  <si>
    <t>-1469966500</t>
  </si>
  <si>
    <t>135</t>
  </si>
  <si>
    <t>7221000</t>
  </si>
  <si>
    <t>Zdravotechnika - viď samostatný rozpočet</t>
  </si>
  <si>
    <t>kpl</t>
  </si>
  <si>
    <t>-1955459814</t>
  </si>
  <si>
    <t>136</t>
  </si>
  <si>
    <t>73310000</t>
  </si>
  <si>
    <t>Ústredné kúrenie - viď samostatný rozpočet</t>
  </si>
  <si>
    <t>665083386</t>
  </si>
  <si>
    <t>137</t>
  </si>
  <si>
    <t>762332110</t>
  </si>
  <si>
    <t>Montáž viazaných konštrukcií krovov striech z reziva priemernej plochy do 120 cm2</t>
  </si>
  <si>
    <t>-667576985</t>
  </si>
  <si>
    <t>atika spoj.chodby</t>
  </si>
  <si>
    <t>31+62+17+28+42+14</t>
  </si>
  <si>
    <t>138</t>
  </si>
  <si>
    <t>6051590201</t>
  </si>
  <si>
    <t>Rezivo</t>
  </si>
  <si>
    <t>-358604834</t>
  </si>
  <si>
    <t>(0,68+0,495)*1,1</t>
  </si>
  <si>
    <t>139</t>
  </si>
  <si>
    <t>762431315</t>
  </si>
  <si>
    <t>Obloženie stien z dosiek OSB skrutkovaných na pero a drážku hr. dosky 25 mm</t>
  </si>
  <si>
    <t>-1724224279</t>
  </si>
  <si>
    <t>atika spojovacie chodby</t>
  </si>
  <si>
    <t>31+28</t>
  </si>
  <si>
    <t>výdaj stravy</t>
  </si>
  <si>
    <t>140</t>
  </si>
  <si>
    <t>998762202</t>
  </si>
  <si>
    <t>Presun hmôt pre konštrukcie tesárske v objektoch výšky do 12 m</t>
  </si>
  <si>
    <t>-905296973</t>
  </si>
  <si>
    <t>141</t>
  </si>
  <si>
    <t>763122242</t>
  </si>
  <si>
    <t>Predsadená SDK stena KNAUF W623 hr. 65 mm, jednoduchá kca UD a CD dosky GKBI hr. 15 mm TI hr. 50 mm</t>
  </si>
  <si>
    <t>1260226414</t>
  </si>
  <si>
    <t>1.np pod schodami</t>
  </si>
  <si>
    <t>1,785*(2,39+0,25*2)</t>
  </si>
  <si>
    <t>142</t>
  </si>
  <si>
    <t>763132220</t>
  </si>
  <si>
    <t>SDK podhľad KNAUF D112, závesná dvojvrstvová kca profil montažný CD a nosný UD, dosky GKF hr. 15 mm</t>
  </si>
  <si>
    <t>-1329821628</t>
  </si>
  <si>
    <t>76,97+58,67+140,79</t>
  </si>
  <si>
    <t>1,91+4,59+1,51+1,91+4,59+1,51+1,51+1,78</t>
  </si>
  <si>
    <t>143</t>
  </si>
  <si>
    <t>998763403</t>
  </si>
  <si>
    <t>Presun hmôt pre sádrokartónové konštrukcie v stavbách(objektoch )výšky od 7 do 24 m</t>
  </si>
  <si>
    <t>-1886745981</t>
  </si>
  <si>
    <t>144</t>
  </si>
  <si>
    <t>764352427</t>
  </si>
  <si>
    <t>Žľaby z pozinkovaného farbeného PZf plechu, pododkvapové polkruhové - KP4</t>
  </si>
  <si>
    <t>-2114227561</t>
  </si>
  <si>
    <t>145</t>
  </si>
  <si>
    <t>764359411</t>
  </si>
  <si>
    <t>Kotlík kónický z pozinkovaného farbeného PZf plechu, pre rúry s priemerom do 100 mm</t>
  </si>
  <si>
    <t>-261413077</t>
  </si>
  <si>
    <t>146</t>
  </si>
  <si>
    <t>764359431</t>
  </si>
  <si>
    <t>Kotlík štvorhranný z pozinkovaného farbeného PZf plechu</t>
  </si>
  <si>
    <t>-130416873</t>
  </si>
  <si>
    <t>147</t>
  </si>
  <si>
    <t>764410720</t>
  </si>
  <si>
    <t>Oplechovanie parapetov z hliníkového farebného Al plechu, vrátane rohov r.š. 160 mm</t>
  </si>
  <si>
    <t>2039315923</t>
  </si>
  <si>
    <t>2,39+2,4*6+2,4*8+1*6+2*2</t>
  </si>
  <si>
    <t>2,39+2+1*2+1*9+2,4*2+0,55*3+0,9</t>
  </si>
  <si>
    <t>148</t>
  </si>
  <si>
    <t>764430425</t>
  </si>
  <si>
    <t>Oplechovanie muriva a atík z pozinkovaného farbeného PZf plechu, vrátane rohov r.š. 360 mm - KP2</t>
  </si>
  <si>
    <t>163464412</t>
  </si>
  <si>
    <t>149</t>
  </si>
  <si>
    <t>764430435</t>
  </si>
  <si>
    <t>Oplechovanie muriva a atík z pozinkovaného farbeného PZf plechu, vrátane rohov r.š. 420 mm - KP3</t>
  </si>
  <si>
    <t>1385164494</t>
  </si>
  <si>
    <t>150</t>
  </si>
  <si>
    <t>764430455</t>
  </si>
  <si>
    <t>Oplechovanie muriva a atík z pozinkovaného farbeného PZf plechu, vrátane rohov r.š. 695 mm - KP1</t>
  </si>
  <si>
    <t>996904932</t>
  </si>
  <si>
    <t>151</t>
  </si>
  <si>
    <t>764451403</t>
  </si>
  <si>
    <t>Zvodové rúry z pozinkovaného farbeného PZf plechu, štvorcové s dĺžkou strany 125 mm - KP6</t>
  </si>
  <si>
    <t>-579639839</t>
  </si>
  <si>
    <t>152</t>
  </si>
  <si>
    <t>764454453</t>
  </si>
  <si>
    <t>Zvodové rúry z pozinkovaného farbeného PZf plechu, kruhové priemer 100 mm - KP5</t>
  </si>
  <si>
    <t>965984427</t>
  </si>
  <si>
    <t>153</t>
  </si>
  <si>
    <t>998764202</t>
  </si>
  <si>
    <t>Presun hmôt pre konštrukcie klampiarske v objektoch výšky nad 6 do 12 m</t>
  </si>
  <si>
    <t>1359794685</t>
  </si>
  <si>
    <t>154</t>
  </si>
  <si>
    <t>766124101</t>
  </si>
  <si>
    <t xml:space="preserve">Montáž a dodávka stien záchodových (inštalačný blok WC) s dvoma krídlami alebo s jedným krídlom a dvierkami   </t>
  </si>
  <si>
    <t>1301193515</t>
  </si>
  <si>
    <t>1,85*2*2+1,5*2*2</t>
  </si>
  <si>
    <t>155</t>
  </si>
  <si>
    <t>766621403</t>
  </si>
  <si>
    <t>Montáž okien plastových za 1 bm montáže</t>
  </si>
  <si>
    <t>611098098</t>
  </si>
  <si>
    <t>O1 - O10</t>
  </si>
  <si>
    <t>(2,39+2)*2</t>
  </si>
  <si>
    <t>(2,4+2)*2*6</t>
  </si>
  <si>
    <t>(2,4+2)*2*8</t>
  </si>
  <si>
    <t>(1+2)*2*6</t>
  </si>
  <si>
    <t>2*4*2</t>
  </si>
  <si>
    <t>(2+1,5)*2</t>
  </si>
  <si>
    <t>(1+2)*2*2</t>
  </si>
  <si>
    <t>(1+3,05)*2*9</t>
  </si>
  <si>
    <t>(2,4+2)*2*2</t>
  </si>
  <si>
    <t>(0,55+3,05)*2*3</t>
  </si>
  <si>
    <t>(0,9+3,3)*2</t>
  </si>
  <si>
    <t>osadenie presúvaného okna</t>
  </si>
  <si>
    <t>vnútorné okná O11</t>
  </si>
  <si>
    <t>(1,1+1,21)*2</t>
  </si>
  <si>
    <t>(1,3+1,21)*2</t>
  </si>
  <si>
    <t>(0,765+1,25+0,88+1,25+0,8+5,37+1,25)*2</t>
  </si>
  <si>
    <t>156</t>
  </si>
  <si>
    <t>6114123305</t>
  </si>
  <si>
    <t>Plastové okno exteriérové, izolačné trojsklo, vrátane vnútorného parapetu a kovania, farba podľa PD</t>
  </si>
  <si>
    <t>1110532634</t>
  </si>
  <si>
    <t>2,39*2</t>
  </si>
  <si>
    <t>2,4*2*6</t>
  </si>
  <si>
    <t>2,4*2*8</t>
  </si>
  <si>
    <t>1*2*6</t>
  </si>
  <si>
    <t>2*2*2</t>
  </si>
  <si>
    <t>2*1,5</t>
  </si>
  <si>
    <t>1*2*2</t>
  </si>
  <si>
    <t>1*3,05*9</t>
  </si>
  <si>
    <t>2,4*2*2</t>
  </si>
  <si>
    <t>0,55*3,05*3</t>
  </si>
  <si>
    <t>0,9*3,3</t>
  </si>
  <si>
    <t>157</t>
  </si>
  <si>
    <t>6114123306</t>
  </si>
  <si>
    <t>Plastové okno interiérové, izolačné sklo, vrátane vnútorného parapetu a kovania, farba podľa PD</t>
  </si>
  <si>
    <t>549017548</t>
  </si>
  <si>
    <t>O11</t>
  </si>
  <si>
    <t>1,1*1,21+1,3*1,21</t>
  </si>
  <si>
    <t>0,765*1,25+0,88*(1,25+0,8)+5,37*1,25</t>
  </si>
  <si>
    <t>158</t>
  </si>
  <si>
    <t>7666214052</t>
  </si>
  <si>
    <t>Montáž plastových dverí za 1 bm montáže</t>
  </si>
  <si>
    <t>511474069</t>
  </si>
  <si>
    <t>VD1-VD5</t>
  </si>
  <si>
    <t>(1,2+3,05)*2</t>
  </si>
  <si>
    <t>(1+3,05)*2</t>
  </si>
  <si>
    <t>(0,9+3,05)*2</t>
  </si>
  <si>
    <t>(0,9+2,42)*2</t>
  </si>
  <si>
    <t>D02</t>
  </si>
  <si>
    <t>(1,2+1,27)*2</t>
  </si>
  <si>
    <t>D03</t>
  </si>
  <si>
    <t>(0,8+1,97)*2*2</t>
  </si>
  <si>
    <t>159</t>
  </si>
  <si>
    <t>5535870081</t>
  </si>
  <si>
    <t>Exteriérové dvere plastové s izol. trojsklom vrátane zárubne, prahu a kovania, farba podľa PD</t>
  </si>
  <si>
    <t>887134958</t>
  </si>
  <si>
    <t>1,2*3,05</t>
  </si>
  <si>
    <t>1*3,05*2</t>
  </si>
  <si>
    <t>0,9*3,05</t>
  </si>
  <si>
    <t>0,9*2,42</t>
  </si>
  <si>
    <t>160</t>
  </si>
  <si>
    <t>5535870082</t>
  </si>
  <si>
    <t>Interiérové dvere plastové s izol. trojsklom vrátane zárubne, prahu a kovania, farba podľa PD</t>
  </si>
  <si>
    <t>58208496</t>
  </si>
  <si>
    <t>D02,D03</t>
  </si>
  <si>
    <t>1,2*1,97+0,8*1,97*2</t>
  </si>
  <si>
    <t>161</t>
  </si>
  <si>
    <t>766662112</t>
  </si>
  <si>
    <t>Montáž dverového krídla otočného jednokrídlového poldrážkového, do existujúcej zárubne, vrátane kovania</t>
  </si>
  <si>
    <t>1482056928</t>
  </si>
  <si>
    <t>D08</t>
  </si>
  <si>
    <t>D09</t>
  </si>
  <si>
    <t>162</t>
  </si>
  <si>
    <t>5491502040</t>
  </si>
  <si>
    <t>-201126760</t>
  </si>
  <si>
    <t>163</t>
  </si>
  <si>
    <t>6116201710</t>
  </si>
  <si>
    <t>Dvere vnútorné jednokrídlové, výplň papierová voština, povrch dyha M10, plné, šírka 600-900 mm</t>
  </si>
  <si>
    <t>-2120759082</t>
  </si>
  <si>
    <t>164</t>
  </si>
  <si>
    <t>6116201760</t>
  </si>
  <si>
    <t>Dvere vnútorné jednokrídlové, výplň papierová voština, povrch dyha M60, s preskleným pásom pri kľučke, šírka 600-900 mm</t>
  </si>
  <si>
    <t>526065740</t>
  </si>
  <si>
    <t>165</t>
  </si>
  <si>
    <t>6116201961</t>
  </si>
  <si>
    <t>Dvere vnútorné jednokrídlové, výplň DTD doska, povrch dyha M10, plné, šírka 600-900 mm s nadsvetlíkom D08,D09 vrátane oceľovej zárubne</t>
  </si>
  <si>
    <t>801356308</t>
  </si>
  <si>
    <t>166</t>
  </si>
  <si>
    <t>7666621141</t>
  </si>
  <si>
    <t>Montáž dverového krídla otočného jednokrídlového protipožiarne, do existujúcej zárubne, vrátane kovania</t>
  </si>
  <si>
    <t>-359702510</t>
  </si>
  <si>
    <t>167</t>
  </si>
  <si>
    <t>-2097244715</t>
  </si>
  <si>
    <t>168</t>
  </si>
  <si>
    <t>5534121001</t>
  </si>
  <si>
    <t>Drevené  dvere 900x1970 presklenné požiarne s oceľovou zárubňou EW15-EW45</t>
  </si>
  <si>
    <t>-1891196390</t>
  </si>
  <si>
    <t>169</t>
  </si>
  <si>
    <t>766662132</t>
  </si>
  <si>
    <t>Montáž dverového krídla otočného dvojkrídlového poldrážkového, do existujúcej zárubne, vrátane kovania</t>
  </si>
  <si>
    <t>-82721658</t>
  </si>
  <si>
    <t>170</t>
  </si>
  <si>
    <t>-1035494565</t>
  </si>
  <si>
    <t>171</t>
  </si>
  <si>
    <t>6116201720</t>
  </si>
  <si>
    <t>Dvere vnútorné jednokrídlové, výplň papierová voština, povrch dyha M13, 1/3 zasklenie, šírka 600-900 mm</t>
  </si>
  <si>
    <t>612408047</t>
  </si>
  <si>
    <t>172</t>
  </si>
  <si>
    <t>766662134</t>
  </si>
  <si>
    <t>Montáž dverového krídla otočného dvojkrídlového protipožiarne, do existujúcej zárubne, vrátane kovania</t>
  </si>
  <si>
    <t>-498043552</t>
  </si>
  <si>
    <t>173</t>
  </si>
  <si>
    <t>1945670754</t>
  </si>
  <si>
    <t>174</t>
  </si>
  <si>
    <t>5534122601</t>
  </si>
  <si>
    <t>Drevené dvere 2000x1970 presklenné požiarne s oceľovou zárubňou dvojkrídlové EW15-EW45</t>
  </si>
  <si>
    <t>1161196972</t>
  </si>
  <si>
    <t>175</t>
  </si>
  <si>
    <t>998766202</t>
  </si>
  <si>
    <t>Presun hmot pre konštrukcie stolárske v objektoch výšky nad 6 do 12 m</t>
  </si>
  <si>
    <t>-714745518</t>
  </si>
  <si>
    <t>176</t>
  </si>
  <si>
    <t>767163035</t>
  </si>
  <si>
    <t>Montáž zábradlia na terasu a rovné plochy, výplň rebrovanie, kotvenie do podlahy - Z1</t>
  </si>
  <si>
    <t>1851410021</t>
  </si>
  <si>
    <t>177</t>
  </si>
  <si>
    <t>5534667281</t>
  </si>
  <si>
    <t>Zábradlie na terasu a rovné plochy, vertikálna výplň rebrovanie, výška do 120 cm, oceľové komaxit, kotvenie do podlahy, vhodné do interiéru aj exteriéru</t>
  </si>
  <si>
    <t>810230215</t>
  </si>
  <si>
    <t>178</t>
  </si>
  <si>
    <t>767165120</t>
  </si>
  <si>
    <t>Montáž zábradlia rovného montáž madiel z rúrok alebo tenkostenných profilov zváraním - Z2</t>
  </si>
  <si>
    <t>1873299664</t>
  </si>
  <si>
    <t>(4+1,526+3,98)*2</t>
  </si>
  <si>
    <t>179</t>
  </si>
  <si>
    <t>5534667370</t>
  </si>
  <si>
    <t>Madlo schodiskové na stenu, kotvené do steny, drevené - Z2</t>
  </si>
  <si>
    <t>1492149613</t>
  </si>
  <si>
    <t>180</t>
  </si>
  <si>
    <t>767310035</t>
  </si>
  <si>
    <t>Montáž strešného svetlíka elektricky otváravého do plochej strechy - Z3</t>
  </si>
  <si>
    <t>1138583862</t>
  </si>
  <si>
    <t>181</t>
  </si>
  <si>
    <t>6113903000</t>
  </si>
  <si>
    <t>Strešný svetlík nad schodiskom, 2x vetracie krídlo, izol.trojsklo, diaľkovo ovládané 6310x2560 mm - Z3</t>
  </si>
  <si>
    <t>693877238</t>
  </si>
  <si>
    <t>182</t>
  </si>
  <si>
    <t>767310100</t>
  </si>
  <si>
    <t>Montáž výlezu do plochej strechy - Z4</t>
  </si>
  <si>
    <t>165102379</t>
  </si>
  <si>
    <t>183</t>
  </si>
  <si>
    <t>6113902685</t>
  </si>
  <si>
    <t>Strešný výlez 800x800 mm pre plochú strechu</t>
  </si>
  <si>
    <t>-1268797980</t>
  </si>
  <si>
    <t>184</t>
  </si>
  <si>
    <t>767640025</t>
  </si>
  <si>
    <t>Montáž plastových presklenných stien za 1 bm montáže</t>
  </si>
  <si>
    <t>660905863</t>
  </si>
  <si>
    <t>LOP1</t>
  </si>
  <si>
    <t>(6,945+3,05)*2</t>
  </si>
  <si>
    <t>LOP2</t>
  </si>
  <si>
    <t>(6,674+3,05)*2</t>
  </si>
  <si>
    <t>LOP3</t>
  </si>
  <si>
    <t>(13,414+2,847)*2</t>
  </si>
  <si>
    <t>LOP4</t>
  </si>
  <si>
    <t>(7+2,865+19,139+1,72+26,105)</t>
  </si>
  <si>
    <t>LOP5</t>
  </si>
  <si>
    <t>(2,5+3,62)*2</t>
  </si>
  <si>
    <t>LOP6</t>
  </si>
  <si>
    <t>(3,62*2+3,291+8,04)*2</t>
  </si>
  <si>
    <t>185</t>
  </si>
  <si>
    <t>5535870001</t>
  </si>
  <si>
    <t>Plastové presklenné steny s dverami a vetracími otvormi, izolačné 3-sklo, vrátane kovaní a zámkov, farba podľa PD</t>
  </si>
  <si>
    <t>-830795599</t>
  </si>
  <si>
    <t>3,05*6,945</t>
  </si>
  <si>
    <t>3,05*6,674</t>
  </si>
  <si>
    <t>13,414*2,847</t>
  </si>
  <si>
    <t>7*2,865</t>
  </si>
  <si>
    <t>(2,865+1,72)/2*(26,105-7)</t>
  </si>
  <si>
    <t>2,5*3,62</t>
  </si>
  <si>
    <t>3,62*(3,291+8,04)</t>
  </si>
  <si>
    <t>186</t>
  </si>
  <si>
    <t>767832101</t>
  </si>
  <si>
    <t>Montáž rebríkov do muriva - Z5</t>
  </si>
  <si>
    <t>1447938442</t>
  </si>
  <si>
    <t>187</t>
  </si>
  <si>
    <t>5534720401</t>
  </si>
  <si>
    <t>Rebrik oceľový vrátane povrchovej úpravy - Z5</t>
  </si>
  <si>
    <t>-460566675</t>
  </si>
  <si>
    <t>188</t>
  </si>
  <si>
    <t>998767202</t>
  </si>
  <si>
    <t>Presun hmôt pre kovové stavebné doplnkové konštrukcie v objektoch výšky nad 6 do 12 m</t>
  </si>
  <si>
    <t>392629715</t>
  </si>
  <si>
    <t>189</t>
  </si>
  <si>
    <t>7691000</t>
  </si>
  <si>
    <t>Vzduchotechnika - viď samostatný rozpočet</t>
  </si>
  <si>
    <t>-744508514</t>
  </si>
  <si>
    <t>190</t>
  </si>
  <si>
    <t>776560010</t>
  </si>
  <si>
    <t>Lepenie povlakových podláh z prírodného linolea</t>
  </si>
  <si>
    <t>1965967421</t>
  </si>
  <si>
    <t>191</t>
  </si>
  <si>
    <t>2843105015</t>
  </si>
  <si>
    <t>-1566225056</t>
  </si>
  <si>
    <t>192</t>
  </si>
  <si>
    <t>998776202</t>
  </si>
  <si>
    <t>Presun hmôt pre podlahy povlakové v objektoch výšky nad 6 do 12 m</t>
  </si>
  <si>
    <t>-352845192</t>
  </si>
  <si>
    <t>193</t>
  </si>
  <si>
    <t>781445207</t>
  </si>
  <si>
    <t xml:space="preserve">Montáž obkladov vnútor. stien z obkladačiek kladených do tmelu flexibilného </t>
  </si>
  <si>
    <t>-1809339841</t>
  </si>
  <si>
    <t>2*(2,6+2,5+0,15*2+5,665)*2</t>
  </si>
  <si>
    <t>2*(7,015+1,8*3*2+0,6*2+2,2*2)</t>
  </si>
  <si>
    <t>0,9*7,015</t>
  </si>
  <si>
    <t>2*(1,4+0,15+2,335+1,155+1,21+2,28+2,59+1,04)*2</t>
  </si>
  <si>
    <t>2*(2,98*4+1,8+1,674+1,94+1,2)*2</t>
  </si>
  <si>
    <t>2*(2,58*2+1,981+2,25)*2</t>
  </si>
  <si>
    <t>-(0,8*1,97*11+1,2*1,97*3+0,7*1,97*3)</t>
  </si>
  <si>
    <t>-(1*2*2+0,55*2+0,9*2+1*2*7)</t>
  </si>
  <si>
    <t>2*(1,2*2+2,86)*2</t>
  </si>
  <si>
    <t>2*(1,435*4+1,85*2+2,58*2+2,63*2)*2</t>
  </si>
  <si>
    <t>-(0,7*1,97*3+0,6*1,97*6+0,9*2*4+1*1*2)</t>
  </si>
  <si>
    <t>194</t>
  </si>
  <si>
    <t>5976574001</t>
  </si>
  <si>
    <t xml:space="preserve">Obkladačky keramické glazované jednofarebné hladké </t>
  </si>
  <si>
    <t>-799703665</t>
  </si>
  <si>
    <t>195</t>
  </si>
  <si>
    <t>998781202</t>
  </si>
  <si>
    <t>Presun hmôt pre obklady keramické v objektoch výšky nad 6 do 12 m</t>
  </si>
  <si>
    <t>-1354336217</t>
  </si>
  <si>
    <t>196</t>
  </si>
  <si>
    <t>783125130</t>
  </si>
  <si>
    <t>Nátery oceľ.konštr. syntetické ľahkých C alebo veľmi ľahkých CC dvojnásobné - 70μm</t>
  </si>
  <si>
    <t>-1205072229</t>
  </si>
  <si>
    <t>197</t>
  </si>
  <si>
    <t>783125730</t>
  </si>
  <si>
    <t>Nátery oceľ.konštr. syntetické ľahkých C alebo veľmi ľahkých CC základné - 35μm</t>
  </si>
  <si>
    <t>-792473014</t>
  </si>
  <si>
    <t>40,39+4,49+12,14</t>
  </si>
  <si>
    <t>198</t>
  </si>
  <si>
    <t>783222100</t>
  </si>
  <si>
    <t>Nátery kov.stav.doplnk.konštr. syntetické farby šedej na vzduchu schnúce dvojnásobné - 70µm</t>
  </si>
  <si>
    <t>-309181986</t>
  </si>
  <si>
    <t>199</t>
  </si>
  <si>
    <t>783226100</t>
  </si>
  <si>
    <t>Nátery kov.stav.doplnk.konštr. syntetické na vzduchu schnúce základný - 35µm</t>
  </si>
  <si>
    <t>2123783518</t>
  </si>
  <si>
    <t>zárubne</t>
  </si>
  <si>
    <t>(2*1,97+1,2)*(0,15+2*0,05)</t>
  </si>
  <si>
    <t>(2*1,97+0,8)*(0,15+2*0,05)*(5+7)</t>
  </si>
  <si>
    <t>(2*1,97+0,7)*(0,15+2*0,05)*(1+3)</t>
  </si>
  <si>
    <t>(2*1,97+0,6)*(0,15+2*0,05)*(1+2)</t>
  </si>
  <si>
    <t>(2*1,8+0,8)*(0,15+2*0,05)</t>
  </si>
  <si>
    <t>(2*1,97+9)*(0,15+2*0,05)*(2+3)</t>
  </si>
  <si>
    <t>200</t>
  </si>
  <si>
    <t>783782203</t>
  </si>
  <si>
    <t>-1249142927</t>
  </si>
  <si>
    <t>rezivo atiky</t>
  </si>
  <si>
    <t>0,05*4*(31+28)</t>
  </si>
  <si>
    <t>0,08*4*(62+42)</t>
  </si>
  <si>
    <t>(0,08+0,14)*2*(17+14)</t>
  </si>
  <si>
    <t>201</t>
  </si>
  <si>
    <t>784452261</t>
  </si>
  <si>
    <t>1770691426</t>
  </si>
  <si>
    <t>strop</t>
  </si>
  <si>
    <t>459,74+363,87</t>
  </si>
  <si>
    <t>steny</t>
  </si>
  <si>
    <t>1245,957+5,159</t>
  </si>
  <si>
    <t>202</t>
  </si>
  <si>
    <t>784452371</t>
  </si>
  <si>
    <t>1609819165</t>
  </si>
  <si>
    <t>203</t>
  </si>
  <si>
    <t>21010000</t>
  </si>
  <si>
    <t>Elektroinštalácia - bleskozvod - viď samostatný rozpočet</t>
  </si>
  <si>
    <t>1454177788</t>
  </si>
  <si>
    <t>204</t>
  </si>
  <si>
    <t>21010001</t>
  </si>
  <si>
    <t>Elektroinštalácia - viď samostatný rozpočet</t>
  </si>
  <si>
    <t>-1637069578</t>
  </si>
  <si>
    <t>205</t>
  </si>
  <si>
    <t>21010002</t>
  </si>
  <si>
    <t>Elektroinštalácia - NN prípojka OEZ - viď samostatný rozpočet</t>
  </si>
  <si>
    <t>-481480325</t>
  </si>
  <si>
    <t>206</t>
  </si>
  <si>
    <t>430861000</t>
  </si>
  <si>
    <t>Montáž rôznych dielov OK - prvá cenová krivka do 300 kg vrátane</t>
  </si>
  <si>
    <t>kg</t>
  </si>
  <si>
    <t>-1869392059</t>
  </si>
  <si>
    <t>OK spoj.chodby</t>
  </si>
  <si>
    <t>2106,92</t>
  </si>
  <si>
    <t>OK 1.np</t>
  </si>
  <si>
    <t>1163,55</t>
  </si>
  <si>
    <t>OK 2.np</t>
  </si>
  <si>
    <t>479,25</t>
  </si>
  <si>
    <t>207</t>
  </si>
  <si>
    <t>5538500112</t>
  </si>
  <si>
    <t>Prvky pre oceľovú nosnú konštrukciu - výroba a dodávka</t>
  </si>
  <si>
    <t>902023519</t>
  </si>
  <si>
    <t>208</t>
  </si>
  <si>
    <t>MV</t>
  </si>
  <si>
    <t>Murárske výpomoci</t>
  </si>
  <si>
    <t>1099607259</t>
  </si>
  <si>
    <t>209</t>
  </si>
  <si>
    <t>PM</t>
  </si>
  <si>
    <t>Podružný materiál</t>
  </si>
  <si>
    <t>876802238</t>
  </si>
  <si>
    <t>210</t>
  </si>
  <si>
    <t>PPV</t>
  </si>
  <si>
    <t>Podiel pridružených výkonov</t>
  </si>
  <si>
    <t>1707553568</t>
  </si>
  <si>
    <t>VP - Práce naviac</t>
  </si>
  <si>
    <t>PN</t>
  </si>
  <si>
    <t>Murivo nosné (m3) z tehál pálených brúsených na pero a drážku, na lepidlo (300x247x249)</t>
  </si>
  <si>
    <t>Murivo nosné (m3) z tehál pálených brúsených na pero a drážku, na lepidlo (250x247x249)</t>
  </si>
  <si>
    <t>Preklad nosný keramický vysoký , šírky 70 mm, výšky 238 mm, dĺžky 1250 mm</t>
  </si>
  <si>
    <t>Preklad nosný keramický vysoký, šírky 70 mm, výšky 238 mm, dĺžky 1750 mm</t>
  </si>
  <si>
    <t>Preklad nosný keramický vysoký, šírky 70 mm, výšky 238 mm, dĺžky 1500 mm</t>
  </si>
  <si>
    <t>Preklad nosný keramický vysoký, šírky 70 mm, výšky 238 mm, dĺžky 2500 mm</t>
  </si>
  <si>
    <t>Zamurovanie otvorov plochy od 0,25 do 1 m2 tehlami (300x247x238)</t>
  </si>
  <si>
    <t>Priečky z tehál pálených brúsených na pero a drážku, na lepidlo (140x497x249)</t>
  </si>
  <si>
    <t>Priečky z tehál pálených brúsených na pero a drážku, na lepidlo (100x500x249)</t>
  </si>
  <si>
    <t>Priečky z tehál pálených brúsených na pero a drážku, na lepidlo (200x497x249)</t>
  </si>
  <si>
    <t>Predpätý stropný panel hrúbky 265-4/12,5, PPD.../264, lxšxv 1000x1190x265 mm, max. dĺžka 10000 mm</t>
  </si>
  <si>
    <t>Zámková dlažba bezšpárová 20x16,5x8cm, sivá</t>
  </si>
  <si>
    <t>Mozaiková omietka z prefarbených kremičitých kamienkovna plochy so zvýšeným namáhaním zrnitosť 1,8 mm</t>
  </si>
  <si>
    <t>Vonkajšia omietka stien tenkovrstvová silikónová so zatieranou štruktúrou hr.zrna 1,5 mm</t>
  </si>
  <si>
    <t>Kontaktný zatepľovací systém hr. 100 mm - grafitový EPS 70, skrutkovacie kotvy</t>
  </si>
  <si>
    <t>Doteplenie konštrukcie hr. 100 mm, systém XPS, lepený rámovo s prikotvením</t>
  </si>
  <si>
    <t>Kontaktný zatepľovací systém hr. 350 mm  - grafitový EPS 70, skrutkovacie kotvy - podhľad</t>
  </si>
  <si>
    <t>Anhydritový samonivelizačný liaty pote, triedy CA-C20-F5 , hr.50 mm</t>
  </si>
  <si>
    <t>Lak asfaltový penetrácia v sudoch</t>
  </si>
  <si>
    <t>Lak asfaltový  v sudoch - penetrácia</t>
  </si>
  <si>
    <t>Asfaltovaný z oxidačného asfaltu s minerálnym posypom pre natavenie s vvložkou zo sklenenej tkaniny (parotesná a protiradónová izolácia)</t>
  </si>
  <si>
    <t>Asfaltovaný pás pre spodné stavby z oxidačného asfaltu s minerálnym posypom pre natavenie s vvložkou zo sklenenej tkaniny</t>
  </si>
  <si>
    <t>Strešná fóliová krytina na báze PVC-P vystžená PE sieťkou hr.1,50 mm, š.1,3m; 1.6 mm a 2.05 mm šedá</t>
  </si>
  <si>
    <t>Strešný vtok vertikálny s tepelne izolovaným telesom vpoustu, DN 160, (11,1 l/s), PVC izolačná fólia, vertikálny odtok, záchytný kôš d 180 mm, PP/PVC</t>
  </si>
  <si>
    <r>
      <t>Geotextília netkaná polypropylénová 200 g/m</t>
    </r>
    <r>
      <rPr>
        <sz val="8"/>
        <color rgb="FF0000FF"/>
        <rFont val="Trebuchet MS"/>
        <family val="2"/>
        <charset val="238"/>
      </rPr>
      <t>²</t>
    </r>
  </si>
  <si>
    <r>
      <t xml:space="preserve">Tepelná izolácia podlahy </t>
    </r>
    <r>
      <rPr>
        <sz val="8"/>
        <color rgb="FF0000FF"/>
        <rFont val="Trebuchet MS"/>
        <family val="2"/>
        <charset val="238"/>
      </rPr>
      <t>λ=0,036 W/m.K</t>
    </r>
    <r>
      <rPr>
        <i/>
        <sz val="8"/>
        <color rgb="FF0000FF"/>
        <rFont val="Trebuchet MS"/>
      </rPr>
      <t>, čadičová minerálna izolácia - doska 60x600x1000 mm</t>
    </r>
  </si>
  <si>
    <t>Extrudovaný polystyrén - XPS λ=0,037 W/m.K hrúbka 100 mm</t>
  </si>
  <si>
    <t>Kovanie - 2x kľučka, povrch nerez brúsený, 2x rozeta BB, cilindrická vložka</t>
  </si>
  <si>
    <t>Nátery tesárskych konštrukcií univerzálnym fungicídom a insekticidom s toxicitou vhodnou pre styk s ľuďmi</t>
  </si>
  <si>
    <t xml:space="preserve">Maľby z maliarskych zmesí, ručne nanášané jednonásobné základné na podklad jemnozrnný  výšky do 3,80 m   </t>
  </si>
  <si>
    <t xml:space="preserve">Maľby z maliarskych zmesí, ručne nanášané tónované dvojnásobné na jemnozrnný podklad výšky do 3,80 m   </t>
  </si>
  <si>
    <t>Vinylová podlaha pre vysoké zaťaženie vrátane soklových líšt</t>
  </si>
  <si>
    <t>nenaceňovať</t>
  </si>
  <si>
    <t xml:space="preserve">Murivo základových pásov (m3) betónové tvárnice 50x30x25 s betónovou výplňou C 16/20 hr. 300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</si>
</sst>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i/>
      <sz val="8"/>
      <color rgb="FF0000FF"/>
      <name val="Trebuchet MS"/>
      <family val="2"/>
      <charset val="238"/>
    </font>
    <font>
      <sz val="8"/>
      <color rgb="FF0000FF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14" fillId="2" borderId="0" xfId="1" applyFont="1" applyFill="1" applyAlignment="1">
      <alignment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8" fillId="0" borderId="0" xfId="0" applyFont="1" applyAlignment="1">
      <alignment horizontal="lef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0" fontId="0" fillId="0" borderId="6" xfId="0" applyBorder="1"/>
    <xf numFmtId="0" fontId="2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6" borderId="9" xfId="0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>
      <alignment vertical="center"/>
    </xf>
    <xf numFmtId="0" fontId="26" fillId="6" borderId="0" xfId="0" applyFont="1" applyFill="1" applyAlignment="1">
      <alignment horizontal="left" vertical="center"/>
    </xf>
    <xf numFmtId="0" fontId="0" fillId="6" borderId="0" xfId="0" applyFill="1" applyAlignment="1">
      <alignment vertical="center"/>
    </xf>
    <xf numFmtId="0" fontId="12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0" fillId="0" borderId="4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23" fillId="0" borderId="18" xfId="0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6" fontId="33" fillId="0" borderId="12" xfId="0" applyNumberFormat="1" applyFont="1" applyBorder="1"/>
    <xf numFmtId="166" fontId="33" fillId="0" borderId="13" xfId="0" applyNumberFormat="1" applyFont="1" applyBorder="1"/>
    <xf numFmtId="167" fontId="34" fillId="0" borderId="0" xfId="0" applyNumberFormat="1" applyFont="1" applyAlignment="1">
      <alignment vertical="center"/>
    </xf>
    <xf numFmtId="0" fontId="7" fillId="0" borderId="4" xfId="0" applyFont="1" applyBorder="1"/>
    <xf numFmtId="0" fontId="5" fillId="0" borderId="0" xfId="0" applyFont="1" applyAlignment="1">
      <alignment horizontal="left"/>
    </xf>
    <xf numFmtId="0" fontId="7" fillId="0" borderId="5" xfId="0" applyFont="1" applyBorder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0" fillId="0" borderId="25" xfId="0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horizontal="left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167" fontId="0" fillId="0" borderId="25" xfId="0" applyNumberFormat="1" applyBorder="1" applyAlignment="1" applyProtection="1">
      <alignment vertical="center"/>
      <protection locked="0"/>
    </xf>
    <xf numFmtId="167" fontId="0" fillId="4" borderId="25" xfId="0" applyNumberForma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0" fillId="0" borderId="0" xfId="0" applyNumberForma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167" fontId="8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167" fontId="9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0" fillId="0" borderId="16" xfId="0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2" fillId="0" borderId="0" xfId="0" applyNumberFormat="1" applyFont="1" applyAlignment="1">
      <alignment vertical="center"/>
    </xf>
    <xf numFmtId="4" fontId="21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26" fillId="0" borderId="0" xfId="0" applyNumberFormat="1" applyFont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0" fillId="5" borderId="10" xfId="0" applyFill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vertical="center"/>
    </xf>
    <xf numFmtId="0" fontId="6" fillId="4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4" fontId="6" fillId="4" borderId="0" xfId="0" applyNumberFormat="1" applyFont="1" applyFill="1" applyAlignment="1" applyProtection="1">
      <alignment vertical="center"/>
      <protection locked="0"/>
    </xf>
    <xf numFmtId="4" fontId="26" fillId="6" borderId="0" xfId="0" applyNumberFormat="1" applyFont="1" applyFill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5" borderId="9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165" fontId="2" fillId="4" borderId="0" xfId="0" applyNumberFormat="1" applyFont="1" applyFill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0" fontId="2" fillId="4" borderId="0" xfId="0" applyFont="1" applyFill="1" applyAlignment="1">
      <alignment horizontal="left" vertical="center"/>
    </xf>
    <xf numFmtId="4" fontId="2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Alignment="1">
      <alignment horizontal="center" vertical="center"/>
    </xf>
    <xf numFmtId="0" fontId="0" fillId="6" borderId="0" xfId="0" applyFill="1" applyAlignment="1">
      <alignment vertical="center"/>
    </xf>
    <xf numFmtId="4" fontId="31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" fontId="32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4" fontId="6" fillId="0" borderId="0" xfId="0" applyNumberFormat="1" applyFont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Border="1" applyAlignment="1" applyProtection="1">
      <alignment horizontal="left" vertical="center" wrapText="1"/>
      <protection locked="0"/>
    </xf>
    <xf numFmtId="167" fontId="0" fillId="4" borderId="25" xfId="0" applyNumberFormat="1" applyFill="1" applyBorder="1" applyAlignment="1" applyProtection="1">
      <alignment vertical="center"/>
      <protection locked="0"/>
    </xf>
    <xf numFmtId="167" fontId="0" fillId="0" borderId="25" xfId="0" applyNumberFormat="1" applyBorder="1" applyAlignment="1" applyProtection="1">
      <alignment vertical="center"/>
      <protection locked="0"/>
    </xf>
    <xf numFmtId="167" fontId="26" fillId="0" borderId="12" xfId="0" applyNumberFormat="1" applyFont="1" applyBorder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/>
    <xf numFmtId="167" fontId="5" fillId="0" borderId="0" xfId="0" applyNumberFormat="1" applyFont="1" applyAlignment="1">
      <alignment vertical="center"/>
    </xf>
    <xf numFmtId="167" fontId="6" fillId="0" borderId="17" xfId="0" applyNumberFormat="1" applyFont="1" applyBorder="1"/>
    <xf numFmtId="167" fontId="6" fillId="0" borderId="17" xfId="0" applyNumberFormat="1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vertical="center"/>
    </xf>
    <xf numFmtId="167" fontId="6" fillId="0" borderId="23" xfId="0" applyNumberFormat="1" applyFont="1" applyBorder="1"/>
    <xf numFmtId="167" fontId="6" fillId="0" borderId="23" xfId="0" applyNumberFormat="1" applyFont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167" fontId="35" fillId="4" borderId="25" xfId="0" applyNumberFormat="1" applyFont="1" applyFill="1" applyBorder="1" applyAlignment="1" applyProtection="1">
      <alignment vertical="center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37" fillId="0" borderId="25" xfId="0" applyFont="1" applyBorder="1" applyAlignment="1" applyProtection="1">
      <alignment horizontal="left" vertical="center" wrapText="1"/>
      <protection locked="0"/>
    </xf>
    <xf numFmtId="167" fontId="5" fillId="0" borderId="12" xfId="0" applyNumberFormat="1" applyFont="1" applyBorder="1"/>
    <xf numFmtId="167" fontId="5" fillId="0" borderId="12" xfId="0" applyNumberFormat="1" applyFont="1" applyBorder="1" applyAlignment="1">
      <alignment vertical="center"/>
    </xf>
    <xf numFmtId="0" fontId="14" fillId="2" borderId="0" xfId="1" applyFont="1" applyFill="1" applyAlignment="1">
      <alignment horizontal="center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workbookViewId="0">
      <pane ySplit="1" topLeftCell="A124" activePane="bottomLeft" state="frozen"/>
      <selection pane="bottomLeft" activeCell="C87" sqref="C8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3" t="s">
        <v>4</v>
      </c>
      <c r="BB1" s="13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8" t="s">
        <v>6</v>
      </c>
      <c r="BU1" s="18" t="s">
        <v>6</v>
      </c>
    </row>
    <row r="2" spans="1:73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R2" s="212" t="s">
        <v>8</v>
      </c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10</v>
      </c>
    </row>
    <row r="4" spans="1:73" ht="36.950000000000003" customHeight="1">
      <c r="B4" s="24"/>
      <c r="C4" s="179" t="s">
        <v>11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25"/>
      <c r="AS4" s="19" t="s">
        <v>12</v>
      </c>
      <c r="BE4" s="26" t="s">
        <v>13</v>
      </c>
      <c r="BS4" s="20" t="s">
        <v>9</v>
      </c>
    </row>
    <row r="5" spans="1:73" ht="14.45" customHeight="1">
      <c r="B5" s="24"/>
      <c r="D5" s="27" t="s">
        <v>14</v>
      </c>
      <c r="K5" s="183" t="s">
        <v>15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Q5" s="25"/>
      <c r="BE5" s="181" t="s">
        <v>16</v>
      </c>
      <c r="BS5" s="20" t="s">
        <v>9</v>
      </c>
    </row>
    <row r="6" spans="1:73" ht="36.950000000000003" customHeight="1">
      <c r="B6" s="24"/>
      <c r="D6" s="29" t="s">
        <v>17</v>
      </c>
      <c r="K6" s="185" t="s">
        <v>18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Q6" s="25"/>
      <c r="BE6" s="182"/>
      <c r="BS6" s="20" t="s">
        <v>9</v>
      </c>
    </row>
    <row r="7" spans="1:73" ht="14.45" customHeight="1">
      <c r="B7" s="24"/>
      <c r="D7" s="30" t="s">
        <v>19</v>
      </c>
      <c r="K7" s="28" t="s">
        <v>5</v>
      </c>
      <c r="AK7" s="30" t="s">
        <v>20</v>
      </c>
      <c r="AN7" s="28" t="s">
        <v>5</v>
      </c>
      <c r="AQ7" s="25"/>
      <c r="BE7" s="182"/>
      <c r="BS7" s="20" t="s">
        <v>9</v>
      </c>
    </row>
    <row r="8" spans="1:73" ht="14.45" customHeight="1">
      <c r="B8" s="24"/>
      <c r="D8" s="30" t="s">
        <v>21</v>
      </c>
      <c r="K8" s="28" t="s">
        <v>22</v>
      </c>
      <c r="AK8" s="30" t="s">
        <v>23</v>
      </c>
      <c r="AN8" s="31" t="s">
        <v>24</v>
      </c>
      <c r="AQ8" s="25"/>
      <c r="BE8" s="182"/>
      <c r="BS8" s="20" t="s">
        <v>9</v>
      </c>
    </row>
    <row r="9" spans="1:73" ht="14.45" customHeight="1">
      <c r="B9" s="24"/>
      <c r="AQ9" s="25"/>
      <c r="BE9" s="182"/>
      <c r="BS9" s="20" t="s">
        <v>9</v>
      </c>
    </row>
    <row r="10" spans="1:73" ht="14.45" customHeight="1">
      <c r="B10" s="24"/>
      <c r="D10" s="30" t="s">
        <v>25</v>
      </c>
      <c r="AK10" s="30" t="s">
        <v>26</v>
      </c>
      <c r="AN10" s="28" t="s">
        <v>5</v>
      </c>
      <c r="AQ10" s="25"/>
      <c r="BE10" s="182"/>
      <c r="BS10" s="20" t="s">
        <v>9</v>
      </c>
    </row>
    <row r="11" spans="1:73" ht="18.399999999999999" customHeight="1">
      <c r="B11" s="24"/>
      <c r="E11" s="28" t="s">
        <v>27</v>
      </c>
      <c r="AK11" s="30" t="s">
        <v>28</v>
      </c>
      <c r="AN11" s="28" t="s">
        <v>5</v>
      </c>
      <c r="AQ11" s="25"/>
      <c r="BE11" s="182"/>
      <c r="BS11" s="20" t="s">
        <v>9</v>
      </c>
    </row>
    <row r="12" spans="1:73" ht="6.95" customHeight="1">
      <c r="B12" s="24"/>
      <c r="AQ12" s="25"/>
      <c r="BE12" s="182"/>
      <c r="BS12" s="20" t="s">
        <v>9</v>
      </c>
    </row>
    <row r="13" spans="1:73" ht="14.45" customHeight="1">
      <c r="B13" s="24"/>
      <c r="D13" s="30" t="s">
        <v>29</v>
      </c>
      <c r="AK13" s="30" t="s">
        <v>26</v>
      </c>
      <c r="AN13" s="32" t="s">
        <v>30</v>
      </c>
      <c r="AQ13" s="25"/>
      <c r="BE13" s="182"/>
      <c r="BS13" s="20" t="s">
        <v>9</v>
      </c>
    </row>
    <row r="14" spans="1:73" ht="15">
      <c r="B14" s="24"/>
      <c r="E14" s="186" t="s">
        <v>30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30" t="s">
        <v>28</v>
      </c>
      <c r="AN14" s="32" t="s">
        <v>30</v>
      </c>
      <c r="AQ14" s="25"/>
      <c r="BE14" s="182"/>
      <c r="BS14" s="20" t="s">
        <v>9</v>
      </c>
    </row>
    <row r="15" spans="1:73" ht="6.95" customHeight="1">
      <c r="B15" s="24"/>
      <c r="AQ15" s="25"/>
      <c r="BE15" s="182"/>
      <c r="BS15" s="20" t="s">
        <v>6</v>
      </c>
    </row>
    <row r="16" spans="1:73" ht="14.45" customHeight="1">
      <c r="B16" s="24"/>
      <c r="D16" s="30" t="s">
        <v>31</v>
      </c>
      <c r="AK16" s="30" t="s">
        <v>26</v>
      </c>
      <c r="AN16" s="28" t="s">
        <v>5</v>
      </c>
      <c r="AQ16" s="25"/>
      <c r="BE16" s="182"/>
      <c r="BS16" s="20" t="s">
        <v>6</v>
      </c>
    </row>
    <row r="17" spans="2:71" ht="18.399999999999999" customHeight="1">
      <c r="B17" s="24"/>
      <c r="E17" s="28" t="s">
        <v>27</v>
      </c>
      <c r="AK17" s="30" t="s">
        <v>28</v>
      </c>
      <c r="AN17" s="28" t="s">
        <v>5</v>
      </c>
      <c r="AQ17" s="25"/>
      <c r="BE17" s="182"/>
      <c r="BS17" s="20" t="s">
        <v>32</v>
      </c>
    </row>
    <row r="18" spans="2:71" ht="6.95" customHeight="1">
      <c r="B18" s="24"/>
      <c r="AQ18" s="25"/>
      <c r="BE18" s="182"/>
      <c r="BS18" s="20" t="s">
        <v>33</v>
      </c>
    </row>
    <row r="19" spans="2:71" ht="14.45" customHeight="1">
      <c r="B19" s="24"/>
      <c r="D19" s="30" t="s">
        <v>34</v>
      </c>
      <c r="AK19" s="30" t="s">
        <v>26</v>
      </c>
      <c r="AN19" s="28" t="s">
        <v>5</v>
      </c>
      <c r="AQ19" s="25"/>
      <c r="BE19" s="182"/>
      <c r="BS19" s="20" t="s">
        <v>33</v>
      </c>
    </row>
    <row r="20" spans="2:71" ht="18.399999999999999" customHeight="1">
      <c r="B20" s="24"/>
      <c r="E20" s="28" t="s">
        <v>27</v>
      </c>
      <c r="AK20" s="30" t="s">
        <v>28</v>
      </c>
      <c r="AN20" s="28" t="s">
        <v>5</v>
      </c>
      <c r="AQ20" s="25"/>
      <c r="BE20" s="182"/>
    </row>
    <row r="21" spans="2:71" ht="6.95" customHeight="1">
      <c r="B21" s="24"/>
      <c r="AQ21" s="25"/>
      <c r="BE21" s="182"/>
    </row>
    <row r="22" spans="2:71" ht="15">
      <c r="B22" s="24"/>
      <c r="D22" s="30" t="s">
        <v>35</v>
      </c>
      <c r="AQ22" s="25"/>
      <c r="BE22" s="182"/>
    </row>
    <row r="23" spans="2:71" ht="16.5" customHeight="1">
      <c r="B23" s="24"/>
      <c r="E23" s="188" t="s">
        <v>5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Q23" s="25"/>
      <c r="BE23" s="182"/>
    </row>
    <row r="24" spans="2:71" ht="6.95" customHeight="1">
      <c r="B24" s="24"/>
      <c r="AQ24" s="25"/>
      <c r="BE24" s="182"/>
    </row>
    <row r="25" spans="2:71" ht="6.95" customHeight="1">
      <c r="B25" s="24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Q25" s="25"/>
      <c r="BE25" s="182"/>
    </row>
    <row r="26" spans="2:71" ht="14.45" customHeight="1">
      <c r="B26" s="24"/>
      <c r="D26" s="34" t="s">
        <v>36</v>
      </c>
      <c r="AK26" s="189" t="e">
        <f>ROUND(AG87,2)</f>
        <v>#VALUE!</v>
      </c>
      <c r="AL26" s="184"/>
      <c r="AM26" s="184"/>
      <c r="AN26" s="184"/>
      <c r="AO26" s="184"/>
      <c r="AQ26" s="25"/>
      <c r="BE26" s="182"/>
    </row>
    <row r="27" spans="2:71" ht="14.45" customHeight="1">
      <c r="B27" s="24"/>
      <c r="D27" s="34" t="s">
        <v>37</v>
      </c>
      <c r="AK27" s="189" t="e">
        <f>ROUND(AG90,2)</f>
        <v>#VALUE!</v>
      </c>
      <c r="AL27" s="189"/>
      <c r="AM27" s="189"/>
      <c r="AN27" s="189"/>
      <c r="AO27" s="189"/>
      <c r="AQ27" s="25"/>
      <c r="BE27" s="182"/>
    </row>
    <row r="28" spans="2:71" s="1" customFormat="1" ht="6.95" customHeight="1">
      <c r="B28" s="35"/>
      <c r="AQ28" s="36"/>
      <c r="BE28" s="182"/>
    </row>
    <row r="29" spans="2:71" s="1" customFormat="1" ht="25.9" customHeight="1">
      <c r="B29" s="35"/>
      <c r="D29" s="37" t="s">
        <v>38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90" t="e">
        <f>ROUND(AK26+AK27,2)</f>
        <v>#VALUE!</v>
      </c>
      <c r="AL29" s="191"/>
      <c r="AM29" s="191"/>
      <c r="AN29" s="191"/>
      <c r="AO29" s="191"/>
      <c r="AQ29" s="36"/>
      <c r="BE29" s="182"/>
    </row>
    <row r="30" spans="2:71" s="1" customFormat="1" ht="6.95" customHeight="1">
      <c r="B30" s="35"/>
      <c r="AQ30" s="36"/>
      <c r="BE30" s="182"/>
    </row>
    <row r="31" spans="2:71" s="2" customFormat="1" ht="14.45" customHeight="1">
      <c r="B31" s="39"/>
      <c r="D31" s="40" t="s">
        <v>39</v>
      </c>
      <c r="F31" s="40" t="s">
        <v>40</v>
      </c>
      <c r="L31" s="192">
        <v>0.2</v>
      </c>
      <c r="M31" s="193"/>
      <c r="N31" s="193"/>
      <c r="O31" s="193"/>
      <c r="T31" s="42" t="s">
        <v>41</v>
      </c>
      <c r="W31" s="194" t="e">
        <f>ROUND(AZ87+SUM(CD91:CD95),2)</f>
        <v>#VALUE!</v>
      </c>
      <c r="X31" s="193"/>
      <c r="Y31" s="193"/>
      <c r="Z31" s="193"/>
      <c r="AA31" s="193"/>
      <c r="AB31" s="193"/>
      <c r="AC31" s="193"/>
      <c r="AD31" s="193"/>
      <c r="AE31" s="193"/>
      <c r="AK31" s="194" t="e">
        <f>ROUND(AV87+SUM(BY91:BY95),2)</f>
        <v>#VALUE!</v>
      </c>
      <c r="AL31" s="193"/>
      <c r="AM31" s="193"/>
      <c r="AN31" s="193"/>
      <c r="AO31" s="193"/>
      <c r="AQ31" s="43"/>
      <c r="BE31" s="182"/>
    </row>
    <row r="32" spans="2:71" s="2" customFormat="1" ht="14.45" customHeight="1">
      <c r="B32" s="39"/>
      <c r="F32" s="40" t="s">
        <v>42</v>
      </c>
      <c r="L32" s="192">
        <v>0.2</v>
      </c>
      <c r="M32" s="193"/>
      <c r="N32" s="193"/>
      <c r="O32" s="193"/>
      <c r="T32" s="42" t="s">
        <v>41</v>
      </c>
      <c r="W32" s="194" t="e">
        <f>ROUND(BA87+SUM(CE91:CE95),2)</f>
        <v>#VALUE!</v>
      </c>
      <c r="X32" s="193"/>
      <c r="Y32" s="193"/>
      <c r="Z32" s="193"/>
      <c r="AA32" s="193"/>
      <c r="AB32" s="193"/>
      <c r="AC32" s="193"/>
      <c r="AD32" s="193"/>
      <c r="AE32" s="193"/>
      <c r="AK32" s="194" t="e">
        <f>ROUND(AW87+SUM(BZ91:BZ95),2)</f>
        <v>#VALUE!</v>
      </c>
      <c r="AL32" s="193"/>
      <c r="AM32" s="193"/>
      <c r="AN32" s="193"/>
      <c r="AO32" s="193"/>
      <c r="AQ32" s="43"/>
      <c r="BE32" s="182"/>
    </row>
    <row r="33" spans="2:57" s="2" customFormat="1" ht="14.45" hidden="1" customHeight="1">
      <c r="B33" s="39"/>
      <c r="F33" s="40" t="s">
        <v>43</v>
      </c>
      <c r="L33" s="192">
        <v>0.2</v>
      </c>
      <c r="M33" s="193"/>
      <c r="N33" s="193"/>
      <c r="O33" s="193"/>
      <c r="T33" s="42" t="s">
        <v>41</v>
      </c>
      <c r="W33" s="194">
        <f>ROUND(BB87+SUM(CF91:CF95),2)</f>
        <v>0</v>
      </c>
      <c r="X33" s="193"/>
      <c r="Y33" s="193"/>
      <c r="Z33" s="193"/>
      <c r="AA33" s="193"/>
      <c r="AB33" s="193"/>
      <c r="AC33" s="193"/>
      <c r="AD33" s="193"/>
      <c r="AE33" s="193"/>
      <c r="AK33" s="194">
        <v>0</v>
      </c>
      <c r="AL33" s="193"/>
      <c r="AM33" s="193"/>
      <c r="AN33" s="193"/>
      <c r="AO33" s="193"/>
      <c r="AQ33" s="43"/>
      <c r="BE33" s="182"/>
    </row>
    <row r="34" spans="2:57" s="2" customFormat="1" ht="14.45" hidden="1" customHeight="1">
      <c r="B34" s="39"/>
      <c r="F34" s="40" t="s">
        <v>44</v>
      </c>
      <c r="L34" s="192">
        <v>0.2</v>
      </c>
      <c r="M34" s="193"/>
      <c r="N34" s="193"/>
      <c r="O34" s="193"/>
      <c r="T34" s="42" t="s">
        <v>41</v>
      </c>
      <c r="W34" s="194">
        <f>ROUND(BC87+SUM(CG91:CG95),2)</f>
        <v>0</v>
      </c>
      <c r="X34" s="193"/>
      <c r="Y34" s="193"/>
      <c r="Z34" s="193"/>
      <c r="AA34" s="193"/>
      <c r="AB34" s="193"/>
      <c r="AC34" s="193"/>
      <c r="AD34" s="193"/>
      <c r="AE34" s="193"/>
      <c r="AK34" s="194">
        <v>0</v>
      </c>
      <c r="AL34" s="193"/>
      <c r="AM34" s="193"/>
      <c r="AN34" s="193"/>
      <c r="AO34" s="193"/>
      <c r="AQ34" s="43"/>
      <c r="BE34" s="182"/>
    </row>
    <row r="35" spans="2:57" s="2" customFormat="1" ht="14.45" hidden="1" customHeight="1">
      <c r="B35" s="39"/>
      <c r="F35" s="40" t="s">
        <v>45</v>
      </c>
      <c r="L35" s="192">
        <v>0</v>
      </c>
      <c r="M35" s="193"/>
      <c r="N35" s="193"/>
      <c r="O35" s="193"/>
      <c r="T35" s="42" t="s">
        <v>41</v>
      </c>
      <c r="W35" s="194">
        <f>ROUND(BD87+SUM(CH91:CH95),2)</f>
        <v>0</v>
      </c>
      <c r="X35" s="193"/>
      <c r="Y35" s="193"/>
      <c r="Z35" s="193"/>
      <c r="AA35" s="193"/>
      <c r="AB35" s="193"/>
      <c r="AC35" s="193"/>
      <c r="AD35" s="193"/>
      <c r="AE35" s="193"/>
      <c r="AK35" s="194">
        <v>0</v>
      </c>
      <c r="AL35" s="193"/>
      <c r="AM35" s="193"/>
      <c r="AN35" s="193"/>
      <c r="AO35" s="193"/>
      <c r="AQ35" s="43"/>
    </row>
    <row r="36" spans="2:57" s="1" customFormat="1" ht="6.95" customHeight="1">
      <c r="B36" s="35"/>
      <c r="AQ36" s="36"/>
    </row>
    <row r="37" spans="2:57" s="1" customFormat="1" ht="25.9" customHeight="1">
      <c r="B37" s="35"/>
      <c r="C37" s="44"/>
      <c r="D37" s="45" t="s">
        <v>46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47</v>
      </c>
      <c r="U37" s="46"/>
      <c r="V37" s="46"/>
      <c r="W37" s="46"/>
      <c r="X37" s="220" t="s">
        <v>48</v>
      </c>
      <c r="Y37" s="197"/>
      <c r="Z37" s="197"/>
      <c r="AA37" s="197"/>
      <c r="AB37" s="197"/>
      <c r="AC37" s="46"/>
      <c r="AD37" s="46"/>
      <c r="AE37" s="46"/>
      <c r="AF37" s="46"/>
      <c r="AG37" s="46"/>
      <c r="AH37" s="46"/>
      <c r="AI37" s="46"/>
      <c r="AJ37" s="46"/>
      <c r="AK37" s="196" t="e">
        <f>SUM(AK29:AK35)</f>
        <v>#VALUE!</v>
      </c>
      <c r="AL37" s="197"/>
      <c r="AM37" s="197"/>
      <c r="AN37" s="197"/>
      <c r="AO37" s="198"/>
      <c r="AP37" s="44"/>
      <c r="AQ37" s="36"/>
    </row>
    <row r="38" spans="2:57" s="1" customFormat="1" ht="14.45" customHeight="1">
      <c r="B38" s="35"/>
      <c r="AQ38" s="36"/>
    </row>
    <row r="39" spans="2:57">
      <c r="B39" s="24"/>
      <c r="AQ39" s="25"/>
    </row>
    <row r="40" spans="2:57">
      <c r="B40" s="24"/>
      <c r="AQ40" s="25"/>
    </row>
    <row r="41" spans="2:57">
      <c r="B41" s="24"/>
      <c r="AQ41" s="25"/>
    </row>
    <row r="42" spans="2:57">
      <c r="B42" s="24"/>
      <c r="AQ42" s="25"/>
    </row>
    <row r="43" spans="2:57">
      <c r="B43" s="24"/>
      <c r="AQ43" s="25"/>
    </row>
    <row r="44" spans="2:57">
      <c r="B44" s="24"/>
      <c r="AQ44" s="25"/>
    </row>
    <row r="45" spans="2:57">
      <c r="B45" s="24"/>
      <c r="AQ45" s="25"/>
    </row>
    <row r="46" spans="2:57">
      <c r="B46" s="24"/>
      <c r="AQ46" s="25"/>
    </row>
    <row r="47" spans="2:57">
      <c r="B47" s="24"/>
      <c r="AQ47" s="25"/>
    </row>
    <row r="48" spans="2:57">
      <c r="B48" s="24"/>
      <c r="AQ48" s="25"/>
    </row>
    <row r="49" spans="2:43" s="1" customFormat="1" ht="15">
      <c r="B49" s="35"/>
      <c r="D49" s="48" t="s">
        <v>49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C49" s="48" t="s">
        <v>50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Q49" s="36"/>
    </row>
    <row r="50" spans="2:43">
      <c r="B50" s="24"/>
      <c r="D50" s="51"/>
      <c r="Z50" s="52"/>
      <c r="AC50" s="51"/>
      <c r="AO50" s="52"/>
      <c r="AQ50" s="25"/>
    </row>
    <row r="51" spans="2:43">
      <c r="B51" s="24"/>
      <c r="D51" s="51"/>
      <c r="Z51" s="52"/>
      <c r="AC51" s="51"/>
      <c r="AO51" s="52"/>
      <c r="AQ51" s="25"/>
    </row>
    <row r="52" spans="2:43">
      <c r="B52" s="24"/>
      <c r="D52" s="51"/>
      <c r="Z52" s="52"/>
      <c r="AC52" s="51"/>
      <c r="AO52" s="52"/>
      <c r="AQ52" s="25"/>
    </row>
    <row r="53" spans="2:43">
      <c r="B53" s="24"/>
      <c r="D53" s="51"/>
      <c r="Z53" s="52"/>
      <c r="AC53" s="51"/>
      <c r="AO53" s="52"/>
      <c r="AQ53" s="25"/>
    </row>
    <row r="54" spans="2:43">
      <c r="B54" s="24"/>
      <c r="D54" s="51"/>
      <c r="Z54" s="52"/>
      <c r="AC54" s="51"/>
      <c r="AO54" s="52"/>
      <c r="AQ54" s="25"/>
    </row>
    <row r="55" spans="2:43">
      <c r="B55" s="24"/>
      <c r="D55" s="51"/>
      <c r="Z55" s="52"/>
      <c r="AC55" s="51"/>
      <c r="AO55" s="52"/>
      <c r="AQ55" s="25"/>
    </row>
    <row r="56" spans="2:43">
      <c r="B56" s="24"/>
      <c r="D56" s="51"/>
      <c r="Z56" s="52"/>
      <c r="AC56" s="51"/>
      <c r="AO56" s="52"/>
      <c r="AQ56" s="25"/>
    </row>
    <row r="57" spans="2:43">
      <c r="B57" s="24"/>
      <c r="D57" s="51"/>
      <c r="Z57" s="52"/>
      <c r="AC57" s="51"/>
      <c r="AO57" s="52"/>
      <c r="AQ57" s="25"/>
    </row>
    <row r="58" spans="2:43" s="1" customFormat="1" ht="15">
      <c r="B58" s="35"/>
      <c r="D58" s="53" t="s">
        <v>51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52</v>
      </c>
      <c r="S58" s="54"/>
      <c r="T58" s="54"/>
      <c r="U58" s="54"/>
      <c r="V58" s="54"/>
      <c r="W58" s="54"/>
      <c r="X58" s="54"/>
      <c r="Y58" s="54"/>
      <c r="Z58" s="56"/>
      <c r="AC58" s="53" t="s">
        <v>51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52</v>
      </c>
      <c r="AN58" s="54"/>
      <c r="AO58" s="56"/>
      <c r="AQ58" s="36"/>
    </row>
    <row r="59" spans="2:43">
      <c r="B59" s="24"/>
      <c r="AQ59" s="25"/>
    </row>
    <row r="60" spans="2:43" s="1" customFormat="1" ht="15">
      <c r="B60" s="35"/>
      <c r="D60" s="48" t="s">
        <v>53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C60" s="48" t="s">
        <v>54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Q60" s="36"/>
    </row>
    <row r="61" spans="2:43">
      <c r="B61" s="24"/>
      <c r="D61" s="51"/>
      <c r="Z61" s="52"/>
      <c r="AC61" s="51"/>
      <c r="AO61" s="52"/>
      <c r="AQ61" s="25"/>
    </row>
    <row r="62" spans="2:43">
      <c r="B62" s="24"/>
      <c r="D62" s="51"/>
      <c r="Z62" s="52"/>
      <c r="AC62" s="51"/>
      <c r="AO62" s="52"/>
      <c r="AQ62" s="25"/>
    </row>
    <row r="63" spans="2:43">
      <c r="B63" s="24"/>
      <c r="D63" s="51"/>
      <c r="Z63" s="52"/>
      <c r="AC63" s="51"/>
      <c r="AO63" s="52"/>
      <c r="AQ63" s="25"/>
    </row>
    <row r="64" spans="2:43">
      <c r="B64" s="24"/>
      <c r="D64" s="51"/>
      <c r="Z64" s="52"/>
      <c r="AC64" s="51"/>
      <c r="AO64" s="52"/>
      <c r="AQ64" s="25"/>
    </row>
    <row r="65" spans="2:43">
      <c r="B65" s="24"/>
      <c r="D65" s="51"/>
      <c r="Z65" s="52"/>
      <c r="AC65" s="51"/>
      <c r="AO65" s="52"/>
      <c r="AQ65" s="25"/>
    </row>
    <row r="66" spans="2:43">
      <c r="B66" s="24"/>
      <c r="D66" s="51"/>
      <c r="Z66" s="52"/>
      <c r="AC66" s="51"/>
      <c r="AO66" s="52"/>
      <c r="AQ66" s="25"/>
    </row>
    <row r="67" spans="2:43">
      <c r="B67" s="24"/>
      <c r="D67" s="51"/>
      <c r="Z67" s="52"/>
      <c r="AC67" s="51"/>
      <c r="AO67" s="52"/>
      <c r="AQ67" s="25"/>
    </row>
    <row r="68" spans="2:43">
      <c r="B68" s="24"/>
      <c r="D68" s="51"/>
      <c r="Z68" s="52"/>
      <c r="AC68" s="51"/>
      <c r="AO68" s="52"/>
      <c r="AQ68" s="25"/>
    </row>
    <row r="69" spans="2:43" s="1" customFormat="1" ht="15">
      <c r="B69" s="35"/>
      <c r="D69" s="53" t="s">
        <v>51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52</v>
      </c>
      <c r="S69" s="54"/>
      <c r="T69" s="54"/>
      <c r="U69" s="54"/>
      <c r="V69" s="54"/>
      <c r="W69" s="54"/>
      <c r="X69" s="54"/>
      <c r="Y69" s="54"/>
      <c r="Z69" s="56"/>
      <c r="AC69" s="53" t="s">
        <v>51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52</v>
      </c>
      <c r="AN69" s="54"/>
      <c r="AO69" s="56"/>
      <c r="AQ69" s="36"/>
    </row>
    <row r="70" spans="2:43" s="1" customFormat="1" ht="6.95" customHeight="1">
      <c r="B70" s="35"/>
      <c r="AQ70" s="36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5"/>
      <c r="C76" s="179" t="s">
        <v>55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180"/>
      <c r="S76" s="180"/>
      <c r="T76" s="180"/>
      <c r="U76" s="180"/>
      <c r="V76" s="180"/>
      <c r="W76" s="180"/>
      <c r="X76" s="180"/>
      <c r="Y76" s="180"/>
      <c r="Z76" s="180"/>
      <c r="AA76" s="180"/>
      <c r="AB76" s="180"/>
      <c r="AC76" s="180"/>
      <c r="AD76" s="180"/>
      <c r="AE76" s="180"/>
      <c r="AF76" s="180"/>
      <c r="AG76" s="180"/>
      <c r="AH76" s="180"/>
      <c r="AI76" s="180"/>
      <c r="AJ76" s="180"/>
      <c r="AK76" s="180"/>
      <c r="AL76" s="180"/>
      <c r="AM76" s="180"/>
      <c r="AN76" s="180"/>
      <c r="AO76" s="180"/>
      <c r="AP76" s="180"/>
      <c r="AQ76" s="36"/>
    </row>
    <row r="77" spans="2:43" s="3" customFormat="1" ht="14.45" customHeight="1">
      <c r="B77" s="63"/>
      <c r="C77" s="30" t="s">
        <v>14</v>
      </c>
      <c r="L77" s="3" t="str">
        <f>K5</f>
        <v>1097</v>
      </c>
      <c r="AQ77" s="64"/>
    </row>
    <row r="78" spans="2:43" s="4" customFormat="1" ht="36.950000000000003" customHeight="1">
      <c r="B78" s="65"/>
      <c r="C78" s="66" t="s">
        <v>17</v>
      </c>
      <c r="L78" s="213" t="str">
        <f>K6</f>
        <v>Prístavba ZŠ Rozhanovce</v>
      </c>
      <c r="M78" s="214"/>
      <c r="N78" s="214"/>
      <c r="O78" s="214"/>
      <c r="P78" s="214"/>
      <c r="Q78" s="214"/>
      <c r="R78" s="214"/>
      <c r="S78" s="214"/>
      <c r="T78" s="214"/>
      <c r="U78" s="214"/>
      <c r="V78" s="214"/>
      <c r="W78" s="214"/>
      <c r="X78" s="214"/>
      <c r="Y78" s="214"/>
      <c r="Z78" s="214"/>
      <c r="AA78" s="214"/>
      <c r="AB78" s="214"/>
      <c r="AC78" s="214"/>
      <c r="AD78" s="214"/>
      <c r="AE78" s="214"/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Q78" s="67"/>
    </row>
    <row r="79" spans="2:43" s="1" customFormat="1" ht="6.95" customHeight="1">
      <c r="B79" s="35"/>
      <c r="AQ79" s="36"/>
    </row>
    <row r="80" spans="2:43" s="1" customFormat="1" ht="15">
      <c r="B80" s="35"/>
      <c r="C80" s="30" t="s">
        <v>21</v>
      </c>
      <c r="L80" s="68" t="str">
        <f>IF(K8="","",K8)</f>
        <v>Rozhanovce</v>
      </c>
      <c r="AI80" s="30" t="s">
        <v>23</v>
      </c>
      <c r="AM80" s="69" t="str">
        <f>IF(AN8= "","",AN8)</f>
        <v>27. 5. 2018</v>
      </c>
      <c r="AQ80" s="36"/>
    </row>
    <row r="81" spans="1:89" s="1" customFormat="1" ht="6.95" customHeight="1">
      <c r="B81" s="35"/>
      <c r="AQ81" s="36"/>
    </row>
    <row r="82" spans="1:89" s="1" customFormat="1" ht="15">
      <c r="B82" s="35"/>
      <c r="C82" s="30" t="s">
        <v>25</v>
      </c>
      <c r="L82" s="3" t="str">
        <f>IF(E11= "","",E11)</f>
        <v xml:space="preserve"> </v>
      </c>
      <c r="AI82" s="30" t="s">
        <v>31</v>
      </c>
      <c r="AM82" s="215" t="str">
        <f>IF(E17="","",E17)</f>
        <v xml:space="preserve"> </v>
      </c>
      <c r="AN82" s="215"/>
      <c r="AO82" s="215"/>
      <c r="AP82" s="215"/>
      <c r="AQ82" s="36"/>
      <c r="AS82" s="216" t="s">
        <v>56</v>
      </c>
      <c r="AT82" s="217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89" s="1" customFormat="1" ht="15">
      <c r="B83" s="35"/>
      <c r="C83" s="30" t="s">
        <v>29</v>
      </c>
      <c r="L83" s="3" t="str">
        <f>IF(E14= "Vyplň údaj","",E14)</f>
        <v/>
      </c>
      <c r="AI83" s="30" t="s">
        <v>34</v>
      </c>
      <c r="AM83" s="215" t="str">
        <f>IF(E20="","",E20)</f>
        <v xml:space="preserve"> </v>
      </c>
      <c r="AN83" s="215"/>
      <c r="AO83" s="215"/>
      <c r="AP83" s="215"/>
      <c r="AQ83" s="36"/>
      <c r="AS83" s="218"/>
      <c r="AT83" s="219"/>
      <c r="BD83" s="70"/>
    </row>
    <row r="84" spans="1:89" s="1" customFormat="1" ht="10.9" customHeight="1">
      <c r="B84" s="35"/>
      <c r="AQ84" s="36"/>
      <c r="AS84" s="218"/>
      <c r="AT84" s="219"/>
      <c r="BD84" s="70"/>
    </row>
    <row r="85" spans="1:89" s="1" customFormat="1" ht="29.25" customHeight="1">
      <c r="B85" s="35"/>
      <c r="C85" s="199" t="s">
        <v>57</v>
      </c>
      <c r="D85" s="200"/>
      <c r="E85" s="200"/>
      <c r="F85" s="200"/>
      <c r="G85" s="200"/>
      <c r="H85" s="71"/>
      <c r="I85" s="201" t="s">
        <v>58</v>
      </c>
      <c r="J85" s="200"/>
      <c r="K85" s="200"/>
      <c r="L85" s="200"/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1" t="s">
        <v>59</v>
      </c>
      <c r="AH85" s="200"/>
      <c r="AI85" s="200"/>
      <c r="AJ85" s="200"/>
      <c r="AK85" s="200"/>
      <c r="AL85" s="200"/>
      <c r="AM85" s="200"/>
      <c r="AN85" s="201" t="s">
        <v>60</v>
      </c>
      <c r="AO85" s="200"/>
      <c r="AP85" s="202"/>
      <c r="AQ85" s="36"/>
      <c r="AS85" s="72" t="s">
        <v>61</v>
      </c>
      <c r="AT85" s="73" t="s">
        <v>62</v>
      </c>
      <c r="AU85" s="73" t="s">
        <v>63</v>
      </c>
      <c r="AV85" s="73" t="s">
        <v>64</v>
      </c>
      <c r="AW85" s="73" t="s">
        <v>65</v>
      </c>
      <c r="AX85" s="73" t="s">
        <v>66</v>
      </c>
      <c r="AY85" s="73" t="s">
        <v>67</v>
      </c>
      <c r="AZ85" s="73" t="s">
        <v>68</v>
      </c>
      <c r="BA85" s="73" t="s">
        <v>69</v>
      </c>
      <c r="BB85" s="73" t="s">
        <v>70</v>
      </c>
      <c r="BC85" s="73" t="s">
        <v>71</v>
      </c>
      <c r="BD85" s="74" t="s">
        <v>72</v>
      </c>
    </row>
    <row r="86" spans="1:89" s="1" customFormat="1" ht="10.9" customHeight="1">
      <c r="B86" s="35"/>
      <c r="AQ86" s="36"/>
      <c r="AS86" s="75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450000000000003" customHeight="1">
      <c r="B87" s="65"/>
      <c r="C87" s="76" t="s">
        <v>73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206" t="e">
        <f>ROUND(AG88,2)</f>
        <v>#VALUE!</v>
      </c>
      <c r="AH87" s="206"/>
      <c r="AI87" s="206"/>
      <c r="AJ87" s="206"/>
      <c r="AK87" s="206"/>
      <c r="AL87" s="206"/>
      <c r="AM87" s="206"/>
      <c r="AN87" s="195" t="e">
        <f>SUM(AG87,AT87)</f>
        <v>#VALUE!</v>
      </c>
      <c r="AO87" s="195"/>
      <c r="AP87" s="195"/>
      <c r="AQ87" s="67"/>
      <c r="AS87" s="78" t="e">
        <f>ROUND(AS88,2)</f>
        <v>#VALUE!</v>
      </c>
      <c r="AT87" s="79" t="e">
        <f>ROUND(SUM(AV87:AW87),2)</f>
        <v>#VALUE!</v>
      </c>
      <c r="AU87" s="80">
        <f>ROUND(AU88,5)</f>
        <v>0</v>
      </c>
      <c r="AV87" s="79">
        <f>ROUND(AZ87*L31,2)</f>
        <v>0</v>
      </c>
      <c r="AW87" s="79" t="e">
        <f>ROUND(BA87*L32,2)</f>
        <v>#VALUE!</v>
      </c>
      <c r="AX87" s="79">
        <f>ROUND(BB87*L31,2)</f>
        <v>0</v>
      </c>
      <c r="AY87" s="79">
        <f>ROUND(BC87*L32,2)</f>
        <v>0</v>
      </c>
      <c r="AZ87" s="79">
        <f>ROUND(AZ88,2)</f>
        <v>0</v>
      </c>
      <c r="BA87" s="79" t="e">
        <f>ROUND(BA88,2)</f>
        <v>#VALUE!</v>
      </c>
      <c r="BB87" s="79">
        <f>ROUND(BB88,2)</f>
        <v>0</v>
      </c>
      <c r="BC87" s="79">
        <f>ROUND(BC88,2)</f>
        <v>0</v>
      </c>
      <c r="BD87" s="81">
        <f>ROUND(BD88,2)</f>
        <v>0</v>
      </c>
      <c r="BS87" s="66" t="s">
        <v>74</v>
      </c>
      <c r="BT87" s="66" t="s">
        <v>75</v>
      </c>
      <c r="BV87" s="66" t="s">
        <v>76</v>
      </c>
      <c r="BW87" s="66" t="s">
        <v>77</v>
      </c>
      <c r="BX87" s="66" t="s">
        <v>78</v>
      </c>
    </row>
    <row r="88" spans="1:89" s="5" customFormat="1" ht="16.5" customHeight="1">
      <c r="A88" s="82" t="s">
        <v>79</v>
      </c>
      <c r="B88" s="83"/>
      <c r="C88" s="84"/>
      <c r="D88" s="205" t="s">
        <v>15</v>
      </c>
      <c r="E88" s="205"/>
      <c r="F88" s="205"/>
      <c r="G88" s="205"/>
      <c r="H88" s="205"/>
      <c r="I88" s="85"/>
      <c r="J88" s="205" t="s">
        <v>18</v>
      </c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  <c r="X88" s="205"/>
      <c r="Y88" s="205"/>
      <c r="Z88" s="205"/>
      <c r="AA88" s="205"/>
      <c r="AB88" s="205"/>
      <c r="AC88" s="205"/>
      <c r="AD88" s="205"/>
      <c r="AE88" s="205"/>
      <c r="AF88" s="205"/>
      <c r="AG88" s="203" t="e">
        <f>'1097 - Prístavba ZŠ Rozha...'!M29</f>
        <v>#VALUE!</v>
      </c>
      <c r="AH88" s="204"/>
      <c r="AI88" s="204"/>
      <c r="AJ88" s="204"/>
      <c r="AK88" s="204"/>
      <c r="AL88" s="204"/>
      <c r="AM88" s="204"/>
      <c r="AN88" s="203" t="e">
        <f>SUM(AG88,AT88)</f>
        <v>#VALUE!</v>
      </c>
      <c r="AO88" s="204"/>
      <c r="AP88" s="204"/>
      <c r="AQ88" s="86"/>
      <c r="AS88" s="87" t="e">
        <f>'1097 - Prístavba ZŠ Rozha...'!M27</f>
        <v>#VALUE!</v>
      </c>
      <c r="AT88" s="88" t="e">
        <f>ROUND(SUM(AV88:AW88),2)</f>
        <v>#VALUE!</v>
      </c>
      <c r="AU88" s="89">
        <f>'1097 - Prístavba ZŠ Rozha...'!W141</f>
        <v>0</v>
      </c>
      <c r="AV88" s="88">
        <f>'1097 - Prístavba ZŠ Rozha...'!M31</f>
        <v>0</v>
      </c>
      <c r="AW88" s="88" t="e">
        <f>'1097 - Prístavba ZŠ Rozha...'!M32</f>
        <v>#VALUE!</v>
      </c>
      <c r="AX88" s="88">
        <f>'1097 - Prístavba ZŠ Rozha...'!M33</f>
        <v>0</v>
      </c>
      <c r="AY88" s="88">
        <f>'1097 - Prístavba ZŠ Rozha...'!M34</f>
        <v>0</v>
      </c>
      <c r="AZ88" s="88">
        <f>'1097 - Prístavba ZŠ Rozha...'!H31</f>
        <v>0</v>
      </c>
      <c r="BA88" s="88" t="e">
        <f>'1097 - Prístavba ZŠ Rozha...'!H32</f>
        <v>#VALUE!</v>
      </c>
      <c r="BB88" s="88">
        <f>'1097 - Prístavba ZŠ Rozha...'!H33</f>
        <v>0</v>
      </c>
      <c r="BC88" s="88">
        <f>'1097 - Prístavba ZŠ Rozha...'!H34</f>
        <v>0</v>
      </c>
      <c r="BD88" s="90">
        <f>'1097 - Prístavba ZŠ Rozha...'!H35</f>
        <v>0</v>
      </c>
      <c r="BT88" s="91" t="s">
        <v>80</v>
      </c>
      <c r="BU88" s="91" t="s">
        <v>81</v>
      </c>
      <c r="BV88" s="91" t="s">
        <v>76</v>
      </c>
      <c r="BW88" s="91" t="s">
        <v>77</v>
      </c>
      <c r="BX88" s="91" t="s">
        <v>78</v>
      </c>
    </row>
    <row r="89" spans="1:89">
      <c r="B89" s="24"/>
      <c r="AQ89" s="25"/>
    </row>
    <row r="90" spans="1:89" s="1" customFormat="1" ht="30" customHeight="1">
      <c r="B90" s="35"/>
      <c r="C90" s="76" t="s">
        <v>82</v>
      </c>
      <c r="AG90" s="195" t="e">
        <f>ROUND(SUM(AG91:AG94),2)</f>
        <v>#VALUE!</v>
      </c>
      <c r="AH90" s="195"/>
      <c r="AI90" s="195"/>
      <c r="AJ90" s="195"/>
      <c r="AK90" s="195"/>
      <c r="AL90" s="195"/>
      <c r="AM90" s="195"/>
      <c r="AN90" s="195" t="e">
        <f>ROUND(SUM(AN91:AN94),2)</f>
        <v>#VALUE!</v>
      </c>
      <c r="AO90" s="195"/>
      <c r="AP90" s="195"/>
      <c r="AQ90" s="36"/>
      <c r="AS90" s="72" t="s">
        <v>83</v>
      </c>
      <c r="AT90" s="73" t="s">
        <v>84</v>
      </c>
      <c r="AU90" s="73" t="s">
        <v>39</v>
      </c>
      <c r="AV90" s="74" t="s">
        <v>62</v>
      </c>
    </row>
    <row r="91" spans="1:89" s="1" customFormat="1" ht="19.899999999999999" customHeight="1">
      <c r="B91" s="35"/>
      <c r="D91" s="92" t="s">
        <v>85</v>
      </c>
      <c r="AG91" s="210" t="e">
        <f>ROUND(AG87*AS91,2)</f>
        <v>#VALUE!</v>
      </c>
      <c r="AH91" s="207"/>
      <c r="AI91" s="207"/>
      <c r="AJ91" s="207"/>
      <c r="AK91" s="207"/>
      <c r="AL91" s="207"/>
      <c r="AM91" s="207"/>
      <c r="AN91" s="207" t="e">
        <f>ROUND(AG91+AV91,2)</f>
        <v>#VALUE!</v>
      </c>
      <c r="AO91" s="207"/>
      <c r="AP91" s="207"/>
      <c r="AQ91" s="36"/>
      <c r="AS91" s="93">
        <v>0</v>
      </c>
      <c r="AT91" s="94" t="s">
        <v>86</v>
      </c>
      <c r="AU91" s="94" t="s">
        <v>40</v>
      </c>
      <c r="AV91" s="95" t="e">
        <f>ROUND(IF(AU91="základná",AG91*L31,IF(AU91="znížená",AG91*L32,0)),2)</f>
        <v>#VALUE!</v>
      </c>
      <c r="BV91" s="20" t="s">
        <v>87</v>
      </c>
      <c r="BY91" s="96" t="e">
        <f>IF(AU91="základná",AV91,0)</f>
        <v>#VALUE!</v>
      </c>
      <c r="BZ91" s="96">
        <f>IF(AU91="znížená",AV91,0)</f>
        <v>0</v>
      </c>
      <c r="CA91" s="96">
        <v>0</v>
      </c>
      <c r="CB91" s="96">
        <v>0</v>
      </c>
      <c r="CC91" s="96">
        <v>0</v>
      </c>
      <c r="CD91" s="96" t="e">
        <f>IF(AU91="základná",AG91,0)</f>
        <v>#VALUE!</v>
      </c>
      <c r="CE91" s="96">
        <f>IF(AU91="znížená",AG91,0)</f>
        <v>0</v>
      </c>
      <c r="CF91" s="96">
        <f>IF(AU91="zákl. prenesená",AG91,0)</f>
        <v>0</v>
      </c>
      <c r="CG91" s="96">
        <f>IF(AU91="zníž. prenesená",AG91,0)</f>
        <v>0</v>
      </c>
      <c r="CH91" s="96">
        <f>IF(AU91="nulová",AG91,0)</f>
        <v>0</v>
      </c>
      <c r="CI91" s="20">
        <f>IF(AU91="základná",1,IF(AU91="znížená",2,IF(AU91="zákl. prenesená",4,IF(AU91="zníž. prenesená",5,3))))</f>
        <v>1</v>
      </c>
      <c r="CJ91" s="20">
        <f>IF(AT91="stavebná časť",1,IF(8891="investičná časť",2,3))</f>
        <v>1</v>
      </c>
      <c r="CK91" s="20" t="str">
        <f>IF(D91="Vyplň vlastné","","x")</f>
        <v>x</v>
      </c>
    </row>
    <row r="92" spans="1:89" s="1" customFormat="1" ht="19.899999999999999" customHeight="1">
      <c r="B92" s="35"/>
      <c r="D92" s="208" t="s">
        <v>88</v>
      </c>
      <c r="E92" s="209"/>
      <c r="F92" s="209"/>
      <c r="G92" s="209"/>
      <c r="H92" s="209"/>
      <c r="I92" s="209"/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G92" s="210" t="e">
        <f>AG87*AS92</f>
        <v>#VALUE!</v>
      </c>
      <c r="AH92" s="207"/>
      <c r="AI92" s="207"/>
      <c r="AJ92" s="207"/>
      <c r="AK92" s="207"/>
      <c r="AL92" s="207"/>
      <c r="AM92" s="207"/>
      <c r="AN92" s="207" t="e">
        <f>AG92+AV92</f>
        <v>#VALUE!</v>
      </c>
      <c r="AO92" s="207"/>
      <c r="AP92" s="207"/>
      <c r="AQ92" s="36"/>
      <c r="AS92" s="97">
        <v>0</v>
      </c>
      <c r="AT92" s="98" t="s">
        <v>86</v>
      </c>
      <c r="AU92" s="98" t="s">
        <v>40</v>
      </c>
      <c r="AV92" s="99" t="e">
        <f>ROUND(IF(AU92="nulová",0,IF(OR(AU92="základná",AU92="zákl. prenesená"),AG92*L31,AG92*L32)),2)</f>
        <v>#VALUE!</v>
      </c>
      <c r="BV92" s="20" t="s">
        <v>89</v>
      </c>
      <c r="BY92" s="96" t="e">
        <f>IF(AU92="základná",AV92,0)</f>
        <v>#VALUE!</v>
      </c>
      <c r="BZ92" s="96">
        <f>IF(AU92="znížená",AV92,0)</f>
        <v>0</v>
      </c>
      <c r="CA92" s="96">
        <f>IF(AU92="zákl. prenesená",AV92,0)</f>
        <v>0</v>
      </c>
      <c r="CB92" s="96">
        <f>IF(AU92="zníž. prenesená",AV92,0)</f>
        <v>0</v>
      </c>
      <c r="CC92" s="96">
        <f>IF(AU92="nulová",AV92,0)</f>
        <v>0</v>
      </c>
      <c r="CD92" s="96" t="e">
        <f>IF(AU92="základná",AG92,0)</f>
        <v>#VALUE!</v>
      </c>
      <c r="CE92" s="96">
        <f>IF(AU92="znížená",AG92,0)</f>
        <v>0</v>
      </c>
      <c r="CF92" s="96">
        <f>IF(AU92="zákl. prenesená",AG92,0)</f>
        <v>0</v>
      </c>
      <c r="CG92" s="96">
        <f>IF(AU92="zníž. prenesená",AG92,0)</f>
        <v>0</v>
      </c>
      <c r="CH92" s="96">
        <f>IF(AU92="nulová",AG92,0)</f>
        <v>0</v>
      </c>
      <c r="CI92" s="20">
        <f>IF(AU92="základná",1,IF(AU92="znížená",2,IF(AU92="zákl. prenesená",4,IF(AU92="zníž. prenesená",5,3))))</f>
        <v>1</v>
      </c>
      <c r="CJ92" s="20">
        <f>IF(AT92="stavebná časť",1,IF(8892="investičná časť",2,3))</f>
        <v>1</v>
      </c>
      <c r="CK92" s="20" t="str">
        <f>IF(D92="Vyplň vlastné","","x")</f>
        <v/>
      </c>
    </row>
    <row r="93" spans="1:89" s="1" customFormat="1" ht="19.899999999999999" customHeight="1">
      <c r="B93" s="35"/>
      <c r="D93" s="208" t="s">
        <v>88</v>
      </c>
      <c r="E93" s="209"/>
      <c r="F93" s="209"/>
      <c r="G93" s="209"/>
      <c r="H93" s="209"/>
      <c r="I93" s="209"/>
      <c r="J93" s="209"/>
      <c r="K93" s="209"/>
      <c r="L93" s="209"/>
      <c r="M93" s="209"/>
      <c r="N93" s="209"/>
      <c r="O93" s="209"/>
      <c r="P93" s="209"/>
      <c r="Q93" s="209"/>
      <c r="R93" s="209"/>
      <c r="S93" s="209"/>
      <c r="T93" s="209"/>
      <c r="U93" s="209"/>
      <c r="V93" s="209"/>
      <c r="W93" s="209"/>
      <c r="X93" s="209"/>
      <c r="Y93" s="209"/>
      <c r="Z93" s="209"/>
      <c r="AA93" s="209"/>
      <c r="AB93" s="209"/>
      <c r="AG93" s="210" t="e">
        <f>AG87*AS93</f>
        <v>#VALUE!</v>
      </c>
      <c r="AH93" s="207"/>
      <c r="AI93" s="207"/>
      <c r="AJ93" s="207"/>
      <c r="AK93" s="207"/>
      <c r="AL93" s="207"/>
      <c r="AM93" s="207"/>
      <c r="AN93" s="207" t="e">
        <f>AG93+AV93</f>
        <v>#VALUE!</v>
      </c>
      <c r="AO93" s="207"/>
      <c r="AP93" s="207"/>
      <c r="AQ93" s="36"/>
      <c r="AS93" s="97">
        <v>0</v>
      </c>
      <c r="AT93" s="98" t="s">
        <v>86</v>
      </c>
      <c r="AU93" s="98" t="s">
        <v>40</v>
      </c>
      <c r="AV93" s="99" t="e">
        <f>ROUND(IF(AU93="nulová",0,IF(OR(AU93="základná",AU93="zákl. prenesená"),AG93*L31,AG93*L32)),2)</f>
        <v>#VALUE!</v>
      </c>
      <c r="BV93" s="20" t="s">
        <v>89</v>
      </c>
      <c r="BY93" s="96" t="e">
        <f>IF(AU93="základná",AV93,0)</f>
        <v>#VALUE!</v>
      </c>
      <c r="BZ93" s="96">
        <f>IF(AU93="znížená",AV93,0)</f>
        <v>0</v>
      </c>
      <c r="CA93" s="96">
        <f>IF(AU93="zákl. prenesená",AV93,0)</f>
        <v>0</v>
      </c>
      <c r="CB93" s="96">
        <f>IF(AU93="zníž. prenesená",AV93,0)</f>
        <v>0</v>
      </c>
      <c r="CC93" s="96">
        <f>IF(AU93="nulová",AV93,0)</f>
        <v>0</v>
      </c>
      <c r="CD93" s="96" t="e">
        <f>IF(AU93="základná",AG93,0)</f>
        <v>#VALUE!</v>
      </c>
      <c r="CE93" s="96">
        <f>IF(AU93="znížená",AG93,0)</f>
        <v>0</v>
      </c>
      <c r="CF93" s="96">
        <f>IF(AU93="zákl. prenesená",AG93,0)</f>
        <v>0</v>
      </c>
      <c r="CG93" s="96">
        <f>IF(AU93="zníž. prenesená",AG93,0)</f>
        <v>0</v>
      </c>
      <c r="CH93" s="96">
        <f>IF(AU93="nulová",AG93,0)</f>
        <v>0</v>
      </c>
      <c r="CI93" s="20">
        <f>IF(AU93="základná",1,IF(AU93="znížená",2,IF(AU93="zákl. prenesená",4,IF(AU93="zníž. prenesená",5,3))))</f>
        <v>1</v>
      </c>
      <c r="CJ93" s="20">
        <f>IF(AT93="stavebná časť",1,IF(8893="investičná časť",2,3))</f>
        <v>1</v>
      </c>
      <c r="CK93" s="20" t="str">
        <f>IF(D93="Vyplň vlastné","","x")</f>
        <v/>
      </c>
    </row>
    <row r="94" spans="1:89" s="1" customFormat="1" ht="19.899999999999999" customHeight="1">
      <c r="B94" s="35"/>
      <c r="D94" s="208" t="s">
        <v>88</v>
      </c>
      <c r="E94" s="209"/>
      <c r="F94" s="209"/>
      <c r="G94" s="209"/>
      <c r="H94" s="209"/>
      <c r="I94" s="209"/>
      <c r="J94" s="209"/>
      <c r="K94" s="209"/>
      <c r="L94" s="209"/>
      <c r="M94" s="209"/>
      <c r="N94" s="209"/>
      <c r="O94" s="209"/>
      <c r="P94" s="209"/>
      <c r="Q94" s="209"/>
      <c r="R94" s="209"/>
      <c r="S94" s="209"/>
      <c r="T94" s="209"/>
      <c r="U94" s="209"/>
      <c r="V94" s="209"/>
      <c r="W94" s="209"/>
      <c r="X94" s="209"/>
      <c r="Y94" s="209"/>
      <c r="Z94" s="209"/>
      <c r="AA94" s="209"/>
      <c r="AB94" s="209"/>
      <c r="AG94" s="210" t="e">
        <f>AG87*AS94</f>
        <v>#VALUE!</v>
      </c>
      <c r="AH94" s="207"/>
      <c r="AI94" s="207"/>
      <c r="AJ94" s="207"/>
      <c r="AK94" s="207"/>
      <c r="AL94" s="207"/>
      <c r="AM94" s="207"/>
      <c r="AN94" s="207" t="e">
        <f>AG94+AV94</f>
        <v>#VALUE!</v>
      </c>
      <c r="AO94" s="207"/>
      <c r="AP94" s="207"/>
      <c r="AQ94" s="36"/>
      <c r="AS94" s="100">
        <v>0</v>
      </c>
      <c r="AT94" s="101" t="s">
        <v>86</v>
      </c>
      <c r="AU94" s="101" t="s">
        <v>40</v>
      </c>
      <c r="AV94" s="102" t="e">
        <f>ROUND(IF(AU94="nulová",0,IF(OR(AU94="základná",AU94="zákl. prenesená"),AG94*L31,AG94*L32)),2)</f>
        <v>#VALUE!</v>
      </c>
      <c r="BV94" s="20" t="s">
        <v>89</v>
      </c>
      <c r="BY94" s="96" t="e">
        <f>IF(AU94="základná",AV94,0)</f>
        <v>#VALUE!</v>
      </c>
      <c r="BZ94" s="96">
        <f>IF(AU94="znížená",AV94,0)</f>
        <v>0</v>
      </c>
      <c r="CA94" s="96">
        <f>IF(AU94="zákl. prenesená",AV94,0)</f>
        <v>0</v>
      </c>
      <c r="CB94" s="96">
        <f>IF(AU94="zníž. prenesená",AV94,0)</f>
        <v>0</v>
      </c>
      <c r="CC94" s="96">
        <f>IF(AU94="nulová",AV94,0)</f>
        <v>0</v>
      </c>
      <c r="CD94" s="96" t="e">
        <f>IF(AU94="základná",AG94,0)</f>
        <v>#VALUE!</v>
      </c>
      <c r="CE94" s="96">
        <f>IF(AU94="znížená",AG94,0)</f>
        <v>0</v>
      </c>
      <c r="CF94" s="96">
        <f>IF(AU94="zákl. prenesená",AG94,0)</f>
        <v>0</v>
      </c>
      <c r="CG94" s="96">
        <f>IF(AU94="zníž. prenesená",AG94,0)</f>
        <v>0</v>
      </c>
      <c r="CH94" s="96">
        <f>IF(AU94="nulová",AG94,0)</f>
        <v>0</v>
      </c>
      <c r="CI94" s="20">
        <f>IF(AU94="základná",1,IF(AU94="znížená",2,IF(AU94="zákl. prenesená",4,IF(AU94="zníž. prenesená",5,3))))</f>
        <v>1</v>
      </c>
      <c r="CJ94" s="20">
        <f>IF(AT94="stavebná časť",1,IF(8894="investičná časť",2,3))</f>
        <v>1</v>
      </c>
      <c r="CK94" s="20" t="str">
        <f>IF(D94="Vyplň vlastné","","x")</f>
        <v/>
      </c>
    </row>
    <row r="95" spans="1:89" s="1" customFormat="1" ht="10.9" customHeight="1">
      <c r="B95" s="35"/>
      <c r="AQ95" s="36"/>
    </row>
    <row r="96" spans="1:89" s="1" customFormat="1" ht="30" customHeight="1">
      <c r="B96" s="35"/>
      <c r="C96" s="103" t="s">
        <v>90</v>
      </c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211" t="e">
        <f>ROUND(AG87+AG90,2)</f>
        <v>#VALUE!</v>
      </c>
      <c r="AH96" s="211"/>
      <c r="AI96" s="211"/>
      <c r="AJ96" s="211"/>
      <c r="AK96" s="211"/>
      <c r="AL96" s="211"/>
      <c r="AM96" s="211"/>
      <c r="AN96" s="211" t="e">
        <f>AN87+AN90</f>
        <v>#VALUE!</v>
      </c>
      <c r="AO96" s="211"/>
      <c r="AP96" s="211"/>
      <c r="AQ96" s="36"/>
    </row>
    <row r="97" spans="2:43" s="1" customFormat="1" ht="6.95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9"/>
    </row>
  </sheetData>
  <mergeCells count="58"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  <mergeCell ref="AN93:AP93"/>
    <mergeCell ref="D94:AB94"/>
    <mergeCell ref="AG94:AM94"/>
    <mergeCell ref="AN94:AP9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é sú hodnoty základná, znížená, nulová." sqref="AU91:AU95">
      <formula1>"základná, znížená, nulová"</formula1>
    </dataValidation>
    <dataValidation type="list" allowBlank="1" showInputMessage="1" showErrorMessage="1" error="Povolené sú hodnoty stavebná časť, technologická časť, investičná časť." sqref="AT91:AT95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1097 - Prístavba ZŠ Rozha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979"/>
  <sheetViews>
    <sheetView showGridLines="0" tabSelected="1" workbookViewId="0">
      <pane ySplit="1" topLeftCell="A912" activePane="bottomLeft" state="frozen"/>
      <selection pane="bottomLeft" activeCell="AC211" sqref="AC21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7"/>
      <c r="B1" s="14"/>
      <c r="C1" s="14"/>
      <c r="D1" s="15" t="s">
        <v>1</v>
      </c>
      <c r="E1" s="14"/>
      <c r="F1" s="16" t="s">
        <v>91</v>
      </c>
      <c r="G1" s="16"/>
      <c r="H1" s="268" t="s">
        <v>92</v>
      </c>
      <c r="I1" s="268"/>
      <c r="J1" s="268"/>
      <c r="K1" s="268"/>
      <c r="L1" s="16" t="s">
        <v>93</v>
      </c>
      <c r="M1" s="14"/>
      <c r="N1" s="14"/>
      <c r="O1" s="15" t="s">
        <v>94</v>
      </c>
      <c r="P1" s="14"/>
      <c r="Q1" s="14"/>
      <c r="R1" s="14"/>
      <c r="S1" s="16" t="s">
        <v>95</v>
      </c>
      <c r="T1" s="16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12" t="s">
        <v>8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20" t="s">
        <v>77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75</v>
      </c>
    </row>
    <row r="4" spans="1:66" ht="36.950000000000003" customHeight="1">
      <c r="B4" s="24"/>
      <c r="C4" s="179" t="s">
        <v>96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5"/>
      <c r="T4" s="19" t="s">
        <v>12</v>
      </c>
      <c r="AT4" s="20" t="s">
        <v>6</v>
      </c>
    </row>
    <row r="5" spans="1:66" ht="6.95" customHeight="1">
      <c r="B5" s="24"/>
      <c r="R5" s="25"/>
    </row>
    <row r="6" spans="1:66" s="1" customFormat="1" ht="32.85" customHeight="1">
      <c r="B6" s="35"/>
      <c r="D6" s="29" t="s">
        <v>17</v>
      </c>
      <c r="F6" s="185" t="s">
        <v>18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R6" s="36"/>
    </row>
    <row r="7" spans="1:66" s="1" customFormat="1" ht="14.45" customHeight="1">
      <c r="B7" s="35"/>
      <c r="D7" s="30" t="s">
        <v>19</v>
      </c>
      <c r="F7" s="28" t="s">
        <v>5</v>
      </c>
      <c r="M7" s="30" t="s">
        <v>20</v>
      </c>
      <c r="O7" s="28" t="s">
        <v>5</v>
      </c>
      <c r="R7" s="36"/>
    </row>
    <row r="8" spans="1:66" s="1" customFormat="1" ht="14.45" customHeight="1">
      <c r="B8" s="35"/>
      <c r="D8" s="30" t="s">
        <v>21</v>
      </c>
      <c r="F8" s="28" t="s">
        <v>22</v>
      </c>
      <c r="M8" s="30" t="s">
        <v>23</v>
      </c>
      <c r="O8" s="222" t="str">
        <f>'Rekapitulácia stavby'!AN8</f>
        <v>27. 5. 2018</v>
      </c>
      <c r="P8" s="223"/>
      <c r="R8" s="36"/>
    </row>
    <row r="9" spans="1:66" s="1" customFormat="1" ht="10.9" customHeight="1">
      <c r="B9" s="35"/>
      <c r="R9" s="36"/>
    </row>
    <row r="10" spans="1:66" s="1" customFormat="1" ht="14.45" customHeight="1">
      <c r="B10" s="35"/>
      <c r="D10" s="30" t="s">
        <v>25</v>
      </c>
      <c r="M10" s="30" t="s">
        <v>26</v>
      </c>
      <c r="O10" s="183" t="str">
        <f>IF('Rekapitulácia stavby'!AN10="","",'Rekapitulácia stavby'!AN10)</f>
        <v/>
      </c>
      <c r="P10" s="183"/>
      <c r="R10" s="36"/>
    </row>
    <row r="11" spans="1:66" s="1" customFormat="1" ht="18" customHeight="1">
      <c r="B11" s="35"/>
      <c r="E11" s="28" t="str">
        <f>IF('Rekapitulácia stavby'!E11="","",'Rekapitulácia stavby'!E11)</f>
        <v xml:space="preserve"> </v>
      </c>
      <c r="M11" s="30" t="s">
        <v>28</v>
      </c>
      <c r="O11" s="183" t="str">
        <f>IF('Rekapitulácia stavby'!AN11="","",'Rekapitulácia stavby'!AN11)</f>
        <v/>
      </c>
      <c r="P11" s="183"/>
      <c r="R11" s="36"/>
    </row>
    <row r="12" spans="1:66" s="1" customFormat="1" ht="6.95" customHeight="1">
      <c r="B12" s="35"/>
      <c r="R12" s="36"/>
    </row>
    <row r="13" spans="1:66" s="1" customFormat="1" ht="14.45" customHeight="1">
      <c r="B13" s="35"/>
      <c r="D13" s="30" t="s">
        <v>29</v>
      </c>
      <c r="M13" s="30" t="s">
        <v>26</v>
      </c>
      <c r="O13" s="224" t="str">
        <f>IF('Rekapitulácia stavby'!AN13="","",'Rekapitulácia stavby'!AN13)</f>
        <v>Vyplň údaj</v>
      </c>
      <c r="P13" s="183"/>
      <c r="R13" s="36"/>
    </row>
    <row r="14" spans="1:66" s="1" customFormat="1" ht="18" customHeight="1">
      <c r="B14" s="35"/>
      <c r="E14" s="224" t="str">
        <f>IF('Rekapitulácia stavby'!E14="","",'Rekapitulácia stavby'!E14)</f>
        <v>Vyplň údaj</v>
      </c>
      <c r="F14" s="225"/>
      <c r="G14" s="225"/>
      <c r="H14" s="225"/>
      <c r="I14" s="225"/>
      <c r="J14" s="225"/>
      <c r="K14" s="225"/>
      <c r="L14" s="225"/>
      <c r="M14" s="30" t="s">
        <v>28</v>
      </c>
      <c r="O14" s="224" t="str">
        <f>IF('Rekapitulácia stavby'!AN14="","",'Rekapitulácia stavby'!AN14)</f>
        <v>Vyplň údaj</v>
      </c>
      <c r="P14" s="183"/>
      <c r="R14" s="36"/>
    </row>
    <row r="15" spans="1:66" s="1" customFormat="1" ht="6.95" customHeight="1">
      <c r="B15" s="35"/>
      <c r="R15" s="36"/>
    </row>
    <row r="16" spans="1:66" s="1" customFormat="1" ht="14.45" customHeight="1">
      <c r="B16" s="35"/>
      <c r="D16" s="30" t="s">
        <v>31</v>
      </c>
      <c r="M16" s="30" t="s">
        <v>26</v>
      </c>
      <c r="O16" s="183" t="str">
        <f>IF('Rekapitulácia stavby'!AN16="","",'Rekapitulácia stavby'!AN16)</f>
        <v/>
      </c>
      <c r="P16" s="183"/>
      <c r="R16" s="36"/>
    </row>
    <row r="17" spans="2:18" s="1" customFormat="1" ht="18" customHeight="1">
      <c r="B17" s="35"/>
      <c r="E17" s="28" t="str">
        <f>IF('Rekapitulácia stavby'!E17="","",'Rekapitulácia stavby'!E17)</f>
        <v xml:space="preserve"> </v>
      </c>
      <c r="M17" s="30" t="s">
        <v>28</v>
      </c>
      <c r="O17" s="183" t="str">
        <f>IF('Rekapitulácia stavby'!AN17="","",'Rekapitulácia stavby'!AN17)</f>
        <v/>
      </c>
      <c r="P17" s="183"/>
      <c r="R17" s="36"/>
    </row>
    <row r="18" spans="2:18" s="1" customFormat="1" ht="6.95" customHeight="1">
      <c r="B18" s="35"/>
      <c r="R18" s="36"/>
    </row>
    <row r="19" spans="2:18" s="1" customFormat="1" ht="14.45" customHeight="1">
      <c r="B19" s="35"/>
      <c r="D19" s="30" t="s">
        <v>34</v>
      </c>
      <c r="M19" s="30" t="s">
        <v>26</v>
      </c>
      <c r="O19" s="183" t="str">
        <f>IF('Rekapitulácia stavby'!AN19="","",'Rekapitulácia stavby'!AN19)</f>
        <v/>
      </c>
      <c r="P19" s="183"/>
      <c r="R19" s="36"/>
    </row>
    <row r="20" spans="2:18" s="1" customFormat="1" ht="18" customHeight="1">
      <c r="B20" s="35"/>
      <c r="E20" s="28" t="str">
        <f>IF('Rekapitulácia stavby'!E20="","",'Rekapitulácia stavby'!E20)</f>
        <v xml:space="preserve"> </v>
      </c>
      <c r="M20" s="30" t="s">
        <v>28</v>
      </c>
      <c r="O20" s="183" t="str">
        <f>IF('Rekapitulácia stavby'!AN20="","",'Rekapitulácia stavby'!AN20)</f>
        <v/>
      </c>
      <c r="P20" s="183"/>
      <c r="R20" s="36"/>
    </row>
    <row r="21" spans="2:18" s="1" customFormat="1" ht="6.95" customHeight="1">
      <c r="B21" s="35"/>
      <c r="R21" s="36"/>
    </row>
    <row r="22" spans="2:18" s="1" customFormat="1" ht="14.45" customHeight="1">
      <c r="B22" s="35"/>
      <c r="D22" s="30" t="s">
        <v>35</v>
      </c>
      <c r="R22" s="36"/>
    </row>
    <row r="23" spans="2:18" s="1" customFormat="1" ht="16.5" customHeight="1">
      <c r="B23" s="35"/>
      <c r="E23" s="188" t="s">
        <v>5</v>
      </c>
      <c r="F23" s="188"/>
      <c r="G23" s="188"/>
      <c r="H23" s="188"/>
      <c r="I23" s="188"/>
      <c r="J23" s="188"/>
      <c r="K23" s="188"/>
      <c r="L23" s="188"/>
      <c r="R23" s="36"/>
    </row>
    <row r="24" spans="2:18" s="1" customFormat="1" ht="6.95" customHeight="1">
      <c r="B24" s="35"/>
      <c r="R24" s="36"/>
    </row>
    <row r="25" spans="2:18" s="1" customFormat="1" ht="6.95" customHeight="1">
      <c r="B25" s="35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R25" s="36"/>
    </row>
    <row r="26" spans="2:18" s="1" customFormat="1" ht="14.45" customHeight="1">
      <c r="B26" s="35"/>
      <c r="D26" s="105" t="s">
        <v>97</v>
      </c>
      <c r="M26" s="189" t="e">
        <f>N87</f>
        <v>#VALUE!</v>
      </c>
      <c r="N26" s="189"/>
      <c r="O26" s="189"/>
      <c r="P26" s="189"/>
      <c r="R26" s="36"/>
    </row>
    <row r="27" spans="2:18" s="1" customFormat="1" ht="14.45" customHeight="1">
      <c r="B27" s="35"/>
      <c r="D27" s="34" t="s">
        <v>85</v>
      </c>
      <c r="M27" s="189" t="e">
        <f>N117</f>
        <v>#VALUE!</v>
      </c>
      <c r="N27" s="189"/>
      <c r="O27" s="189"/>
      <c r="P27" s="189"/>
      <c r="R27" s="36"/>
    </row>
    <row r="28" spans="2:18" s="1" customFormat="1" ht="6.95" customHeight="1">
      <c r="B28" s="35"/>
      <c r="R28" s="36"/>
    </row>
    <row r="29" spans="2:18" s="1" customFormat="1" ht="25.35" customHeight="1">
      <c r="B29" s="35"/>
      <c r="D29" s="106" t="s">
        <v>38</v>
      </c>
      <c r="M29" s="226" t="e">
        <f>ROUND(M26+M27,2)</f>
        <v>#VALUE!</v>
      </c>
      <c r="N29" s="221"/>
      <c r="O29" s="221"/>
      <c r="P29" s="221"/>
      <c r="R29" s="36"/>
    </row>
    <row r="30" spans="2:18" s="1" customFormat="1" ht="6.95" customHeight="1">
      <c r="B30" s="35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R30" s="36"/>
    </row>
    <row r="31" spans="2:18" s="1" customFormat="1" ht="14.45" customHeight="1">
      <c r="B31" s="35"/>
      <c r="D31" s="40" t="s">
        <v>39</v>
      </c>
      <c r="E31" s="40" t="s">
        <v>40</v>
      </c>
      <c r="F31" s="41">
        <v>0.2</v>
      </c>
      <c r="G31" s="107" t="s">
        <v>41</v>
      </c>
      <c r="H31" s="227">
        <f>(SUM(BE117:BE124)+SUM(BE141:BE977))</f>
        <v>0</v>
      </c>
      <c r="I31" s="221"/>
      <c r="J31" s="221"/>
      <c r="M31" s="227">
        <f>ROUND((SUM(BE117:BE124)+SUM(BE141:BE977)), 2)*F31</f>
        <v>0</v>
      </c>
      <c r="N31" s="221"/>
      <c r="O31" s="221"/>
      <c r="P31" s="221"/>
      <c r="R31" s="36"/>
    </row>
    <row r="32" spans="2:18" s="1" customFormat="1" ht="14.45" customHeight="1">
      <c r="B32" s="35"/>
      <c r="E32" s="40" t="s">
        <v>42</v>
      </c>
      <c r="F32" s="41">
        <v>0.2</v>
      </c>
      <c r="G32" s="107" t="s">
        <v>41</v>
      </c>
      <c r="H32" s="227" t="e">
        <f>(SUM(BF117:BF124)+SUM(BF141:BF977))</f>
        <v>#VALUE!</v>
      </c>
      <c r="I32" s="221"/>
      <c r="J32" s="221"/>
      <c r="M32" s="227" t="e">
        <f>ROUND((SUM(BF117:BF124)+SUM(BF141:BF977)), 2)*F32</f>
        <v>#VALUE!</v>
      </c>
      <c r="N32" s="221"/>
      <c r="O32" s="221"/>
      <c r="P32" s="221"/>
      <c r="R32" s="36"/>
    </row>
    <row r="33" spans="2:18" s="1" customFormat="1" ht="14.45" hidden="1" customHeight="1">
      <c r="B33" s="35"/>
      <c r="E33" s="40" t="s">
        <v>43</v>
      </c>
      <c r="F33" s="41">
        <v>0.2</v>
      </c>
      <c r="G33" s="107" t="s">
        <v>41</v>
      </c>
      <c r="H33" s="227">
        <f>(SUM(BG117:BG124)+SUM(BG141:BG977))</f>
        <v>0</v>
      </c>
      <c r="I33" s="221"/>
      <c r="J33" s="221"/>
      <c r="M33" s="227">
        <v>0</v>
      </c>
      <c r="N33" s="221"/>
      <c r="O33" s="221"/>
      <c r="P33" s="221"/>
      <c r="R33" s="36"/>
    </row>
    <row r="34" spans="2:18" s="1" customFormat="1" ht="14.45" hidden="1" customHeight="1">
      <c r="B34" s="35"/>
      <c r="E34" s="40" t="s">
        <v>44</v>
      </c>
      <c r="F34" s="41">
        <v>0.2</v>
      </c>
      <c r="G34" s="107" t="s">
        <v>41</v>
      </c>
      <c r="H34" s="227">
        <f>(SUM(BH117:BH124)+SUM(BH141:BH977))</f>
        <v>0</v>
      </c>
      <c r="I34" s="221"/>
      <c r="J34" s="221"/>
      <c r="M34" s="227">
        <v>0</v>
      </c>
      <c r="N34" s="221"/>
      <c r="O34" s="221"/>
      <c r="P34" s="221"/>
      <c r="R34" s="36"/>
    </row>
    <row r="35" spans="2:18" s="1" customFormat="1" ht="14.45" hidden="1" customHeight="1">
      <c r="B35" s="35"/>
      <c r="E35" s="40" t="s">
        <v>45</v>
      </c>
      <c r="F35" s="41">
        <v>0</v>
      </c>
      <c r="G35" s="107" t="s">
        <v>41</v>
      </c>
      <c r="H35" s="227">
        <f>(SUM(BI117:BI124)+SUM(BI141:BI977))</f>
        <v>0</v>
      </c>
      <c r="I35" s="221"/>
      <c r="J35" s="221"/>
      <c r="M35" s="227">
        <v>0</v>
      </c>
      <c r="N35" s="221"/>
      <c r="O35" s="221"/>
      <c r="P35" s="221"/>
      <c r="R35" s="36"/>
    </row>
    <row r="36" spans="2:18" s="1" customFormat="1" ht="6.95" customHeight="1">
      <c r="B36" s="35"/>
      <c r="R36" s="36"/>
    </row>
    <row r="37" spans="2:18" s="1" customFormat="1" ht="25.35" customHeight="1">
      <c r="B37" s="35"/>
      <c r="C37" s="104"/>
      <c r="D37" s="108" t="s">
        <v>46</v>
      </c>
      <c r="E37" s="71"/>
      <c r="F37" s="71"/>
      <c r="G37" s="109" t="s">
        <v>47</v>
      </c>
      <c r="H37" s="110" t="s">
        <v>48</v>
      </c>
      <c r="I37" s="71"/>
      <c r="J37" s="71"/>
      <c r="K37" s="71"/>
      <c r="L37" s="228" t="e">
        <f>SUM(M29:M35)</f>
        <v>#VALUE!</v>
      </c>
      <c r="M37" s="228"/>
      <c r="N37" s="228"/>
      <c r="O37" s="228"/>
      <c r="P37" s="229"/>
      <c r="Q37" s="104"/>
      <c r="R37" s="36"/>
    </row>
    <row r="38" spans="2:18" s="1" customFormat="1" ht="14.45" customHeight="1">
      <c r="B38" s="35"/>
      <c r="R38" s="36"/>
    </row>
    <row r="39" spans="2:18" s="1" customFormat="1" ht="14.45" customHeight="1">
      <c r="B39" s="35"/>
      <c r="R39" s="36"/>
    </row>
    <row r="40" spans="2:18">
      <c r="B40" s="24"/>
      <c r="R40" s="25"/>
    </row>
    <row r="41" spans="2:18">
      <c r="B41" s="24"/>
      <c r="R41" s="25"/>
    </row>
    <row r="42" spans="2:18">
      <c r="B42" s="24"/>
      <c r="R42" s="25"/>
    </row>
    <row r="43" spans="2:18">
      <c r="B43" s="24"/>
      <c r="R43" s="25"/>
    </row>
    <row r="44" spans="2:18">
      <c r="B44" s="24"/>
      <c r="R44" s="25"/>
    </row>
    <row r="45" spans="2:18">
      <c r="B45" s="24"/>
      <c r="R45" s="25"/>
    </row>
    <row r="46" spans="2:18">
      <c r="B46" s="24"/>
      <c r="R46" s="25"/>
    </row>
    <row r="47" spans="2:18">
      <c r="B47" s="24"/>
      <c r="R47" s="25"/>
    </row>
    <row r="48" spans="2:18">
      <c r="B48" s="24"/>
      <c r="R48" s="25"/>
    </row>
    <row r="49" spans="2:18">
      <c r="B49" s="24"/>
      <c r="R49" s="25"/>
    </row>
    <row r="50" spans="2:18" s="1" customFormat="1" ht="15">
      <c r="B50" s="35"/>
      <c r="D50" s="48" t="s">
        <v>49</v>
      </c>
      <c r="E50" s="49"/>
      <c r="F50" s="49"/>
      <c r="G50" s="49"/>
      <c r="H50" s="50"/>
      <c r="J50" s="48" t="s">
        <v>50</v>
      </c>
      <c r="K50" s="49"/>
      <c r="L50" s="49"/>
      <c r="M50" s="49"/>
      <c r="N50" s="49"/>
      <c r="O50" s="49"/>
      <c r="P50" s="50"/>
      <c r="R50" s="36"/>
    </row>
    <row r="51" spans="2:18">
      <c r="B51" s="24"/>
      <c r="D51" s="51"/>
      <c r="H51" s="52"/>
      <c r="J51" s="51"/>
      <c r="P51" s="52"/>
      <c r="R51" s="25"/>
    </row>
    <row r="52" spans="2:18">
      <c r="B52" s="24"/>
      <c r="D52" s="51"/>
      <c r="H52" s="52"/>
      <c r="J52" s="51"/>
      <c r="P52" s="52"/>
      <c r="R52" s="25"/>
    </row>
    <row r="53" spans="2:18">
      <c r="B53" s="24"/>
      <c r="D53" s="51"/>
      <c r="H53" s="52"/>
      <c r="J53" s="51"/>
      <c r="P53" s="52"/>
      <c r="R53" s="25"/>
    </row>
    <row r="54" spans="2:18">
      <c r="B54" s="24"/>
      <c r="D54" s="51"/>
      <c r="H54" s="52"/>
      <c r="J54" s="51"/>
      <c r="P54" s="52"/>
      <c r="R54" s="25"/>
    </row>
    <row r="55" spans="2:18">
      <c r="B55" s="24"/>
      <c r="D55" s="51"/>
      <c r="H55" s="52"/>
      <c r="J55" s="51"/>
      <c r="P55" s="52"/>
      <c r="R55" s="25"/>
    </row>
    <row r="56" spans="2:18">
      <c r="B56" s="24"/>
      <c r="D56" s="51"/>
      <c r="H56" s="52"/>
      <c r="J56" s="51"/>
      <c r="P56" s="52"/>
      <c r="R56" s="25"/>
    </row>
    <row r="57" spans="2:18">
      <c r="B57" s="24"/>
      <c r="D57" s="51"/>
      <c r="H57" s="52"/>
      <c r="J57" s="51"/>
      <c r="P57" s="52"/>
      <c r="R57" s="25"/>
    </row>
    <row r="58" spans="2:18">
      <c r="B58" s="24"/>
      <c r="D58" s="51"/>
      <c r="H58" s="52"/>
      <c r="J58" s="51"/>
      <c r="P58" s="52"/>
      <c r="R58" s="25"/>
    </row>
    <row r="59" spans="2:18" s="1" customFormat="1" ht="15">
      <c r="B59" s="35"/>
      <c r="D59" s="53" t="s">
        <v>51</v>
      </c>
      <c r="E59" s="54"/>
      <c r="F59" s="54"/>
      <c r="G59" s="55" t="s">
        <v>52</v>
      </c>
      <c r="H59" s="56"/>
      <c r="J59" s="53" t="s">
        <v>51</v>
      </c>
      <c r="K59" s="54"/>
      <c r="L59" s="54"/>
      <c r="M59" s="54"/>
      <c r="N59" s="55" t="s">
        <v>52</v>
      </c>
      <c r="O59" s="54"/>
      <c r="P59" s="56"/>
      <c r="R59" s="36"/>
    </row>
    <row r="60" spans="2:18">
      <c r="B60" s="24"/>
      <c r="R60" s="25"/>
    </row>
    <row r="61" spans="2:18" s="1" customFormat="1" ht="15">
      <c r="B61" s="35"/>
      <c r="D61" s="48" t="s">
        <v>53</v>
      </c>
      <c r="E61" s="49"/>
      <c r="F61" s="49"/>
      <c r="G61" s="49"/>
      <c r="H61" s="50"/>
      <c r="J61" s="48" t="s">
        <v>54</v>
      </c>
      <c r="K61" s="49"/>
      <c r="L61" s="49"/>
      <c r="M61" s="49"/>
      <c r="N61" s="49"/>
      <c r="O61" s="49"/>
      <c r="P61" s="50"/>
      <c r="R61" s="36"/>
    </row>
    <row r="62" spans="2:18">
      <c r="B62" s="24"/>
      <c r="D62" s="51"/>
      <c r="H62" s="52"/>
      <c r="J62" s="51"/>
      <c r="P62" s="52"/>
      <c r="R62" s="25"/>
    </row>
    <row r="63" spans="2:18">
      <c r="B63" s="24"/>
      <c r="D63" s="51"/>
      <c r="H63" s="52"/>
      <c r="J63" s="51"/>
      <c r="P63" s="52"/>
      <c r="R63" s="25"/>
    </row>
    <row r="64" spans="2:18">
      <c r="B64" s="24"/>
      <c r="D64" s="51"/>
      <c r="H64" s="52"/>
      <c r="J64" s="51"/>
      <c r="P64" s="52"/>
      <c r="R64" s="25"/>
    </row>
    <row r="65" spans="2:18">
      <c r="B65" s="24"/>
      <c r="D65" s="51"/>
      <c r="H65" s="52"/>
      <c r="J65" s="51"/>
      <c r="P65" s="52"/>
      <c r="R65" s="25"/>
    </row>
    <row r="66" spans="2:18">
      <c r="B66" s="24"/>
      <c r="D66" s="51"/>
      <c r="H66" s="52"/>
      <c r="J66" s="51"/>
      <c r="P66" s="52"/>
      <c r="R66" s="25"/>
    </row>
    <row r="67" spans="2:18">
      <c r="B67" s="24"/>
      <c r="D67" s="51"/>
      <c r="H67" s="52"/>
      <c r="J67" s="51"/>
      <c r="P67" s="52"/>
      <c r="R67" s="25"/>
    </row>
    <row r="68" spans="2:18">
      <c r="B68" s="24"/>
      <c r="D68" s="51"/>
      <c r="H68" s="52"/>
      <c r="J68" s="51"/>
      <c r="P68" s="52"/>
      <c r="R68" s="25"/>
    </row>
    <row r="69" spans="2:18">
      <c r="B69" s="24"/>
      <c r="D69" s="51"/>
      <c r="H69" s="52"/>
      <c r="J69" s="51"/>
      <c r="P69" s="52"/>
      <c r="R69" s="25"/>
    </row>
    <row r="70" spans="2:18" s="1" customFormat="1" ht="15">
      <c r="B70" s="35"/>
      <c r="D70" s="53" t="s">
        <v>51</v>
      </c>
      <c r="E70" s="54"/>
      <c r="F70" s="54"/>
      <c r="G70" s="55" t="s">
        <v>52</v>
      </c>
      <c r="H70" s="56"/>
      <c r="J70" s="53" t="s">
        <v>51</v>
      </c>
      <c r="K70" s="54"/>
      <c r="L70" s="54"/>
      <c r="M70" s="54"/>
      <c r="N70" s="55" t="s">
        <v>52</v>
      </c>
      <c r="O70" s="54"/>
      <c r="P70" s="56"/>
      <c r="R70" s="36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5"/>
      <c r="C76" s="179" t="s">
        <v>98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6"/>
    </row>
    <row r="77" spans="2:18" s="1" customFormat="1" ht="6.95" customHeight="1">
      <c r="B77" s="35"/>
      <c r="R77" s="36"/>
    </row>
    <row r="78" spans="2:18" s="1" customFormat="1" ht="36.950000000000003" customHeight="1">
      <c r="B78" s="35"/>
      <c r="C78" s="66" t="s">
        <v>17</v>
      </c>
      <c r="F78" s="213" t="str">
        <f>F6</f>
        <v>Prístavba ZŠ Rozhanovce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R78" s="36"/>
    </row>
    <row r="79" spans="2:18" s="1" customFormat="1" ht="6.95" customHeight="1">
      <c r="B79" s="35"/>
      <c r="R79" s="36"/>
    </row>
    <row r="80" spans="2:18" s="1" customFormat="1" ht="18" customHeight="1">
      <c r="B80" s="35"/>
      <c r="C80" s="30" t="s">
        <v>21</v>
      </c>
      <c r="F80" s="28" t="str">
        <f>F8</f>
        <v>Rozhanovce</v>
      </c>
      <c r="K80" s="30" t="s">
        <v>23</v>
      </c>
      <c r="M80" s="223" t="str">
        <f>IF(O8="","",O8)</f>
        <v>27. 5. 2018</v>
      </c>
      <c r="N80" s="223"/>
      <c r="O80" s="223"/>
      <c r="P80" s="223"/>
      <c r="R80" s="36"/>
    </row>
    <row r="81" spans="2:47" s="1" customFormat="1" ht="6.95" customHeight="1">
      <c r="B81" s="35"/>
      <c r="R81" s="36"/>
    </row>
    <row r="82" spans="2:47" s="1" customFormat="1" ht="15">
      <c r="B82" s="35"/>
      <c r="C82" s="30" t="s">
        <v>25</v>
      </c>
      <c r="F82" s="28" t="str">
        <f>E11</f>
        <v xml:space="preserve"> </v>
      </c>
      <c r="K82" s="30" t="s">
        <v>31</v>
      </c>
      <c r="M82" s="183" t="str">
        <f>E17</f>
        <v xml:space="preserve"> </v>
      </c>
      <c r="N82" s="183"/>
      <c r="O82" s="183"/>
      <c r="P82" s="183"/>
      <c r="Q82" s="183"/>
      <c r="R82" s="36"/>
    </row>
    <row r="83" spans="2:47" s="1" customFormat="1" ht="14.45" customHeight="1">
      <c r="B83" s="35"/>
      <c r="C83" s="30" t="s">
        <v>29</v>
      </c>
      <c r="F83" s="28" t="str">
        <f>IF(E14="","",E14)</f>
        <v>Vyplň údaj</v>
      </c>
      <c r="K83" s="30" t="s">
        <v>34</v>
      </c>
      <c r="M83" s="183" t="str">
        <f>E20</f>
        <v xml:space="preserve"> </v>
      </c>
      <c r="N83" s="183"/>
      <c r="O83" s="183"/>
      <c r="P83" s="183"/>
      <c r="Q83" s="183"/>
      <c r="R83" s="36"/>
    </row>
    <row r="84" spans="2:47" s="1" customFormat="1" ht="10.35" customHeight="1">
      <c r="B84" s="35"/>
      <c r="R84" s="36"/>
    </row>
    <row r="85" spans="2:47" s="1" customFormat="1" ht="29.25" customHeight="1">
      <c r="B85" s="35"/>
      <c r="C85" s="230" t="s">
        <v>99</v>
      </c>
      <c r="D85" s="231"/>
      <c r="E85" s="231"/>
      <c r="F85" s="231"/>
      <c r="G85" s="231"/>
      <c r="H85" s="104"/>
      <c r="I85" s="104"/>
      <c r="J85" s="104"/>
      <c r="K85" s="104"/>
      <c r="L85" s="104"/>
      <c r="M85" s="104"/>
      <c r="N85" s="230" t="s">
        <v>100</v>
      </c>
      <c r="O85" s="231"/>
      <c r="P85" s="231"/>
      <c r="Q85" s="231"/>
      <c r="R85" s="36"/>
    </row>
    <row r="86" spans="2:47" s="1" customFormat="1" ht="10.35" customHeight="1">
      <c r="B86" s="35"/>
      <c r="R86" s="36"/>
    </row>
    <row r="87" spans="2:47" s="1" customFormat="1" ht="29.25" customHeight="1">
      <c r="B87" s="35"/>
      <c r="C87" s="111" t="s">
        <v>101</v>
      </c>
      <c r="N87" s="195" t="e">
        <f>N141</f>
        <v>#VALUE!</v>
      </c>
      <c r="O87" s="232"/>
      <c r="P87" s="232"/>
      <c r="Q87" s="232"/>
      <c r="R87" s="36"/>
      <c r="AU87" s="20" t="s">
        <v>102</v>
      </c>
    </row>
    <row r="88" spans="2:47" s="6" customFormat="1" ht="24.95" customHeight="1">
      <c r="B88" s="112"/>
      <c r="D88" s="113" t="s">
        <v>103</v>
      </c>
      <c r="N88" s="233" t="e">
        <f>N142</f>
        <v>#VALUE!</v>
      </c>
      <c r="O88" s="234"/>
      <c r="P88" s="234"/>
      <c r="Q88" s="234"/>
      <c r="R88" s="114"/>
    </row>
    <row r="89" spans="2:47" s="7" customFormat="1" ht="19.899999999999999" customHeight="1">
      <c r="B89" s="115"/>
      <c r="D89" s="92" t="s">
        <v>104</v>
      </c>
      <c r="N89" s="207">
        <f>N143</f>
        <v>0</v>
      </c>
      <c r="O89" s="235"/>
      <c r="P89" s="235"/>
      <c r="Q89" s="235"/>
      <c r="R89" s="116"/>
    </row>
    <row r="90" spans="2:47" s="7" customFormat="1" ht="19.899999999999999" customHeight="1">
      <c r="B90" s="115"/>
      <c r="D90" s="92" t="s">
        <v>105</v>
      </c>
      <c r="N90" s="207" t="e">
        <f>N174</f>
        <v>#VALUE!</v>
      </c>
      <c r="O90" s="235"/>
      <c r="P90" s="235"/>
      <c r="Q90" s="235"/>
      <c r="R90" s="116"/>
    </row>
    <row r="91" spans="2:47" s="7" customFormat="1" ht="19.899999999999999" customHeight="1">
      <c r="B91" s="115"/>
      <c r="D91" s="92" t="s">
        <v>106</v>
      </c>
      <c r="N91" s="207">
        <f>N251</f>
        <v>0</v>
      </c>
      <c r="O91" s="235"/>
      <c r="P91" s="235"/>
      <c r="Q91" s="235"/>
      <c r="R91" s="116"/>
    </row>
    <row r="92" spans="2:47" s="7" customFormat="1" ht="19.899999999999999" customHeight="1">
      <c r="B92" s="115"/>
      <c r="D92" s="92" t="s">
        <v>107</v>
      </c>
      <c r="N92" s="207">
        <f>N361</f>
        <v>0</v>
      </c>
      <c r="O92" s="235"/>
      <c r="P92" s="235"/>
      <c r="Q92" s="235"/>
      <c r="R92" s="116"/>
    </row>
    <row r="93" spans="2:47" s="7" customFormat="1" ht="19.899999999999999" customHeight="1">
      <c r="B93" s="115"/>
      <c r="D93" s="92" t="s">
        <v>108</v>
      </c>
      <c r="N93" s="207">
        <f>N480</f>
        <v>0</v>
      </c>
      <c r="O93" s="235"/>
      <c r="P93" s="235"/>
      <c r="Q93" s="235"/>
      <c r="R93" s="116"/>
    </row>
    <row r="94" spans="2:47" s="7" customFormat="1" ht="19.899999999999999" customHeight="1">
      <c r="B94" s="115"/>
      <c r="D94" s="92" t="s">
        <v>109</v>
      </c>
      <c r="N94" s="207">
        <f>N484</f>
        <v>0</v>
      </c>
      <c r="O94" s="235"/>
      <c r="P94" s="235"/>
      <c r="Q94" s="235"/>
      <c r="R94" s="116"/>
    </row>
    <row r="95" spans="2:47" s="7" customFormat="1" ht="19.899999999999999" customHeight="1">
      <c r="B95" s="115"/>
      <c r="D95" s="92" t="s">
        <v>110</v>
      </c>
      <c r="N95" s="207">
        <f>N589</f>
        <v>0</v>
      </c>
      <c r="O95" s="235"/>
      <c r="P95" s="235"/>
      <c r="Q95" s="235"/>
      <c r="R95" s="116"/>
    </row>
    <row r="96" spans="2:47" s="7" customFormat="1" ht="19.899999999999999" customHeight="1">
      <c r="B96" s="115"/>
      <c r="D96" s="92" t="s">
        <v>111</v>
      </c>
      <c r="N96" s="207">
        <f>N620</f>
        <v>0</v>
      </c>
      <c r="O96" s="235"/>
      <c r="P96" s="235"/>
      <c r="Q96" s="235"/>
      <c r="R96" s="116"/>
    </row>
    <row r="97" spans="2:18" s="6" customFormat="1" ht="24.95" customHeight="1">
      <c r="B97" s="112"/>
      <c r="D97" s="113" t="s">
        <v>112</v>
      </c>
      <c r="N97" s="233">
        <f>N622</f>
        <v>0</v>
      </c>
      <c r="O97" s="234"/>
      <c r="P97" s="234"/>
      <c r="Q97" s="234"/>
      <c r="R97" s="114"/>
    </row>
    <row r="98" spans="2:18" s="7" customFormat="1" ht="19.899999999999999" customHeight="1">
      <c r="B98" s="115"/>
      <c r="D98" s="92" t="s">
        <v>113</v>
      </c>
      <c r="N98" s="207">
        <f>N623</f>
        <v>0</v>
      </c>
      <c r="O98" s="235"/>
      <c r="P98" s="235"/>
      <c r="Q98" s="235"/>
      <c r="R98" s="116"/>
    </row>
    <row r="99" spans="2:18" s="7" customFormat="1" ht="19.899999999999999" customHeight="1">
      <c r="B99" s="115"/>
      <c r="D99" s="92" t="s">
        <v>114</v>
      </c>
      <c r="N99" s="207">
        <f>N645</f>
        <v>0</v>
      </c>
      <c r="O99" s="235"/>
      <c r="P99" s="235"/>
      <c r="Q99" s="235"/>
      <c r="R99" s="116"/>
    </row>
    <row r="100" spans="2:18" s="7" customFormat="1" ht="19.899999999999999" customHeight="1">
      <c r="B100" s="115"/>
      <c r="D100" s="92" t="s">
        <v>115</v>
      </c>
      <c r="N100" s="207">
        <f>N682</f>
        <v>0</v>
      </c>
      <c r="O100" s="235"/>
      <c r="P100" s="235"/>
      <c r="Q100" s="235"/>
      <c r="R100" s="116"/>
    </row>
    <row r="101" spans="2:18" s="7" customFormat="1" ht="19.899999999999999" customHeight="1">
      <c r="B101" s="115"/>
      <c r="D101" s="92" t="s">
        <v>116</v>
      </c>
      <c r="N101" s="207">
        <f>N718</f>
        <v>0</v>
      </c>
      <c r="O101" s="235"/>
      <c r="P101" s="235"/>
      <c r="Q101" s="235"/>
      <c r="R101" s="116"/>
    </row>
    <row r="102" spans="2:18" s="7" customFormat="1" ht="19.899999999999999" customHeight="1">
      <c r="B102" s="115"/>
      <c r="D102" s="92" t="s">
        <v>117</v>
      </c>
      <c r="N102" s="207">
        <f>N720</f>
        <v>0</v>
      </c>
      <c r="O102" s="235"/>
      <c r="P102" s="235"/>
      <c r="Q102" s="235"/>
      <c r="R102" s="116"/>
    </row>
    <row r="103" spans="2:18" s="7" customFormat="1" ht="19.899999999999999" customHeight="1">
      <c r="B103" s="115"/>
      <c r="D103" s="92" t="s">
        <v>118</v>
      </c>
      <c r="N103" s="207">
        <f>N722</f>
        <v>0</v>
      </c>
      <c r="O103" s="235"/>
      <c r="P103" s="235"/>
      <c r="Q103" s="235"/>
      <c r="R103" s="116"/>
    </row>
    <row r="104" spans="2:18" s="7" customFormat="1" ht="19.899999999999999" customHeight="1">
      <c r="B104" s="115"/>
      <c r="D104" s="92" t="s">
        <v>119</v>
      </c>
      <c r="N104" s="207">
        <f>N735</f>
        <v>0</v>
      </c>
      <c r="O104" s="235"/>
      <c r="P104" s="235"/>
      <c r="Q104" s="235"/>
      <c r="R104" s="116"/>
    </row>
    <row r="105" spans="2:18" s="7" customFormat="1" ht="19.899999999999999" customHeight="1">
      <c r="B105" s="115"/>
      <c r="D105" s="92" t="s">
        <v>120</v>
      </c>
      <c r="N105" s="207">
        <f>N746</f>
        <v>0</v>
      </c>
      <c r="O105" s="235"/>
      <c r="P105" s="235"/>
      <c r="Q105" s="235"/>
      <c r="R105" s="116"/>
    </row>
    <row r="106" spans="2:18" s="7" customFormat="1" ht="19.899999999999999" customHeight="1">
      <c r="B106" s="115"/>
      <c r="D106" s="92" t="s">
        <v>121</v>
      </c>
      <c r="N106" s="207">
        <f>N760</f>
        <v>0</v>
      </c>
      <c r="O106" s="235"/>
      <c r="P106" s="235"/>
      <c r="Q106" s="235"/>
      <c r="R106" s="116"/>
    </row>
    <row r="107" spans="2:18" s="7" customFormat="1" ht="19.899999999999999" customHeight="1">
      <c r="B107" s="115"/>
      <c r="D107" s="92" t="s">
        <v>122</v>
      </c>
      <c r="N107" s="207">
        <f>N861</f>
        <v>0</v>
      </c>
      <c r="O107" s="235"/>
      <c r="P107" s="235"/>
      <c r="Q107" s="235"/>
      <c r="R107" s="116"/>
    </row>
    <row r="108" spans="2:18" s="7" customFormat="1" ht="19.899999999999999" customHeight="1">
      <c r="B108" s="115"/>
      <c r="D108" s="92" t="s">
        <v>123</v>
      </c>
      <c r="N108" s="207">
        <f>N903</f>
        <v>0</v>
      </c>
      <c r="O108" s="235"/>
      <c r="P108" s="235"/>
      <c r="Q108" s="235"/>
      <c r="R108" s="116"/>
    </row>
    <row r="109" spans="2:18" s="7" customFormat="1" ht="19.899999999999999" customHeight="1">
      <c r="B109" s="115"/>
      <c r="D109" s="92" t="s">
        <v>124</v>
      </c>
      <c r="N109" s="207">
        <f>N905</f>
        <v>0</v>
      </c>
      <c r="O109" s="235"/>
      <c r="P109" s="235"/>
      <c r="Q109" s="235"/>
      <c r="R109" s="116"/>
    </row>
    <row r="110" spans="2:18" s="7" customFormat="1" ht="19.899999999999999" customHeight="1">
      <c r="B110" s="115"/>
      <c r="D110" s="92" t="s">
        <v>125</v>
      </c>
      <c r="N110" s="207">
        <f>N914</f>
        <v>0</v>
      </c>
      <c r="O110" s="235"/>
      <c r="P110" s="235"/>
      <c r="Q110" s="235"/>
      <c r="R110" s="116"/>
    </row>
    <row r="111" spans="2:18" s="7" customFormat="1" ht="19.899999999999999" customHeight="1">
      <c r="B111" s="115"/>
      <c r="D111" s="92" t="s">
        <v>126</v>
      </c>
      <c r="N111" s="207">
        <f>N932</f>
        <v>0</v>
      </c>
      <c r="O111" s="235"/>
      <c r="P111" s="235"/>
      <c r="Q111" s="235"/>
      <c r="R111" s="116"/>
    </row>
    <row r="112" spans="2:18" s="7" customFormat="1" ht="19.899999999999999" customHeight="1">
      <c r="B112" s="115"/>
      <c r="D112" s="92" t="s">
        <v>127</v>
      </c>
      <c r="N112" s="207">
        <f>N952</f>
        <v>0</v>
      </c>
      <c r="O112" s="235"/>
      <c r="P112" s="235"/>
      <c r="Q112" s="235"/>
      <c r="R112" s="116"/>
    </row>
    <row r="113" spans="2:65" s="6" customFormat="1" ht="24.95" customHeight="1">
      <c r="B113" s="112"/>
      <c r="D113" s="113" t="s">
        <v>128</v>
      </c>
      <c r="N113" s="233">
        <f>N960</f>
        <v>0</v>
      </c>
      <c r="O113" s="234"/>
      <c r="P113" s="234"/>
      <c r="Q113" s="234"/>
      <c r="R113" s="114"/>
    </row>
    <row r="114" spans="2:65" s="7" customFormat="1" ht="19.899999999999999" customHeight="1">
      <c r="B114" s="115"/>
      <c r="D114" s="92" t="s">
        <v>129</v>
      </c>
      <c r="N114" s="207">
        <f>N961</f>
        <v>0</v>
      </c>
      <c r="O114" s="235"/>
      <c r="P114" s="235"/>
      <c r="Q114" s="235"/>
      <c r="R114" s="116"/>
    </row>
    <row r="115" spans="2:65" s="7" customFormat="1" ht="19.899999999999999" customHeight="1">
      <c r="B115" s="115"/>
      <c r="D115" s="92" t="s">
        <v>130</v>
      </c>
      <c r="N115" s="207">
        <f>N965</f>
        <v>0</v>
      </c>
      <c r="O115" s="235"/>
      <c r="P115" s="235"/>
      <c r="Q115" s="235"/>
      <c r="R115" s="116"/>
    </row>
    <row r="116" spans="2:65" s="1" customFormat="1" ht="21.75" customHeight="1">
      <c r="B116" s="35"/>
      <c r="R116" s="36"/>
    </row>
    <row r="117" spans="2:65" s="1" customFormat="1" ht="29.25" customHeight="1">
      <c r="B117" s="35"/>
      <c r="C117" s="111" t="s">
        <v>131</v>
      </c>
      <c r="N117" s="232" t="e">
        <f>ROUND(N118+N119+N120+N121+N122+N123,2)</f>
        <v>#VALUE!</v>
      </c>
      <c r="O117" s="236"/>
      <c r="P117" s="236"/>
      <c r="Q117" s="236"/>
      <c r="R117" s="36"/>
      <c r="T117" s="117"/>
      <c r="U117" s="118" t="s">
        <v>39</v>
      </c>
    </row>
    <row r="118" spans="2:65" s="1" customFormat="1" ht="18" customHeight="1">
      <c r="B118" s="119"/>
      <c r="C118" s="120"/>
      <c r="D118" s="208" t="s">
        <v>132</v>
      </c>
      <c r="E118" s="237"/>
      <c r="F118" s="237"/>
      <c r="G118" s="237"/>
      <c r="H118" s="237"/>
      <c r="I118" s="120"/>
      <c r="J118" s="120"/>
      <c r="K118" s="120"/>
      <c r="L118" s="120"/>
      <c r="M118" s="120"/>
      <c r="N118" s="210" t="e">
        <f>ROUND(N87*T118,2)</f>
        <v>#VALUE!</v>
      </c>
      <c r="O118" s="238"/>
      <c r="P118" s="238"/>
      <c r="Q118" s="238"/>
      <c r="R118" s="122"/>
      <c r="S118" s="120"/>
      <c r="T118" s="123"/>
      <c r="U118" s="124" t="s">
        <v>42</v>
      </c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  <c r="AF118" s="120"/>
      <c r="AG118" s="120"/>
      <c r="AH118" s="120"/>
      <c r="AI118" s="120"/>
      <c r="AJ118" s="120"/>
      <c r="AK118" s="120"/>
      <c r="AL118" s="120"/>
      <c r="AM118" s="120"/>
      <c r="AN118" s="120"/>
      <c r="AO118" s="120"/>
      <c r="AP118" s="120"/>
      <c r="AQ118" s="120"/>
      <c r="AR118" s="120"/>
      <c r="AS118" s="120"/>
      <c r="AT118" s="120"/>
      <c r="AU118" s="120"/>
      <c r="AV118" s="120"/>
      <c r="AW118" s="120"/>
      <c r="AX118" s="120"/>
      <c r="AY118" s="125" t="s">
        <v>133</v>
      </c>
      <c r="AZ118" s="120"/>
      <c r="BA118" s="120"/>
      <c r="BB118" s="120"/>
      <c r="BC118" s="120"/>
      <c r="BD118" s="120"/>
      <c r="BE118" s="126">
        <f t="shared" ref="BE118:BE123" si="0">IF(U118="základná",N118,0)</f>
        <v>0</v>
      </c>
      <c r="BF118" s="126" t="e">
        <f t="shared" ref="BF118:BF123" si="1">IF(U118="znížená",N118,0)</f>
        <v>#VALUE!</v>
      </c>
      <c r="BG118" s="126">
        <f t="shared" ref="BG118:BG123" si="2">IF(U118="zákl. prenesená",N118,0)</f>
        <v>0</v>
      </c>
      <c r="BH118" s="126">
        <f t="shared" ref="BH118:BH123" si="3">IF(U118="zníž. prenesená",N118,0)</f>
        <v>0</v>
      </c>
      <c r="BI118" s="126">
        <f t="shared" ref="BI118:BI123" si="4">IF(U118="nulová",N118,0)</f>
        <v>0</v>
      </c>
      <c r="BJ118" s="125" t="s">
        <v>134</v>
      </c>
      <c r="BK118" s="120"/>
      <c r="BL118" s="120"/>
      <c r="BM118" s="120"/>
    </row>
    <row r="119" spans="2:65" s="1" customFormat="1" ht="18" customHeight="1">
      <c r="B119" s="119"/>
      <c r="C119" s="120"/>
      <c r="D119" s="208" t="s">
        <v>135</v>
      </c>
      <c r="E119" s="237"/>
      <c r="F119" s="237"/>
      <c r="G119" s="237"/>
      <c r="H119" s="237"/>
      <c r="I119" s="120"/>
      <c r="J119" s="120"/>
      <c r="K119" s="120"/>
      <c r="L119" s="120"/>
      <c r="M119" s="120"/>
      <c r="N119" s="210" t="e">
        <f>ROUND(N87*T119,2)</f>
        <v>#VALUE!</v>
      </c>
      <c r="O119" s="238"/>
      <c r="P119" s="238"/>
      <c r="Q119" s="238"/>
      <c r="R119" s="122"/>
      <c r="S119" s="120"/>
      <c r="T119" s="123"/>
      <c r="U119" s="124" t="s">
        <v>42</v>
      </c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  <c r="AF119" s="120"/>
      <c r="AG119" s="120"/>
      <c r="AH119" s="120"/>
      <c r="AI119" s="120"/>
      <c r="AJ119" s="120"/>
      <c r="AK119" s="120"/>
      <c r="AL119" s="120"/>
      <c r="AM119" s="120"/>
      <c r="AN119" s="120"/>
      <c r="AO119" s="120"/>
      <c r="AP119" s="120"/>
      <c r="AQ119" s="120"/>
      <c r="AR119" s="120"/>
      <c r="AS119" s="120"/>
      <c r="AT119" s="120"/>
      <c r="AU119" s="120"/>
      <c r="AV119" s="120"/>
      <c r="AW119" s="120"/>
      <c r="AX119" s="120"/>
      <c r="AY119" s="125" t="s">
        <v>133</v>
      </c>
      <c r="AZ119" s="120"/>
      <c r="BA119" s="120"/>
      <c r="BB119" s="120"/>
      <c r="BC119" s="120"/>
      <c r="BD119" s="120"/>
      <c r="BE119" s="126">
        <f t="shared" si="0"/>
        <v>0</v>
      </c>
      <c r="BF119" s="126" t="e">
        <f t="shared" si="1"/>
        <v>#VALUE!</v>
      </c>
      <c r="BG119" s="126">
        <f t="shared" si="2"/>
        <v>0</v>
      </c>
      <c r="BH119" s="126">
        <f t="shared" si="3"/>
        <v>0</v>
      </c>
      <c r="BI119" s="126">
        <f t="shared" si="4"/>
        <v>0</v>
      </c>
      <c r="BJ119" s="125" t="s">
        <v>134</v>
      </c>
      <c r="BK119" s="120"/>
      <c r="BL119" s="120"/>
      <c r="BM119" s="120"/>
    </row>
    <row r="120" spans="2:65" s="1" customFormat="1" ht="18" customHeight="1">
      <c r="B120" s="119"/>
      <c r="C120" s="120"/>
      <c r="D120" s="208" t="s">
        <v>136</v>
      </c>
      <c r="E120" s="237"/>
      <c r="F120" s="237"/>
      <c r="G120" s="237"/>
      <c r="H120" s="237"/>
      <c r="I120" s="120"/>
      <c r="J120" s="120"/>
      <c r="K120" s="120"/>
      <c r="L120" s="120"/>
      <c r="M120" s="120"/>
      <c r="N120" s="210" t="e">
        <f>ROUND(N87*T120,2)</f>
        <v>#VALUE!</v>
      </c>
      <c r="O120" s="238"/>
      <c r="P120" s="238"/>
      <c r="Q120" s="238"/>
      <c r="R120" s="122"/>
      <c r="S120" s="120"/>
      <c r="T120" s="123"/>
      <c r="U120" s="124" t="s">
        <v>42</v>
      </c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  <c r="AF120" s="120"/>
      <c r="AG120" s="120"/>
      <c r="AH120" s="120"/>
      <c r="AI120" s="120"/>
      <c r="AJ120" s="120"/>
      <c r="AK120" s="120"/>
      <c r="AL120" s="120"/>
      <c r="AM120" s="120"/>
      <c r="AN120" s="120"/>
      <c r="AO120" s="120"/>
      <c r="AP120" s="120"/>
      <c r="AQ120" s="120"/>
      <c r="AR120" s="120"/>
      <c r="AS120" s="120"/>
      <c r="AT120" s="120"/>
      <c r="AU120" s="120"/>
      <c r="AV120" s="120"/>
      <c r="AW120" s="120"/>
      <c r="AX120" s="120"/>
      <c r="AY120" s="125" t="s">
        <v>133</v>
      </c>
      <c r="AZ120" s="120"/>
      <c r="BA120" s="120"/>
      <c r="BB120" s="120"/>
      <c r="BC120" s="120"/>
      <c r="BD120" s="120"/>
      <c r="BE120" s="126">
        <f t="shared" si="0"/>
        <v>0</v>
      </c>
      <c r="BF120" s="126" t="e">
        <f t="shared" si="1"/>
        <v>#VALUE!</v>
      </c>
      <c r="BG120" s="126">
        <f t="shared" si="2"/>
        <v>0</v>
      </c>
      <c r="BH120" s="126">
        <f t="shared" si="3"/>
        <v>0</v>
      </c>
      <c r="BI120" s="126">
        <f t="shared" si="4"/>
        <v>0</v>
      </c>
      <c r="BJ120" s="125" t="s">
        <v>134</v>
      </c>
      <c r="BK120" s="120"/>
      <c r="BL120" s="120"/>
      <c r="BM120" s="120"/>
    </row>
    <row r="121" spans="2:65" s="1" customFormat="1" ht="18" customHeight="1">
      <c r="B121" s="119"/>
      <c r="C121" s="120"/>
      <c r="D121" s="208" t="s">
        <v>137</v>
      </c>
      <c r="E121" s="237"/>
      <c r="F121" s="237"/>
      <c r="G121" s="237"/>
      <c r="H121" s="237"/>
      <c r="I121" s="120"/>
      <c r="J121" s="120"/>
      <c r="K121" s="120"/>
      <c r="L121" s="120"/>
      <c r="M121" s="120"/>
      <c r="N121" s="210" t="e">
        <f>ROUND(N87*T121,2)</f>
        <v>#VALUE!</v>
      </c>
      <c r="O121" s="238"/>
      <c r="P121" s="238"/>
      <c r="Q121" s="238"/>
      <c r="R121" s="122"/>
      <c r="S121" s="120"/>
      <c r="T121" s="123"/>
      <c r="U121" s="124" t="s">
        <v>42</v>
      </c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  <c r="AF121" s="120"/>
      <c r="AG121" s="120"/>
      <c r="AH121" s="120"/>
      <c r="AI121" s="120"/>
      <c r="AJ121" s="120"/>
      <c r="AK121" s="120"/>
      <c r="AL121" s="120"/>
      <c r="AM121" s="120"/>
      <c r="AN121" s="120"/>
      <c r="AO121" s="120"/>
      <c r="AP121" s="120"/>
      <c r="AQ121" s="120"/>
      <c r="AR121" s="120"/>
      <c r="AS121" s="120"/>
      <c r="AT121" s="120"/>
      <c r="AU121" s="120"/>
      <c r="AV121" s="120"/>
      <c r="AW121" s="120"/>
      <c r="AX121" s="120"/>
      <c r="AY121" s="125" t="s">
        <v>133</v>
      </c>
      <c r="AZ121" s="120"/>
      <c r="BA121" s="120"/>
      <c r="BB121" s="120"/>
      <c r="BC121" s="120"/>
      <c r="BD121" s="120"/>
      <c r="BE121" s="126">
        <f t="shared" si="0"/>
        <v>0</v>
      </c>
      <c r="BF121" s="126" t="e">
        <f t="shared" si="1"/>
        <v>#VALUE!</v>
      </c>
      <c r="BG121" s="126">
        <f t="shared" si="2"/>
        <v>0</v>
      </c>
      <c r="BH121" s="126">
        <f t="shared" si="3"/>
        <v>0</v>
      </c>
      <c r="BI121" s="126">
        <f t="shared" si="4"/>
        <v>0</v>
      </c>
      <c r="BJ121" s="125" t="s">
        <v>134</v>
      </c>
      <c r="BK121" s="120"/>
      <c r="BL121" s="120"/>
      <c r="BM121" s="120"/>
    </row>
    <row r="122" spans="2:65" s="1" customFormat="1" ht="18" customHeight="1">
      <c r="B122" s="119"/>
      <c r="C122" s="120"/>
      <c r="D122" s="208" t="s">
        <v>138</v>
      </c>
      <c r="E122" s="237"/>
      <c r="F122" s="237"/>
      <c r="G122" s="237"/>
      <c r="H122" s="237"/>
      <c r="I122" s="120"/>
      <c r="J122" s="120"/>
      <c r="K122" s="120"/>
      <c r="L122" s="120"/>
      <c r="M122" s="120"/>
      <c r="N122" s="210" t="e">
        <f>ROUND(N87*T122,2)</f>
        <v>#VALUE!</v>
      </c>
      <c r="O122" s="238"/>
      <c r="P122" s="238"/>
      <c r="Q122" s="238"/>
      <c r="R122" s="122"/>
      <c r="S122" s="120"/>
      <c r="T122" s="123"/>
      <c r="U122" s="124" t="s">
        <v>42</v>
      </c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  <c r="AF122" s="120"/>
      <c r="AG122" s="120"/>
      <c r="AH122" s="120"/>
      <c r="AI122" s="120"/>
      <c r="AJ122" s="120"/>
      <c r="AK122" s="120"/>
      <c r="AL122" s="120"/>
      <c r="AM122" s="120"/>
      <c r="AN122" s="120"/>
      <c r="AO122" s="120"/>
      <c r="AP122" s="120"/>
      <c r="AQ122" s="120"/>
      <c r="AR122" s="120"/>
      <c r="AS122" s="120"/>
      <c r="AT122" s="120"/>
      <c r="AU122" s="120"/>
      <c r="AV122" s="120"/>
      <c r="AW122" s="120"/>
      <c r="AX122" s="120"/>
      <c r="AY122" s="125" t="s">
        <v>133</v>
      </c>
      <c r="AZ122" s="120"/>
      <c r="BA122" s="120"/>
      <c r="BB122" s="120"/>
      <c r="BC122" s="120"/>
      <c r="BD122" s="120"/>
      <c r="BE122" s="126">
        <f t="shared" si="0"/>
        <v>0</v>
      </c>
      <c r="BF122" s="126" t="e">
        <f t="shared" si="1"/>
        <v>#VALUE!</v>
      </c>
      <c r="BG122" s="126">
        <f t="shared" si="2"/>
        <v>0</v>
      </c>
      <c r="BH122" s="126">
        <f t="shared" si="3"/>
        <v>0</v>
      </c>
      <c r="BI122" s="126">
        <f t="shared" si="4"/>
        <v>0</v>
      </c>
      <c r="BJ122" s="125" t="s">
        <v>134</v>
      </c>
      <c r="BK122" s="120"/>
      <c r="BL122" s="120"/>
      <c r="BM122" s="120"/>
    </row>
    <row r="123" spans="2:65" s="1" customFormat="1" ht="18" customHeight="1">
      <c r="B123" s="119"/>
      <c r="C123" s="120"/>
      <c r="D123" s="121" t="s">
        <v>139</v>
      </c>
      <c r="E123" s="120"/>
      <c r="F123" s="120"/>
      <c r="G123" s="120"/>
      <c r="H123" s="120"/>
      <c r="I123" s="120"/>
      <c r="J123" s="120"/>
      <c r="K123" s="120"/>
      <c r="L123" s="120"/>
      <c r="M123" s="120"/>
      <c r="N123" s="210" t="e">
        <f>ROUND(N87*T123,2)</f>
        <v>#VALUE!</v>
      </c>
      <c r="O123" s="238"/>
      <c r="P123" s="238"/>
      <c r="Q123" s="238"/>
      <c r="R123" s="122"/>
      <c r="S123" s="120"/>
      <c r="T123" s="127"/>
      <c r="U123" s="128" t="s">
        <v>42</v>
      </c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  <c r="AF123" s="120"/>
      <c r="AG123" s="120"/>
      <c r="AH123" s="120"/>
      <c r="AI123" s="120"/>
      <c r="AJ123" s="120"/>
      <c r="AK123" s="120"/>
      <c r="AL123" s="120"/>
      <c r="AM123" s="120"/>
      <c r="AN123" s="120"/>
      <c r="AO123" s="120"/>
      <c r="AP123" s="120"/>
      <c r="AQ123" s="120"/>
      <c r="AR123" s="120"/>
      <c r="AS123" s="120"/>
      <c r="AT123" s="120"/>
      <c r="AU123" s="120"/>
      <c r="AV123" s="120"/>
      <c r="AW123" s="120"/>
      <c r="AX123" s="120"/>
      <c r="AY123" s="125" t="s">
        <v>140</v>
      </c>
      <c r="AZ123" s="120"/>
      <c r="BA123" s="120"/>
      <c r="BB123" s="120"/>
      <c r="BC123" s="120"/>
      <c r="BD123" s="120"/>
      <c r="BE123" s="126">
        <f t="shared" si="0"/>
        <v>0</v>
      </c>
      <c r="BF123" s="126" t="e">
        <f t="shared" si="1"/>
        <v>#VALUE!</v>
      </c>
      <c r="BG123" s="126">
        <f t="shared" si="2"/>
        <v>0</v>
      </c>
      <c r="BH123" s="126">
        <f t="shared" si="3"/>
        <v>0</v>
      </c>
      <c r="BI123" s="126">
        <f t="shared" si="4"/>
        <v>0</v>
      </c>
      <c r="BJ123" s="125" t="s">
        <v>134</v>
      </c>
      <c r="BK123" s="120"/>
      <c r="BL123" s="120"/>
      <c r="BM123" s="120"/>
    </row>
    <row r="124" spans="2:65" s="1" customFormat="1">
      <c r="B124" s="35"/>
      <c r="R124" s="36"/>
    </row>
    <row r="125" spans="2:65" s="1" customFormat="1" ht="29.25" customHeight="1">
      <c r="B125" s="35"/>
      <c r="C125" s="103" t="s">
        <v>90</v>
      </c>
      <c r="D125" s="104"/>
      <c r="E125" s="104"/>
      <c r="F125" s="104"/>
      <c r="G125" s="104"/>
      <c r="H125" s="104"/>
      <c r="I125" s="104"/>
      <c r="J125" s="104"/>
      <c r="K125" s="104"/>
      <c r="L125" s="211" t="e">
        <f>ROUND(SUM(N87+N117),2)</f>
        <v>#VALUE!</v>
      </c>
      <c r="M125" s="211"/>
      <c r="N125" s="211"/>
      <c r="O125" s="211"/>
      <c r="P125" s="211"/>
      <c r="Q125" s="211"/>
      <c r="R125" s="36"/>
    </row>
    <row r="126" spans="2:65" s="1" customFormat="1" ht="6.95" customHeight="1">
      <c r="B126" s="57"/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  <c r="N126" s="58"/>
      <c r="O126" s="58"/>
      <c r="P126" s="58"/>
      <c r="Q126" s="58"/>
      <c r="R126" s="59"/>
    </row>
    <row r="130" spans="2:65" s="1" customFormat="1" ht="6.95" customHeight="1">
      <c r="B130" s="60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2"/>
    </row>
    <row r="131" spans="2:65" s="1" customFormat="1" ht="36.950000000000003" customHeight="1">
      <c r="B131" s="35"/>
      <c r="C131" s="179" t="s">
        <v>141</v>
      </c>
      <c r="D131" s="221"/>
      <c r="E131" s="221"/>
      <c r="F131" s="221"/>
      <c r="G131" s="221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36"/>
    </row>
    <row r="132" spans="2:65" s="1" customFormat="1" ht="6.95" customHeight="1">
      <c r="B132" s="35"/>
      <c r="R132" s="36"/>
    </row>
    <row r="133" spans="2:65" s="1" customFormat="1" ht="36.950000000000003" customHeight="1">
      <c r="B133" s="35"/>
      <c r="C133" s="66" t="s">
        <v>17</v>
      </c>
      <c r="F133" s="213" t="str">
        <f>F6</f>
        <v>Prístavba ZŠ Rozhanovce</v>
      </c>
      <c r="G133" s="221"/>
      <c r="H133" s="221"/>
      <c r="I133" s="221"/>
      <c r="J133" s="221"/>
      <c r="K133" s="221"/>
      <c r="L133" s="221"/>
      <c r="M133" s="221"/>
      <c r="N133" s="221"/>
      <c r="O133" s="221"/>
      <c r="P133" s="221"/>
      <c r="R133" s="36"/>
    </row>
    <row r="134" spans="2:65" s="1" customFormat="1" ht="6.95" customHeight="1">
      <c r="B134" s="35"/>
      <c r="R134" s="36"/>
    </row>
    <row r="135" spans="2:65" s="1" customFormat="1" ht="18" customHeight="1">
      <c r="B135" s="35"/>
      <c r="C135" s="30" t="s">
        <v>21</v>
      </c>
      <c r="F135" s="28" t="str">
        <f>F8</f>
        <v>Rozhanovce</v>
      </c>
      <c r="K135" s="30" t="s">
        <v>23</v>
      </c>
      <c r="M135" s="223" t="str">
        <f>IF(O8="","",O8)</f>
        <v>27. 5. 2018</v>
      </c>
      <c r="N135" s="223"/>
      <c r="O135" s="223"/>
      <c r="P135" s="223"/>
      <c r="R135" s="36"/>
    </row>
    <row r="136" spans="2:65" s="1" customFormat="1" ht="6.95" customHeight="1">
      <c r="B136" s="35"/>
      <c r="R136" s="36"/>
    </row>
    <row r="137" spans="2:65" s="1" customFormat="1" ht="15">
      <c r="B137" s="35"/>
      <c r="C137" s="30" t="s">
        <v>25</v>
      </c>
      <c r="F137" s="28" t="str">
        <f>E11</f>
        <v xml:space="preserve"> </v>
      </c>
      <c r="K137" s="30" t="s">
        <v>31</v>
      </c>
      <c r="M137" s="183" t="str">
        <f>E17</f>
        <v xml:space="preserve"> </v>
      </c>
      <c r="N137" s="183"/>
      <c r="O137" s="183"/>
      <c r="P137" s="183"/>
      <c r="Q137" s="183"/>
      <c r="R137" s="36"/>
    </row>
    <row r="138" spans="2:65" s="1" customFormat="1" ht="14.45" customHeight="1">
      <c r="B138" s="35"/>
      <c r="C138" s="30" t="s">
        <v>29</v>
      </c>
      <c r="F138" s="28" t="str">
        <f>IF(E14="","",E14)</f>
        <v>Vyplň údaj</v>
      </c>
      <c r="K138" s="30" t="s">
        <v>34</v>
      </c>
      <c r="M138" s="183" t="str">
        <f>E20</f>
        <v xml:space="preserve"> </v>
      </c>
      <c r="N138" s="183"/>
      <c r="O138" s="183"/>
      <c r="P138" s="183"/>
      <c r="Q138" s="183"/>
      <c r="R138" s="36"/>
    </row>
    <row r="139" spans="2:65" s="1" customFormat="1" ht="10.35" customHeight="1">
      <c r="B139" s="35"/>
      <c r="R139" s="36"/>
    </row>
    <row r="140" spans="2:65" s="8" customFormat="1" ht="29.25" customHeight="1">
      <c r="B140" s="129"/>
      <c r="C140" s="130" t="s">
        <v>142</v>
      </c>
      <c r="D140" s="131" t="s">
        <v>143</v>
      </c>
      <c r="E140" s="131" t="s">
        <v>57</v>
      </c>
      <c r="F140" s="239" t="s">
        <v>144</v>
      </c>
      <c r="G140" s="239"/>
      <c r="H140" s="239"/>
      <c r="I140" s="239"/>
      <c r="J140" s="131" t="s">
        <v>145</v>
      </c>
      <c r="K140" s="131" t="s">
        <v>146</v>
      </c>
      <c r="L140" s="239" t="s">
        <v>147</v>
      </c>
      <c r="M140" s="239"/>
      <c r="N140" s="239" t="s">
        <v>100</v>
      </c>
      <c r="O140" s="239"/>
      <c r="P140" s="239"/>
      <c r="Q140" s="240"/>
      <c r="R140" s="132"/>
      <c r="T140" s="72" t="s">
        <v>148</v>
      </c>
      <c r="U140" s="73" t="s">
        <v>39</v>
      </c>
      <c r="V140" s="73" t="s">
        <v>149</v>
      </c>
      <c r="W140" s="73" t="s">
        <v>150</v>
      </c>
      <c r="X140" s="73" t="s">
        <v>151</v>
      </c>
      <c r="Y140" s="73" t="s">
        <v>152</v>
      </c>
      <c r="Z140" s="73" t="s">
        <v>153</v>
      </c>
      <c r="AA140" s="74" t="s">
        <v>154</v>
      </c>
    </row>
    <row r="141" spans="2:65" s="1" customFormat="1" ht="29.25" customHeight="1">
      <c r="B141" s="35"/>
      <c r="C141" s="76" t="s">
        <v>97</v>
      </c>
      <c r="N141" s="244" t="e">
        <f>BK141</f>
        <v>#VALUE!</v>
      </c>
      <c r="O141" s="245"/>
      <c r="P141" s="245"/>
      <c r="Q141" s="245"/>
      <c r="R141" s="36"/>
      <c r="T141" s="75"/>
      <c r="U141" s="49"/>
      <c r="V141" s="49"/>
      <c r="W141" s="133">
        <f>W142+W622+W960+W978</f>
        <v>0</v>
      </c>
      <c r="X141" s="49"/>
      <c r="Y141" s="133">
        <f>Y142+Y622+Y960+Y978</f>
        <v>5605.995522401884</v>
      </c>
      <c r="Z141" s="49"/>
      <c r="AA141" s="134">
        <f>AA142+AA622+AA960+AA978</f>
        <v>6.9273749999999996</v>
      </c>
      <c r="AT141" s="20" t="s">
        <v>74</v>
      </c>
      <c r="AU141" s="20" t="s">
        <v>102</v>
      </c>
      <c r="BK141" s="135" t="e">
        <f>BK142+BK622+BK960+BK978</f>
        <v>#VALUE!</v>
      </c>
    </row>
    <row r="142" spans="2:65" s="9" customFormat="1" ht="37.35" customHeight="1">
      <c r="B142" s="136"/>
      <c r="D142" s="137" t="s">
        <v>103</v>
      </c>
      <c r="E142" s="137"/>
      <c r="F142" s="137"/>
      <c r="G142" s="137"/>
      <c r="H142" s="137"/>
      <c r="I142" s="137"/>
      <c r="J142" s="137"/>
      <c r="K142" s="137"/>
      <c r="L142" s="137"/>
      <c r="M142" s="137"/>
      <c r="N142" s="246" t="e">
        <f>BK142</f>
        <v>#VALUE!</v>
      </c>
      <c r="O142" s="247"/>
      <c r="P142" s="247"/>
      <c r="Q142" s="247"/>
      <c r="R142" s="138"/>
      <c r="T142" s="139"/>
      <c r="W142" s="140">
        <f>W143+W174+W251+W361+W480+W484+W589+W620</f>
        <v>0</v>
      </c>
      <c r="Y142" s="140">
        <f>Y143+Y174+Y251+Y361+Y480+Y484+Y589+Y620</f>
        <v>1730.7013899818842</v>
      </c>
      <c r="AA142" s="141">
        <f>AA143+AA174+AA251+AA361+AA480+AA484+AA589+AA620</f>
        <v>6.9273749999999996</v>
      </c>
      <c r="AR142" s="142" t="s">
        <v>80</v>
      </c>
      <c r="AT142" s="143" t="s">
        <v>74</v>
      </c>
      <c r="AU142" s="143" t="s">
        <v>75</v>
      </c>
      <c r="AY142" s="142" t="s">
        <v>155</v>
      </c>
      <c r="BK142" s="144" t="e">
        <f>BK143+BK174+BK251+BK361+BK480+BK484+BK589+BK620</f>
        <v>#VALUE!</v>
      </c>
    </row>
    <row r="143" spans="2:65" s="9" customFormat="1" ht="19.899999999999999" customHeight="1">
      <c r="B143" s="136"/>
      <c r="D143" s="145" t="s">
        <v>104</v>
      </c>
      <c r="E143" s="145"/>
      <c r="F143" s="145"/>
      <c r="G143" s="145"/>
      <c r="H143" s="145"/>
      <c r="I143" s="145"/>
      <c r="J143" s="145"/>
      <c r="K143" s="145"/>
      <c r="L143" s="145"/>
      <c r="M143" s="145"/>
      <c r="N143" s="248">
        <f>BK143</f>
        <v>0</v>
      </c>
      <c r="O143" s="249"/>
      <c r="P143" s="249"/>
      <c r="Q143" s="249"/>
      <c r="R143" s="138"/>
      <c r="T143" s="139"/>
      <c r="W143" s="140">
        <f>SUM(W144:W173)</f>
        <v>0</v>
      </c>
      <c r="Y143" s="140">
        <f>SUM(Y144:Y173)</f>
        <v>0</v>
      </c>
      <c r="AA143" s="141">
        <f>SUM(AA144:AA173)</f>
        <v>0</v>
      </c>
      <c r="AR143" s="142" t="s">
        <v>80</v>
      </c>
      <c r="AT143" s="143" t="s">
        <v>74</v>
      </c>
      <c r="AU143" s="143" t="s">
        <v>80</v>
      </c>
      <c r="AY143" s="142" t="s">
        <v>155</v>
      </c>
      <c r="BK143" s="144">
        <f>SUM(BK144:BK173)</f>
        <v>0</v>
      </c>
    </row>
    <row r="144" spans="2:65" s="1" customFormat="1" ht="38.25" customHeight="1">
      <c r="B144" s="119"/>
      <c r="C144" s="146" t="s">
        <v>80</v>
      </c>
      <c r="D144" s="146" t="s">
        <v>156</v>
      </c>
      <c r="E144" s="147" t="s">
        <v>157</v>
      </c>
      <c r="F144" s="241" t="s">
        <v>158</v>
      </c>
      <c r="G144" s="241"/>
      <c r="H144" s="241"/>
      <c r="I144" s="241"/>
      <c r="J144" s="148" t="s">
        <v>159</v>
      </c>
      <c r="K144" s="149">
        <v>162.767</v>
      </c>
      <c r="L144" s="242">
        <v>0</v>
      </c>
      <c r="M144" s="242"/>
      <c r="N144" s="243">
        <f>ROUND(L144*K144,3)</f>
        <v>0</v>
      </c>
      <c r="O144" s="243"/>
      <c r="P144" s="243"/>
      <c r="Q144" s="243"/>
      <c r="R144" s="122"/>
      <c r="T144" s="151" t="s">
        <v>5</v>
      </c>
      <c r="U144" s="42" t="s">
        <v>42</v>
      </c>
      <c r="W144" s="152">
        <f>V144*K144</f>
        <v>0</v>
      </c>
      <c r="X144" s="152">
        <v>0</v>
      </c>
      <c r="Y144" s="152">
        <f>X144*K144</f>
        <v>0</v>
      </c>
      <c r="Z144" s="152">
        <v>0</v>
      </c>
      <c r="AA144" s="153">
        <f>Z144*K144</f>
        <v>0</v>
      </c>
      <c r="AR144" s="20" t="s">
        <v>160</v>
      </c>
      <c r="AT144" s="20" t="s">
        <v>156</v>
      </c>
      <c r="AU144" s="20" t="s">
        <v>134</v>
      </c>
      <c r="AY144" s="20" t="s">
        <v>155</v>
      </c>
      <c r="BE144" s="96">
        <f>IF(U144="základná",N144,0)</f>
        <v>0</v>
      </c>
      <c r="BF144" s="96">
        <f>IF(U144="znížená",N144,0)</f>
        <v>0</v>
      </c>
      <c r="BG144" s="96">
        <f>IF(U144="zákl. prenesená",N144,0)</f>
        <v>0</v>
      </c>
      <c r="BH144" s="96">
        <f>IF(U144="zníž. prenesená",N144,0)</f>
        <v>0</v>
      </c>
      <c r="BI144" s="96">
        <f>IF(U144="nulová",N144,0)</f>
        <v>0</v>
      </c>
      <c r="BJ144" s="20" t="s">
        <v>134</v>
      </c>
      <c r="BK144" s="154">
        <f>ROUND(L144*K144,3)</f>
        <v>0</v>
      </c>
      <c r="BL144" s="20" t="s">
        <v>160</v>
      </c>
      <c r="BM144" s="20" t="s">
        <v>161</v>
      </c>
    </row>
    <row r="145" spans="2:65" s="10" customFormat="1" ht="16.5" customHeight="1">
      <c r="B145" s="155"/>
      <c r="E145" s="156" t="s">
        <v>5</v>
      </c>
      <c r="F145" s="250" t="s">
        <v>162</v>
      </c>
      <c r="G145" s="251"/>
      <c r="H145" s="251"/>
      <c r="I145" s="251"/>
      <c r="K145" s="157">
        <v>126.76600000000001</v>
      </c>
      <c r="R145" s="158"/>
      <c r="T145" s="159"/>
      <c r="AA145" s="160"/>
      <c r="AT145" s="156" t="s">
        <v>163</v>
      </c>
      <c r="AU145" s="156" t="s">
        <v>134</v>
      </c>
      <c r="AV145" s="10" t="s">
        <v>134</v>
      </c>
      <c r="AW145" s="10" t="s">
        <v>32</v>
      </c>
      <c r="AX145" s="10" t="s">
        <v>75</v>
      </c>
      <c r="AY145" s="156" t="s">
        <v>155</v>
      </c>
    </row>
    <row r="146" spans="2:65" s="10" customFormat="1" ht="16.5" customHeight="1">
      <c r="B146" s="155"/>
      <c r="E146" s="156" t="s">
        <v>5</v>
      </c>
      <c r="F146" s="252" t="s">
        <v>164</v>
      </c>
      <c r="G146" s="253"/>
      <c r="H146" s="253"/>
      <c r="I146" s="253"/>
      <c r="K146" s="157">
        <v>13.676</v>
      </c>
      <c r="R146" s="158"/>
      <c r="T146" s="159"/>
      <c r="AA146" s="160"/>
      <c r="AT146" s="156" t="s">
        <v>163</v>
      </c>
      <c r="AU146" s="156" t="s">
        <v>134</v>
      </c>
      <c r="AV146" s="10" t="s">
        <v>134</v>
      </c>
      <c r="AW146" s="10" t="s">
        <v>32</v>
      </c>
      <c r="AX146" s="10" t="s">
        <v>75</v>
      </c>
      <c r="AY146" s="156" t="s">
        <v>155</v>
      </c>
    </row>
    <row r="147" spans="2:65" s="10" customFormat="1" ht="16.5" customHeight="1">
      <c r="B147" s="155"/>
      <c r="E147" s="156" t="s">
        <v>5</v>
      </c>
      <c r="F147" s="252" t="s">
        <v>165</v>
      </c>
      <c r="G147" s="253"/>
      <c r="H147" s="253"/>
      <c r="I147" s="253"/>
      <c r="K147" s="157">
        <v>22.324999999999999</v>
      </c>
      <c r="R147" s="158"/>
      <c r="T147" s="159"/>
      <c r="AA147" s="160"/>
      <c r="AT147" s="156" t="s">
        <v>163</v>
      </c>
      <c r="AU147" s="156" t="s">
        <v>134</v>
      </c>
      <c r="AV147" s="10" t="s">
        <v>134</v>
      </c>
      <c r="AW147" s="10" t="s">
        <v>32</v>
      </c>
      <c r="AX147" s="10" t="s">
        <v>75</v>
      </c>
      <c r="AY147" s="156" t="s">
        <v>155</v>
      </c>
    </row>
    <row r="148" spans="2:65" s="11" customFormat="1" ht="16.5" customHeight="1">
      <c r="B148" s="161"/>
      <c r="E148" s="162" t="s">
        <v>5</v>
      </c>
      <c r="F148" s="254" t="s">
        <v>166</v>
      </c>
      <c r="G148" s="255"/>
      <c r="H148" s="255"/>
      <c r="I148" s="255"/>
      <c r="K148" s="163">
        <v>162.767</v>
      </c>
      <c r="R148" s="164"/>
      <c r="T148" s="165"/>
      <c r="AA148" s="166"/>
      <c r="AT148" s="162" t="s">
        <v>163</v>
      </c>
      <c r="AU148" s="162" t="s">
        <v>134</v>
      </c>
      <c r="AV148" s="11" t="s">
        <v>160</v>
      </c>
      <c r="AW148" s="11" t="s">
        <v>32</v>
      </c>
      <c r="AX148" s="11" t="s">
        <v>80</v>
      </c>
      <c r="AY148" s="162" t="s">
        <v>155</v>
      </c>
    </row>
    <row r="149" spans="2:65" s="1" customFormat="1" ht="25.5" customHeight="1">
      <c r="B149" s="119"/>
      <c r="C149" s="146" t="s">
        <v>134</v>
      </c>
      <c r="D149" s="146" t="s">
        <v>156</v>
      </c>
      <c r="E149" s="147" t="s">
        <v>167</v>
      </c>
      <c r="F149" s="241" t="s">
        <v>168</v>
      </c>
      <c r="G149" s="241"/>
      <c r="H149" s="241"/>
      <c r="I149" s="241"/>
      <c r="J149" s="148" t="s">
        <v>159</v>
      </c>
      <c r="K149" s="149">
        <v>7.6639999999999997</v>
      </c>
      <c r="L149" s="242">
        <v>0</v>
      </c>
      <c r="M149" s="242"/>
      <c r="N149" s="243">
        <f>ROUND(L149*K149,3)</f>
        <v>0</v>
      </c>
      <c r="O149" s="243"/>
      <c r="P149" s="243"/>
      <c r="Q149" s="243"/>
      <c r="R149" s="122"/>
      <c r="T149" s="151" t="s">
        <v>5</v>
      </c>
      <c r="U149" s="42" t="s">
        <v>42</v>
      </c>
      <c r="W149" s="152">
        <f>V149*K149</f>
        <v>0</v>
      </c>
      <c r="X149" s="152">
        <v>0</v>
      </c>
      <c r="Y149" s="152">
        <f>X149*K149</f>
        <v>0</v>
      </c>
      <c r="Z149" s="152">
        <v>0</v>
      </c>
      <c r="AA149" s="153">
        <f>Z149*K149</f>
        <v>0</v>
      </c>
      <c r="AR149" s="20" t="s">
        <v>160</v>
      </c>
      <c r="AT149" s="20" t="s">
        <v>156</v>
      </c>
      <c r="AU149" s="20" t="s">
        <v>134</v>
      </c>
      <c r="AY149" s="20" t="s">
        <v>155</v>
      </c>
      <c r="BE149" s="96">
        <f>IF(U149="základná",N149,0)</f>
        <v>0</v>
      </c>
      <c r="BF149" s="96">
        <f>IF(U149="znížená",N149,0)</f>
        <v>0</v>
      </c>
      <c r="BG149" s="96">
        <f>IF(U149="zákl. prenesená",N149,0)</f>
        <v>0</v>
      </c>
      <c r="BH149" s="96">
        <f>IF(U149="zníž. prenesená",N149,0)</f>
        <v>0</v>
      </c>
      <c r="BI149" s="96">
        <f>IF(U149="nulová",N149,0)</f>
        <v>0</v>
      </c>
      <c r="BJ149" s="20" t="s">
        <v>134</v>
      </c>
      <c r="BK149" s="154">
        <f>ROUND(L149*K149,3)</f>
        <v>0</v>
      </c>
      <c r="BL149" s="20" t="s">
        <v>160</v>
      </c>
      <c r="BM149" s="20" t="s">
        <v>169</v>
      </c>
    </row>
    <row r="150" spans="2:65" s="10" customFormat="1" ht="16.5" customHeight="1">
      <c r="B150" s="155"/>
      <c r="E150" s="156" t="s">
        <v>5</v>
      </c>
      <c r="F150" s="250" t="s">
        <v>170</v>
      </c>
      <c r="G150" s="251"/>
      <c r="H150" s="251"/>
      <c r="I150" s="251"/>
      <c r="K150" s="157">
        <v>6.8689999999999998</v>
      </c>
      <c r="R150" s="158"/>
      <c r="T150" s="159"/>
      <c r="AA150" s="160"/>
      <c r="AT150" s="156" t="s">
        <v>163</v>
      </c>
      <c r="AU150" s="156" t="s">
        <v>134</v>
      </c>
      <c r="AV150" s="10" t="s">
        <v>134</v>
      </c>
      <c r="AW150" s="10" t="s">
        <v>32</v>
      </c>
      <c r="AX150" s="10" t="s">
        <v>75</v>
      </c>
      <c r="AY150" s="156" t="s">
        <v>155</v>
      </c>
    </row>
    <row r="151" spans="2:65" s="10" customFormat="1" ht="16.5" customHeight="1">
      <c r="B151" s="155"/>
      <c r="E151" s="156" t="s">
        <v>5</v>
      </c>
      <c r="F151" s="252" t="s">
        <v>171</v>
      </c>
      <c r="G151" s="253"/>
      <c r="H151" s="253"/>
      <c r="I151" s="253"/>
      <c r="K151" s="157">
        <v>0.79500000000000004</v>
      </c>
      <c r="R151" s="158"/>
      <c r="T151" s="159"/>
      <c r="AA151" s="160"/>
      <c r="AT151" s="156" t="s">
        <v>163</v>
      </c>
      <c r="AU151" s="156" t="s">
        <v>134</v>
      </c>
      <c r="AV151" s="10" t="s">
        <v>134</v>
      </c>
      <c r="AW151" s="10" t="s">
        <v>32</v>
      </c>
      <c r="AX151" s="10" t="s">
        <v>75</v>
      </c>
      <c r="AY151" s="156" t="s">
        <v>155</v>
      </c>
    </row>
    <row r="152" spans="2:65" s="11" customFormat="1" ht="16.5" customHeight="1">
      <c r="B152" s="161"/>
      <c r="E152" s="162" t="s">
        <v>5</v>
      </c>
      <c r="F152" s="254" t="s">
        <v>166</v>
      </c>
      <c r="G152" s="255"/>
      <c r="H152" s="255"/>
      <c r="I152" s="255"/>
      <c r="K152" s="163">
        <v>7.6639999999999997</v>
      </c>
      <c r="R152" s="164"/>
      <c r="T152" s="165"/>
      <c r="AA152" s="166"/>
      <c r="AT152" s="162" t="s">
        <v>163</v>
      </c>
      <c r="AU152" s="162" t="s">
        <v>134</v>
      </c>
      <c r="AV152" s="11" t="s">
        <v>160</v>
      </c>
      <c r="AW152" s="11" t="s">
        <v>32</v>
      </c>
      <c r="AX152" s="11" t="s">
        <v>80</v>
      </c>
      <c r="AY152" s="162" t="s">
        <v>155</v>
      </c>
    </row>
    <row r="153" spans="2:65" s="1" customFormat="1" ht="51" customHeight="1">
      <c r="B153" s="119"/>
      <c r="C153" s="146" t="s">
        <v>172</v>
      </c>
      <c r="D153" s="146" t="s">
        <v>156</v>
      </c>
      <c r="E153" s="147" t="s">
        <v>173</v>
      </c>
      <c r="F153" s="241" t="s">
        <v>174</v>
      </c>
      <c r="G153" s="241"/>
      <c r="H153" s="241"/>
      <c r="I153" s="241"/>
      <c r="J153" s="148" t="s">
        <v>159</v>
      </c>
      <c r="K153" s="149">
        <v>7.6639999999999997</v>
      </c>
      <c r="L153" s="242">
        <v>0</v>
      </c>
      <c r="M153" s="242"/>
      <c r="N153" s="243">
        <f>ROUND(L153*K153,3)</f>
        <v>0</v>
      </c>
      <c r="O153" s="243"/>
      <c r="P153" s="243"/>
      <c r="Q153" s="243"/>
      <c r="R153" s="122"/>
      <c r="T153" s="151" t="s">
        <v>5</v>
      </c>
      <c r="U153" s="42" t="s">
        <v>42</v>
      </c>
      <c r="W153" s="152">
        <f>V153*K153</f>
        <v>0</v>
      </c>
      <c r="X153" s="152">
        <v>0</v>
      </c>
      <c r="Y153" s="152">
        <f>X153*K153</f>
        <v>0</v>
      </c>
      <c r="Z153" s="152">
        <v>0</v>
      </c>
      <c r="AA153" s="153">
        <f>Z153*K153</f>
        <v>0</v>
      </c>
      <c r="AR153" s="20" t="s">
        <v>160</v>
      </c>
      <c r="AT153" s="20" t="s">
        <v>156</v>
      </c>
      <c r="AU153" s="20" t="s">
        <v>134</v>
      </c>
      <c r="AY153" s="20" t="s">
        <v>155</v>
      </c>
      <c r="BE153" s="96">
        <f>IF(U153="základná",N153,0)</f>
        <v>0</v>
      </c>
      <c r="BF153" s="96">
        <f>IF(U153="znížená",N153,0)</f>
        <v>0</v>
      </c>
      <c r="BG153" s="96">
        <f>IF(U153="zákl. prenesená",N153,0)</f>
        <v>0</v>
      </c>
      <c r="BH153" s="96">
        <f>IF(U153="zníž. prenesená",N153,0)</f>
        <v>0</v>
      </c>
      <c r="BI153" s="96">
        <f>IF(U153="nulová",N153,0)</f>
        <v>0</v>
      </c>
      <c r="BJ153" s="20" t="s">
        <v>134</v>
      </c>
      <c r="BK153" s="154">
        <f>ROUND(L153*K153,3)</f>
        <v>0</v>
      </c>
      <c r="BL153" s="20" t="s">
        <v>160</v>
      </c>
      <c r="BM153" s="20" t="s">
        <v>175</v>
      </c>
    </row>
    <row r="154" spans="2:65" s="1" customFormat="1" ht="25.5" customHeight="1">
      <c r="B154" s="119"/>
      <c r="C154" s="146" t="s">
        <v>160</v>
      </c>
      <c r="D154" s="146" t="s">
        <v>156</v>
      </c>
      <c r="E154" s="147" t="s">
        <v>176</v>
      </c>
      <c r="F154" s="241" t="s">
        <v>177</v>
      </c>
      <c r="G154" s="241"/>
      <c r="H154" s="241"/>
      <c r="I154" s="241"/>
      <c r="J154" s="148" t="s">
        <v>159</v>
      </c>
      <c r="K154" s="149">
        <v>57.317</v>
      </c>
      <c r="L154" s="242">
        <v>0</v>
      </c>
      <c r="M154" s="242"/>
      <c r="N154" s="243">
        <f>ROUND(L154*K154,3)</f>
        <v>0</v>
      </c>
      <c r="O154" s="243"/>
      <c r="P154" s="243"/>
      <c r="Q154" s="243"/>
      <c r="R154" s="122"/>
      <c r="T154" s="151" t="s">
        <v>5</v>
      </c>
      <c r="U154" s="42" t="s">
        <v>42</v>
      </c>
      <c r="W154" s="152">
        <f>V154*K154</f>
        <v>0</v>
      </c>
      <c r="X154" s="152">
        <v>0</v>
      </c>
      <c r="Y154" s="152">
        <f>X154*K154</f>
        <v>0</v>
      </c>
      <c r="Z154" s="152">
        <v>0</v>
      </c>
      <c r="AA154" s="153">
        <f>Z154*K154</f>
        <v>0</v>
      </c>
      <c r="AR154" s="20" t="s">
        <v>160</v>
      </c>
      <c r="AT154" s="20" t="s">
        <v>156</v>
      </c>
      <c r="AU154" s="20" t="s">
        <v>134</v>
      </c>
      <c r="AY154" s="20" t="s">
        <v>155</v>
      </c>
      <c r="BE154" s="96">
        <f>IF(U154="základná",N154,0)</f>
        <v>0</v>
      </c>
      <c r="BF154" s="96">
        <f>IF(U154="znížená",N154,0)</f>
        <v>0</v>
      </c>
      <c r="BG154" s="96">
        <f>IF(U154="zákl. prenesená",N154,0)</f>
        <v>0</v>
      </c>
      <c r="BH154" s="96">
        <f>IF(U154="zníž. prenesená",N154,0)</f>
        <v>0</v>
      </c>
      <c r="BI154" s="96">
        <f>IF(U154="nulová",N154,0)</f>
        <v>0</v>
      </c>
      <c r="BJ154" s="20" t="s">
        <v>134</v>
      </c>
      <c r="BK154" s="154">
        <f>ROUND(L154*K154,3)</f>
        <v>0</v>
      </c>
      <c r="BL154" s="20" t="s">
        <v>160</v>
      </c>
      <c r="BM154" s="20" t="s">
        <v>178</v>
      </c>
    </row>
    <row r="155" spans="2:65" s="10" customFormat="1" ht="16.5" customHeight="1">
      <c r="B155" s="155"/>
      <c r="E155" s="156" t="s">
        <v>5</v>
      </c>
      <c r="F155" s="250" t="s">
        <v>179</v>
      </c>
      <c r="G155" s="251"/>
      <c r="H155" s="251"/>
      <c r="I155" s="251"/>
      <c r="K155" s="157">
        <v>16.734999999999999</v>
      </c>
      <c r="R155" s="158"/>
      <c r="T155" s="159"/>
      <c r="AA155" s="160"/>
      <c r="AT155" s="156" t="s">
        <v>163</v>
      </c>
      <c r="AU155" s="156" t="s">
        <v>134</v>
      </c>
      <c r="AV155" s="10" t="s">
        <v>134</v>
      </c>
      <c r="AW155" s="10" t="s">
        <v>32</v>
      </c>
      <c r="AX155" s="10" t="s">
        <v>75</v>
      </c>
      <c r="AY155" s="156" t="s">
        <v>155</v>
      </c>
    </row>
    <row r="156" spans="2:65" s="10" customFormat="1" ht="16.5" customHeight="1">
      <c r="B156" s="155"/>
      <c r="E156" s="156" t="s">
        <v>5</v>
      </c>
      <c r="F156" s="252" t="s">
        <v>180</v>
      </c>
      <c r="G156" s="253"/>
      <c r="H156" s="253"/>
      <c r="I156" s="253"/>
      <c r="K156" s="157">
        <v>15.151</v>
      </c>
      <c r="R156" s="158"/>
      <c r="T156" s="159"/>
      <c r="AA156" s="160"/>
      <c r="AT156" s="156" t="s">
        <v>163</v>
      </c>
      <c r="AU156" s="156" t="s">
        <v>134</v>
      </c>
      <c r="AV156" s="10" t="s">
        <v>134</v>
      </c>
      <c r="AW156" s="10" t="s">
        <v>32</v>
      </c>
      <c r="AX156" s="10" t="s">
        <v>75</v>
      </c>
      <c r="AY156" s="156" t="s">
        <v>155</v>
      </c>
    </row>
    <row r="157" spans="2:65" s="10" customFormat="1" ht="16.5" customHeight="1">
      <c r="B157" s="155"/>
      <c r="E157" s="156" t="s">
        <v>5</v>
      </c>
      <c r="F157" s="252" t="s">
        <v>181</v>
      </c>
      <c r="G157" s="253"/>
      <c r="H157" s="253"/>
      <c r="I157" s="253"/>
      <c r="K157" s="157">
        <v>21.059000000000001</v>
      </c>
      <c r="R157" s="158"/>
      <c r="T157" s="159"/>
      <c r="AA157" s="160"/>
      <c r="AT157" s="156" t="s">
        <v>163</v>
      </c>
      <c r="AU157" s="156" t="s">
        <v>134</v>
      </c>
      <c r="AV157" s="10" t="s">
        <v>134</v>
      </c>
      <c r="AW157" s="10" t="s">
        <v>32</v>
      </c>
      <c r="AX157" s="10" t="s">
        <v>75</v>
      </c>
      <c r="AY157" s="156" t="s">
        <v>155</v>
      </c>
    </row>
    <row r="158" spans="2:65" s="10" customFormat="1" ht="16.5" customHeight="1">
      <c r="B158" s="155"/>
      <c r="E158" s="156" t="s">
        <v>5</v>
      </c>
      <c r="F158" s="252" t="s">
        <v>182</v>
      </c>
      <c r="G158" s="253"/>
      <c r="H158" s="253"/>
      <c r="I158" s="253"/>
      <c r="K158" s="157">
        <v>4.3719999999999999</v>
      </c>
      <c r="R158" s="158"/>
      <c r="T158" s="159"/>
      <c r="AA158" s="160"/>
      <c r="AT158" s="156" t="s">
        <v>163</v>
      </c>
      <c r="AU158" s="156" t="s">
        <v>134</v>
      </c>
      <c r="AV158" s="10" t="s">
        <v>134</v>
      </c>
      <c r="AW158" s="10" t="s">
        <v>32</v>
      </c>
      <c r="AX158" s="10" t="s">
        <v>75</v>
      </c>
      <c r="AY158" s="156" t="s">
        <v>155</v>
      </c>
    </row>
    <row r="159" spans="2:65" s="11" customFormat="1" ht="16.5" customHeight="1">
      <c r="B159" s="161"/>
      <c r="E159" s="162" t="s">
        <v>5</v>
      </c>
      <c r="F159" s="254" t="s">
        <v>166</v>
      </c>
      <c r="G159" s="255"/>
      <c r="H159" s="255"/>
      <c r="I159" s="255"/>
      <c r="K159" s="163">
        <v>57.317</v>
      </c>
      <c r="R159" s="164"/>
      <c r="T159" s="165"/>
      <c r="AA159" s="166"/>
      <c r="AT159" s="162" t="s">
        <v>163</v>
      </c>
      <c r="AU159" s="162" t="s">
        <v>134</v>
      </c>
      <c r="AV159" s="11" t="s">
        <v>160</v>
      </c>
      <c r="AW159" s="11" t="s">
        <v>32</v>
      </c>
      <c r="AX159" s="11" t="s">
        <v>80</v>
      </c>
      <c r="AY159" s="162" t="s">
        <v>155</v>
      </c>
    </row>
    <row r="160" spans="2:65" s="1" customFormat="1" ht="51" customHeight="1">
      <c r="B160" s="119"/>
      <c r="C160" s="146" t="s">
        <v>183</v>
      </c>
      <c r="D160" s="146" t="s">
        <v>156</v>
      </c>
      <c r="E160" s="147" t="s">
        <v>184</v>
      </c>
      <c r="F160" s="241" t="s">
        <v>185</v>
      </c>
      <c r="G160" s="241"/>
      <c r="H160" s="241"/>
      <c r="I160" s="241"/>
      <c r="J160" s="148" t="s">
        <v>159</v>
      </c>
      <c r="K160" s="149">
        <v>57.317</v>
      </c>
      <c r="L160" s="242">
        <v>0</v>
      </c>
      <c r="M160" s="242"/>
      <c r="N160" s="243">
        <f>ROUND(L160*K160,3)</f>
        <v>0</v>
      </c>
      <c r="O160" s="243"/>
      <c r="P160" s="243"/>
      <c r="Q160" s="243"/>
      <c r="R160" s="122"/>
      <c r="T160" s="151" t="s">
        <v>5</v>
      </c>
      <c r="U160" s="42" t="s">
        <v>42</v>
      </c>
      <c r="W160" s="152">
        <f>V160*K160</f>
        <v>0</v>
      </c>
      <c r="X160" s="152">
        <v>0</v>
      </c>
      <c r="Y160" s="152">
        <f>X160*K160</f>
        <v>0</v>
      </c>
      <c r="Z160" s="152">
        <v>0</v>
      </c>
      <c r="AA160" s="153">
        <f>Z160*K160</f>
        <v>0</v>
      </c>
      <c r="AR160" s="20" t="s">
        <v>160</v>
      </c>
      <c r="AT160" s="20" t="s">
        <v>156</v>
      </c>
      <c r="AU160" s="20" t="s">
        <v>134</v>
      </c>
      <c r="AY160" s="20" t="s">
        <v>155</v>
      </c>
      <c r="BE160" s="96">
        <f>IF(U160="základná",N160,0)</f>
        <v>0</v>
      </c>
      <c r="BF160" s="96">
        <f>IF(U160="znížená",N160,0)</f>
        <v>0</v>
      </c>
      <c r="BG160" s="96">
        <f>IF(U160="zákl. prenesená",N160,0)</f>
        <v>0</v>
      </c>
      <c r="BH160" s="96">
        <f>IF(U160="zníž. prenesená",N160,0)</f>
        <v>0</v>
      </c>
      <c r="BI160" s="96">
        <f>IF(U160="nulová",N160,0)</f>
        <v>0</v>
      </c>
      <c r="BJ160" s="20" t="s">
        <v>134</v>
      </c>
      <c r="BK160" s="154">
        <f>ROUND(L160*K160,3)</f>
        <v>0</v>
      </c>
      <c r="BL160" s="20" t="s">
        <v>160</v>
      </c>
      <c r="BM160" s="20" t="s">
        <v>186</v>
      </c>
    </row>
    <row r="161" spans="2:65" s="1" customFormat="1" ht="25.5" customHeight="1">
      <c r="B161" s="119"/>
      <c r="C161" s="146" t="s">
        <v>187</v>
      </c>
      <c r="D161" s="146" t="s">
        <v>156</v>
      </c>
      <c r="E161" s="147" t="s">
        <v>188</v>
      </c>
      <c r="F161" s="241" t="s">
        <v>189</v>
      </c>
      <c r="G161" s="241"/>
      <c r="H161" s="241"/>
      <c r="I161" s="241"/>
      <c r="J161" s="148" t="s">
        <v>159</v>
      </c>
      <c r="K161" s="149">
        <v>44.65</v>
      </c>
      <c r="L161" s="242">
        <v>0</v>
      </c>
      <c r="M161" s="242"/>
      <c r="N161" s="243">
        <f>ROUND(L161*K161,3)</f>
        <v>0</v>
      </c>
      <c r="O161" s="243"/>
      <c r="P161" s="243"/>
      <c r="Q161" s="243"/>
      <c r="R161" s="122"/>
      <c r="T161" s="151" t="s">
        <v>5</v>
      </c>
      <c r="U161" s="42" t="s">
        <v>42</v>
      </c>
      <c r="W161" s="152">
        <f>V161*K161</f>
        <v>0</v>
      </c>
      <c r="X161" s="152">
        <v>0</v>
      </c>
      <c r="Y161" s="152">
        <f>X161*K161</f>
        <v>0</v>
      </c>
      <c r="Z161" s="152">
        <v>0</v>
      </c>
      <c r="AA161" s="153">
        <f>Z161*K161</f>
        <v>0</v>
      </c>
      <c r="AR161" s="20" t="s">
        <v>160</v>
      </c>
      <c r="AT161" s="20" t="s">
        <v>156</v>
      </c>
      <c r="AU161" s="20" t="s">
        <v>134</v>
      </c>
      <c r="AY161" s="20" t="s">
        <v>155</v>
      </c>
      <c r="BE161" s="96">
        <f>IF(U161="základná",N161,0)</f>
        <v>0</v>
      </c>
      <c r="BF161" s="96">
        <f>IF(U161="znížená",N161,0)</f>
        <v>0</v>
      </c>
      <c r="BG161" s="96">
        <f>IF(U161="zákl. prenesená",N161,0)</f>
        <v>0</v>
      </c>
      <c r="BH161" s="96">
        <f>IF(U161="zníž. prenesená",N161,0)</f>
        <v>0</v>
      </c>
      <c r="BI161" s="96">
        <f>IF(U161="nulová",N161,0)</f>
        <v>0</v>
      </c>
      <c r="BJ161" s="20" t="s">
        <v>134</v>
      </c>
      <c r="BK161" s="154">
        <f>ROUND(L161*K161,3)</f>
        <v>0</v>
      </c>
      <c r="BL161" s="20" t="s">
        <v>160</v>
      </c>
      <c r="BM161" s="20" t="s">
        <v>190</v>
      </c>
    </row>
    <row r="162" spans="2:65" s="12" customFormat="1" ht="16.5" customHeight="1">
      <c r="B162" s="167"/>
      <c r="E162" s="168" t="s">
        <v>5</v>
      </c>
      <c r="F162" s="256" t="s">
        <v>191</v>
      </c>
      <c r="G162" s="257"/>
      <c r="H162" s="257"/>
      <c r="I162" s="257"/>
      <c r="K162" s="168" t="s">
        <v>5</v>
      </c>
      <c r="R162" s="169"/>
      <c r="T162" s="170"/>
      <c r="AA162" s="171"/>
      <c r="AT162" s="168" t="s">
        <v>163</v>
      </c>
      <c r="AU162" s="168" t="s">
        <v>134</v>
      </c>
      <c r="AV162" s="12" t="s">
        <v>80</v>
      </c>
      <c r="AW162" s="12" t="s">
        <v>32</v>
      </c>
      <c r="AX162" s="12" t="s">
        <v>75</v>
      </c>
      <c r="AY162" s="168" t="s">
        <v>155</v>
      </c>
    </row>
    <row r="163" spans="2:65" s="10" customFormat="1" ht="16.5" customHeight="1">
      <c r="B163" s="155"/>
      <c r="E163" s="156" t="s">
        <v>5</v>
      </c>
      <c r="F163" s="252" t="s">
        <v>192</v>
      </c>
      <c r="G163" s="253"/>
      <c r="H163" s="253"/>
      <c r="I163" s="253"/>
      <c r="K163" s="157">
        <v>36.783999999999999</v>
      </c>
      <c r="R163" s="158"/>
      <c r="T163" s="159"/>
      <c r="AA163" s="160"/>
      <c r="AT163" s="156" t="s">
        <v>163</v>
      </c>
      <c r="AU163" s="156" t="s">
        <v>134</v>
      </c>
      <c r="AV163" s="10" t="s">
        <v>134</v>
      </c>
      <c r="AW163" s="10" t="s">
        <v>32</v>
      </c>
      <c r="AX163" s="10" t="s">
        <v>75</v>
      </c>
      <c r="AY163" s="156" t="s">
        <v>155</v>
      </c>
    </row>
    <row r="164" spans="2:65" s="10" customFormat="1" ht="16.5" customHeight="1">
      <c r="B164" s="155"/>
      <c r="E164" s="156" t="s">
        <v>5</v>
      </c>
      <c r="F164" s="252" t="s">
        <v>193</v>
      </c>
      <c r="G164" s="253"/>
      <c r="H164" s="253"/>
      <c r="I164" s="253"/>
      <c r="K164" s="157">
        <v>2.9809999999999999</v>
      </c>
      <c r="R164" s="158"/>
      <c r="T164" s="159"/>
      <c r="AA164" s="160"/>
      <c r="AT164" s="156" t="s">
        <v>163</v>
      </c>
      <c r="AU164" s="156" t="s">
        <v>134</v>
      </c>
      <c r="AV164" s="10" t="s">
        <v>134</v>
      </c>
      <c r="AW164" s="10" t="s">
        <v>32</v>
      </c>
      <c r="AX164" s="10" t="s">
        <v>75</v>
      </c>
      <c r="AY164" s="156" t="s">
        <v>155</v>
      </c>
    </row>
    <row r="165" spans="2:65" s="10" customFormat="1" ht="16.5" customHeight="1">
      <c r="B165" s="155"/>
      <c r="E165" s="156" t="s">
        <v>5</v>
      </c>
      <c r="F165" s="252" t="s">
        <v>194</v>
      </c>
      <c r="G165" s="253"/>
      <c r="H165" s="253"/>
      <c r="I165" s="253"/>
      <c r="K165" s="157">
        <v>4.8849999999999998</v>
      </c>
      <c r="R165" s="158"/>
      <c r="T165" s="159"/>
      <c r="AA165" s="160"/>
      <c r="AT165" s="156" t="s">
        <v>163</v>
      </c>
      <c r="AU165" s="156" t="s">
        <v>134</v>
      </c>
      <c r="AV165" s="10" t="s">
        <v>134</v>
      </c>
      <c r="AW165" s="10" t="s">
        <v>32</v>
      </c>
      <c r="AX165" s="10" t="s">
        <v>75</v>
      </c>
      <c r="AY165" s="156" t="s">
        <v>155</v>
      </c>
    </row>
    <row r="166" spans="2:65" s="11" customFormat="1" ht="16.5" customHeight="1">
      <c r="B166" s="161"/>
      <c r="E166" s="162" t="s">
        <v>5</v>
      </c>
      <c r="F166" s="254" t="s">
        <v>166</v>
      </c>
      <c r="G166" s="255"/>
      <c r="H166" s="255"/>
      <c r="I166" s="255"/>
      <c r="K166" s="163">
        <v>44.65</v>
      </c>
      <c r="R166" s="164"/>
      <c r="T166" s="165"/>
      <c r="AA166" s="166"/>
      <c r="AT166" s="162" t="s">
        <v>163</v>
      </c>
      <c r="AU166" s="162" t="s">
        <v>134</v>
      </c>
      <c r="AV166" s="11" t="s">
        <v>160</v>
      </c>
      <c r="AW166" s="11" t="s">
        <v>32</v>
      </c>
      <c r="AX166" s="11" t="s">
        <v>80</v>
      </c>
      <c r="AY166" s="162" t="s">
        <v>155</v>
      </c>
    </row>
    <row r="167" spans="2:65" s="1" customFormat="1" ht="38.25" customHeight="1">
      <c r="B167" s="119"/>
      <c r="C167" s="146" t="s">
        <v>195</v>
      </c>
      <c r="D167" s="146" t="s">
        <v>156</v>
      </c>
      <c r="E167" s="147" t="s">
        <v>196</v>
      </c>
      <c r="F167" s="241" t="s">
        <v>197</v>
      </c>
      <c r="G167" s="241"/>
      <c r="H167" s="241"/>
      <c r="I167" s="241"/>
      <c r="J167" s="148" t="s">
        <v>159</v>
      </c>
      <c r="K167" s="149">
        <v>44.65</v>
      </c>
      <c r="L167" s="242">
        <v>0</v>
      </c>
      <c r="M167" s="242"/>
      <c r="N167" s="243">
        <f>ROUND(L167*K167,3)</f>
        <v>0</v>
      </c>
      <c r="O167" s="243"/>
      <c r="P167" s="243"/>
      <c r="Q167" s="243"/>
      <c r="R167" s="122"/>
      <c r="T167" s="151" t="s">
        <v>5</v>
      </c>
      <c r="U167" s="42" t="s">
        <v>42</v>
      </c>
      <c r="W167" s="152">
        <f>V167*K167</f>
        <v>0</v>
      </c>
      <c r="X167" s="152">
        <v>0</v>
      </c>
      <c r="Y167" s="152">
        <f>X167*K167</f>
        <v>0</v>
      </c>
      <c r="Z167" s="152">
        <v>0</v>
      </c>
      <c r="AA167" s="153">
        <f>Z167*K167</f>
        <v>0</v>
      </c>
      <c r="AR167" s="20" t="s">
        <v>160</v>
      </c>
      <c r="AT167" s="20" t="s">
        <v>156</v>
      </c>
      <c r="AU167" s="20" t="s">
        <v>134</v>
      </c>
      <c r="AY167" s="20" t="s">
        <v>155</v>
      </c>
      <c r="BE167" s="96">
        <f>IF(U167="základná",N167,0)</f>
        <v>0</v>
      </c>
      <c r="BF167" s="96">
        <f>IF(U167="znížená",N167,0)</f>
        <v>0</v>
      </c>
      <c r="BG167" s="96">
        <f>IF(U167="zákl. prenesená",N167,0)</f>
        <v>0</v>
      </c>
      <c r="BH167" s="96">
        <f>IF(U167="zníž. prenesená",N167,0)</f>
        <v>0</v>
      </c>
      <c r="BI167" s="96">
        <f>IF(U167="nulová",N167,0)</f>
        <v>0</v>
      </c>
      <c r="BJ167" s="20" t="s">
        <v>134</v>
      </c>
      <c r="BK167" s="154">
        <f>ROUND(L167*K167,3)</f>
        <v>0</v>
      </c>
      <c r="BL167" s="20" t="s">
        <v>160</v>
      </c>
      <c r="BM167" s="20" t="s">
        <v>198</v>
      </c>
    </row>
    <row r="168" spans="2:65" s="1" customFormat="1" ht="25.5" customHeight="1">
      <c r="B168" s="119"/>
      <c r="C168" s="146" t="s">
        <v>199</v>
      </c>
      <c r="D168" s="146" t="s">
        <v>156</v>
      </c>
      <c r="E168" s="147" t="s">
        <v>200</v>
      </c>
      <c r="F168" s="241" t="s">
        <v>201</v>
      </c>
      <c r="G168" s="241"/>
      <c r="H168" s="241"/>
      <c r="I168" s="241"/>
      <c r="J168" s="148" t="s">
        <v>159</v>
      </c>
      <c r="K168" s="149">
        <v>272.39800000000002</v>
      </c>
      <c r="L168" s="242">
        <v>0</v>
      </c>
      <c r="M168" s="242"/>
      <c r="N168" s="243">
        <f>ROUND(L168*K168,3)</f>
        <v>0</v>
      </c>
      <c r="O168" s="243"/>
      <c r="P168" s="243"/>
      <c r="Q168" s="243"/>
      <c r="R168" s="122"/>
      <c r="T168" s="151" t="s">
        <v>5</v>
      </c>
      <c r="U168" s="42" t="s">
        <v>42</v>
      </c>
      <c r="W168" s="152">
        <f>V168*K168</f>
        <v>0</v>
      </c>
      <c r="X168" s="152">
        <v>0</v>
      </c>
      <c r="Y168" s="152">
        <f>X168*K168</f>
        <v>0</v>
      </c>
      <c r="Z168" s="152">
        <v>0</v>
      </c>
      <c r="AA168" s="153">
        <f>Z168*K168</f>
        <v>0</v>
      </c>
      <c r="AR168" s="20" t="s">
        <v>160</v>
      </c>
      <c r="AT168" s="20" t="s">
        <v>156</v>
      </c>
      <c r="AU168" s="20" t="s">
        <v>134</v>
      </c>
      <c r="AY168" s="20" t="s">
        <v>155</v>
      </c>
      <c r="BE168" s="96">
        <f>IF(U168="základná",N168,0)</f>
        <v>0</v>
      </c>
      <c r="BF168" s="96">
        <f>IF(U168="znížená",N168,0)</f>
        <v>0</v>
      </c>
      <c r="BG168" s="96">
        <f>IF(U168="zákl. prenesená",N168,0)</f>
        <v>0</v>
      </c>
      <c r="BH168" s="96">
        <f>IF(U168="zníž. prenesená",N168,0)</f>
        <v>0</v>
      </c>
      <c r="BI168" s="96">
        <f>IF(U168="nulová",N168,0)</f>
        <v>0</v>
      </c>
      <c r="BJ168" s="20" t="s">
        <v>134</v>
      </c>
      <c r="BK168" s="154">
        <f>ROUND(L168*K168,3)</f>
        <v>0</v>
      </c>
      <c r="BL168" s="20" t="s">
        <v>160</v>
      </c>
      <c r="BM168" s="20" t="s">
        <v>202</v>
      </c>
    </row>
    <row r="169" spans="2:65" s="10" customFormat="1" ht="16.5" customHeight="1">
      <c r="B169" s="155"/>
      <c r="E169" s="156" t="s">
        <v>5</v>
      </c>
      <c r="F169" s="250" t="s">
        <v>203</v>
      </c>
      <c r="G169" s="251"/>
      <c r="H169" s="251"/>
      <c r="I169" s="251"/>
      <c r="K169" s="157">
        <v>272.39800000000002</v>
      </c>
      <c r="R169" s="158"/>
      <c r="T169" s="159"/>
      <c r="AA169" s="160"/>
      <c r="AT169" s="156" t="s">
        <v>163</v>
      </c>
      <c r="AU169" s="156" t="s">
        <v>134</v>
      </c>
      <c r="AV169" s="10" t="s">
        <v>134</v>
      </c>
      <c r="AW169" s="10" t="s">
        <v>32</v>
      </c>
      <c r="AX169" s="10" t="s">
        <v>80</v>
      </c>
      <c r="AY169" s="156" t="s">
        <v>155</v>
      </c>
    </row>
    <row r="170" spans="2:65" s="1" customFormat="1" ht="38.25" customHeight="1">
      <c r="B170" s="119"/>
      <c r="C170" s="146" t="s">
        <v>204</v>
      </c>
      <c r="D170" s="146" t="s">
        <v>156</v>
      </c>
      <c r="E170" s="147" t="s">
        <v>205</v>
      </c>
      <c r="F170" s="241" t="s">
        <v>206</v>
      </c>
      <c r="G170" s="241"/>
      <c r="H170" s="241"/>
      <c r="I170" s="241"/>
      <c r="J170" s="148" t="s">
        <v>159</v>
      </c>
      <c r="K170" s="149">
        <v>272.39800000000002</v>
      </c>
      <c r="L170" s="242">
        <v>0</v>
      </c>
      <c r="M170" s="242"/>
      <c r="N170" s="243">
        <f>ROUND(L170*K170,3)</f>
        <v>0</v>
      </c>
      <c r="O170" s="243"/>
      <c r="P170" s="243"/>
      <c r="Q170" s="243"/>
      <c r="R170" s="122"/>
      <c r="T170" s="151" t="s">
        <v>5</v>
      </c>
      <c r="U170" s="42" t="s">
        <v>42</v>
      </c>
      <c r="W170" s="152">
        <f>V170*K170</f>
        <v>0</v>
      </c>
      <c r="X170" s="152">
        <v>0</v>
      </c>
      <c r="Y170" s="152">
        <f>X170*K170</f>
        <v>0</v>
      </c>
      <c r="Z170" s="152">
        <v>0</v>
      </c>
      <c r="AA170" s="153">
        <f>Z170*K170</f>
        <v>0</v>
      </c>
      <c r="AR170" s="20" t="s">
        <v>160</v>
      </c>
      <c r="AT170" s="20" t="s">
        <v>156</v>
      </c>
      <c r="AU170" s="20" t="s">
        <v>134</v>
      </c>
      <c r="AY170" s="20" t="s">
        <v>155</v>
      </c>
      <c r="BE170" s="96">
        <f>IF(U170="základná",N170,0)</f>
        <v>0</v>
      </c>
      <c r="BF170" s="96">
        <f>IF(U170="znížená",N170,0)</f>
        <v>0</v>
      </c>
      <c r="BG170" s="96">
        <f>IF(U170="zákl. prenesená",N170,0)</f>
        <v>0</v>
      </c>
      <c r="BH170" s="96">
        <f>IF(U170="zníž. prenesená",N170,0)</f>
        <v>0</v>
      </c>
      <c r="BI170" s="96">
        <f>IF(U170="nulová",N170,0)</f>
        <v>0</v>
      </c>
      <c r="BJ170" s="20" t="s">
        <v>134</v>
      </c>
      <c r="BK170" s="154">
        <f>ROUND(L170*K170,3)</f>
        <v>0</v>
      </c>
      <c r="BL170" s="20" t="s">
        <v>160</v>
      </c>
      <c r="BM170" s="20" t="s">
        <v>207</v>
      </c>
    </row>
    <row r="171" spans="2:65" s="1" customFormat="1" ht="51" customHeight="1">
      <c r="B171" s="119"/>
      <c r="C171" s="146" t="s">
        <v>208</v>
      </c>
      <c r="D171" s="146" t="s">
        <v>156</v>
      </c>
      <c r="E171" s="147" t="s">
        <v>209</v>
      </c>
      <c r="F171" s="241" t="s">
        <v>210</v>
      </c>
      <c r="G171" s="241"/>
      <c r="H171" s="241"/>
      <c r="I171" s="241"/>
      <c r="J171" s="148" t="s">
        <v>159</v>
      </c>
      <c r="K171" s="149">
        <v>1906.7860000000001</v>
      </c>
      <c r="L171" s="242">
        <v>0</v>
      </c>
      <c r="M171" s="242"/>
      <c r="N171" s="243">
        <f>ROUND(L171*K171,3)</f>
        <v>0</v>
      </c>
      <c r="O171" s="243"/>
      <c r="P171" s="243"/>
      <c r="Q171" s="243"/>
      <c r="R171" s="122"/>
      <c r="T171" s="151" t="s">
        <v>5</v>
      </c>
      <c r="U171" s="42" t="s">
        <v>42</v>
      </c>
      <c r="W171" s="152">
        <f>V171*K171</f>
        <v>0</v>
      </c>
      <c r="X171" s="152">
        <v>0</v>
      </c>
      <c r="Y171" s="152">
        <f>X171*K171</f>
        <v>0</v>
      </c>
      <c r="Z171" s="152">
        <v>0</v>
      </c>
      <c r="AA171" s="153">
        <f>Z171*K171</f>
        <v>0</v>
      </c>
      <c r="AR171" s="20" t="s">
        <v>160</v>
      </c>
      <c r="AT171" s="20" t="s">
        <v>156</v>
      </c>
      <c r="AU171" s="20" t="s">
        <v>134</v>
      </c>
      <c r="AY171" s="20" t="s">
        <v>155</v>
      </c>
      <c r="BE171" s="96">
        <f>IF(U171="základná",N171,0)</f>
        <v>0</v>
      </c>
      <c r="BF171" s="96">
        <f>IF(U171="znížená",N171,0)</f>
        <v>0</v>
      </c>
      <c r="BG171" s="96">
        <f>IF(U171="zákl. prenesená",N171,0)</f>
        <v>0</v>
      </c>
      <c r="BH171" s="96">
        <f>IF(U171="zníž. prenesená",N171,0)</f>
        <v>0</v>
      </c>
      <c r="BI171" s="96">
        <f>IF(U171="nulová",N171,0)</f>
        <v>0</v>
      </c>
      <c r="BJ171" s="20" t="s">
        <v>134</v>
      </c>
      <c r="BK171" s="154">
        <f>ROUND(L171*K171,3)</f>
        <v>0</v>
      </c>
      <c r="BL171" s="20" t="s">
        <v>160</v>
      </c>
      <c r="BM171" s="20" t="s">
        <v>211</v>
      </c>
    </row>
    <row r="172" spans="2:65" s="1" customFormat="1" ht="16.5" customHeight="1">
      <c r="B172" s="119"/>
      <c r="C172" s="146" t="s">
        <v>212</v>
      </c>
      <c r="D172" s="146" t="s">
        <v>156</v>
      </c>
      <c r="E172" s="147" t="s">
        <v>213</v>
      </c>
      <c r="F172" s="241" t="s">
        <v>214</v>
      </c>
      <c r="G172" s="241"/>
      <c r="H172" s="241"/>
      <c r="I172" s="241"/>
      <c r="J172" s="148" t="s">
        <v>159</v>
      </c>
      <c r="K172" s="149">
        <v>272.39800000000002</v>
      </c>
      <c r="L172" s="242">
        <v>0</v>
      </c>
      <c r="M172" s="242"/>
      <c r="N172" s="243">
        <f>ROUND(L172*K172,3)</f>
        <v>0</v>
      </c>
      <c r="O172" s="243"/>
      <c r="P172" s="243"/>
      <c r="Q172" s="243"/>
      <c r="R172" s="122"/>
      <c r="T172" s="151" t="s">
        <v>5</v>
      </c>
      <c r="U172" s="42" t="s">
        <v>42</v>
      </c>
      <c r="W172" s="152">
        <f>V172*K172</f>
        <v>0</v>
      </c>
      <c r="X172" s="152">
        <v>0</v>
      </c>
      <c r="Y172" s="152">
        <f>X172*K172</f>
        <v>0</v>
      </c>
      <c r="Z172" s="152">
        <v>0</v>
      </c>
      <c r="AA172" s="153">
        <f>Z172*K172</f>
        <v>0</v>
      </c>
      <c r="AR172" s="20" t="s">
        <v>160</v>
      </c>
      <c r="AT172" s="20" t="s">
        <v>156</v>
      </c>
      <c r="AU172" s="20" t="s">
        <v>134</v>
      </c>
      <c r="AY172" s="20" t="s">
        <v>155</v>
      </c>
      <c r="BE172" s="96">
        <f>IF(U172="základná",N172,0)</f>
        <v>0</v>
      </c>
      <c r="BF172" s="96">
        <f>IF(U172="znížená",N172,0)</f>
        <v>0</v>
      </c>
      <c r="BG172" s="96">
        <f>IF(U172="zákl. prenesená",N172,0)</f>
        <v>0</v>
      </c>
      <c r="BH172" s="96">
        <f>IF(U172="zníž. prenesená",N172,0)</f>
        <v>0</v>
      </c>
      <c r="BI172" s="96">
        <f>IF(U172="nulová",N172,0)</f>
        <v>0</v>
      </c>
      <c r="BJ172" s="20" t="s">
        <v>134</v>
      </c>
      <c r="BK172" s="154">
        <f>ROUND(L172*K172,3)</f>
        <v>0</v>
      </c>
      <c r="BL172" s="20" t="s">
        <v>160</v>
      </c>
      <c r="BM172" s="20" t="s">
        <v>215</v>
      </c>
    </row>
    <row r="173" spans="2:65" s="1" customFormat="1" ht="25.5" customHeight="1">
      <c r="B173" s="119"/>
      <c r="C173" s="146" t="s">
        <v>216</v>
      </c>
      <c r="D173" s="146" t="s">
        <v>156</v>
      </c>
      <c r="E173" s="147" t="s">
        <v>217</v>
      </c>
      <c r="F173" s="241" t="s">
        <v>218</v>
      </c>
      <c r="G173" s="241"/>
      <c r="H173" s="241"/>
      <c r="I173" s="241"/>
      <c r="J173" s="148" t="s">
        <v>159</v>
      </c>
      <c r="K173" s="149">
        <v>272.39800000000002</v>
      </c>
      <c r="L173" s="242">
        <v>0</v>
      </c>
      <c r="M173" s="242"/>
      <c r="N173" s="243">
        <f>ROUND(L173*K173,3)</f>
        <v>0</v>
      </c>
      <c r="O173" s="243"/>
      <c r="P173" s="243"/>
      <c r="Q173" s="243"/>
      <c r="R173" s="122"/>
      <c r="T173" s="151" t="s">
        <v>5</v>
      </c>
      <c r="U173" s="42" t="s">
        <v>42</v>
      </c>
      <c r="W173" s="152">
        <f>V173*K173</f>
        <v>0</v>
      </c>
      <c r="X173" s="152">
        <v>0</v>
      </c>
      <c r="Y173" s="152">
        <f>X173*K173</f>
        <v>0</v>
      </c>
      <c r="Z173" s="152">
        <v>0</v>
      </c>
      <c r="AA173" s="153">
        <f>Z173*K173</f>
        <v>0</v>
      </c>
      <c r="AR173" s="20" t="s">
        <v>160</v>
      </c>
      <c r="AT173" s="20" t="s">
        <v>156</v>
      </c>
      <c r="AU173" s="20" t="s">
        <v>134</v>
      </c>
      <c r="AY173" s="20" t="s">
        <v>155</v>
      </c>
      <c r="BE173" s="96">
        <f>IF(U173="základná",N173,0)</f>
        <v>0</v>
      </c>
      <c r="BF173" s="96">
        <f>IF(U173="znížená",N173,0)</f>
        <v>0</v>
      </c>
      <c r="BG173" s="96">
        <f>IF(U173="zákl. prenesená",N173,0)</f>
        <v>0</v>
      </c>
      <c r="BH173" s="96">
        <f>IF(U173="zníž. prenesená",N173,0)</f>
        <v>0</v>
      </c>
      <c r="BI173" s="96">
        <f>IF(U173="nulová",N173,0)</f>
        <v>0</v>
      </c>
      <c r="BJ173" s="20" t="s">
        <v>134</v>
      </c>
      <c r="BK173" s="154">
        <f>ROUND(L173*K173,3)</f>
        <v>0</v>
      </c>
      <c r="BL173" s="20" t="s">
        <v>160</v>
      </c>
      <c r="BM173" s="20" t="s">
        <v>219</v>
      </c>
    </row>
    <row r="174" spans="2:65" s="9" customFormat="1" ht="29.85" customHeight="1">
      <c r="B174" s="136"/>
      <c r="D174" s="145" t="s">
        <v>105</v>
      </c>
      <c r="E174" s="145"/>
      <c r="F174" s="145"/>
      <c r="G174" s="145"/>
      <c r="H174" s="145"/>
      <c r="I174" s="145"/>
      <c r="J174" s="145"/>
      <c r="K174" s="145"/>
      <c r="L174" s="145"/>
      <c r="M174" s="145"/>
      <c r="N174" s="258" t="e">
        <f>BK174</f>
        <v>#VALUE!</v>
      </c>
      <c r="O174" s="259"/>
      <c r="P174" s="259"/>
      <c r="Q174" s="259"/>
      <c r="R174" s="138"/>
      <c r="T174" s="139"/>
      <c r="W174" s="140">
        <f>SUM(W175:W250)</f>
        <v>0</v>
      </c>
      <c r="Y174" s="140">
        <f>SUM(Y175:Y250)</f>
        <v>720.75672053188407</v>
      </c>
      <c r="AA174" s="141">
        <f>SUM(AA175:AA250)</f>
        <v>0</v>
      </c>
      <c r="AR174" s="142" t="s">
        <v>80</v>
      </c>
      <c r="AT174" s="143" t="s">
        <v>74</v>
      </c>
      <c r="AU174" s="143" t="s">
        <v>80</v>
      </c>
      <c r="AY174" s="142" t="s">
        <v>155</v>
      </c>
      <c r="BK174" s="144" t="e">
        <f>SUM(BK175:BK250)</f>
        <v>#VALUE!</v>
      </c>
    </row>
    <row r="175" spans="2:65" s="1" customFormat="1" ht="25.5" customHeight="1">
      <c r="B175" s="119"/>
      <c r="C175" s="146" t="s">
        <v>220</v>
      </c>
      <c r="D175" s="146" t="s">
        <v>156</v>
      </c>
      <c r="E175" s="147" t="s">
        <v>221</v>
      </c>
      <c r="F175" s="241" t="s">
        <v>222</v>
      </c>
      <c r="G175" s="241"/>
      <c r="H175" s="241"/>
      <c r="I175" s="241"/>
      <c r="J175" s="148" t="s">
        <v>159</v>
      </c>
      <c r="K175" s="149">
        <v>140.37299999999999</v>
      </c>
      <c r="L175" s="242">
        <v>0</v>
      </c>
      <c r="M175" s="242"/>
      <c r="N175" s="243">
        <f>ROUND(L175*K175,3)</f>
        <v>0</v>
      </c>
      <c r="O175" s="243"/>
      <c r="P175" s="243"/>
      <c r="Q175" s="243"/>
      <c r="R175" s="122"/>
      <c r="T175" s="151" t="s">
        <v>5</v>
      </c>
      <c r="U175" s="42" t="s">
        <v>42</v>
      </c>
      <c r="W175" s="152">
        <f>V175*K175</f>
        <v>0</v>
      </c>
      <c r="X175" s="152">
        <v>2.0699999999999998</v>
      </c>
      <c r="Y175" s="152">
        <f>X175*K175</f>
        <v>290.57210999999995</v>
      </c>
      <c r="Z175" s="152">
        <v>0</v>
      </c>
      <c r="AA175" s="153">
        <f>Z175*K175</f>
        <v>0</v>
      </c>
      <c r="AR175" s="20" t="s">
        <v>160</v>
      </c>
      <c r="AT175" s="20" t="s">
        <v>156</v>
      </c>
      <c r="AU175" s="20" t="s">
        <v>134</v>
      </c>
      <c r="AY175" s="20" t="s">
        <v>155</v>
      </c>
      <c r="BE175" s="96">
        <f>IF(U175="základná",N175,0)</f>
        <v>0</v>
      </c>
      <c r="BF175" s="96">
        <f>IF(U175="znížená",N175,0)</f>
        <v>0</v>
      </c>
      <c r="BG175" s="96">
        <f>IF(U175="zákl. prenesená",N175,0)</f>
        <v>0</v>
      </c>
      <c r="BH175" s="96">
        <f>IF(U175="zníž. prenesená",N175,0)</f>
        <v>0</v>
      </c>
      <c r="BI175" s="96">
        <f>IF(U175="nulová",N175,0)</f>
        <v>0</v>
      </c>
      <c r="BJ175" s="20" t="s">
        <v>134</v>
      </c>
      <c r="BK175" s="154">
        <f>ROUND(L175*K175,3)</f>
        <v>0</v>
      </c>
      <c r="BL175" s="20" t="s">
        <v>160</v>
      </c>
      <c r="BM175" s="20" t="s">
        <v>223</v>
      </c>
    </row>
    <row r="176" spans="2:65" s="12" customFormat="1" ht="16.5" customHeight="1">
      <c r="B176" s="167"/>
      <c r="E176" s="168" t="s">
        <v>5</v>
      </c>
      <c r="F176" s="256" t="s">
        <v>224</v>
      </c>
      <c r="G176" s="257"/>
      <c r="H176" s="257"/>
      <c r="I176" s="257"/>
      <c r="K176" s="168" t="s">
        <v>5</v>
      </c>
      <c r="R176" s="169"/>
      <c r="T176" s="170"/>
      <c r="AA176" s="171"/>
      <c r="AT176" s="168" t="s">
        <v>163</v>
      </c>
      <c r="AU176" s="168" t="s">
        <v>134</v>
      </c>
      <c r="AV176" s="12" t="s">
        <v>80</v>
      </c>
      <c r="AW176" s="12" t="s">
        <v>32</v>
      </c>
      <c r="AX176" s="12" t="s">
        <v>75</v>
      </c>
      <c r="AY176" s="168" t="s">
        <v>155</v>
      </c>
    </row>
    <row r="177" spans="2:65" s="10" customFormat="1" ht="16.5" customHeight="1">
      <c r="B177" s="155"/>
      <c r="E177" s="156" t="s">
        <v>5</v>
      </c>
      <c r="F177" s="252" t="s">
        <v>225</v>
      </c>
      <c r="G177" s="253"/>
      <c r="H177" s="253"/>
      <c r="I177" s="253"/>
      <c r="K177" s="157">
        <v>59.488</v>
      </c>
      <c r="R177" s="158"/>
      <c r="T177" s="159"/>
      <c r="AA177" s="160"/>
      <c r="AT177" s="156" t="s">
        <v>163</v>
      </c>
      <c r="AU177" s="156" t="s">
        <v>134</v>
      </c>
      <c r="AV177" s="10" t="s">
        <v>134</v>
      </c>
      <c r="AW177" s="10" t="s">
        <v>32</v>
      </c>
      <c r="AX177" s="10" t="s">
        <v>75</v>
      </c>
      <c r="AY177" s="156" t="s">
        <v>155</v>
      </c>
    </row>
    <row r="178" spans="2:65" s="10" customFormat="1" ht="16.5" customHeight="1">
      <c r="B178" s="155"/>
      <c r="E178" s="156" t="s">
        <v>5</v>
      </c>
      <c r="F178" s="252" t="s">
        <v>226</v>
      </c>
      <c r="G178" s="253"/>
      <c r="H178" s="253"/>
      <c r="I178" s="253"/>
      <c r="K178" s="157">
        <v>28.67</v>
      </c>
      <c r="R178" s="158"/>
      <c r="T178" s="159"/>
      <c r="AA178" s="160"/>
      <c r="AT178" s="156" t="s">
        <v>163</v>
      </c>
      <c r="AU178" s="156" t="s">
        <v>134</v>
      </c>
      <c r="AV178" s="10" t="s">
        <v>134</v>
      </c>
      <c r="AW178" s="10" t="s">
        <v>32</v>
      </c>
      <c r="AX178" s="10" t="s">
        <v>75</v>
      </c>
      <c r="AY178" s="156" t="s">
        <v>155</v>
      </c>
    </row>
    <row r="179" spans="2:65" s="12" customFormat="1" ht="16.5" customHeight="1">
      <c r="B179" s="167"/>
      <c r="E179" s="168" t="s">
        <v>5</v>
      </c>
      <c r="F179" s="260" t="s">
        <v>227</v>
      </c>
      <c r="G179" s="261"/>
      <c r="H179" s="261"/>
      <c r="I179" s="261"/>
      <c r="K179" s="168" t="s">
        <v>5</v>
      </c>
      <c r="R179" s="169"/>
      <c r="T179" s="170"/>
      <c r="AA179" s="171"/>
      <c r="AT179" s="168" t="s">
        <v>163</v>
      </c>
      <c r="AU179" s="168" t="s">
        <v>134</v>
      </c>
      <c r="AV179" s="12" t="s">
        <v>80</v>
      </c>
      <c r="AW179" s="12" t="s">
        <v>32</v>
      </c>
      <c r="AX179" s="12" t="s">
        <v>75</v>
      </c>
      <c r="AY179" s="168" t="s">
        <v>155</v>
      </c>
    </row>
    <row r="180" spans="2:65" s="10" customFormat="1" ht="16.5" customHeight="1">
      <c r="B180" s="155"/>
      <c r="E180" s="156" t="s">
        <v>5</v>
      </c>
      <c r="F180" s="252" t="s">
        <v>228</v>
      </c>
      <c r="G180" s="253"/>
      <c r="H180" s="253"/>
      <c r="I180" s="253"/>
      <c r="K180" s="157">
        <v>28.402000000000001</v>
      </c>
      <c r="R180" s="158"/>
      <c r="T180" s="159"/>
      <c r="AA180" s="160"/>
      <c r="AT180" s="156" t="s">
        <v>163</v>
      </c>
      <c r="AU180" s="156" t="s">
        <v>134</v>
      </c>
      <c r="AV180" s="10" t="s">
        <v>134</v>
      </c>
      <c r="AW180" s="10" t="s">
        <v>32</v>
      </c>
      <c r="AX180" s="10" t="s">
        <v>75</v>
      </c>
      <c r="AY180" s="156" t="s">
        <v>155</v>
      </c>
    </row>
    <row r="181" spans="2:65" s="10" customFormat="1" ht="16.5" customHeight="1">
      <c r="B181" s="155"/>
      <c r="E181" s="156" t="s">
        <v>5</v>
      </c>
      <c r="F181" s="252" t="s">
        <v>229</v>
      </c>
      <c r="G181" s="253"/>
      <c r="H181" s="253"/>
      <c r="I181" s="253"/>
      <c r="K181" s="157">
        <v>23.812999999999999</v>
      </c>
      <c r="R181" s="158"/>
      <c r="T181" s="159"/>
      <c r="AA181" s="160"/>
      <c r="AT181" s="156" t="s">
        <v>163</v>
      </c>
      <c r="AU181" s="156" t="s">
        <v>134</v>
      </c>
      <c r="AV181" s="10" t="s">
        <v>134</v>
      </c>
      <c r="AW181" s="10" t="s">
        <v>32</v>
      </c>
      <c r="AX181" s="10" t="s">
        <v>75</v>
      </c>
      <c r="AY181" s="156" t="s">
        <v>155</v>
      </c>
    </row>
    <row r="182" spans="2:65" s="11" customFormat="1" ht="16.5" customHeight="1">
      <c r="B182" s="161"/>
      <c r="E182" s="162" t="s">
        <v>5</v>
      </c>
      <c r="F182" s="254" t="s">
        <v>166</v>
      </c>
      <c r="G182" s="255"/>
      <c r="H182" s="255"/>
      <c r="I182" s="255"/>
      <c r="K182" s="163">
        <v>140.37299999999999</v>
      </c>
      <c r="R182" s="164"/>
      <c r="T182" s="165"/>
      <c r="AA182" s="166"/>
      <c r="AT182" s="162" t="s">
        <v>163</v>
      </c>
      <c r="AU182" s="162" t="s">
        <v>134</v>
      </c>
      <c r="AV182" s="11" t="s">
        <v>160</v>
      </c>
      <c r="AW182" s="11" t="s">
        <v>32</v>
      </c>
      <c r="AX182" s="11" t="s">
        <v>80</v>
      </c>
      <c r="AY182" s="162" t="s">
        <v>155</v>
      </c>
    </row>
    <row r="183" spans="2:65" s="1" customFormat="1" ht="25.5" customHeight="1">
      <c r="B183" s="119"/>
      <c r="C183" s="146" t="s">
        <v>230</v>
      </c>
      <c r="D183" s="146" t="s">
        <v>156</v>
      </c>
      <c r="E183" s="147" t="s">
        <v>231</v>
      </c>
      <c r="F183" s="241" t="s">
        <v>232</v>
      </c>
      <c r="G183" s="241"/>
      <c r="H183" s="241"/>
      <c r="I183" s="241"/>
      <c r="J183" s="148" t="s">
        <v>159</v>
      </c>
      <c r="K183" s="149">
        <v>59.042000000000002</v>
      </c>
      <c r="L183" s="242" t="s">
        <v>1401</v>
      </c>
      <c r="M183" s="242"/>
      <c r="N183" s="243" t="e">
        <f>ROUND(L183*K183,3)</f>
        <v>#VALUE!</v>
      </c>
      <c r="O183" s="243"/>
      <c r="P183" s="243"/>
      <c r="Q183" s="243"/>
      <c r="R183" s="122"/>
      <c r="T183" s="151" t="s">
        <v>5</v>
      </c>
      <c r="U183" s="42" t="s">
        <v>42</v>
      </c>
      <c r="W183" s="152">
        <f>V183*K183</f>
        <v>0</v>
      </c>
      <c r="X183" s="152">
        <v>2.2921757039999999</v>
      </c>
      <c r="Y183" s="152">
        <f>X183*K183</f>
        <v>135.33463791556801</v>
      </c>
      <c r="Z183" s="152">
        <v>0</v>
      </c>
      <c r="AA183" s="153">
        <f>Z183*K183</f>
        <v>0</v>
      </c>
      <c r="AR183" s="20" t="s">
        <v>160</v>
      </c>
      <c r="AT183" s="20" t="s">
        <v>156</v>
      </c>
      <c r="AU183" s="20" t="s">
        <v>134</v>
      </c>
      <c r="AY183" s="20" t="s">
        <v>155</v>
      </c>
      <c r="BE183" s="96">
        <f>IF(U183="základná",N183,0)</f>
        <v>0</v>
      </c>
      <c r="BF183" s="96" t="e">
        <f>IF(U183="znížená",N183,0)</f>
        <v>#VALUE!</v>
      </c>
      <c r="BG183" s="96">
        <f>IF(U183="zákl. prenesená",N183,0)</f>
        <v>0</v>
      </c>
      <c r="BH183" s="96">
        <f>IF(U183="zníž. prenesená",N183,0)</f>
        <v>0</v>
      </c>
      <c r="BI183" s="96">
        <f>IF(U183="nulová",N183,0)</f>
        <v>0</v>
      </c>
      <c r="BJ183" s="20" t="s">
        <v>134</v>
      </c>
      <c r="BK183" s="154" t="e">
        <f>ROUND(L183*K183,3)</f>
        <v>#VALUE!</v>
      </c>
      <c r="BL183" s="20" t="s">
        <v>160</v>
      </c>
      <c r="BM183" s="20" t="s">
        <v>233</v>
      </c>
    </row>
    <row r="184" spans="2:65" s="12" customFormat="1" ht="16.5" customHeight="1">
      <c r="B184" s="167"/>
      <c r="E184" s="168" t="s">
        <v>5</v>
      </c>
      <c r="F184" s="256" t="s">
        <v>234</v>
      </c>
      <c r="G184" s="257"/>
      <c r="H184" s="257"/>
      <c r="I184" s="257"/>
      <c r="K184" s="168" t="s">
        <v>5</v>
      </c>
      <c r="R184" s="169"/>
      <c r="T184" s="170"/>
      <c r="AA184" s="171"/>
      <c r="AT184" s="168" t="s">
        <v>163</v>
      </c>
      <c r="AU184" s="168" t="s">
        <v>134</v>
      </c>
      <c r="AV184" s="12" t="s">
        <v>80</v>
      </c>
      <c r="AW184" s="12" t="s">
        <v>32</v>
      </c>
      <c r="AX184" s="12" t="s">
        <v>75</v>
      </c>
      <c r="AY184" s="168" t="s">
        <v>155</v>
      </c>
    </row>
    <row r="185" spans="2:65" s="10" customFormat="1" ht="16.5" customHeight="1">
      <c r="B185" s="155"/>
      <c r="E185" s="156" t="s">
        <v>5</v>
      </c>
      <c r="F185" s="252" t="s">
        <v>235</v>
      </c>
      <c r="G185" s="253"/>
      <c r="H185" s="253"/>
      <c r="I185" s="253"/>
      <c r="K185" s="157">
        <v>41.84</v>
      </c>
      <c r="R185" s="158"/>
      <c r="T185" s="159"/>
      <c r="AA185" s="160"/>
      <c r="AT185" s="156" t="s">
        <v>163</v>
      </c>
      <c r="AU185" s="156" t="s">
        <v>134</v>
      </c>
      <c r="AV185" s="10" t="s">
        <v>134</v>
      </c>
      <c r="AW185" s="10" t="s">
        <v>32</v>
      </c>
      <c r="AX185" s="10" t="s">
        <v>75</v>
      </c>
      <c r="AY185" s="156" t="s">
        <v>155</v>
      </c>
    </row>
    <row r="186" spans="2:65" s="10" customFormat="1" ht="16.5" customHeight="1">
      <c r="B186" s="155"/>
      <c r="E186" s="156" t="s">
        <v>5</v>
      </c>
      <c r="F186" s="252" t="s">
        <v>236</v>
      </c>
      <c r="G186" s="253"/>
      <c r="H186" s="253"/>
      <c r="I186" s="253"/>
      <c r="K186" s="157">
        <v>17.202000000000002</v>
      </c>
      <c r="R186" s="158"/>
      <c r="T186" s="159"/>
      <c r="AA186" s="160"/>
      <c r="AT186" s="156" t="s">
        <v>163</v>
      </c>
      <c r="AU186" s="156" t="s">
        <v>134</v>
      </c>
      <c r="AV186" s="10" t="s">
        <v>134</v>
      </c>
      <c r="AW186" s="10" t="s">
        <v>32</v>
      </c>
      <c r="AX186" s="10" t="s">
        <v>75</v>
      </c>
      <c r="AY186" s="156" t="s">
        <v>155</v>
      </c>
    </row>
    <row r="187" spans="2:65" s="11" customFormat="1" ht="16.5" customHeight="1">
      <c r="B187" s="161"/>
      <c r="E187" s="162" t="s">
        <v>5</v>
      </c>
      <c r="F187" s="254" t="s">
        <v>166</v>
      </c>
      <c r="G187" s="255"/>
      <c r="H187" s="255"/>
      <c r="I187" s="255"/>
      <c r="K187" s="163">
        <v>59.042000000000002</v>
      </c>
      <c r="R187" s="164"/>
      <c r="T187" s="165"/>
      <c r="AA187" s="166"/>
      <c r="AT187" s="162" t="s">
        <v>163</v>
      </c>
      <c r="AU187" s="162" t="s">
        <v>134</v>
      </c>
      <c r="AV187" s="11" t="s">
        <v>160</v>
      </c>
      <c r="AW187" s="11" t="s">
        <v>32</v>
      </c>
      <c r="AX187" s="11" t="s">
        <v>80</v>
      </c>
      <c r="AY187" s="162" t="s">
        <v>155</v>
      </c>
    </row>
    <row r="188" spans="2:65" s="1" customFormat="1" ht="25.5" customHeight="1">
      <c r="B188" s="119"/>
      <c r="C188" s="146" t="s">
        <v>237</v>
      </c>
      <c r="D188" s="146" t="s">
        <v>156</v>
      </c>
      <c r="E188" s="147" t="s">
        <v>238</v>
      </c>
      <c r="F188" s="241" t="s">
        <v>239</v>
      </c>
      <c r="G188" s="241"/>
      <c r="H188" s="241"/>
      <c r="I188" s="241"/>
      <c r="J188" s="148" t="s">
        <v>159</v>
      </c>
      <c r="K188" s="149">
        <v>20.885999999999999</v>
      </c>
      <c r="L188" s="242" t="s">
        <v>1401</v>
      </c>
      <c r="M188" s="242"/>
      <c r="N188" s="243" t="e">
        <f>ROUND(L188*K188,3)</f>
        <v>#VALUE!</v>
      </c>
      <c r="O188" s="243"/>
      <c r="P188" s="243"/>
      <c r="Q188" s="243"/>
      <c r="R188" s="122"/>
      <c r="T188" s="151" t="s">
        <v>5</v>
      </c>
      <c r="U188" s="42" t="s">
        <v>42</v>
      </c>
      <c r="W188" s="152">
        <f>V188*K188</f>
        <v>0</v>
      </c>
      <c r="X188" s="152">
        <v>2.4434399999999998</v>
      </c>
      <c r="Y188" s="152">
        <f>X188*K188</f>
        <v>51.033687839999992</v>
      </c>
      <c r="Z188" s="152">
        <v>0</v>
      </c>
      <c r="AA188" s="153">
        <f>Z188*K188</f>
        <v>0</v>
      </c>
      <c r="AR188" s="20" t="s">
        <v>160</v>
      </c>
      <c r="AT188" s="20" t="s">
        <v>156</v>
      </c>
      <c r="AU188" s="20" t="s">
        <v>134</v>
      </c>
      <c r="AY188" s="20" t="s">
        <v>155</v>
      </c>
      <c r="BE188" s="96">
        <f>IF(U188="základná",N188,0)</f>
        <v>0</v>
      </c>
      <c r="BF188" s="96" t="e">
        <f>IF(U188="znížená",N188,0)</f>
        <v>#VALUE!</v>
      </c>
      <c r="BG188" s="96">
        <f>IF(U188="zákl. prenesená",N188,0)</f>
        <v>0</v>
      </c>
      <c r="BH188" s="96">
        <f>IF(U188="zníž. prenesená",N188,0)</f>
        <v>0</v>
      </c>
      <c r="BI188" s="96">
        <f>IF(U188="nulová",N188,0)</f>
        <v>0</v>
      </c>
      <c r="BJ188" s="20" t="s">
        <v>134</v>
      </c>
      <c r="BK188" s="154" t="e">
        <f>ROUND(L188*K188,3)</f>
        <v>#VALUE!</v>
      </c>
      <c r="BL188" s="20" t="s">
        <v>160</v>
      </c>
      <c r="BM188" s="20" t="s">
        <v>240</v>
      </c>
    </row>
    <row r="189" spans="2:65" s="12" customFormat="1" ht="16.5" customHeight="1">
      <c r="B189" s="167"/>
      <c r="E189" s="168" t="s">
        <v>5</v>
      </c>
      <c r="F189" s="256" t="s">
        <v>241</v>
      </c>
      <c r="G189" s="257"/>
      <c r="H189" s="257"/>
      <c r="I189" s="257"/>
      <c r="K189" s="168" t="s">
        <v>5</v>
      </c>
      <c r="R189" s="169"/>
      <c r="T189" s="170"/>
      <c r="AA189" s="171"/>
      <c r="AT189" s="168" t="s">
        <v>163</v>
      </c>
      <c r="AU189" s="168" t="s">
        <v>134</v>
      </c>
      <c r="AV189" s="12" t="s">
        <v>80</v>
      </c>
      <c r="AW189" s="12" t="s">
        <v>32</v>
      </c>
      <c r="AX189" s="12" t="s">
        <v>75</v>
      </c>
      <c r="AY189" s="168" t="s">
        <v>155</v>
      </c>
    </row>
    <row r="190" spans="2:65" s="12" customFormat="1" ht="16.5" customHeight="1">
      <c r="B190" s="167"/>
      <c r="E190" s="168" t="s">
        <v>5</v>
      </c>
      <c r="F190" s="260" t="s">
        <v>242</v>
      </c>
      <c r="G190" s="261"/>
      <c r="H190" s="261"/>
      <c r="I190" s="261"/>
      <c r="K190" s="168" t="s">
        <v>5</v>
      </c>
      <c r="R190" s="169"/>
      <c r="T190" s="170"/>
      <c r="AA190" s="171"/>
      <c r="AT190" s="168" t="s">
        <v>163</v>
      </c>
      <c r="AU190" s="168" t="s">
        <v>134</v>
      </c>
      <c r="AV190" s="12" t="s">
        <v>80</v>
      </c>
      <c r="AW190" s="12" t="s">
        <v>32</v>
      </c>
      <c r="AX190" s="12" t="s">
        <v>75</v>
      </c>
      <c r="AY190" s="168" t="s">
        <v>155</v>
      </c>
    </row>
    <row r="191" spans="2:65" s="10" customFormat="1" ht="16.5" customHeight="1">
      <c r="B191" s="155"/>
      <c r="E191" s="156" t="s">
        <v>5</v>
      </c>
      <c r="F191" s="252" t="s">
        <v>243</v>
      </c>
      <c r="G191" s="253"/>
      <c r="H191" s="253"/>
      <c r="I191" s="253"/>
      <c r="K191" s="157">
        <v>11.361000000000001</v>
      </c>
      <c r="R191" s="158"/>
      <c r="T191" s="159"/>
      <c r="AA191" s="160"/>
      <c r="AT191" s="156" t="s">
        <v>163</v>
      </c>
      <c r="AU191" s="156" t="s">
        <v>134</v>
      </c>
      <c r="AV191" s="10" t="s">
        <v>134</v>
      </c>
      <c r="AW191" s="10" t="s">
        <v>32</v>
      </c>
      <c r="AX191" s="10" t="s">
        <v>75</v>
      </c>
      <c r="AY191" s="156" t="s">
        <v>155</v>
      </c>
    </row>
    <row r="192" spans="2:65" s="12" customFormat="1" ht="16.5" customHeight="1">
      <c r="B192" s="167"/>
      <c r="E192" s="168" t="s">
        <v>5</v>
      </c>
      <c r="F192" s="260" t="s">
        <v>244</v>
      </c>
      <c r="G192" s="261"/>
      <c r="H192" s="261"/>
      <c r="I192" s="261"/>
      <c r="K192" s="168" t="s">
        <v>5</v>
      </c>
      <c r="R192" s="169"/>
      <c r="T192" s="170"/>
      <c r="AA192" s="171"/>
      <c r="AT192" s="168" t="s">
        <v>163</v>
      </c>
      <c r="AU192" s="168" t="s">
        <v>134</v>
      </c>
      <c r="AV192" s="12" t="s">
        <v>80</v>
      </c>
      <c r="AW192" s="12" t="s">
        <v>32</v>
      </c>
      <c r="AX192" s="12" t="s">
        <v>75</v>
      </c>
      <c r="AY192" s="168" t="s">
        <v>155</v>
      </c>
    </row>
    <row r="193" spans="2:65" s="10" customFormat="1" ht="16.5" customHeight="1">
      <c r="B193" s="155"/>
      <c r="E193" s="156" t="s">
        <v>5</v>
      </c>
      <c r="F193" s="252" t="s">
        <v>245</v>
      </c>
      <c r="G193" s="253"/>
      <c r="H193" s="253"/>
      <c r="I193" s="253"/>
      <c r="K193" s="157">
        <v>9.5250000000000004</v>
      </c>
      <c r="R193" s="158"/>
      <c r="T193" s="159"/>
      <c r="AA193" s="160"/>
      <c r="AT193" s="156" t="s">
        <v>163</v>
      </c>
      <c r="AU193" s="156" t="s">
        <v>134</v>
      </c>
      <c r="AV193" s="10" t="s">
        <v>134</v>
      </c>
      <c r="AW193" s="10" t="s">
        <v>32</v>
      </c>
      <c r="AX193" s="10" t="s">
        <v>75</v>
      </c>
      <c r="AY193" s="156" t="s">
        <v>155</v>
      </c>
    </row>
    <row r="194" spans="2:65" s="11" customFormat="1" ht="16.5" customHeight="1">
      <c r="B194" s="161"/>
      <c r="E194" s="162" t="s">
        <v>5</v>
      </c>
      <c r="F194" s="254" t="s">
        <v>166</v>
      </c>
      <c r="G194" s="255"/>
      <c r="H194" s="255"/>
      <c r="I194" s="255"/>
      <c r="K194" s="163">
        <v>20.885999999999999</v>
      </c>
      <c r="R194" s="164"/>
      <c r="T194" s="165"/>
      <c r="AA194" s="166"/>
      <c r="AT194" s="162" t="s">
        <v>163</v>
      </c>
      <c r="AU194" s="162" t="s">
        <v>134</v>
      </c>
      <c r="AV194" s="11" t="s">
        <v>160</v>
      </c>
      <c r="AW194" s="11" t="s">
        <v>32</v>
      </c>
      <c r="AX194" s="11" t="s">
        <v>80</v>
      </c>
      <c r="AY194" s="162" t="s">
        <v>155</v>
      </c>
    </row>
    <row r="195" spans="2:65" s="1" customFormat="1" ht="25.5" customHeight="1">
      <c r="B195" s="119"/>
      <c r="C195" s="146" t="s">
        <v>246</v>
      </c>
      <c r="D195" s="146" t="s">
        <v>156</v>
      </c>
      <c r="E195" s="147" t="s">
        <v>247</v>
      </c>
      <c r="F195" s="241" t="s">
        <v>248</v>
      </c>
      <c r="G195" s="241"/>
      <c r="H195" s="241"/>
      <c r="I195" s="241"/>
      <c r="J195" s="148" t="s">
        <v>249</v>
      </c>
      <c r="K195" s="149">
        <v>25.995999999999999</v>
      </c>
      <c r="L195" s="242">
        <v>0</v>
      </c>
      <c r="M195" s="242"/>
      <c r="N195" s="243">
        <f>ROUND(L195*K195,3)</f>
        <v>0</v>
      </c>
      <c r="O195" s="243"/>
      <c r="P195" s="243"/>
      <c r="Q195" s="243"/>
      <c r="R195" s="122"/>
      <c r="T195" s="151" t="s">
        <v>5</v>
      </c>
      <c r="U195" s="42" t="s">
        <v>42</v>
      </c>
      <c r="W195" s="152">
        <f>V195*K195</f>
        <v>0</v>
      </c>
      <c r="X195" s="152">
        <v>1.1491875E-2</v>
      </c>
      <c r="Y195" s="152">
        <f>X195*K195</f>
        <v>0.29874278249999997</v>
      </c>
      <c r="Z195" s="152">
        <v>0</v>
      </c>
      <c r="AA195" s="153">
        <f>Z195*K195</f>
        <v>0</v>
      </c>
      <c r="AR195" s="20" t="s">
        <v>160</v>
      </c>
      <c r="AT195" s="20" t="s">
        <v>156</v>
      </c>
      <c r="AU195" s="20" t="s">
        <v>134</v>
      </c>
      <c r="AY195" s="20" t="s">
        <v>155</v>
      </c>
      <c r="BE195" s="96">
        <f>IF(U195="základná",N195,0)</f>
        <v>0</v>
      </c>
      <c r="BF195" s="96">
        <f>IF(U195="znížená",N195,0)</f>
        <v>0</v>
      </c>
      <c r="BG195" s="96">
        <f>IF(U195="zákl. prenesená",N195,0)</f>
        <v>0</v>
      </c>
      <c r="BH195" s="96">
        <f>IF(U195="zníž. prenesená",N195,0)</f>
        <v>0</v>
      </c>
      <c r="BI195" s="96">
        <f>IF(U195="nulová",N195,0)</f>
        <v>0</v>
      </c>
      <c r="BJ195" s="20" t="s">
        <v>134</v>
      </c>
      <c r="BK195" s="154">
        <f>ROUND(L195*K195,3)</f>
        <v>0</v>
      </c>
      <c r="BL195" s="20" t="s">
        <v>160</v>
      </c>
      <c r="BM195" s="20" t="s">
        <v>250</v>
      </c>
    </row>
    <row r="196" spans="2:65" s="12" customFormat="1" ht="16.5" customHeight="1">
      <c r="B196" s="167"/>
      <c r="E196" s="168" t="s">
        <v>5</v>
      </c>
      <c r="F196" s="256" t="s">
        <v>234</v>
      </c>
      <c r="G196" s="257"/>
      <c r="H196" s="257"/>
      <c r="I196" s="257"/>
      <c r="K196" s="168" t="s">
        <v>5</v>
      </c>
      <c r="R196" s="169"/>
      <c r="T196" s="170"/>
      <c r="AA196" s="171"/>
      <c r="AT196" s="168" t="s">
        <v>163</v>
      </c>
      <c r="AU196" s="168" t="s">
        <v>134</v>
      </c>
      <c r="AV196" s="12" t="s">
        <v>80</v>
      </c>
      <c r="AW196" s="12" t="s">
        <v>32</v>
      </c>
      <c r="AX196" s="12" t="s">
        <v>75</v>
      </c>
      <c r="AY196" s="168" t="s">
        <v>155</v>
      </c>
    </row>
    <row r="197" spans="2:65" s="10" customFormat="1" ht="16.5" customHeight="1">
      <c r="B197" s="155"/>
      <c r="E197" s="156" t="s">
        <v>5</v>
      </c>
      <c r="F197" s="252" t="s">
        <v>251</v>
      </c>
      <c r="G197" s="253"/>
      <c r="H197" s="253"/>
      <c r="I197" s="253"/>
      <c r="K197" s="157">
        <v>11.881</v>
      </c>
      <c r="R197" s="158"/>
      <c r="T197" s="159"/>
      <c r="AA197" s="160"/>
      <c r="AT197" s="156" t="s">
        <v>163</v>
      </c>
      <c r="AU197" s="156" t="s">
        <v>134</v>
      </c>
      <c r="AV197" s="10" t="s">
        <v>134</v>
      </c>
      <c r="AW197" s="10" t="s">
        <v>32</v>
      </c>
      <c r="AX197" s="10" t="s">
        <v>75</v>
      </c>
      <c r="AY197" s="156" t="s">
        <v>155</v>
      </c>
    </row>
    <row r="198" spans="2:65" s="12" customFormat="1" ht="16.5" customHeight="1">
      <c r="B198" s="167"/>
      <c r="E198" s="168" t="s">
        <v>5</v>
      </c>
      <c r="F198" s="260" t="s">
        <v>242</v>
      </c>
      <c r="G198" s="261"/>
      <c r="H198" s="261"/>
      <c r="I198" s="261"/>
      <c r="K198" s="168" t="s">
        <v>5</v>
      </c>
      <c r="R198" s="169"/>
      <c r="T198" s="170"/>
      <c r="AA198" s="171"/>
      <c r="AT198" s="168" t="s">
        <v>163</v>
      </c>
      <c r="AU198" s="168" t="s">
        <v>134</v>
      </c>
      <c r="AV198" s="12" t="s">
        <v>80</v>
      </c>
      <c r="AW198" s="12" t="s">
        <v>32</v>
      </c>
      <c r="AX198" s="12" t="s">
        <v>75</v>
      </c>
      <c r="AY198" s="168" t="s">
        <v>155</v>
      </c>
    </row>
    <row r="199" spans="2:65" s="10" customFormat="1" ht="16.5" customHeight="1">
      <c r="B199" s="155"/>
      <c r="E199" s="156" t="s">
        <v>5</v>
      </c>
      <c r="F199" s="252" t="s">
        <v>252</v>
      </c>
      <c r="G199" s="253"/>
      <c r="H199" s="253"/>
      <c r="I199" s="253"/>
      <c r="K199" s="157">
        <v>7.165</v>
      </c>
      <c r="R199" s="158"/>
      <c r="T199" s="159"/>
      <c r="AA199" s="160"/>
      <c r="AT199" s="156" t="s">
        <v>163</v>
      </c>
      <c r="AU199" s="156" t="s">
        <v>134</v>
      </c>
      <c r="AV199" s="10" t="s">
        <v>134</v>
      </c>
      <c r="AW199" s="10" t="s">
        <v>32</v>
      </c>
      <c r="AX199" s="10" t="s">
        <v>75</v>
      </c>
      <c r="AY199" s="156" t="s">
        <v>155</v>
      </c>
    </row>
    <row r="200" spans="2:65" s="12" customFormat="1" ht="16.5" customHeight="1">
      <c r="B200" s="167"/>
      <c r="E200" s="168" t="s">
        <v>5</v>
      </c>
      <c r="F200" s="260" t="s">
        <v>244</v>
      </c>
      <c r="G200" s="261"/>
      <c r="H200" s="261"/>
      <c r="I200" s="261"/>
      <c r="K200" s="168" t="s">
        <v>5</v>
      </c>
      <c r="R200" s="169"/>
      <c r="T200" s="170"/>
      <c r="AA200" s="171"/>
      <c r="AT200" s="168" t="s">
        <v>163</v>
      </c>
      <c r="AU200" s="168" t="s">
        <v>134</v>
      </c>
      <c r="AV200" s="12" t="s">
        <v>80</v>
      </c>
      <c r="AW200" s="12" t="s">
        <v>32</v>
      </c>
      <c r="AX200" s="12" t="s">
        <v>75</v>
      </c>
      <c r="AY200" s="168" t="s">
        <v>155</v>
      </c>
    </row>
    <row r="201" spans="2:65" s="10" customFormat="1" ht="16.5" customHeight="1">
      <c r="B201" s="155"/>
      <c r="E201" s="156" t="s">
        <v>5</v>
      </c>
      <c r="F201" s="252" t="s">
        <v>253</v>
      </c>
      <c r="G201" s="253"/>
      <c r="H201" s="253"/>
      <c r="I201" s="253"/>
      <c r="K201" s="157">
        <v>6.95</v>
      </c>
      <c r="R201" s="158"/>
      <c r="T201" s="159"/>
      <c r="AA201" s="160"/>
      <c r="AT201" s="156" t="s">
        <v>163</v>
      </c>
      <c r="AU201" s="156" t="s">
        <v>134</v>
      </c>
      <c r="AV201" s="10" t="s">
        <v>134</v>
      </c>
      <c r="AW201" s="10" t="s">
        <v>32</v>
      </c>
      <c r="AX201" s="10" t="s">
        <v>75</v>
      </c>
      <c r="AY201" s="156" t="s">
        <v>155</v>
      </c>
    </row>
    <row r="202" spans="2:65" s="11" customFormat="1" ht="16.5" customHeight="1">
      <c r="B202" s="161"/>
      <c r="E202" s="162" t="s">
        <v>5</v>
      </c>
      <c r="F202" s="254" t="s">
        <v>166</v>
      </c>
      <c r="G202" s="255"/>
      <c r="H202" s="255"/>
      <c r="I202" s="255"/>
      <c r="K202" s="163">
        <v>25.995999999999999</v>
      </c>
      <c r="R202" s="164"/>
      <c r="T202" s="165"/>
      <c r="AA202" s="166"/>
      <c r="AT202" s="162" t="s">
        <v>163</v>
      </c>
      <c r="AU202" s="162" t="s">
        <v>134</v>
      </c>
      <c r="AV202" s="11" t="s">
        <v>160</v>
      </c>
      <c r="AW202" s="11" t="s">
        <v>32</v>
      </c>
      <c r="AX202" s="11" t="s">
        <v>80</v>
      </c>
      <c r="AY202" s="162" t="s">
        <v>155</v>
      </c>
    </row>
    <row r="203" spans="2:65" s="1" customFormat="1" ht="25.5" customHeight="1">
      <c r="B203" s="119"/>
      <c r="C203" s="146" t="s">
        <v>254</v>
      </c>
      <c r="D203" s="146" t="s">
        <v>156</v>
      </c>
      <c r="E203" s="147" t="s">
        <v>255</v>
      </c>
      <c r="F203" s="241" t="s">
        <v>256</v>
      </c>
      <c r="G203" s="241"/>
      <c r="H203" s="241"/>
      <c r="I203" s="241"/>
      <c r="J203" s="148" t="s">
        <v>249</v>
      </c>
      <c r="K203" s="149">
        <v>25.995999999999999</v>
      </c>
      <c r="L203" s="242">
        <v>0</v>
      </c>
      <c r="M203" s="242"/>
      <c r="N203" s="243">
        <f>ROUND(L203*K203,3)</f>
        <v>0</v>
      </c>
      <c r="O203" s="243"/>
      <c r="P203" s="243"/>
      <c r="Q203" s="243"/>
      <c r="R203" s="122"/>
      <c r="T203" s="151" t="s">
        <v>5</v>
      </c>
      <c r="U203" s="42" t="s">
        <v>42</v>
      </c>
      <c r="W203" s="152">
        <f>V203*K203</f>
        <v>0</v>
      </c>
      <c r="X203" s="152">
        <v>0</v>
      </c>
      <c r="Y203" s="152">
        <f>X203*K203</f>
        <v>0</v>
      </c>
      <c r="Z203" s="152">
        <v>0</v>
      </c>
      <c r="AA203" s="153">
        <f>Z203*K203</f>
        <v>0</v>
      </c>
      <c r="AR203" s="20" t="s">
        <v>160</v>
      </c>
      <c r="AT203" s="20" t="s">
        <v>156</v>
      </c>
      <c r="AU203" s="20" t="s">
        <v>134</v>
      </c>
      <c r="AY203" s="20" t="s">
        <v>155</v>
      </c>
      <c r="BE203" s="96">
        <f>IF(U203="základná",N203,0)</f>
        <v>0</v>
      </c>
      <c r="BF203" s="96">
        <f>IF(U203="znížená",N203,0)</f>
        <v>0</v>
      </c>
      <c r="BG203" s="96">
        <f>IF(U203="zákl. prenesená",N203,0)</f>
        <v>0</v>
      </c>
      <c r="BH203" s="96">
        <f>IF(U203="zníž. prenesená",N203,0)</f>
        <v>0</v>
      </c>
      <c r="BI203" s="96">
        <f>IF(U203="nulová",N203,0)</f>
        <v>0</v>
      </c>
      <c r="BJ203" s="20" t="s">
        <v>134</v>
      </c>
      <c r="BK203" s="154">
        <f>ROUND(L203*K203,3)</f>
        <v>0</v>
      </c>
      <c r="BL203" s="20" t="s">
        <v>160</v>
      </c>
      <c r="BM203" s="20" t="s">
        <v>257</v>
      </c>
    </row>
    <row r="204" spans="2:65" s="1" customFormat="1" ht="16.5" customHeight="1">
      <c r="B204" s="119"/>
      <c r="C204" s="146" t="s">
        <v>258</v>
      </c>
      <c r="D204" s="146" t="s">
        <v>156</v>
      </c>
      <c r="E204" s="147" t="s">
        <v>259</v>
      </c>
      <c r="F204" s="241" t="s">
        <v>260</v>
      </c>
      <c r="G204" s="241"/>
      <c r="H204" s="241"/>
      <c r="I204" s="241"/>
      <c r="J204" s="148" t="s">
        <v>261</v>
      </c>
      <c r="K204" s="149">
        <v>0.36399999999999999</v>
      </c>
      <c r="L204" s="242">
        <v>0</v>
      </c>
      <c r="M204" s="242"/>
      <c r="N204" s="243">
        <f>ROUND(L204*K204,3)</f>
        <v>0</v>
      </c>
      <c r="O204" s="243"/>
      <c r="P204" s="243"/>
      <c r="Q204" s="243"/>
      <c r="R204" s="122"/>
      <c r="T204" s="151" t="s">
        <v>5</v>
      </c>
      <c r="U204" s="42" t="s">
        <v>42</v>
      </c>
      <c r="W204" s="152">
        <f>V204*K204</f>
        <v>0</v>
      </c>
      <c r="X204" s="152">
        <v>1.01895</v>
      </c>
      <c r="Y204" s="152">
        <f>X204*K204</f>
        <v>0.3708978</v>
      </c>
      <c r="Z204" s="152">
        <v>0</v>
      </c>
      <c r="AA204" s="153">
        <f>Z204*K204</f>
        <v>0</v>
      </c>
      <c r="AR204" s="20" t="s">
        <v>160</v>
      </c>
      <c r="AT204" s="20" t="s">
        <v>156</v>
      </c>
      <c r="AU204" s="20" t="s">
        <v>134</v>
      </c>
      <c r="AY204" s="20" t="s">
        <v>155</v>
      </c>
      <c r="BE204" s="96">
        <f>IF(U204="základná",N204,0)</f>
        <v>0</v>
      </c>
      <c r="BF204" s="96">
        <f>IF(U204="znížená",N204,0)</f>
        <v>0</v>
      </c>
      <c r="BG204" s="96">
        <f>IF(U204="zákl. prenesená",N204,0)</f>
        <v>0</v>
      </c>
      <c r="BH204" s="96">
        <f>IF(U204="zníž. prenesená",N204,0)</f>
        <v>0</v>
      </c>
      <c r="BI204" s="96">
        <f>IF(U204="nulová",N204,0)</f>
        <v>0</v>
      </c>
      <c r="BJ204" s="20" t="s">
        <v>134</v>
      </c>
      <c r="BK204" s="154">
        <f>ROUND(L204*K204,3)</f>
        <v>0</v>
      </c>
      <c r="BL204" s="20" t="s">
        <v>160</v>
      </c>
      <c r="BM204" s="20" t="s">
        <v>262</v>
      </c>
    </row>
    <row r="205" spans="2:65" s="12" customFormat="1" ht="16.5" customHeight="1">
      <c r="B205" s="167"/>
      <c r="E205" s="168" t="s">
        <v>5</v>
      </c>
      <c r="F205" s="256" t="s">
        <v>263</v>
      </c>
      <c r="G205" s="257"/>
      <c r="H205" s="257"/>
      <c r="I205" s="257"/>
      <c r="K205" s="168" t="s">
        <v>5</v>
      </c>
      <c r="R205" s="169"/>
      <c r="T205" s="170"/>
      <c r="AA205" s="171"/>
      <c r="AT205" s="168" t="s">
        <v>163</v>
      </c>
      <c r="AU205" s="168" t="s">
        <v>134</v>
      </c>
      <c r="AV205" s="12" t="s">
        <v>80</v>
      </c>
      <c r="AW205" s="12" t="s">
        <v>32</v>
      </c>
      <c r="AX205" s="12" t="s">
        <v>75</v>
      </c>
      <c r="AY205" s="168" t="s">
        <v>155</v>
      </c>
    </row>
    <row r="206" spans="2:65" s="10" customFormat="1" ht="16.5" customHeight="1">
      <c r="B206" s="155"/>
      <c r="E206" s="156" t="s">
        <v>5</v>
      </c>
      <c r="F206" s="252" t="s">
        <v>264</v>
      </c>
      <c r="G206" s="253"/>
      <c r="H206" s="253"/>
      <c r="I206" s="253"/>
      <c r="K206" s="157">
        <v>0.36399999999999999</v>
      </c>
      <c r="R206" s="158"/>
      <c r="T206" s="159"/>
      <c r="AA206" s="160"/>
      <c r="AT206" s="156" t="s">
        <v>163</v>
      </c>
      <c r="AU206" s="156" t="s">
        <v>134</v>
      </c>
      <c r="AV206" s="10" t="s">
        <v>134</v>
      </c>
      <c r="AW206" s="10" t="s">
        <v>32</v>
      </c>
      <c r="AX206" s="10" t="s">
        <v>80</v>
      </c>
      <c r="AY206" s="156" t="s">
        <v>155</v>
      </c>
    </row>
    <row r="207" spans="2:65" s="1" customFormat="1" ht="25.5" customHeight="1">
      <c r="B207" s="119"/>
      <c r="C207" s="146" t="s">
        <v>265</v>
      </c>
      <c r="D207" s="146" t="s">
        <v>156</v>
      </c>
      <c r="E207" s="147" t="s">
        <v>266</v>
      </c>
      <c r="F207" s="241" t="s">
        <v>267</v>
      </c>
      <c r="G207" s="241"/>
      <c r="H207" s="241"/>
      <c r="I207" s="241"/>
      <c r="J207" s="148" t="s">
        <v>261</v>
      </c>
      <c r="K207" s="149">
        <v>1.6839999999999999</v>
      </c>
      <c r="L207" s="242">
        <v>0</v>
      </c>
      <c r="M207" s="242"/>
      <c r="N207" s="243">
        <f>ROUND(L207*K207,3)</f>
        <v>0</v>
      </c>
      <c r="O207" s="243"/>
      <c r="P207" s="243"/>
      <c r="Q207" s="243"/>
      <c r="R207" s="122"/>
      <c r="T207" s="151" t="s">
        <v>5</v>
      </c>
      <c r="U207" s="42" t="s">
        <v>42</v>
      </c>
      <c r="W207" s="152">
        <f>V207*K207</f>
        <v>0</v>
      </c>
      <c r="X207" s="152">
        <v>1.20296</v>
      </c>
      <c r="Y207" s="152">
        <f>X207*K207</f>
        <v>2.0257846399999999</v>
      </c>
      <c r="Z207" s="152">
        <v>0</v>
      </c>
      <c r="AA207" s="153">
        <f>Z207*K207</f>
        <v>0</v>
      </c>
      <c r="AR207" s="20" t="s">
        <v>160</v>
      </c>
      <c r="AT207" s="20" t="s">
        <v>156</v>
      </c>
      <c r="AU207" s="20" t="s">
        <v>134</v>
      </c>
      <c r="AY207" s="20" t="s">
        <v>155</v>
      </c>
      <c r="BE207" s="96">
        <f>IF(U207="základná",N207,0)</f>
        <v>0</v>
      </c>
      <c r="BF207" s="96">
        <f>IF(U207="znížená",N207,0)</f>
        <v>0</v>
      </c>
      <c r="BG207" s="96">
        <f>IF(U207="zákl. prenesená",N207,0)</f>
        <v>0</v>
      </c>
      <c r="BH207" s="96">
        <f>IF(U207="zníž. prenesená",N207,0)</f>
        <v>0</v>
      </c>
      <c r="BI207" s="96">
        <f>IF(U207="nulová",N207,0)</f>
        <v>0</v>
      </c>
      <c r="BJ207" s="20" t="s">
        <v>134</v>
      </c>
      <c r="BK207" s="154">
        <f>ROUND(L207*K207,3)</f>
        <v>0</v>
      </c>
      <c r="BL207" s="20" t="s">
        <v>160</v>
      </c>
      <c r="BM207" s="20" t="s">
        <v>268</v>
      </c>
    </row>
    <row r="208" spans="2:65" s="12" customFormat="1" ht="16.5" customHeight="1">
      <c r="B208" s="167"/>
      <c r="E208" s="168" t="s">
        <v>5</v>
      </c>
      <c r="F208" s="256" t="s">
        <v>263</v>
      </c>
      <c r="G208" s="257"/>
      <c r="H208" s="257"/>
      <c r="I208" s="257"/>
      <c r="K208" s="168" t="s">
        <v>5</v>
      </c>
      <c r="R208" s="169"/>
      <c r="T208" s="170"/>
      <c r="AA208" s="171"/>
      <c r="AT208" s="168" t="s">
        <v>163</v>
      </c>
      <c r="AU208" s="168" t="s">
        <v>134</v>
      </c>
      <c r="AV208" s="12" t="s">
        <v>80</v>
      </c>
      <c r="AW208" s="12" t="s">
        <v>32</v>
      </c>
      <c r="AX208" s="12" t="s">
        <v>75</v>
      </c>
      <c r="AY208" s="168" t="s">
        <v>155</v>
      </c>
    </row>
    <row r="209" spans="2:65" s="10" customFormat="1" ht="16.5" customHeight="1">
      <c r="B209" s="155"/>
      <c r="E209" s="156" t="s">
        <v>5</v>
      </c>
      <c r="F209" s="252" t="s">
        <v>269</v>
      </c>
      <c r="G209" s="253"/>
      <c r="H209" s="253"/>
      <c r="I209" s="253"/>
      <c r="K209" s="157">
        <v>1.6839999999999999</v>
      </c>
      <c r="R209" s="158"/>
      <c r="T209" s="159"/>
      <c r="AA209" s="160"/>
      <c r="AT209" s="156" t="s">
        <v>163</v>
      </c>
      <c r="AU209" s="156" t="s">
        <v>134</v>
      </c>
      <c r="AV209" s="10" t="s">
        <v>134</v>
      </c>
      <c r="AW209" s="10" t="s">
        <v>32</v>
      </c>
      <c r="AX209" s="10" t="s">
        <v>80</v>
      </c>
      <c r="AY209" s="156" t="s">
        <v>155</v>
      </c>
    </row>
    <row r="210" spans="2:65" s="1" customFormat="1" ht="38.25" customHeight="1">
      <c r="B210" s="119"/>
      <c r="C210" s="146" t="s">
        <v>10</v>
      </c>
      <c r="D210" s="146" t="s">
        <v>156</v>
      </c>
      <c r="E210" s="147" t="s">
        <v>270</v>
      </c>
      <c r="F210" s="241" t="s">
        <v>271</v>
      </c>
      <c r="G210" s="241"/>
      <c r="H210" s="241"/>
      <c r="I210" s="241"/>
      <c r="J210" s="148" t="s">
        <v>249</v>
      </c>
      <c r="K210" s="149">
        <v>452.65699999999998</v>
      </c>
      <c r="L210" s="242">
        <v>0</v>
      </c>
      <c r="M210" s="242"/>
      <c r="N210" s="243">
        <f>ROUND(L210*K210,3)</f>
        <v>0</v>
      </c>
      <c r="O210" s="243"/>
      <c r="P210" s="243"/>
      <c r="Q210" s="243"/>
      <c r="R210" s="122"/>
      <c r="T210" s="151" t="s">
        <v>5</v>
      </c>
      <c r="U210" s="42" t="s">
        <v>42</v>
      </c>
      <c r="W210" s="152">
        <f>V210*K210</f>
        <v>0</v>
      </c>
      <c r="X210" s="152">
        <v>6.2700000000000004E-3</v>
      </c>
      <c r="Y210" s="152">
        <f>X210*K210</f>
        <v>2.8381593899999999</v>
      </c>
      <c r="Z210" s="152">
        <v>0</v>
      </c>
      <c r="AA210" s="153">
        <f>Z210*K210</f>
        <v>0</v>
      </c>
      <c r="AR210" s="20" t="s">
        <v>160</v>
      </c>
      <c r="AT210" s="20" t="s">
        <v>156</v>
      </c>
      <c r="AU210" s="20" t="s">
        <v>134</v>
      </c>
      <c r="AY210" s="20" t="s">
        <v>155</v>
      </c>
      <c r="BE210" s="96">
        <f>IF(U210="základná",N210,0)</f>
        <v>0</v>
      </c>
      <c r="BF210" s="96">
        <f>IF(U210="znížená",N210,0)</f>
        <v>0</v>
      </c>
      <c r="BG210" s="96">
        <f>IF(U210="zákl. prenesená",N210,0)</f>
        <v>0</v>
      </c>
      <c r="BH210" s="96">
        <f>IF(U210="zníž. prenesená",N210,0)</f>
        <v>0</v>
      </c>
      <c r="BI210" s="96">
        <f>IF(U210="nulová",N210,0)</f>
        <v>0</v>
      </c>
      <c r="BJ210" s="20" t="s">
        <v>134</v>
      </c>
      <c r="BK210" s="154">
        <f>ROUND(L210*K210,3)</f>
        <v>0</v>
      </c>
      <c r="BL210" s="20" t="s">
        <v>160</v>
      </c>
      <c r="BM210" s="20" t="s">
        <v>272</v>
      </c>
    </row>
    <row r="211" spans="2:65" s="12" customFormat="1" ht="16.5" customHeight="1">
      <c r="B211" s="167"/>
      <c r="E211" s="168" t="s">
        <v>5</v>
      </c>
      <c r="F211" s="256" t="s">
        <v>234</v>
      </c>
      <c r="G211" s="257"/>
      <c r="H211" s="257"/>
      <c r="I211" s="257"/>
      <c r="K211" s="168" t="s">
        <v>5</v>
      </c>
      <c r="R211" s="169"/>
      <c r="T211" s="170"/>
      <c r="AA211" s="171"/>
      <c r="AT211" s="168" t="s">
        <v>163</v>
      </c>
      <c r="AU211" s="168" t="s">
        <v>134</v>
      </c>
      <c r="AV211" s="12" t="s">
        <v>80</v>
      </c>
      <c r="AW211" s="12" t="s">
        <v>32</v>
      </c>
      <c r="AX211" s="12" t="s">
        <v>75</v>
      </c>
      <c r="AY211" s="168" t="s">
        <v>155</v>
      </c>
    </row>
    <row r="212" spans="2:65" s="10" customFormat="1" ht="16.5" customHeight="1">
      <c r="B212" s="155"/>
      <c r="E212" s="156" t="s">
        <v>5</v>
      </c>
      <c r="F212" s="252" t="s">
        <v>273</v>
      </c>
      <c r="G212" s="253"/>
      <c r="H212" s="253"/>
      <c r="I212" s="253"/>
      <c r="K212" s="157">
        <v>320.77499999999998</v>
      </c>
      <c r="R212" s="158"/>
      <c r="T212" s="159"/>
      <c r="AA212" s="160"/>
      <c r="AT212" s="156" t="s">
        <v>163</v>
      </c>
      <c r="AU212" s="156" t="s">
        <v>134</v>
      </c>
      <c r="AV212" s="10" t="s">
        <v>134</v>
      </c>
      <c r="AW212" s="10" t="s">
        <v>32</v>
      </c>
      <c r="AX212" s="10" t="s">
        <v>75</v>
      </c>
      <c r="AY212" s="156" t="s">
        <v>155</v>
      </c>
    </row>
    <row r="213" spans="2:65" s="10" customFormat="1" ht="16.5" customHeight="1">
      <c r="B213" s="155"/>
      <c r="E213" s="156" t="s">
        <v>5</v>
      </c>
      <c r="F213" s="252" t="s">
        <v>274</v>
      </c>
      <c r="G213" s="253"/>
      <c r="H213" s="253"/>
      <c r="I213" s="253"/>
      <c r="K213" s="157">
        <v>131.88200000000001</v>
      </c>
      <c r="R213" s="158"/>
      <c r="T213" s="159"/>
      <c r="AA213" s="160"/>
      <c r="AT213" s="156" t="s">
        <v>163</v>
      </c>
      <c r="AU213" s="156" t="s">
        <v>134</v>
      </c>
      <c r="AV213" s="10" t="s">
        <v>134</v>
      </c>
      <c r="AW213" s="10" t="s">
        <v>32</v>
      </c>
      <c r="AX213" s="10" t="s">
        <v>75</v>
      </c>
      <c r="AY213" s="156" t="s">
        <v>155</v>
      </c>
    </row>
    <row r="214" spans="2:65" s="11" customFormat="1" ht="16.5" customHeight="1">
      <c r="B214" s="161"/>
      <c r="E214" s="162" t="s">
        <v>5</v>
      </c>
      <c r="F214" s="254" t="s">
        <v>166</v>
      </c>
      <c r="G214" s="255"/>
      <c r="H214" s="255"/>
      <c r="I214" s="255"/>
      <c r="K214" s="163">
        <v>452.65699999999998</v>
      </c>
      <c r="R214" s="164"/>
      <c r="T214" s="165"/>
      <c r="AA214" s="166"/>
      <c r="AT214" s="162" t="s">
        <v>163</v>
      </c>
      <c r="AU214" s="162" t="s">
        <v>134</v>
      </c>
      <c r="AV214" s="11" t="s">
        <v>160</v>
      </c>
      <c r="AW214" s="11" t="s">
        <v>32</v>
      </c>
      <c r="AX214" s="11" t="s">
        <v>80</v>
      </c>
      <c r="AY214" s="162" t="s">
        <v>155</v>
      </c>
    </row>
    <row r="215" spans="2:65" s="1" customFormat="1" ht="38.25" customHeight="1">
      <c r="B215" s="119"/>
      <c r="C215" s="146" t="s">
        <v>275</v>
      </c>
      <c r="D215" s="146" t="s">
        <v>156</v>
      </c>
      <c r="E215" s="147" t="s">
        <v>276</v>
      </c>
      <c r="F215" s="241" t="s">
        <v>1402</v>
      </c>
      <c r="G215" s="241"/>
      <c r="H215" s="241"/>
      <c r="I215" s="241"/>
      <c r="J215" s="148" t="s">
        <v>159</v>
      </c>
      <c r="K215" s="149">
        <v>5.694</v>
      </c>
      <c r="L215" s="242">
        <v>0</v>
      </c>
      <c r="M215" s="242"/>
      <c r="N215" s="243">
        <f>ROUND(L215*K215,3)</f>
        <v>0</v>
      </c>
      <c r="O215" s="243"/>
      <c r="P215" s="243"/>
      <c r="Q215" s="243"/>
      <c r="R215" s="122"/>
      <c r="T215" s="151" t="s">
        <v>5</v>
      </c>
      <c r="U215" s="42" t="s">
        <v>42</v>
      </c>
      <c r="W215" s="152">
        <f>V215*K215</f>
        <v>0</v>
      </c>
      <c r="X215" s="152">
        <v>2.119093264</v>
      </c>
      <c r="Y215" s="152">
        <f>X215*K215</f>
        <v>12.066117045216</v>
      </c>
      <c r="Z215" s="152">
        <v>0</v>
      </c>
      <c r="AA215" s="153">
        <f>Z215*K215</f>
        <v>0</v>
      </c>
      <c r="AR215" s="20" t="s">
        <v>160</v>
      </c>
      <c r="AT215" s="20" t="s">
        <v>156</v>
      </c>
      <c r="AU215" s="20" t="s">
        <v>134</v>
      </c>
      <c r="AY215" s="20" t="s">
        <v>155</v>
      </c>
      <c r="BE215" s="96">
        <f>IF(U215="základná",N215,0)</f>
        <v>0</v>
      </c>
      <c r="BF215" s="96">
        <f>IF(U215="znížená",N215,0)</f>
        <v>0</v>
      </c>
      <c r="BG215" s="96">
        <f>IF(U215="zákl. prenesená",N215,0)</f>
        <v>0</v>
      </c>
      <c r="BH215" s="96">
        <f>IF(U215="zníž. prenesená",N215,0)</f>
        <v>0</v>
      </c>
      <c r="BI215" s="96">
        <f>IF(U215="nulová",N215,0)</f>
        <v>0</v>
      </c>
      <c r="BJ215" s="20" t="s">
        <v>134</v>
      </c>
      <c r="BK215" s="154">
        <f>ROUND(L215*K215,3)</f>
        <v>0</v>
      </c>
      <c r="BL215" s="20" t="s">
        <v>160</v>
      </c>
      <c r="BM215" s="20" t="s">
        <v>277</v>
      </c>
    </row>
    <row r="216" spans="2:65" s="12" customFormat="1" ht="16.5" customHeight="1">
      <c r="B216" s="167"/>
      <c r="E216" s="168" t="s">
        <v>5</v>
      </c>
      <c r="F216" s="256" t="s">
        <v>278</v>
      </c>
      <c r="G216" s="257"/>
      <c r="H216" s="257"/>
      <c r="I216" s="257"/>
      <c r="K216" s="168" t="s">
        <v>5</v>
      </c>
      <c r="R216" s="169"/>
      <c r="T216" s="170"/>
      <c r="AA216" s="171"/>
      <c r="AT216" s="168" t="s">
        <v>163</v>
      </c>
      <c r="AU216" s="168" t="s">
        <v>134</v>
      </c>
      <c r="AV216" s="12" t="s">
        <v>80</v>
      </c>
      <c r="AW216" s="12" t="s">
        <v>32</v>
      </c>
      <c r="AX216" s="12" t="s">
        <v>75</v>
      </c>
      <c r="AY216" s="168" t="s">
        <v>155</v>
      </c>
    </row>
    <row r="217" spans="2:65" s="10" customFormat="1" ht="16.5" customHeight="1">
      <c r="B217" s="155"/>
      <c r="E217" s="156" t="s">
        <v>5</v>
      </c>
      <c r="F217" s="252" t="s">
        <v>279</v>
      </c>
      <c r="G217" s="253"/>
      <c r="H217" s="253"/>
      <c r="I217" s="253"/>
      <c r="K217" s="157">
        <v>2.4350000000000001</v>
      </c>
      <c r="R217" s="158"/>
      <c r="T217" s="159"/>
      <c r="AA217" s="160"/>
      <c r="AT217" s="156" t="s">
        <v>163</v>
      </c>
      <c r="AU217" s="156" t="s">
        <v>134</v>
      </c>
      <c r="AV217" s="10" t="s">
        <v>134</v>
      </c>
      <c r="AW217" s="10" t="s">
        <v>32</v>
      </c>
      <c r="AX217" s="10" t="s">
        <v>75</v>
      </c>
      <c r="AY217" s="156" t="s">
        <v>155</v>
      </c>
    </row>
    <row r="218" spans="2:65" s="10" customFormat="1" ht="16.5" customHeight="1">
      <c r="B218" s="155"/>
      <c r="E218" s="156" t="s">
        <v>5</v>
      </c>
      <c r="F218" s="252" t="s">
        <v>280</v>
      </c>
      <c r="G218" s="253"/>
      <c r="H218" s="253"/>
      <c r="I218" s="253"/>
      <c r="K218" s="157">
        <v>1.524</v>
      </c>
      <c r="R218" s="158"/>
      <c r="T218" s="159"/>
      <c r="AA218" s="160"/>
      <c r="AT218" s="156" t="s">
        <v>163</v>
      </c>
      <c r="AU218" s="156" t="s">
        <v>134</v>
      </c>
      <c r="AV218" s="10" t="s">
        <v>134</v>
      </c>
      <c r="AW218" s="10" t="s">
        <v>32</v>
      </c>
      <c r="AX218" s="10" t="s">
        <v>75</v>
      </c>
      <c r="AY218" s="156" t="s">
        <v>155</v>
      </c>
    </row>
    <row r="219" spans="2:65" s="10" customFormat="1" ht="16.5" customHeight="1">
      <c r="B219" s="155"/>
      <c r="E219" s="156" t="s">
        <v>5</v>
      </c>
      <c r="F219" s="252" t="s">
        <v>281</v>
      </c>
      <c r="G219" s="253"/>
      <c r="H219" s="253"/>
      <c r="I219" s="253"/>
      <c r="K219" s="157">
        <v>1.7350000000000001</v>
      </c>
      <c r="R219" s="158"/>
      <c r="T219" s="159"/>
      <c r="AA219" s="160"/>
      <c r="AT219" s="156" t="s">
        <v>163</v>
      </c>
      <c r="AU219" s="156" t="s">
        <v>134</v>
      </c>
      <c r="AV219" s="10" t="s">
        <v>134</v>
      </c>
      <c r="AW219" s="10" t="s">
        <v>32</v>
      </c>
      <c r="AX219" s="10" t="s">
        <v>75</v>
      </c>
      <c r="AY219" s="156" t="s">
        <v>155</v>
      </c>
    </row>
    <row r="220" spans="2:65" s="11" customFormat="1" ht="16.5" customHeight="1">
      <c r="B220" s="161"/>
      <c r="E220" s="162" t="s">
        <v>5</v>
      </c>
      <c r="F220" s="254" t="s">
        <v>166</v>
      </c>
      <c r="G220" s="255"/>
      <c r="H220" s="255"/>
      <c r="I220" s="255"/>
      <c r="K220" s="163">
        <v>5.694</v>
      </c>
      <c r="R220" s="164"/>
      <c r="T220" s="165"/>
      <c r="AA220" s="166"/>
      <c r="AT220" s="162" t="s">
        <v>163</v>
      </c>
      <c r="AU220" s="162" t="s">
        <v>134</v>
      </c>
      <c r="AV220" s="11" t="s">
        <v>160</v>
      </c>
      <c r="AW220" s="11" t="s">
        <v>32</v>
      </c>
      <c r="AX220" s="11" t="s">
        <v>80</v>
      </c>
      <c r="AY220" s="162" t="s">
        <v>155</v>
      </c>
    </row>
    <row r="221" spans="2:65" s="1" customFormat="1" ht="25.5" customHeight="1">
      <c r="B221" s="119"/>
      <c r="C221" s="146" t="s">
        <v>282</v>
      </c>
      <c r="D221" s="146" t="s">
        <v>156</v>
      </c>
      <c r="E221" s="147" t="s">
        <v>283</v>
      </c>
      <c r="F221" s="241" t="s">
        <v>284</v>
      </c>
      <c r="G221" s="241"/>
      <c r="H221" s="241"/>
      <c r="I221" s="241"/>
      <c r="J221" s="148" t="s">
        <v>159</v>
      </c>
      <c r="K221" s="149">
        <v>25.274999999999999</v>
      </c>
      <c r="L221" s="242" t="s">
        <v>1401</v>
      </c>
      <c r="M221" s="242"/>
      <c r="N221" s="243" t="e">
        <f>ROUND(L221*K221,3)</f>
        <v>#VALUE!</v>
      </c>
      <c r="O221" s="243"/>
      <c r="P221" s="243"/>
      <c r="Q221" s="243"/>
      <c r="R221" s="122"/>
      <c r="T221" s="151" t="s">
        <v>5</v>
      </c>
      <c r="U221" s="42" t="s">
        <v>42</v>
      </c>
      <c r="W221" s="152">
        <f>V221*K221</f>
        <v>0</v>
      </c>
      <c r="X221" s="152">
        <v>2.3143757040000001</v>
      </c>
      <c r="Y221" s="152">
        <f>X221*K221</f>
        <v>58.495845918599997</v>
      </c>
      <c r="Z221" s="152">
        <v>0</v>
      </c>
      <c r="AA221" s="153">
        <f>Z221*K221</f>
        <v>0</v>
      </c>
      <c r="AR221" s="20" t="s">
        <v>160</v>
      </c>
      <c r="AT221" s="20" t="s">
        <v>156</v>
      </c>
      <c r="AU221" s="20" t="s">
        <v>134</v>
      </c>
      <c r="AY221" s="20" t="s">
        <v>155</v>
      </c>
      <c r="BE221" s="96">
        <f>IF(U221="základná",N221,0)</f>
        <v>0</v>
      </c>
      <c r="BF221" s="96" t="e">
        <f>IF(U221="znížená",N221,0)</f>
        <v>#VALUE!</v>
      </c>
      <c r="BG221" s="96">
        <f>IF(U221="zákl. prenesená",N221,0)</f>
        <v>0</v>
      </c>
      <c r="BH221" s="96">
        <f>IF(U221="zníž. prenesená",N221,0)</f>
        <v>0</v>
      </c>
      <c r="BI221" s="96">
        <f>IF(U221="nulová",N221,0)</f>
        <v>0</v>
      </c>
      <c r="BJ221" s="20" t="s">
        <v>134</v>
      </c>
      <c r="BK221" s="154" t="e">
        <f>ROUND(L221*K221,3)</f>
        <v>#VALUE!</v>
      </c>
      <c r="BL221" s="20" t="s">
        <v>160</v>
      </c>
      <c r="BM221" s="20" t="s">
        <v>285</v>
      </c>
    </row>
    <row r="222" spans="2:65" s="10" customFormat="1" ht="16.5" customHeight="1">
      <c r="B222" s="155"/>
      <c r="E222" s="156" t="s">
        <v>5</v>
      </c>
      <c r="F222" s="250" t="s">
        <v>286</v>
      </c>
      <c r="G222" s="251"/>
      <c r="H222" s="251"/>
      <c r="I222" s="251"/>
      <c r="K222" s="157">
        <v>4.4800000000000004</v>
      </c>
      <c r="R222" s="158"/>
      <c r="T222" s="159"/>
      <c r="AA222" s="160"/>
      <c r="AT222" s="156" t="s">
        <v>163</v>
      </c>
      <c r="AU222" s="156" t="s">
        <v>134</v>
      </c>
      <c r="AV222" s="10" t="s">
        <v>134</v>
      </c>
      <c r="AW222" s="10" t="s">
        <v>32</v>
      </c>
      <c r="AX222" s="10" t="s">
        <v>75</v>
      </c>
      <c r="AY222" s="156" t="s">
        <v>155</v>
      </c>
    </row>
    <row r="223" spans="2:65" s="10" customFormat="1" ht="16.5" customHeight="1">
      <c r="B223" s="155"/>
      <c r="E223" s="156" t="s">
        <v>5</v>
      </c>
      <c r="F223" s="252" t="s">
        <v>287</v>
      </c>
      <c r="G223" s="253"/>
      <c r="H223" s="253"/>
      <c r="I223" s="253"/>
      <c r="K223" s="157">
        <v>10.914</v>
      </c>
      <c r="R223" s="158"/>
      <c r="T223" s="159"/>
      <c r="AA223" s="160"/>
      <c r="AT223" s="156" t="s">
        <v>163</v>
      </c>
      <c r="AU223" s="156" t="s">
        <v>134</v>
      </c>
      <c r="AV223" s="10" t="s">
        <v>134</v>
      </c>
      <c r="AW223" s="10" t="s">
        <v>32</v>
      </c>
      <c r="AX223" s="10" t="s">
        <v>75</v>
      </c>
      <c r="AY223" s="156" t="s">
        <v>155</v>
      </c>
    </row>
    <row r="224" spans="2:65" s="10" customFormat="1" ht="16.5" customHeight="1">
      <c r="B224" s="155"/>
      <c r="E224" s="156" t="s">
        <v>5</v>
      </c>
      <c r="F224" s="252" t="s">
        <v>288</v>
      </c>
      <c r="G224" s="253"/>
      <c r="H224" s="253"/>
      <c r="I224" s="253"/>
      <c r="K224" s="157">
        <v>9.8810000000000002</v>
      </c>
      <c r="R224" s="158"/>
      <c r="T224" s="159"/>
      <c r="AA224" s="160"/>
      <c r="AT224" s="156" t="s">
        <v>163</v>
      </c>
      <c r="AU224" s="156" t="s">
        <v>134</v>
      </c>
      <c r="AV224" s="10" t="s">
        <v>134</v>
      </c>
      <c r="AW224" s="10" t="s">
        <v>32</v>
      </c>
      <c r="AX224" s="10" t="s">
        <v>75</v>
      </c>
      <c r="AY224" s="156" t="s">
        <v>155</v>
      </c>
    </row>
    <row r="225" spans="2:65" s="11" customFormat="1" ht="16.5" customHeight="1">
      <c r="B225" s="161"/>
      <c r="E225" s="162" t="s">
        <v>5</v>
      </c>
      <c r="F225" s="254" t="s">
        <v>166</v>
      </c>
      <c r="G225" s="255"/>
      <c r="H225" s="255"/>
      <c r="I225" s="255"/>
      <c r="K225" s="163">
        <v>25.274999999999999</v>
      </c>
      <c r="R225" s="164"/>
      <c r="T225" s="165"/>
      <c r="AA225" s="166"/>
      <c r="AT225" s="162" t="s">
        <v>163</v>
      </c>
      <c r="AU225" s="162" t="s">
        <v>134</v>
      </c>
      <c r="AV225" s="11" t="s">
        <v>160</v>
      </c>
      <c r="AW225" s="11" t="s">
        <v>32</v>
      </c>
      <c r="AX225" s="11" t="s">
        <v>80</v>
      </c>
      <c r="AY225" s="162" t="s">
        <v>155</v>
      </c>
    </row>
    <row r="226" spans="2:65" s="1" customFormat="1" ht="25.5" customHeight="1">
      <c r="B226" s="119"/>
      <c r="C226" s="146" t="s">
        <v>289</v>
      </c>
      <c r="D226" s="146" t="s">
        <v>156</v>
      </c>
      <c r="E226" s="147" t="s">
        <v>290</v>
      </c>
      <c r="F226" s="241" t="s">
        <v>291</v>
      </c>
      <c r="G226" s="241"/>
      <c r="H226" s="241"/>
      <c r="I226" s="241"/>
      <c r="J226" s="148" t="s">
        <v>159</v>
      </c>
      <c r="K226" s="149">
        <v>63.651000000000003</v>
      </c>
      <c r="L226" s="242" t="s">
        <v>1401</v>
      </c>
      <c r="M226" s="242"/>
      <c r="N226" s="243" t="e">
        <f>ROUND(L226*K226,3)</f>
        <v>#VALUE!</v>
      </c>
      <c r="O226" s="243"/>
      <c r="P226" s="243"/>
      <c r="Q226" s="243"/>
      <c r="R226" s="122"/>
      <c r="T226" s="151" t="s">
        <v>5</v>
      </c>
      <c r="U226" s="42" t="s">
        <v>42</v>
      </c>
      <c r="W226" s="152">
        <f>V226*K226</f>
        <v>0</v>
      </c>
      <c r="X226" s="152">
        <v>2.4204400000000001</v>
      </c>
      <c r="Y226" s="152">
        <f>X226*K226</f>
        <v>154.06342644000003</v>
      </c>
      <c r="Z226" s="152">
        <v>0</v>
      </c>
      <c r="AA226" s="153">
        <f>Z226*K226</f>
        <v>0</v>
      </c>
      <c r="AR226" s="20" t="s">
        <v>160</v>
      </c>
      <c r="AT226" s="20" t="s">
        <v>156</v>
      </c>
      <c r="AU226" s="20" t="s">
        <v>134</v>
      </c>
      <c r="AY226" s="20" t="s">
        <v>155</v>
      </c>
      <c r="BE226" s="96">
        <f>IF(U226="základná",N226,0)</f>
        <v>0</v>
      </c>
      <c r="BF226" s="96" t="e">
        <f>IF(U226="znížená",N226,0)</f>
        <v>#VALUE!</v>
      </c>
      <c r="BG226" s="96">
        <f>IF(U226="zákl. prenesená",N226,0)</f>
        <v>0</v>
      </c>
      <c r="BH226" s="96">
        <f>IF(U226="zníž. prenesená",N226,0)</f>
        <v>0</v>
      </c>
      <c r="BI226" s="96">
        <f>IF(U226="nulová",N226,0)</f>
        <v>0</v>
      </c>
      <c r="BJ226" s="20" t="s">
        <v>134</v>
      </c>
      <c r="BK226" s="154" t="e">
        <f>ROUND(L226*K226,3)</f>
        <v>#VALUE!</v>
      </c>
      <c r="BL226" s="20" t="s">
        <v>160</v>
      </c>
      <c r="BM226" s="20" t="s">
        <v>292</v>
      </c>
    </row>
    <row r="227" spans="2:65" s="12" customFormat="1" ht="16.5" customHeight="1">
      <c r="B227" s="167"/>
      <c r="E227" s="168" t="s">
        <v>5</v>
      </c>
      <c r="F227" s="256" t="s">
        <v>293</v>
      </c>
      <c r="G227" s="257"/>
      <c r="H227" s="257"/>
      <c r="I227" s="257"/>
      <c r="K227" s="168" t="s">
        <v>5</v>
      </c>
      <c r="R227" s="169"/>
      <c r="T227" s="170"/>
      <c r="AA227" s="171"/>
      <c r="AT227" s="168" t="s">
        <v>163</v>
      </c>
      <c r="AU227" s="168" t="s">
        <v>134</v>
      </c>
      <c r="AV227" s="12" t="s">
        <v>80</v>
      </c>
      <c r="AW227" s="12" t="s">
        <v>32</v>
      </c>
      <c r="AX227" s="12" t="s">
        <v>75</v>
      </c>
      <c r="AY227" s="168" t="s">
        <v>155</v>
      </c>
    </row>
    <row r="228" spans="2:65" s="10" customFormat="1" ht="16.5" customHeight="1">
      <c r="B228" s="155"/>
      <c r="E228" s="156" t="s">
        <v>5</v>
      </c>
      <c r="F228" s="252" t="s">
        <v>294</v>
      </c>
      <c r="G228" s="253"/>
      <c r="H228" s="253"/>
      <c r="I228" s="253"/>
      <c r="K228" s="157">
        <v>2.9159999999999999</v>
      </c>
      <c r="R228" s="158"/>
      <c r="T228" s="159"/>
      <c r="AA228" s="160"/>
      <c r="AT228" s="156" t="s">
        <v>163</v>
      </c>
      <c r="AU228" s="156" t="s">
        <v>134</v>
      </c>
      <c r="AV228" s="10" t="s">
        <v>134</v>
      </c>
      <c r="AW228" s="10" t="s">
        <v>32</v>
      </c>
      <c r="AX228" s="10" t="s">
        <v>75</v>
      </c>
      <c r="AY228" s="156" t="s">
        <v>155</v>
      </c>
    </row>
    <row r="229" spans="2:65" s="12" customFormat="1" ht="16.5" customHeight="1">
      <c r="B229" s="167"/>
      <c r="E229" s="168" t="s">
        <v>5</v>
      </c>
      <c r="F229" s="260" t="s">
        <v>295</v>
      </c>
      <c r="G229" s="261"/>
      <c r="H229" s="261"/>
      <c r="I229" s="261"/>
      <c r="K229" s="168" t="s">
        <v>5</v>
      </c>
      <c r="R229" s="169"/>
      <c r="T229" s="170"/>
      <c r="AA229" s="171"/>
      <c r="AT229" s="168" t="s">
        <v>163</v>
      </c>
      <c r="AU229" s="168" t="s">
        <v>134</v>
      </c>
      <c r="AV229" s="12" t="s">
        <v>80</v>
      </c>
      <c r="AW229" s="12" t="s">
        <v>32</v>
      </c>
      <c r="AX229" s="12" t="s">
        <v>75</v>
      </c>
      <c r="AY229" s="168" t="s">
        <v>155</v>
      </c>
    </row>
    <row r="230" spans="2:65" s="10" customFormat="1" ht="16.5" customHeight="1">
      <c r="B230" s="155"/>
      <c r="E230" s="156" t="s">
        <v>5</v>
      </c>
      <c r="F230" s="252" t="s">
        <v>296</v>
      </c>
      <c r="G230" s="253"/>
      <c r="H230" s="253"/>
      <c r="I230" s="253"/>
      <c r="K230" s="157">
        <v>5.0449999999999999</v>
      </c>
      <c r="R230" s="158"/>
      <c r="T230" s="159"/>
      <c r="AA230" s="160"/>
      <c r="AT230" s="156" t="s">
        <v>163</v>
      </c>
      <c r="AU230" s="156" t="s">
        <v>134</v>
      </c>
      <c r="AV230" s="10" t="s">
        <v>134</v>
      </c>
      <c r="AW230" s="10" t="s">
        <v>32</v>
      </c>
      <c r="AX230" s="10" t="s">
        <v>75</v>
      </c>
      <c r="AY230" s="156" t="s">
        <v>155</v>
      </c>
    </row>
    <row r="231" spans="2:65" s="12" customFormat="1" ht="16.5" customHeight="1">
      <c r="B231" s="167"/>
      <c r="E231" s="168" t="s">
        <v>5</v>
      </c>
      <c r="F231" s="260" t="s">
        <v>297</v>
      </c>
      <c r="G231" s="261"/>
      <c r="H231" s="261"/>
      <c r="I231" s="261"/>
      <c r="K231" s="168" t="s">
        <v>5</v>
      </c>
      <c r="R231" s="169"/>
      <c r="T231" s="170"/>
      <c r="AA231" s="171"/>
      <c r="AT231" s="168" t="s">
        <v>163</v>
      </c>
      <c r="AU231" s="168" t="s">
        <v>134</v>
      </c>
      <c r="AV231" s="12" t="s">
        <v>80</v>
      </c>
      <c r="AW231" s="12" t="s">
        <v>32</v>
      </c>
      <c r="AX231" s="12" t="s">
        <v>75</v>
      </c>
      <c r="AY231" s="168" t="s">
        <v>155</v>
      </c>
    </row>
    <row r="232" spans="2:65" s="10" customFormat="1" ht="16.5" customHeight="1">
      <c r="B232" s="155"/>
      <c r="E232" s="156" t="s">
        <v>5</v>
      </c>
      <c r="F232" s="252" t="s">
        <v>298</v>
      </c>
      <c r="G232" s="253"/>
      <c r="H232" s="253"/>
      <c r="I232" s="253"/>
      <c r="K232" s="157">
        <v>19.457000000000001</v>
      </c>
      <c r="R232" s="158"/>
      <c r="T232" s="159"/>
      <c r="AA232" s="160"/>
      <c r="AT232" s="156" t="s">
        <v>163</v>
      </c>
      <c r="AU232" s="156" t="s">
        <v>134</v>
      </c>
      <c r="AV232" s="10" t="s">
        <v>134</v>
      </c>
      <c r="AW232" s="10" t="s">
        <v>32</v>
      </c>
      <c r="AX232" s="10" t="s">
        <v>75</v>
      </c>
      <c r="AY232" s="156" t="s">
        <v>155</v>
      </c>
    </row>
    <row r="233" spans="2:65" s="10" customFormat="1" ht="16.5" customHeight="1">
      <c r="B233" s="155"/>
      <c r="E233" s="156" t="s">
        <v>5</v>
      </c>
      <c r="F233" s="252" t="s">
        <v>299</v>
      </c>
      <c r="G233" s="253"/>
      <c r="H233" s="253"/>
      <c r="I233" s="253"/>
      <c r="K233" s="157">
        <v>4.0389999999999997</v>
      </c>
      <c r="R233" s="158"/>
      <c r="T233" s="159"/>
      <c r="AA233" s="160"/>
      <c r="AT233" s="156" t="s">
        <v>163</v>
      </c>
      <c r="AU233" s="156" t="s">
        <v>134</v>
      </c>
      <c r="AV233" s="10" t="s">
        <v>134</v>
      </c>
      <c r="AW233" s="10" t="s">
        <v>32</v>
      </c>
      <c r="AX233" s="10" t="s">
        <v>75</v>
      </c>
      <c r="AY233" s="156" t="s">
        <v>155</v>
      </c>
    </row>
    <row r="234" spans="2:65" s="10" customFormat="1" ht="16.5" customHeight="1">
      <c r="B234" s="155"/>
      <c r="E234" s="156" t="s">
        <v>5</v>
      </c>
      <c r="F234" s="252" t="s">
        <v>300</v>
      </c>
      <c r="G234" s="253"/>
      <c r="H234" s="253"/>
      <c r="I234" s="253"/>
      <c r="K234" s="157">
        <v>0.73399999999999999</v>
      </c>
      <c r="R234" s="158"/>
      <c r="T234" s="159"/>
      <c r="AA234" s="160"/>
      <c r="AT234" s="156" t="s">
        <v>163</v>
      </c>
      <c r="AU234" s="156" t="s">
        <v>134</v>
      </c>
      <c r="AV234" s="10" t="s">
        <v>134</v>
      </c>
      <c r="AW234" s="10" t="s">
        <v>32</v>
      </c>
      <c r="AX234" s="10" t="s">
        <v>75</v>
      </c>
      <c r="AY234" s="156" t="s">
        <v>155</v>
      </c>
    </row>
    <row r="235" spans="2:65" s="12" customFormat="1" ht="16.5" customHeight="1">
      <c r="B235" s="167"/>
      <c r="E235" s="168" t="s">
        <v>5</v>
      </c>
      <c r="F235" s="260" t="s">
        <v>301</v>
      </c>
      <c r="G235" s="261"/>
      <c r="H235" s="261"/>
      <c r="I235" s="261"/>
      <c r="K235" s="168" t="s">
        <v>5</v>
      </c>
      <c r="R235" s="169"/>
      <c r="T235" s="170"/>
      <c r="AA235" s="171"/>
      <c r="AT235" s="168" t="s">
        <v>163</v>
      </c>
      <c r="AU235" s="168" t="s">
        <v>134</v>
      </c>
      <c r="AV235" s="12" t="s">
        <v>80</v>
      </c>
      <c r="AW235" s="12" t="s">
        <v>32</v>
      </c>
      <c r="AX235" s="12" t="s">
        <v>75</v>
      </c>
      <c r="AY235" s="168" t="s">
        <v>155</v>
      </c>
    </row>
    <row r="236" spans="2:65" s="10" customFormat="1" ht="16.5" customHeight="1">
      <c r="B236" s="155"/>
      <c r="E236" s="156" t="s">
        <v>5</v>
      </c>
      <c r="F236" s="252" t="s">
        <v>302</v>
      </c>
      <c r="G236" s="253"/>
      <c r="H236" s="253"/>
      <c r="I236" s="253"/>
      <c r="K236" s="157">
        <v>31.46</v>
      </c>
      <c r="R236" s="158"/>
      <c r="T236" s="159"/>
      <c r="AA236" s="160"/>
      <c r="AT236" s="156" t="s">
        <v>163</v>
      </c>
      <c r="AU236" s="156" t="s">
        <v>134</v>
      </c>
      <c r="AV236" s="10" t="s">
        <v>134</v>
      </c>
      <c r="AW236" s="10" t="s">
        <v>32</v>
      </c>
      <c r="AX236" s="10" t="s">
        <v>75</v>
      </c>
      <c r="AY236" s="156" t="s">
        <v>155</v>
      </c>
    </row>
    <row r="237" spans="2:65" s="11" customFormat="1" ht="16.5" customHeight="1">
      <c r="B237" s="161"/>
      <c r="E237" s="162" t="s">
        <v>5</v>
      </c>
      <c r="F237" s="254" t="s">
        <v>166</v>
      </c>
      <c r="G237" s="255"/>
      <c r="H237" s="255"/>
      <c r="I237" s="255"/>
      <c r="K237" s="163">
        <v>63.651000000000003</v>
      </c>
      <c r="R237" s="164"/>
      <c r="T237" s="165"/>
      <c r="AA237" s="166"/>
      <c r="AT237" s="162" t="s">
        <v>163</v>
      </c>
      <c r="AU237" s="162" t="s">
        <v>134</v>
      </c>
      <c r="AV237" s="11" t="s">
        <v>160</v>
      </c>
      <c r="AW237" s="11" t="s">
        <v>32</v>
      </c>
      <c r="AX237" s="11" t="s">
        <v>80</v>
      </c>
      <c r="AY237" s="162" t="s">
        <v>155</v>
      </c>
    </row>
    <row r="238" spans="2:65" s="1" customFormat="1" ht="16.5" customHeight="1">
      <c r="B238" s="119"/>
      <c r="C238" s="146" t="s">
        <v>303</v>
      </c>
      <c r="D238" s="146" t="s">
        <v>156</v>
      </c>
      <c r="E238" s="147" t="s">
        <v>304</v>
      </c>
      <c r="F238" s="241" t="s">
        <v>305</v>
      </c>
      <c r="G238" s="241"/>
      <c r="H238" s="241"/>
      <c r="I238" s="241"/>
      <c r="J238" s="148" t="s">
        <v>261</v>
      </c>
      <c r="K238" s="149">
        <v>3.4630000000000001</v>
      </c>
      <c r="L238" s="242">
        <v>0</v>
      </c>
      <c r="M238" s="242"/>
      <c r="N238" s="243">
        <f>ROUND(L238*K238,3)</f>
        <v>0</v>
      </c>
      <c r="O238" s="243"/>
      <c r="P238" s="243"/>
      <c r="Q238" s="243"/>
      <c r="R238" s="122"/>
      <c r="T238" s="151" t="s">
        <v>5</v>
      </c>
      <c r="U238" s="42" t="s">
        <v>42</v>
      </c>
      <c r="W238" s="152">
        <f>V238*K238</f>
        <v>0</v>
      </c>
      <c r="X238" s="152">
        <v>1.01895</v>
      </c>
      <c r="Y238" s="152">
        <f>X238*K238</f>
        <v>3.5286238500000002</v>
      </c>
      <c r="Z238" s="152">
        <v>0</v>
      </c>
      <c r="AA238" s="153">
        <f>Z238*K238</f>
        <v>0</v>
      </c>
      <c r="AR238" s="20" t="s">
        <v>160</v>
      </c>
      <c r="AT238" s="20" t="s">
        <v>156</v>
      </c>
      <c r="AU238" s="20" t="s">
        <v>134</v>
      </c>
      <c r="AY238" s="20" t="s">
        <v>155</v>
      </c>
      <c r="BE238" s="96">
        <f>IF(U238="základná",N238,0)</f>
        <v>0</v>
      </c>
      <c r="BF238" s="96">
        <f>IF(U238="znížená",N238,0)</f>
        <v>0</v>
      </c>
      <c r="BG238" s="96">
        <f>IF(U238="zákl. prenesená",N238,0)</f>
        <v>0</v>
      </c>
      <c r="BH238" s="96">
        <f>IF(U238="zníž. prenesená",N238,0)</f>
        <v>0</v>
      </c>
      <c r="BI238" s="96">
        <f>IF(U238="nulová",N238,0)</f>
        <v>0</v>
      </c>
      <c r="BJ238" s="20" t="s">
        <v>134</v>
      </c>
      <c r="BK238" s="154">
        <f>ROUND(L238*K238,3)</f>
        <v>0</v>
      </c>
      <c r="BL238" s="20" t="s">
        <v>160</v>
      </c>
      <c r="BM238" s="20" t="s">
        <v>306</v>
      </c>
    </row>
    <row r="239" spans="2:65" s="12" customFormat="1" ht="16.5" customHeight="1">
      <c r="B239" s="167"/>
      <c r="E239" s="168" t="s">
        <v>5</v>
      </c>
      <c r="F239" s="256" t="s">
        <v>307</v>
      </c>
      <c r="G239" s="257"/>
      <c r="H239" s="257"/>
      <c r="I239" s="257"/>
      <c r="K239" s="168" t="s">
        <v>5</v>
      </c>
      <c r="R239" s="169"/>
      <c r="T239" s="170"/>
      <c r="AA239" s="171"/>
      <c r="AT239" s="168" t="s">
        <v>163</v>
      </c>
      <c r="AU239" s="168" t="s">
        <v>134</v>
      </c>
      <c r="AV239" s="12" t="s">
        <v>80</v>
      </c>
      <c r="AW239" s="12" t="s">
        <v>32</v>
      </c>
      <c r="AX239" s="12" t="s">
        <v>75</v>
      </c>
      <c r="AY239" s="168" t="s">
        <v>155</v>
      </c>
    </row>
    <row r="240" spans="2:65" s="10" customFormat="1" ht="16.5" customHeight="1">
      <c r="B240" s="155"/>
      <c r="E240" s="156" t="s">
        <v>5</v>
      </c>
      <c r="F240" s="252" t="s">
        <v>308</v>
      </c>
      <c r="G240" s="253"/>
      <c r="H240" s="253"/>
      <c r="I240" s="253"/>
      <c r="K240" s="157">
        <v>3.4630000000000001</v>
      </c>
      <c r="R240" s="158"/>
      <c r="T240" s="159"/>
      <c r="AA240" s="160"/>
      <c r="AT240" s="156" t="s">
        <v>163</v>
      </c>
      <c r="AU240" s="156" t="s">
        <v>134</v>
      </c>
      <c r="AV240" s="10" t="s">
        <v>134</v>
      </c>
      <c r="AW240" s="10" t="s">
        <v>32</v>
      </c>
      <c r="AX240" s="10" t="s">
        <v>80</v>
      </c>
      <c r="AY240" s="156" t="s">
        <v>155</v>
      </c>
    </row>
    <row r="241" spans="2:65" s="1" customFormat="1" ht="25.5" customHeight="1">
      <c r="B241" s="119"/>
      <c r="C241" s="146" t="s">
        <v>309</v>
      </c>
      <c r="D241" s="146" t="s">
        <v>156</v>
      </c>
      <c r="E241" s="147" t="s">
        <v>310</v>
      </c>
      <c r="F241" s="241" t="s">
        <v>311</v>
      </c>
      <c r="G241" s="241"/>
      <c r="H241" s="241"/>
      <c r="I241" s="241"/>
      <c r="J241" s="148" t="s">
        <v>159</v>
      </c>
      <c r="K241" s="149">
        <v>3.6920000000000002</v>
      </c>
      <c r="L241" s="242" t="s">
        <v>1401</v>
      </c>
      <c r="M241" s="242"/>
      <c r="N241" s="243" t="e">
        <f>ROUND(L241*K241,3)</f>
        <v>#VALUE!</v>
      </c>
      <c r="O241" s="243"/>
      <c r="P241" s="243"/>
      <c r="Q241" s="243"/>
      <c r="R241" s="122"/>
      <c r="T241" s="151" t="s">
        <v>5</v>
      </c>
      <c r="U241" s="42" t="s">
        <v>42</v>
      </c>
      <c r="W241" s="152">
        <f>V241*K241</f>
        <v>0</v>
      </c>
      <c r="X241" s="152">
        <v>2.4434399999999998</v>
      </c>
      <c r="Y241" s="152">
        <f>X241*K241</f>
        <v>9.0211804799999999</v>
      </c>
      <c r="Z241" s="152">
        <v>0</v>
      </c>
      <c r="AA241" s="153">
        <f>Z241*K241</f>
        <v>0</v>
      </c>
      <c r="AR241" s="20" t="s">
        <v>160</v>
      </c>
      <c r="AT241" s="20" t="s">
        <v>156</v>
      </c>
      <c r="AU241" s="20" t="s">
        <v>134</v>
      </c>
      <c r="AY241" s="20" t="s">
        <v>155</v>
      </c>
      <c r="BE241" s="96">
        <f>IF(U241="základná",N241,0)</f>
        <v>0</v>
      </c>
      <c r="BF241" s="96" t="e">
        <f>IF(U241="znížená",N241,0)</f>
        <v>#VALUE!</v>
      </c>
      <c r="BG241" s="96">
        <f>IF(U241="zákl. prenesená",N241,0)</f>
        <v>0</v>
      </c>
      <c r="BH241" s="96">
        <f>IF(U241="zníž. prenesená",N241,0)</f>
        <v>0</v>
      </c>
      <c r="BI241" s="96">
        <f>IF(U241="nulová",N241,0)</f>
        <v>0</v>
      </c>
      <c r="BJ241" s="20" t="s">
        <v>134</v>
      </c>
      <c r="BK241" s="154" t="e">
        <f>ROUND(L241*K241,3)</f>
        <v>#VALUE!</v>
      </c>
      <c r="BL241" s="20" t="s">
        <v>160</v>
      </c>
      <c r="BM241" s="20" t="s">
        <v>312</v>
      </c>
    </row>
    <row r="242" spans="2:65" s="12" customFormat="1" ht="16.5" customHeight="1">
      <c r="B242" s="167"/>
      <c r="E242" s="168" t="s">
        <v>5</v>
      </c>
      <c r="F242" s="256" t="s">
        <v>313</v>
      </c>
      <c r="G242" s="257"/>
      <c r="H242" s="257"/>
      <c r="I242" s="257"/>
      <c r="K242" s="168" t="s">
        <v>5</v>
      </c>
      <c r="R242" s="169"/>
      <c r="T242" s="170"/>
      <c r="AA242" s="171"/>
      <c r="AT242" s="168" t="s">
        <v>163</v>
      </c>
      <c r="AU242" s="168" t="s">
        <v>134</v>
      </c>
      <c r="AV242" s="12" t="s">
        <v>80</v>
      </c>
      <c r="AW242" s="12" t="s">
        <v>32</v>
      </c>
      <c r="AX242" s="12" t="s">
        <v>75</v>
      </c>
      <c r="AY242" s="168" t="s">
        <v>155</v>
      </c>
    </row>
    <row r="243" spans="2:65" s="10" customFormat="1" ht="16.5" customHeight="1">
      <c r="B243" s="155"/>
      <c r="E243" s="156" t="s">
        <v>5</v>
      </c>
      <c r="F243" s="252" t="s">
        <v>314</v>
      </c>
      <c r="G243" s="253"/>
      <c r="H243" s="253"/>
      <c r="I243" s="253"/>
      <c r="K243" s="157">
        <v>3.6920000000000002</v>
      </c>
      <c r="R243" s="158"/>
      <c r="T243" s="159"/>
      <c r="AA243" s="160"/>
      <c r="AT243" s="156" t="s">
        <v>163</v>
      </c>
      <c r="AU243" s="156" t="s">
        <v>134</v>
      </c>
      <c r="AV243" s="10" t="s">
        <v>134</v>
      </c>
      <c r="AW243" s="10" t="s">
        <v>32</v>
      </c>
      <c r="AX243" s="10" t="s">
        <v>80</v>
      </c>
      <c r="AY243" s="156" t="s">
        <v>155</v>
      </c>
    </row>
    <row r="244" spans="2:65" s="1" customFormat="1" ht="25.5" customHeight="1">
      <c r="B244" s="119"/>
      <c r="C244" s="146" t="s">
        <v>315</v>
      </c>
      <c r="D244" s="146" t="s">
        <v>156</v>
      </c>
      <c r="E244" s="147" t="s">
        <v>316</v>
      </c>
      <c r="F244" s="241" t="s">
        <v>317</v>
      </c>
      <c r="G244" s="241"/>
      <c r="H244" s="241"/>
      <c r="I244" s="241"/>
      <c r="J244" s="148" t="s">
        <v>249</v>
      </c>
      <c r="K244" s="149">
        <v>36.917999999999999</v>
      </c>
      <c r="L244" s="242">
        <v>0</v>
      </c>
      <c r="M244" s="242"/>
      <c r="N244" s="243">
        <f>ROUND(L244*K244,3)</f>
        <v>0</v>
      </c>
      <c r="O244" s="243"/>
      <c r="P244" s="243"/>
      <c r="Q244" s="243"/>
      <c r="R244" s="122"/>
      <c r="T244" s="151" t="s">
        <v>5</v>
      </c>
      <c r="U244" s="42" t="s">
        <v>42</v>
      </c>
      <c r="W244" s="152">
        <f>V244*K244</f>
        <v>0</v>
      </c>
      <c r="X244" s="152">
        <v>7.5599999999999999E-3</v>
      </c>
      <c r="Y244" s="152">
        <f>X244*K244</f>
        <v>0.27910007999999997</v>
      </c>
      <c r="Z244" s="152">
        <v>0</v>
      </c>
      <c r="AA244" s="153">
        <f>Z244*K244</f>
        <v>0</v>
      </c>
      <c r="AR244" s="20" t="s">
        <v>160</v>
      </c>
      <c r="AT244" s="20" t="s">
        <v>156</v>
      </c>
      <c r="AU244" s="20" t="s">
        <v>134</v>
      </c>
      <c r="AY244" s="20" t="s">
        <v>155</v>
      </c>
      <c r="BE244" s="96">
        <f>IF(U244="základná",N244,0)</f>
        <v>0</v>
      </c>
      <c r="BF244" s="96">
        <f>IF(U244="znížená",N244,0)</f>
        <v>0</v>
      </c>
      <c r="BG244" s="96">
        <f>IF(U244="zákl. prenesená",N244,0)</f>
        <v>0</v>
      </c>
      <c r="BH244" s="96">
        <f>IF(U244="zníž. prenesená",N244,0)</f>
        <v>0</v>
      </c>
      <c r="BI244" s="96">
        <f>IF(U244="nulová",N244,0)</f>
        <v>0</v>
      </c>
      <c r="BJ244" s="20" t="s">
        <v>134</v>
      </c>
      <c r="BK244" s="154">
        <f>ROUND(L244*K244,3)</f>
        <v>0</v>
      </c>
      <c r="BL244" s="20" t="s">
        <v>160</v>
      </c>
      <c r="BM244" s="20" t="s">
        <v>318</v>
      </c>
    </row>
    <row r="245" spans="2:65" s="12" customFormat="1" ht="16.5" customHeight="1">
      <c r="B245" s="167"/>
      <c r="E245" s="168" t="s">
        <v>5</v>
      </c>
      <c r="F245" s="256" t="s">
        <v>313</v>
      </c>
      <c r="G245" s="257"/>
      <c r="H245" s="257"/>
      <c r="I245" s="257"/>
      <c r="K245" s="168" t="s">
        <v>5</v>
      </c>
      <c r="R245" s="169"/>
      <c r="T245" s="170"/>
      <c r="AA245" s="171"/>
      <c r="AT245" s="168" t="s">
        <v>163</v>
      </c>
      <c r="AU245" s="168" t="s">
        <v>134</v>
      </c>
      <c r="AV245" s="12" t="s">
        <v>80</v>
      </c>
      <c r="AW245" s="12" t="s">
        <v>32</v>
      </c>
      <c r="AX245" s="12" t="s">
        <v>75</v>
      </c>
      <c r="AY245" s="168" t="s">
        <v>155</v>
      </c>
    </row>
    <row r="246" spans="2:65" s="10" customFormat="1" ht="16.5" customHeight="1">
      <c r="B246" s="155"/>
      <c r="E246" s="156" t="s">
        <v>5</v>
      </c>
      <c r="F246" s="252" t="s">
        <v>319</v>
      </c>
      <c r="G246" s="253"/>
      <c r="H246" s="253"/>
      <c r="I246" s="253"/>
      <c r="K246" s="157">
        <v>36.917999999999999</v>
      </c>
      <c r="R246" s="158"/>
      <c r="T246" s="159"/>
      <c r="AA246" s="160"/>
      <c r="AT246" s="156" t="s">
        <v>163</v>
      </c>
      <c r="AU246" s="156" t="s">
        <v>134</v>
      </c>
      <c r="AV246" s="10" t="s">
        <v>134</v>
      </c>
      <c r="AW246" s="10" t="s">
        <v>32</v>
      </c>
      <c r="AX246" s="10" t="s">
        <v>80</v>
      </c>
      <c r="AY246" s="156" t="s">
        <v>155</v>
      </c>
    </row>
    <row r="247" spans="2:65" s="1" customFormat="1" ht="25.5" customHeight="1">
      <c r="B247" s="119"/>
      <c r="C247" s="146" t="s">
        <v>320</v>
      </c>
      <c r="D247" s="146" t="s">
        <v>156</v>
      </c>
      <c r="E247" s="147" t="s">
        <v>321</v>
      </c>
      <c r="F247" s="241" t="s">
        <v>322</v>
      </c>
      <c r="G247" s="241"/>
      <c r="H247" s="241"/>
      <c r="I247" s="241"/>
      <c r="J247" s="148" t="s">
        <v>249</v>
      </c>
      <c r="K247" s="149">
        <v>36.917999999999999</v>
      </c>
      <c r="L247" s="242">
        <v>0</v>
      </c>
      <c r="M247" s="242"/>
      <c r="N247" s="243">
        <f>ROUND(L247*K247,3)</f>
        <v>0</v>
      </c>
      <c r="O247" s="243"/>
      <c r="P247" s="243"/>
      <c r="Q247" s="243"/>
      <c r="R247" s="122"/>
      <c r="T247" s="151" t="s">
        <v>5</v>
      </c>
      <c r="U247" s="42" t="s">
        <v>42</v>
      </c>
      <c r="W247" s="152">
        <f>V247*K247</f>
        <v>0</v>
      </c>
      <c r="X247" s="152">
        <v>0</v>
      </c>
      <c r="Y247" s="152">
        <f>X247*K247</f>
        <v>0</v>
      </c>
      <c r="Z247" s="152">
        <v>0</v>
      </c>
      <c r="AA247" s="153">
        <f>Z247*K247</f>
        <v>0</v>
      </c>
      <c r="AR247" s="20" t="s">
        <v>160</v>
      </c>
      <c r="AT247" s="20" t="s">
        <v>156</v>
      </c>
      <c r="AU247" s="20" t="s">
        <v>134</v>
      </c>
      <c r="AY247" s="20" t="s">
        <v>155</v>
      </c>
      <c r="BE247" s="96">
        <f>IF(U247="základná",N247,0)</f>
        <v>0</v>
      </c>
      <c r="BF247" s="96">
        <f>IF(U247="znížená",N247,0)</f>
        <v>0</v>
      </c>
      <c r="BG247" s="96">
        <f>IF(U247="zákl. prenesená",N247,0)</f>
        <v>0</v>
      </c>
      <c r="BH247" s="96">
        <f>IF(U247="zníž. prenesená",N247,0)</f>
        <v>0</v>
      </c>
      <c r="BI247" s="96">
        <f>IF(U247="nulová",N247,0)</f>
        <v>0</v>
      </c>
      <c r="BJ247" s="20" t="s">
        <v>134</v>
      </c>
      <c r="BK247" s="154">
        <f>ROUND(L247*K247,3)</f>
        <v>0</v>
      </c>
      <c r="BL247" s="20" t="s">
        <v>160</v>
      </c>
      <c r="BM247" s="20" t="s">
        <v>323</v>
      </c>
    </row>
    <row r="248" spans="2:65" s="1" customFormat="1" ht="25.5" customHeight="1">
      <c r="B248" s="119"/>
      <c r="C248" s="146" t="s">
        <v>324</v>
      </c>
      <c r="D248" s="146" t="s">
        <v>156</v>
      </c>
      <c r="E248" s="147" t="s">
        <v>325</v>
      </c>
      <c r="F248" s="241" t="s">
        <v>326</v>
      </c>
      <c r="G248" s="241"/>
      <c r="H248" s="241"/>
      <c r="I248" s="241"/>
      <c r="J248" s="148" t="s">
        <v>261</v>
      </c>
      <c r="K248" s="149">
        <v>0.81299999999999994</v>
      </c>
      <c r="L248" s="242">
        <v>0</v>
      </c>
      <c r="M248" s="242"/>
      <c r="N248" s="243">
        <f>ROUND(L248*K248,3)</f>
        <v>0</v>
      </c>
      <c r="O248" s="243"/>
      <c r="P248" s="243"/>
      <c r="Q248" s="243"/>
      <c r="R248" s="122"/>
      <c r="T248" s="151" t="s">
        <v>5</v>
      </c>
      <c r="U248" s="42" t="s">
        <v>42</v>
      </c>
      <c r="W248" s="152">
        <f>V248*K248</f>
        <v>0</v>
      </c>
      <c r="X248" s="152">
        <v>1.01895</v>
      </c>
      <c r="Y248" s="152">
        <f>X248*K248</f>
        <v>0.82840634999999996</v>
      </c>
      <c r="Z248" s="152">
        <v>0</v>
      </c>
      <c r="AA248" s="153">
        <f>Z248*K248</f>
        <v>0</v>
      </c>
      <c r="AR248" s="20" t="s">
        <v>160</v>
      </c>
      <c r="AT248" s="20" t="s">
        <v>156</v>
      </c>
      <c r="AU248" s="20" t="s">
        <v>134</v>
      </c>
      <c r="AY248" s="20" t="s">
        <v>155</v>
      </c>
      <c r="BE248" s="96">
        <f>IF(U248="základná",N248,0)</f>
        <v>0</v>
      </c>
      <c r="BF248" s="96">
        <f>IF(U248="znížená",N248,0)</f>
        <v>0</v>
      </c>
      <c r="BG248" s="96">
        <f>IF(U248="zákl. prenesená",N248,0)</f>
        <v>0</v>
      </c>
      <c r="BH248" s="96">
        <f>IF(U248="zníž. prenesená",N248,0)</f>
        <v>0</v>
      </c>
      <c r="BI248" s="96">
        <f>IF(U248="nulová",N248,0)</f>
        <v>0</v>
      </c>
      <c r="BJ248" s="20" t="s">
        <v>134</v>
      </c>
      <c r="BK248" s="154">
        <f>ROUND(L248*K248,3)</f>
        <v>0</v>
      </c>
      <c r="BL248" s="20" t="s">
        <v>160</v>
      </c>
      <c r="BM248" s="20" t="s">
        <v>327</v>
      </c>
    </row>
    <row r="249" spans="2:65" s="12" customFormat="1" ht="16.5" customHeight="1">
      <c r="B249" s="167"/>
      <c r="E249" s="168" t="s">
        <v>5</v>
      </c>
      <c r="F249" s="256" t="s">
        <v>313</v>
      </c>
      <c r="G249" s="257"/>
      <c r="H249" s="257"/>
      <c r="I249" s="257"/>
      <c r="K249" s="168" t="s">
        <v>5</v>
      </c>
      <c r="R249" s="169"/>
      <c r="T249" s="170"/>
      <c r="AA249" s="171"/>
      <c r="AT249" s="168" t="s">
        <v>163</v>
      </c>
      <c r="AU249" s="168" t="s">
        <v>134</v>
      </c>
      <c r="AV249" s="12" t="s">
        <v>80</v>
      </c>
      <c r="AW249" s="12" t="s">
        <v>32</v>
      </c>
      <c r="AX249" s="12" t="s">
        <v>75</v>
      </c>
      <c r="AY249" s="168" t="s">
        <v>155</v>
      </c>
    </row>
    <row r="250" spans="2:65" s="10" customFormat="1" ht="16.5" customHeight="1">
      <c r="B250" s="155"/>
      <c r="E250" s="156" t="s">
        <v>5</v>
      </c>
      <c r="F250" s="252" t="s">
        <v>328</v>
      </c>
      <c r="G250" s="253"/>
      <c r="H250" s="253"/>
      <c r="I250" s="253"/>
      <c r="K250" s="157">
        <v>0.81299999999999994</v>
      </c>
      <c r="R250" s="158"/>
      <c r="T250" s="159"/>
      <c r="AA250" s="160"/>
      <c r="AT250" s="156" t="s">
        <v>163</v>
      </c>
      <c r="AU250" s="156" t="s">
        <v>134</v>
      </c>
      <c r="AV250" s="10" t="s">
        <v>134</v>
      </c>
      <c r="AW250" s="10" t="s">
        <v>32</v>
      </c>
      <c r="AX250" s="10" t="s">
        <v>80</v>
      </c>
      <c r="AY250" s="156" t="s">
        <v>155</v>
      </c>
    </row>
    <row r="251" spans="2:65" s="9" customFormat="1" ht="29.85" customHeight="1">
      <c r="B251" s="136"/>
      <c r="D251" s="145" t="s">
        <v>106</v>
      </c>
      <c r="E251" s="145"/>
      <c r="F251" s="145"/>
      <c r="G251" s="145"/>
      <c r="H251" s="145"/>
      <c r="I251" s="145"/>
      <c r="J251" s="145"/>
      <c r="K251" s="145"/>
      <c r="L251" s="145"/>
      <c r="M251" s="145"/>
      <c r="N251" s="248">
        <f>BK251</f>
        <v>0</v>
      </c>
      <c r="O251" s="249"/>
      <c r="P251" s="249"/>
      <c r="Q251" s="249"/>
      <c r="R251" s="138"/>
      <c r="T251" s="139"/>
      <c r="W251" s="140">
        <f>SUM(W252:W360)</f>
        <v>0</v>
      </c>
      <c r="Y251" s="140">
        <f>SUM(Y252:Y360)</f>
        <v>195.47275196000001</v>
      </c>
      <c r="AA251" s="141">
        <f>SUM(AA252:AA360)</f>
        <v>0</v>
      </c>
      <c r="AR251" s="142" t="s">
        <v>80</v>
      </c>
      <c r="AT251" s="143" t="s">
        <v>74</v>
      </c>
      <c r="AU251" s="143" t="s">
        <v>80</v>
      </c>
      <c r="AY251" s="142" t="s">
        <v>155</v>
      </c>
      <c r="BK251" s="144">
        <f>SUM(BK252:BK360)</f>
        <v>0</v>
      </c>
    </row>
    <row r="252" spans="2:65" s="1" customFormat="1" ht="38.25" customHeight="1">
      <c r="B252" s="119"/>
      <c r="C252" s="146" t="s">
        <v>329</v>
      </c>
      <c r="D252" s="146" t="s">
        <v>156</v>
      </c>
      <c r="E252" s="147" t="s">
        <v>330</v>
      </c>
      <c r="F252" s="241" t="s">
        <v>1369</v>
      </c>
      <c r="G252" s="241"/>
      <c r="H252" s="241"/>
      <c r="I252" s="241"/>
      <c r="J252" s="148" t="s">
        <v>159</v>
      </c>
      <c r="K252" s="149">
        <v>98.855999999999995</v>
      </c>
      <c r="L252" s="242">
        <v>0</v>
      </c>
      <c r="M252" s="242"/>
      <c r="N252" s="243">
        <f>ROUND(L252*K252,3)</f>
        <v>0</v>
      </c>
      <c r="O252" s="243"/>
      <c r="P252" s="243"/>
      <c r="Q252" s="243"/>
      <c r="R252" s="122"/>
      <c r="T252" s="151" t="s">
        <v>5</v>
      </c>
      <c r="U252" s="42" t="s">
        <v>42</v>
      </c>
      <c r="W252" s="152">
        <f>V252*K252</f>
        <v>0</v>
      </c>
      <c r="X252" s="152">
        <v>0.71726000000000001</v>
      </c>
      <c r="Y252" s="152">
        <f>X252*K252</f>
        <v>70.905454559999995</v>
      </c>
      <c r="Z252" s="152">
        <v>0</v>
      </c>
      <c r="AA252" s="153">
        <f>Z252*K252</f>
        <v>0</v>
      </c>
      <c r="AR252" s="20" t="s">
        <v>160</v>
      </c>
      <c r="AT252" s="20" t="s">
        <v>156</v>
      </c>
      <c r="AU252" s="20" t="s">
        <v>134</v>
      </c>
      <c r="AY252" s="20" t="s">
        <v>155</v>
      </c>
      <c r="BE252" s="96">
        <f>IF(U252="základná",N252,0)</f>
        <v>0</v>
      </c>
      <c r="BF252" s="96">
        <f>IF(U252="znížená",N252,0)</f>
        <v>0</v>
      </c>
      <c r="BG252" s="96">
        <f>IF(U252="zákl. prenesená",N252,0)</f>
        <v>0</v>
      </c>
      <c r="BH252" s="96">
        <f>IF(U252="zníž. prenesená",N252,0)</f>
        <v>0</v>
      </c>
      <c r="BI252" s="96">
        <f>IF(U252="nulová",N252,0)</f>
        <v>0</v>
      </c>
      <c r="BJ252" s="20" t="s">
        <v>134</v>
      </c>
      <c r="BK252" s="154">
        <f>ROUND(L252*K252,3)</f>
        <v>0</v>
      </c>
      <c r="BL252" s="20" t="s">
        <v>160</v>
      </c>
      <c r="BM252" s="20" t="s">
        <v>331</v>
      </c>
    </row>
    <row r="253" spans="2:65" s="12" customFormat="1" ht="16.5" customHeight="1">
      <c r="B253" s="167"/>
      <c r="E253" s="168" t="s">
        <v>5</v>
      </c>
      <c r="F253" s="256" t="s">
        <v>332</v>
      </c>
      <c r="G253" s="257"/>
      <c r="H253" s="257"/>
      <c r="I253" s="257"/>
      <c r="K253" s="168" t="s">
        <v>5</v>
      </c>
      <c r="R253" s="169"/>
      <c r="T253" s="170"/>
      <c r="AA253" s="171"/>
      <c r="AT253" s="168" t="s">
        <v>163</v>
      </c>
      <c r="AU253" s="168" t="s">
        <v>134</v>
      </c>
      <c r="AV253" s="12" t="s">
        <v>80</v>
      </c>
      <c r="AW253" s="12" t="s">
        <v>32</v>
      </c>
      <c r="AX253" s="12" t="s">
        <v>75</v>
      </c>
      <c r="AY253" s="168" t="s">
        <v>155</v>
      </c>
    </row>
    <row r="254" spans="2:65" s="10" customFormat="1" ht="16.5" customHeight="1">
      <c r="B254" s="155"/>
      <c r="E254" s="156" t="s">
        <v>5</v>
      </c>
      <c r="F254" s="252" t="s">
        <v>333</v>
      </c>
      <c r="G254" s="253"/>
      <c r="H254" s="253"/>
      <c r="I254" s="253"/>
      <c r="K254" s="157">
        <v>59.066000000000003</v>
      </c>
      <c r="R254" s="158"/>
      <c r="T254" s="159"/>
      <c r="AA254" s="160"/>
      <c r="AT254" s="156" t="s">
        <v>163</v>
      </c>
      <c r="AU254" s="156" t="s">
        <v>134</v>
      </c>
      <c r="AV254" s="10" t="s">
        <v>134</v>
      </c>
      <c r="AW254" s="10" t="s">
        <v>32</v>
      </c>
      <c r="AX254" s="10" t="s">
        <v>75</v>
      </c>
      <c r="AY254" s="156" t="s">
        <v>155</v>
      </c>
    </row>
    <row r="255" spans="2:65" s="10" customFormat="1" ht="16.5" customHeight="1">
      <c r="B255" s="155"/>
      <c r="E255" s="156" t="s">
        <v>5</v>
      </c>
      <c r="F255" s="252" t="s">
        <v>334</v>
      </c>
      <c r="G255" s="253"/>
      <c r="H255" s="253"/>
      <c r="I255" s="253"/>
      <c r="K255" s="157">
        <v>-12.581</v>
      </c>
      <c r="R255" s="158"/>
      <c r="T255" s="159"/>
      <c r="AA255" s="160"/>
      <c r="AT255" s="156" t="s">
        <v>163</v>
      </c>
      <c r="AU255" s="156" t="s">
        <v>134</v>
      </c>
      <c r="AV255" s="10" t="s">
        <v>134</v>
      </c>
      <c r="AW255" s="10" t="s">
        <v>32</v>
      </c>
      <c r="AX255" s="10" t="s">
        <v>75</v>
      </c>
      <c r="AY255" s="156" t="s">
        <v>155</v>
      </c>
    </row>
    <row r="256" spans="2:65" s="10" customFormat="1" ht="16.5" customHeight="1">
      <c r="B256" s="155"/>
      <c r="E256" s="156" t="s">
        <v>5</v>
      </c>
      <c r="F256" s="252" t="s">
        <v>335</v>
      </c>
      <c r="G256" s="253"/>
      <c r="H256" s="253"/>
      <c r="I256" s="253"/>
      <c r="K256" s="157">
        <v>-12.696999999999999</v>
      </c>
      <c r="R256" s="158"/>
      <c r="T256" s="159"/>
      <c r="AA256" s="160"/>
      <c r="AT256" s="156" t="s">
        <v>163</v>
      </c>
      <c r="AU256" s="156" t="s">
        <v>134</v>
      </c>
      <c r="AV256" s="10" t="s">
        <v>134</v>
      </c>
      <c r="AW256" s="10" t="s">
        <v>32</v>
      </c>
      <c r="AX256" s="10" t="s">
        <v>75</v>
      </c>
      <c r="AY256" s="156" t="s">
        <v>155</v>
      </c>
    </row>
    <row r="257" spans="2:65" s="12" customFormat="1" ht="16.5" customHeight="1">
      <c r="B257" s="167"/>
      <c r="E257" s="168" t="s">
        <v>5</v>
      </c>
      <c r="F257" s="260" t="s">
        <v>336</v>
      </c>
      <c r="G257" s="261"/>
      <c r="H257" s="261"/>
      <c r="I257" s="261"/>
      <c r="K257" s="168" t="s">
        <v>5</v>
      </c>
      <c r="R257" s="169"/>
      <c r="T257" s="170"/>
      <c r="AA257" s="171"/>
      <c r="AT257" s="168" t="s">
        <v>163</v>
      </c>
      <c r="AU257" s="168" t="s">
        <v>134</v>
      </c>
      <c r="AV257" s="12" t="s">
        <v>80</v>
      </c>
      <c r="AW257" s="12" t="s">
        <v>32</v>
      </c>
      <c r="AX257" s="12" t="s">
        <v>75</v>
      </c>
      <c r="AY257" s="168" t="s">
        <v>155</v>
      </c>
    </row>
    <row r="258" spans="2:65" s="10" customFormat="1" ht="16.5" customHeight="1">
      <c r="B258" s="155"/>
      <c r="E258" s="156" t="s">
        <v>5</v>
      </c>
      <c r="F258" s="252" t="s">
        <v>337</v>
      </c>
      <c r="G258" s="253"/>
      <c r="H258" s="253"/>
      <c r="I258" s="253"/>
      <c r="K258" s="157">
        <v>72.756</v>
      </c>
      <c r="R258" s="158"/>
      <c r="T258" s="159"/>
      <c r="AA258" s="160"/>
      <c r="AT258" s="156" t="s">
        <v>163</v>
      </c>
      <c r="AU258" s="156" t="s">
        <v>134</v>
      </c>
      <c r="AV258" s="10" t="s">
        <v>134</v>
      </c>
      <c r="AW258" s="10" t="s">
        <v>32</v>
      </c>
      <c r="AX258" s="10" t="s">
        <v>75</v>
      </c>
      <c r="AY258" s="156" t="s">
        <v>155</v>
      </c>
    </row>
    <row r="259" spans="2:65" s="10" customFormat="1" ht="16.5" customHeight="1">
      <c r="B259" s="155"/>
      <c r="E259" s="156" t="s">
        <v>5</v>
      </c>
      <c r="F259" s="252" t="s">
        <v>338</v>
      </c>
      <c r="G259" s="253"/>
      <c r="H259" s="253"/>
      <c r="I259" s="253"/>
      <c r="K259" s="157">
        <v>-32.97</v>
      </c>
      <c r="R259" s="158"/>
      <c r="T259" s="159"/>
      <c r="AA259" s="160"/>
      <c r="AT259" s="156" t="s">
        <v>163</v>
      </c>
      <c r="AU259" s="156" t="s">
        <v>134</v>
      </c>
      <c r="AV259" s="10" t="s">
        <v>134</v>
      </c>
      <c r="AW259" s="10" t="s">
        <v>32</v>
      </c>
      <c r="AX259" s="10" t="s">
        <v>75</v>
      </c>
      <c r="AY259" s="156" t="s">
        <v>155</v>
      </c>
    </row>
    <row r="260" spans="2:65" s="12" customFormat="1" ht="16.5" customHeight="1">
      <c r="B260" s="167"/>
      <c r="E260" s="168" t="s">
        <v>5</v>
      </c>
      <c r="F260" s="260" t="s">
        <v>339</v>
      </c>
      <c r="G260" s="261"/>
      <c r="H260" s="261"/>
      <c r="I260" s="261"/>
      <c r="K260" s="168" t="s">
        <v>5</v>
      </c>
      <c r="R260" s="169"/>
      <c r="T260" s="170"/>
      <c r="AA260" s="171"/>
      <c r="AT260" s="168" t="s">
        <v>163</v>
      </c>
      <c r="AU260" s="168" t="s">
        <v>134</v>
      </c>
      <c r="AV260" s="12" t="s">
        <v>80</v>
      </c>
      <c r="AW260" s="12" t="s">
        <v>32</v>
      </c>
      <c r="AX260" s="12" t="s">
        <v>75</v>
      </c>
      <c r="AY260" s="168" t="s">
        <v>155</v>
      </c>
    </row>
    <row r="261" spans="2:65" s="10" customFormat="1" ht="16.5" customHeight="1">
      <c r="B261" s="155"/>
      <c r="E261" s="156" t="s">
        <v>5</v>
      </c>
      <c r="F261" s="252" t="s">
        <v>340</v>
      </c>
      <c r="G261" s="253"/>
      <c r="H261" s="253"/>
      <c r="I261" s="253"/>
      <c r="K261" s="157">
        <v>11.845000000000001</v>
      </c>
      <c r="R261" s="158"/>
      <c r="T261" s="159"/>
      <c r="AA261" s="160"/>
      <c r="AT261" s="156" t="s">
        <v>163</v>
      </c>
      <c r="AU261" s="156" t="s">
        <v>134</v>
      </c>
      <c r="AV261" s="10" t="s">
        <v>134</v>
      </c>
      <c r="AW261" s="10" t="s">
        <v>32</v>
      </c>
      <c r="AX261" s="10" t="s">
        <v>75</v>
      </c>
      <c r="AY261" s="156" t="s">
        <v>155</v>
      </c>
    </row>
    <row r="262" spans="2:65" s="10" customFormat="1" ht="16.5" customHeight="1">
      <c r="B262" s="155"/>
      <c r="E262" s="156" t="s">
        <v>5</v>
      </c>
      <c r="F262" s="252" t="s">
        <v>341</v>
      </c>
      <c r="G262" s="253"/>
      <c r="H262" s="253"/>
      <c r="I262" s="253"/>
      <c r="K262" s="157">
        <v>8.9420000000000002</v>
      </c>
      <c r="R262" s="158"/>
      <c r="T262" s="159"/>
      <c r="AA262" s="160"/>
      <c r="AT262" s="156" t="s">
        <v>163</v>
      </c>
      <c r="AU262" s="156" t="s">
        <v>134</v>
      </c>
      <c r="AV262" s="10" t="s">
        <v>134</v>
      </c>
      <c r="AW262" s="10" t="s">
        <v>32</v>
      </c>
      <c r="AX262" s="10" t="s">
        <v>75</v>
      </c>
      <c r="AY262" s="156" t="s">
        <v>155</v>
      </c>
    </row>
    <row r="263" spans="2:65" s="10" customFormat="1" ht="16.5" customHeight="1">
      <c r="B263" s="155"/>
      <c r="E263" s="156" t="s">
        <v>5</v>
      </c>
      <c r="F263" s="252" t="s">
        <v>342</v>
      </c>
      <c r="G263" s="253"/>
      <c r="H263" s="253"/>
      <c r="I263" s="253"/>
      <c r="K263" s="157">
        <v>-1.5680000000000001</v>
      </c>
      <c r="R263" s="158"/>
      <c r="T263" s="159"/>
      <c r="AA263" s="160"/>
      <c r="AT263" s="156" t="s">
        <v>163</v>
      </c>
      <c r="AU263" s="156" t="s">
        <v>134</v>
      </c>
      <c r="AV263" s="10" t="s">
        <v>134</v>
      </c>
      <c r="AW263" s="10" t="s">
        <v>32</v>
      </c>
      <c r="AX263" s="10" t="s">
        <v>75</v>
      </c>
      <c r="AY263" s="156" t="s">
        <v>155</v>
      </c>
    </row>
    <row r="264" spans="2:65" s="12" customFormat="1" ht="16.5" customHeight="1">
      <c r="B264" s="167"/>
      <c r="E264" s="168" t="s">
        <v>5</v>
      </c>
      <c r="F264" s="260" t="s">
        <v>343</v>
      </c>
      <c r="G264" s="261"/>
      <c r="H264" s="261"/>
      <c r="I264" s="261"/>
      <c r="K264" s="168" t="s">
        <v>5</v>
      </c>
      <c r="R264" s="169"/>
      <c r="T264" s="170"/>
      <c r="AA264" s="171"/>
      <c r="AT264" s="168" t="s">
        <v>163</v>
      </c>
      <c r="AU264" s="168" t="s">
        <v>134</v>
      </c>
      <c r="AV264" s="12" t="s">
        <v>80</v>
      </c>
      <c r="AW264" s="12" t="s">
        <v>32</v>
      </c>
      <c r="AX264" s="12" t="s">
        <v>75</v>
      </c>
      <c r="AY264" s="168" t="s">
        <v>155</v>
      </c>
    </row>
    <row r="265" spans="2:65" s="10" customFormat="1" ht="16.5" customHeight="1">
      <c r="B265" s="155"/>
      <c r="E265" s="156" t="s">
        <v>5</v>
      </c>
      <c r="F265" s="252" t="s">
        <v>344</v>
      </c>
      <c r="G265" s="253"/>
      <c r="H265" s="253"/>
      <c r="I265" s="253"/>
      <c r="K265" s="157">
        <v>6.0629999999999997</v>
      </c>
      <c r="R265" s="158"/>
      <c r="T265" s="159"/>
      <c r="AA265" s="160"/>
      <c r="AT265" s="156" t="s">
        <v>163</v>
      </c>
      <c r="AU265" s="156" t="s">
        <v>134</v>
      </c>
      <c r="AV265" s="10" t="s">
        <v>134</v>
      </c>
      <c r="AW265" s="10" t="s">
        <v>32</v>
      </c>
      <c r="AX265" s="10" t="s">
        <v>75</v>
      </c>
      <c r="AY265" s="156" t="s">
        <v>155</v>
      </c>
    </row>
    <row r="266" spans="2:65" s="11" customFormat="1" ht="16.5" customHeight="1">
      <c r="B266" s="161"/>
      <c r="E266" s="162" t="s">
        <v>5</v>
      </c>
      <c r="F266" s="254" t="s">
        <v>166</v>
      </c>
      <c r="G266" s="255"/>
      <c r="H266" s="255"/>
      <c r="I266" s="255"/>
      <c r="K266" s="163">
        <v>98.855999999999995</v>
      </c>
      <c r="R266" s="164"/>
      <c r="T266" s="165"/>
      <c r="AA266" s="166"/>
      <c r="AT266" s="162" t="s">
        <v>163</v>
      </c>
      <c r="AU266" s="162" t="s">
        <v>134</v>
      </c>
      <c r="AV266" s="11" t="s">
        <v>160</v>
      </c>
      <c r="AW266" s="11" t="s">
        <v>32</v>
      </c>
      <c r="AX266" s="11" t="s">
        <v>80</v>
      </c>
      <c r="AY266" s="162" t="s">
        <v>155</v>
      </c>
    </row>
    <row r="267" spans="2:65" s="1" customFormat="1" ht="38.25" customHeight="1">
      <c r="B267" s="119"/>
      <c r="C267" s="146" t="s">
        <v>345</v>
      </c>
      <c r="D267" s="146" t="s">
        <v>156</v>
      </c>
      <c r="E267" s="147" t="s">
        <v>346</v>
      </c>
      <c r="F267" s="241" t="s">
        <v>1370</v>
      </c>
      <c r="G267" s="241"/>
      <c r="H267" s="241"/>
      <c r="I267" s="241"/>
      <c r="J267" s="148" t="s">
        <v>159</v>
      </c>
      <c r="K267" s="149">
        <v>56.481999999999999</v>
      </c>
      <c r="L267" s="242">
        <v>0</v>
      </c>
      <c r="M267" s="242"/>
      <c r="N267" s="243">
        <f>ROUND(L267*K267,3)</f>
        <v>0</v>
      </c>
      <c r="O267" s="243"/>
      <c r="P267" s="243"/>
      <c r="Q267" s="243"/>
      <c r="R267" s="122"/>
      <c r="T267" s="151" t="s">
        <v>5</v>
      </c>
      <c r="U267" s="42" t="s">
        <v>42</v>
      </c>
      <c r="W267" s="152">
        <f>V267*K267</f>
        <v>0</v>
      </c>
      <c r="X267" s="152">
        <v>0.72853000000000001</v>
      </c>
      <c r="Y267" s="152">
        <f>X267*K267</f>
        <v>41.148831459999997</v>
      </c>
      <c r="Z267" s="152">
        <v>0</v>
      </c>
      <c r="AA267" s="153">
        <f>Z267*K267</f>
        <v>0</v>
      </c>
      <c r="AR267" s="20" t="s">
        <v>160</v>
      </c>
      <c r="AT267" s="20" t="s">
        <v>156</v>
      </c>
      <c r="AU267" s="20" t="s">
        <v>134</v>
      </c>
      <c r="AY267" s="20" t="s">
        <v>155</v>
      </c>
      <c r="BE267" s="96">
        <f>IF(U267="základná",N267,0)</f>
        <v>0</v>
      </c>
      <c r="BF267" s="96">
        <f>IF(U267="znížená",N267,0)</f>
        <v>0</v>
      </c>
      <c r="BG267" s="96">
        <f>IF(U267="zákl. prenesená",N267,0)</f>
        <v>0</v>
      </c>
      <c r="BH267" s="96">
        <f>IF(U267="zníž. prenesená",N267,0)</f>
        <v>0</v>
      </c>
      <c r="BI267" s="96">
        <f>IF(U267="nulová",N267,0)</f>
        <v>0</v>
      </c>
      <c r="BJ267" s="20" t="s">
        <v>134</v>
      </c>
      <c r="BK267" s="154">
        <f>ROUND(L267*K267,3)</f>
        <v>0</v>
      </c>
      <c r="BL267" s="20" t="s">
        <v>160</v>
      </c>
      <c r="BM267" s="20" t="s">
        <v>347</v>
      </c>
    </row>
    <row r="268" spans="2:65" s="12" customFormat="1" ht="16.5" customHeight="1">
      <c r="B268" s="167"/>
      <c r="E268" s="168" t="s">
        <v>5</v>
      </c>
      <c r="F268" s="256" t="s">
        <v>348</v>
      </c>
      <c r="G268" s="257"/>
      <c r="H268" s="257"/>
      <c r="I268" s="257"/>
      <c r="K268" s="168" t="s">
        <v>5</v>
      </c>
      <c r="R268" s="169"/>
      <c r="T268" s="170"/>
      <c r="AA268" s="171"/>
      <c r="AT268" s="168" t="s">
        <v>163</v>
      </c>
      <c r="AU268" s="168" t="s">
        <v>134</v>
      </c>
      <c r="AV268" s="12" t="s">
        <v>80</v>
      </c>
      <c r="AW268" s="12" t="s">
        <v>32</v>
      </c>
      <c r="AX268" s="12" t="s">
        <v>75</v>
      </c>
      <c r="AY268" s="168" t="s">
        <v>155</v>
      </c>
    </row>
    <row r="269" spans="2:65" s="10" customFormat="1" ht="16.5" customHeight="1">
      <c r="B269" s="155"/>
      <c r="E269" s="156" t="s">
        <v>5</v>
      </c>
      <c r="F269" s="252" t="s">
        <v>349</v>
      </c>
      <c r="G269" s="253"/>
      <c r="H269" s="253"/>
      <c r="I269" s="253"/>
      <c r="K269" s="157">
        <v>61.012999999999998</v>
      </c>
      <c r="R269" s="158"/>
      <c r="T269" s="159"/>
      <c r="AA269" s="160"/>
      <c r="AT269" s="156" t="s">
        <v>163</v>
      </c>
      <c r="AU269" s="156" t="s">
        <v>134</v>
      </c>
      <c r="AV269" s="10" t="s">
        <v>134</v>
      </c>
      <c r="AW269" s="10" t="s">
        <v>32</v>
      </c>
      <c r="AX269" s="10" t="s">
        <v>75</v>
      </c>
      <c r="AY269" s="156" t="s">
        <v>155</v>
      </c>
    </row>
    <row r="270" spans="2:65" s="10" customFormat="1" ht="16.5" customHeight="1">
      <c r="B270" s="155"/>
      <c r="E270" s="156" t="s">
        <v>5</v>
      </c>
      <c r="F270" s="252" t="s">
        <v>350</v>
      </c>
      <c r="G270" s="253"/>
      <c r="H270" s="253"/>
      <c r="I270" s="253"/>
      <c r="K270" s="157">
        <v>-4.5309999999999997</v>
      </c>
      <c r="R270" s="158"/>
      <c r="T270" s="159"/>
      <c r="AA270" s="160"/>
      <c r="AT270" s="156" t="s">
        <v>163</v>
      </c>
      <c r="AU270" s="156" t="s">
        <v>134</v>
      </c>
      <c r="AV270" s="10" t="s">
        <v>134</v>
      </c>
      <c r="AW270" s="10" t="s">
        <v>32</v>
      </c>
      <c r="AX270" s="10" t="s">
        <v>75</v>
      </c>
      <c r="AY270" s="156" t="s">
        <v>155</v>
      </c>
    </row>
    <row r="271" spans="2:65" s="11" customFormat="1" ht="16.5" customHeight="1">
      <c r="B271" s="161"/>
      <c r="E271" s="162" t="s">
        <v>5</v>
      </c>
      <c r="F271" s="254" t="s">
        <v>166</v>
      </c>
      <c r="G271" s="255"/>
      <c r="H271" s="255"/>
      <c r="I271" s="255"/>
      <c r="K271" s="163">
        <v>56.481999999999999</v>
      </c>
      <c r="R271" s="164"/>
      <c r="T271" s="165"/>
      <c r="AA271" s="166"/>
      <c r="AT271" s="162" t="s">
        <v>163</v>
      </c>
      <c r="AU271" s="162" t="s">
        <v>134</v>
      </c>
      <c r="AV271" s="11" t="s">
        <v>160</v>
      </c>
      <c r="AW271" s="11" t="s">
        <v>32</v>
      </c>
      <c r="AX271" s="11" t="s">
        <v>80</v>
      </c>
      <c r="AY271" s="162" t="s">
        <v>155</v>
      </c>
    </row>
    <row r="272" spans="2:65" s="1" customFormat="1" ht="38.25" customHeight="1">
      <c r="B272" s="119"/>
      <c r="C272" s="146" t="s">
        <v>351</v>
      </c>
      <c r="D272" s="146" t="s">
        <v>156</v>
      </c>
      <c r="E272" s="147" t="s">
        <v>352</v>
      </c>
      <c r="F272" s="241" t="s">
        <v>1371</v>
      </c>
      <c r="G272" s="241"/>
      <c r="H272" s="241"/>
      <c r="I272" s="241"/>
      <c r="J272" s="148" t="s">
        <v>353</v>
      </c>
      <c r="K272" s="149">
        <v>8</v>
      </c>
      <c r="L272" s="242">
        <v>0</v>
      </c>
      <c r="M272" s="242"/>
      <c r="N272" s="243">
        <f>ROUND(L272*K272,3)</f>
        <v>0</v>
      </c>
      <c r="O272" s="243"/>
      <c r="P272" s="243"/>
      <c r="Q272" s="243"/>
      <c r="R272" s="122"/>
      <c r="T272" s="151" t="s">
        <v>5</v>
      </c>
      <c r="U272" s="42" t="s">
        <v>42</v>
      </c>
      <c r="W272" s="152">
        <f>V272*K272</f>
        <v>0</v>
      </c>
      <c r="X272" s="152">
        <v>5.0200000000000002E-2</v>
      </c>
      <c r="Y272" s="152">
        <f>X272*K272</f>
        <v>0.40160000000000001</v>
      </c>
      <c r="Z272" s="152">
        <v>0</v>
      </c>
      <c r="AA272" s="153">
        <f>Z272*K272</f>
        <v>0</v>
      </c>
      <c r="AR272" s="20" t="s">
        <v>160</v>
      </c>
      <c r="AT272" s="20" t="s">
        <v>156</v>
      </c>
      <c r="AU272" s="20" t="s">
        <v>134</v>
      </c>
      <c r="AY272" s="20" t="s">
        <v>155</v>
      </c>
      <c r="BE272" s="96">
        <f>IF(U272="základná",N272,0)</f>
        <v>0</v>
      </c>
      <c r="BF272" s="96">
        <f>IF(U272="znížená",N272,0)</f>
        <v>0</v>
      </c>
      <c r="BG272" s="96">
        <f>IF(U272="zákl. prenesená",N272,0)</f>
        <v>0</v>
      </c>
      <c r="BH272" s="96">
        <f>IF(U272="zníž. prenesená",N272,0)</f>
        <v>0</v>
      </c>
      <c r="BI272" s="96">
        <f>IF(U272="nulová",N272,0)</f>
        <v>0</v>
      </c>
      <c r="BJ272" s="20" t="s">
        <v>134</v>
      </c>
      <c r="BK272" s="154">
        <f>ROUND(L272*K272,3)</f>
        <v>0</v>
      </c>
      <c r="BL272" s="20" t="s">
        <v>160</v>
      </c>
      <c r="BM272" s="20" t="s">
        <v>354</v>
      </c>
    </row>
    <row r="273" spans="2:65" s="10" customFormat="1" ht="16.5" customHeight="1">
      <c r="B273" s="155"/>
      <c r="E273" s="156" t="s">
        <v>5</v>
      </c>
      <c r="F273" s="250" t="s">
        <v>355</v>
      </c>
      <c r="G273" s="251"/>
      <c r="H273" s="251"/>
      <c r="I273" s="251"/>
      <c r="K273" s="157">
        <v>8</v>
      </c>
      <c r="R273" s="158"/>
      <c r="T273" s="159"/>
      <c r="AA273" s="160"/>
      <c r="AT273" s="156" t="s">
        <v>163</v>
      </c>
      <c r="AU273" s="156" t="s">
        <v>134</v>
      </c>
      <c r="AV273" s="10" t="s">
        <v>134</v>
      </c>
      <c r="AW273" s="10" t="s">
        <v>32</v>
      </c>
      <c r="AX273" s="10" t="s">
        <v>80</v>
      </c>
      <c r="AY273" s="156" t="s">
        <v>155</v>
      </c>
    </row>
    <row r="274" spans="2:65" s="1" customFormat="1" ht="38.25" customHeight="1">
      <c r="B274" s="119"/>
      <c r="C274" s="146" t="s">
        <v>356</v>
      </c>
      <c r="D274" s="146" t="s">
        <v>156</v>
      </c>
      <c r="E274" s="147" t="s">
        <v>357</v>
      </c>
      <c r="F274" s="241" t="s">
        <v>1373</v>
      </c>
      <c r="G274" s="241"/>
      <c r="H274" s="241"/>
      <c r="I274" s="241"/>
      <c r="J274" s="148" t="s">
        <v>353</v>
      </c>
      <c r="K274" s="149">
        <v>40</v>
      </c>
      <c r="L274" s="242">
        <v>0</v>
      </c>
      <c r="M274" s="242"/>
      <c r="N274" s="243">
        <f>ROUND(L274*K274,3)</f>
        <v>0</v>
      </c>
      <c r="O274" s="243"/>
      <c r="P274" s="243"/>
      <c r="Q274" s="243"/>
      <c r="R274" s="122"/>
      <c r="T274" s="151" t="s">
        <v>5</v>
      </c>
      <c r="U274" s="42" t="s">
        <v>42</v>
      </c>
      <c r="W274" s="152">
        <f>V274*K274</f>
        <v>0</v>
      </c>
      <c r="X274" s="152">
        <v>5.9889999999999999E-2</v>
      </c>
      <c r="Y274" s="152">
        <f>X274*K274</f>
        <v>2.3956</v>
      </c>
      <c r="Z274" s="152">
        <v>0</v>
      </c>
      <c r="AA274" s="153">
        <f>Z274*K274</f>
        <v>0</v>
      </c>
      <c r="AR274" s="20" t="s">
        <v>160</v>
      </c>
      <c r="AT274" s="20" t="s">
        <v>156</v>
      </c>
      <c r="AU274" s="20" t="s">
        <v>134</v>
      </c>
      <c r="AY274" s="20" t="s">
        <v>155</v>
      </c>
      <c r="BE274" s="96">
        <f>IF(U274="základná",N274,0)</f>
        <v>0</v>
      </c>
      <c r="BF274" s="96">
        <f>IF(U274="znížená",N274,0)</f>
        <v>0</v>
      </c>
      <c r="BG274" s="96">
        <f>IF(U274="zákl. prenesená",N274,0)</f>
        <v>0</v>
      </c>
      <c r="BH274" s="96">
        <f>IF(U274="zníž. prenesená",N274,0)</f>
        <v>0</v>
      </c>
      <c r="BI274" s="96">
        <f>IF(U274="nulová",N274,0)</f>
        <v>0</v>
      </c>
      <c r="BJ274" s="20" t="s">
        <v>134</v>
      </c>
      <c r="BK274" s="154">
        <f>ROUND(L274*K274,3)</f>
        <v>0</v>
      </c>
      <c r="BL274" s="20" t="s">
        <v>160</v>
      </c>
      <c r="BM274" s="20" t="s">
        <v>358</v>
      </c>
    </row>
    <row r="275" spans="2:65" s="10" customFormat="1" ht="16.5" customHeight="1">
      <c r="B275" s="155"/>
      <c r="E275" s="156" t="s">
        <v>5</v>
      </c>
      <c r="F275" s="250" t="s">
        <v>359</v>
      </c>
      <c r="G275" s="251"/>
      <c r="H275" s="251"/>
      <c r="I275" s="251"/>
      <c r="K275" s="157">
        <v>40</v>
      </c>
      <c r="R275" s="158"/>
      <c r="T275" s="159"/>
      <c r="AA275" s="160"/>
      <c r="AT275" s="156" t="s">
        <v>163</v>
      </c>
      <c r="AU275" s="156" t="s">
        <v>134</v>
      </c>
      <c r="AV275" s="10" t="s">
        <v>134</v>
      </c>
      <c r="AW275" s="10" t="s">
        <v>32</v>
      </c>
      <c r="AX275" s="10" t="s">
        <v>80</v>
      </c>
      <c r="AY275" s="156" t="s">
        <v>155</v>
      </c>
    </row>
    <row r="276" spans="2:65" s="1" customFormat="1" ht="38.25" customHeight="1">
      <c r="B276" s="119"/>
      <c r="C276" s="146" t="s">
        <v>360</v>
      </c>
      <c r="D276" s="146" t="s">
        <v>156</v>
      </c>
      <c r="E276" s="147" t="s">
        <v>361</v>
      </c>
      <c r="F276" s="241" t="s">
        <v>1372</v>
      </c>
      <c r="G276" s="241"/>
      <c r="H276" s="241"/>
      <c r="I276" s="241"/>
      <c r="J276" s="148" t="s">
        <v>353</v>
      </c>
      <c r="K276" s="149">
        <v>4</v>
      </c>
      <c r="L276" s="242">
        <v>0</v>
      </c>
      <c r="M276" s="242"/>
      <c r="N276" s="243">
        <f>ROUND(L276*K276,3)</f>
        <v>0</v>
      </c>
      <c r="O276" s="243"/>
      <c r="P276" s="243"/>
      <c r="Q276" s="243"/>
      <c r="R276" s="122"/>
      <c r="T276" s="151" t="s">
        <v>5</v>
      </c>
      <c r="U276" s="42" t="s">
        <v>42</v>
      </c>
      <c r="W276" s="152">
        <f>V276*K276</f>
        <v>0</v>
      </c>
      <c r="X276" s="152">
        <v>6.991E-2</v>
      </c>
      <c r="Y276" s="152">
        <f>X276*K276</f>
        <v>0.27964</v>
      </c>
      <c r="Z276" s="152">
        <v>0</v>
      </c>
      <c r="AA276" s="153">
        <f>Z276*K276</f>
        <v>0</v>
      </c>
      <c r="AR276" s="20" t="s">
        <v>160</v>
      </c>
      <c r="AT276" s="20" t="s">
        <v>156</v>
      </c>
      <c r="AU276" s="20" t="s">
        <v>134</v>
      </c>
      <c r="AY276" s="20" t="s">
        <v>155</v>
      </c>
      <c r="BE276" s="96">
        <f>IF(U276="základná",N276,0)</f>
        <v>0</v>
      </c>
      <c r="BF276" s="96">
        <f>IF(U276="znížená",N276,0)</f>
        <v>0</v>
      </c>
      <c r="BG276" s="96">
        <f>IF(U276="zákl. prenesená",N276,0)</f>
        <v>0</v>
      </c>
      <c r="BH276" s="96">
        <f>IF(U276="zníž. prenesená",N276,0)</f>
        <v>0</v>
      </c>
      <c r="BI276" s="96">
        <f>IF(U276="nulová",N276,0)</f>
        <v>0</v>
      </c>
      <c r="BJ276" s="20" t="s">
        <v>134</v>
      </c>
      <c r="BK276" s="154">
        <f>ROUND(L276*K276,3)</f>
        <v>0</v>
      </c>
      <c r="BL276" s="20" t="s">
        <v>160</v>
      </c>
      <c r="BM276" s="20" t="s">
        <v>362</v>
      </c>
    </row>
    <row r="277" spans="2:65" s="1" customFormat="1" ht="38.25" customHeight="1">
      <c r="B277" s="119"/>
      <c r="C277" s="146" t="s">
        <v>363</v>
      </c>
      <c r="D277" s="146" t="s">
        <v>156</v>
      </c>
      <c r="E277" s="147" t="s">
        <v>364</v>
      </c>
      <c r="F277" s="241" t="s">
        <v>1374</v>
      </c>
      <c r="G277" s="241"/>
      <c r="H277" s="241"/>
      <c r="I277" s="241"/>
      <c r="J277" s="148" t="s">
        <v>353</v>
      </c>
      <c r="K277" s="149">
        <v>8</v>
      </c>
      <c r="L277" s="242">
        <v>0</v>
      </c>
      <c r="M277" s="242"/>
      <c r="N277" s="243">
        <f>ROUND(L277*K277,3)</f>
        <v>0</v>
      </c>
      <c r="O277" s="243"/>
      <c r="P277" s="243"/>
      <c r="Q277" s="243"/>
      <c r="R277" s="122"/>
      <c r="T277" s="151" t="s">
        <v>5</v>
      </c>
      <c r="U277" s="42" t="s">
        <v>42</v>
      </c>
      <c r="W277" s="152">
        <f>V277*K277</f>
        <v>0</v>
      </c>
      <c r="X277" s="152">
        <v>9.8979999999999999E-2</v>
      </c>
      <c r="Y277" s="152">
        <f>X277*K277</f>
        <v>0.79183999999999999</v>
      </c>
      <c r="Z277" s="152">
        <v>0</v>
      </c>
      <c r="AA277" s="153">
        <f>Z277*K277</f>
        <v>0</v>
      </c>
      <c r="AR277" s="20" t="s">
        <v>160</v>
      </c>
      <c r="AT277" s="20" t="s">
        <v>156</v>
      </c>
      <c r="AU277" s="20" t="s">
        <v>134</v>
      </c>
      <c r="AY277" s="20" t="s">
        <v>155</v>
      </c>
      <c r="BE277" s="96">
        <f>IF(U277="základná",N277,0)</f>
        <v>0</v>
      </c>
      <c r="BF277" s="96">
        <f>IF(U277="znížená",N277,0)</f>
        <v>0</v>
      </c>
      <c r="BG277" s="96">
        <f>IF(U277="zákl. prenesená",N277,0)</f>
        <v>0</v>
      </c>
      <c r="BH277" s="96">
        <f>IF(U277="zníž. prenesená",N277,0)</f>
        <v>0</v>
      </c>
      <c r="BI277" s="96">
        <f>IF(U277="nulová",N277,0)</f>
        <v>0</v>
      </c>
      <c r="BJ277" s="20" t="s">
        <v>134</v>
      </c>
      <c r="BK277" s="154">
        <f>ROUND(L277*K277,3)</f>
        <v>0</v>
      </c>
      <c r="BL277" s="20" t="s">
        <v>160</v>
      </c>
      <c r="BM277" s="20" t="s">
        <v>365</v>
      </c>
    </row>
    <row r="278" spans="2:65" s="10" customFormat="1" ht="16.5" customHeight="1">
      <c r="B278" s="155"/>
      <c r="E278" s="156" t="s">
        <v>5</v>
      </c>
      <c r="F278" s="250" t="s">
        <v>366</v>
      </c>
      <c r="G278" s="251"/>
      <c r="H278" s="251"/>
      <c r="I278" s="251"/>
      <c r="K278" s="157">
        <v>8</v>
      </c>
      <c r="R278" s="158"/>
      <c r="T278" s="159"/>
      <c r="AA278" s="160"/>
      <c r="AT278" s="156" t="s">
        <v>163</v>
      </c>
      <c r="AU278" s="156" t="s">
        <v>134</v>
      </c>
      <c r="AV278" s="10" t="s">
        <v>134</v>
      </c>
      <c r="AW278" s="10" t="s">
        <v>32</v>
      </c>
      <c r="AX278" s="10" t="s">
        <v>80</v>
      </c>
      <c r="AY278" s="156" t="s">
        <v>155</v>
      </c>
    </row>
    <row r="279" spans="2:65" s="1" customFormat="1" ht="38.25" customHeight="1">
      <c r="B279" s="119"/>
      <c r="C279" s="146" t="s">
        <v>367</v>
      </c>
      <c r="D279" s="146" t="s">
        <v>156</v>
      </c>
      <c r="E279" s="147" t="s">
        <v>368</v>
      </c>
      <c r="F279" s="241" t="s">
        <v>369</v>
      </c>
      <c r="G279" s="241"/>
      <c r="H279" s="241"/>
      <c r="I279" s="241"/>
      <c r="J279" s="148" t="s">
        <v>159</v>
      </c>
      <c r="K279" s="149">
        <v>2.3010000000000002</v>
      </c>
      <c r="L279" s="242">
        <v>0</v>
      </c>
      <c r="M279" s="242"/>
      <c r="N279" s="243">
        <f>ROUND(L279*K279,3)</f>
        <v>0</v>
      </c>
      <c r="O279" s="243"/>
      <c r="P279" s="243"/>
      <c r="Q279" s="243"/>
      <c r="R279" s="122"/>
      <c r="T279" s="151" t="s">
        <v>5</v>
      </c>
      <c r="U279" s="42" t="s">
        <v>42</v>
      </c>
      <c r="W279" s="152">
        <f>V279*K279</f>
        <v>0</v>
      </c>
      <c r="X279" s="152">
        <v>2.51403</v>
      </c>
      <c r="Y279" s="152">
        <f>X279*K279</f>
        <v>5.7847830300000007</v>
      </c>
      <c r="Z279" s="152">
        <v>0</v>
      </c>
      <c r="AA279" s="153">
        <f>Z279*K279</f>
        <v>0</v>
      </c>
      <c r="AR279" s="20" t="s">
        <v>160</v>
      </c>
      <c r="AT279" s="20" t="s">
        <v>156</v>
      </c>
      <c r="AU279" s="20" t="s">
        <v>134</v>
      </c>
      <c r="AY279" s="20" t="s">
        <v>155</v>
      </c>
      <c r="BE279" s="96">
        <f>IF(U279="základná",N279,0)</f>
        <v>0</v>
      </c>
      <c r="BF279" s="96">
        <f>IF(U279="znížená",N279,0)</f>
        <v>0</v>
      </c>
      <c r="BG279" s="96">
        <f>IF(U279="zákl. prenesená",N279,0)</f>
        <v>0</v>
      </c>
      <c r="BH279" s="96">
        <f>IF(U279="zníž. prenesená",N279,0)</f>
        <v>0</v>
      </c>
      <c r="BI279" s="96">
        <f>IF(U279="nulová",N279,0)</f>
        <v>0</v>
      </c>
      <c r="BJ279" s="20" t="s">
        <v>134</v>
      </c>
      <c r="BK279" s="154">
        <f>ROUND(L279*K279,3)</f>
        <v>0</v>
      </c>
      <c r="BL279" s="20" t="s">
        <v>160</v>
      </c>
      <c r="BM279" s="20" t="s">
        <v>370</v>
      </c>
    </row>
    <row r="280" spans="2:65" s="12" customFormat="1" ht="16.5" customHeight="1">
      <c r="B280" s="167"/>
      <c r="E280" s="168" t="s">
        <v>5</v>
      </c>
      <c r="F280" s="256" t="s">
        <v>371</v>
      </c>
      <c r="G280" s="257"/>
      <c r="H280" s="257"/>
      <c r="I280" s="257"/>
      <c r="K280" s="168" t="s">
        <v>5</v>
      </c>
      <c r="R280" s="169"/>
      <c r="T280" s="170"/>
      <c r="AA280" s="171"/>
      <c r="AT280" s="168" t="s">
        <v>163</v>
      </c>
      <c r="AU280" s="168" t="s">
        <v>134</v>
      </c>
      <c r="AV280" s="12" t="s">
        <v>80</v>
      </c>
      <c r="AW280" s="12" t="s">
        <v>32</v>
      </c>
      <c r="AX280" s="12" t="s">
        <v>75</v>
      </c>
      <c r="AY280" s="168" t="s">
        <v>155</v>
      </c>
    </row>
    <row r="281" spans="2:65" s="10" customFormat="1" ht="16.5" customHeight="1">
      <c r="B281" s="155"/>
      <c r="E281" s="156" t="s">
        <v>5</v>
      </c>
      <c r="F281" s="252" t="s">
        <v>372</v>
      </c>
      <c r="G281" s="253"/>
      <c r="H281" s="253"/>
      <c r="I281" s="253"/>
      <c r="K281" s="157">
        <v>0.47799999999999998</v>
      </c>
      <c r="R281" s="158"/>
      <c r="T281" s="159"/>
      <c r="AA281" s="160"/>
      <c r="AT281" s="156" t="s">
        <v>163</v>
      </c>
      <c r="AU281" s="156" t="s">
        <v>134</v>
      </c>
      <c r="AV281" s="10" t="s">
        <v>134</v>
      </c>
      <c r="AW281" s="10" t="s">
        <v>32</v>
      </c>
      <c r="AX281" s="10" t="s">
        <v>75</v>
      </c>
      <c r="AY281" s="156" t="s">
        <v>155</v>
      </c>
    </row>
    <row r="282" spans="2:65" s="12" customFormat="1" ht="16.5" customHeight="1">
      <c r="B282" s="167"/>
      <c r="E282" s="168" t="s">
        <v>5</v>
      </c>
      <c r="F282" s="260" t="s">
        <v>373</v>
      </c>
      <c r="G282" s="261"/>
      <c r="H282" s="261"/>
      <c r="I282" s="261"/>
      <c r="K282" s="168" t="s">
        <v>5</v>
      </c>
      <c r="R282" s="169"/>
      <c r="T282" s="170"/>
      <c r="AA282" s="171"/>
      <c r="AT282" s="168" t="s">
        <v>163</v>
      </c>
      <c r="AU282" s="168" t="s">
        <v>134</v>
      </c>
      <c r="AV282" s="12" t="s">
        <v>80</v>
      </c>
      <c r="AW282" s="12" t="s">
        <v>32</v>
      </c>
      <c r="AX282" s="12" t="s">
        <v>75</v>
      </c>
      <c r="AY282" s="168" t="s">
        <v>155</v>
      </c>
    </row>
    <row r="283" spans="2:65" s="10" customFormat="1" ht="16.5" customHeight="1">
      <c r="B283" s="155"/>
      <c r="E283" s="156" t="s">
        <v>5</v>
      </c>
      <c r="F283" s="252" t="s">
        <v>374</v>
      </c>
      <c r="G283" s="253"/>
      <c r="H283" s="253"/>
      <c r="I283" s="253"/>
      <c r="K283" s="157">
        <v>0.78800000000000003</v>
      </c>
      <c r="R283" s="158"/>
      <c r="T283" s="159"/>
      <c r="AA283" s="160"/>
      <c r="AT283" s="156" t="s">
        <v>163</v>
      </c>
      <c r="AU283" s="156" t="s">
        <v>134</v>
      </c>
      <c r="AV283" s="10" t="s">
        <v>134</v>
      </c>
      <c r="AW283" s="10" t="s">
        <v>32</v>
      </c>
      <c r="AX283" s="10" t="s">
        <v>75</v>
      </c>
      <c r="AY283" s="156" t="s">
        <v>155</v>
      </c>
    </row>
    <row r="284" spans="2:65" s="12" customFormat="1" ht="16.5" customHeight="1">
      <c r="B284" s="167"/>
      <c r="E284" s="168" t="s">
        <v>5</v>
      </c>
      <c r="F284" s="260" t="s">
        <v>375</v>
      </c>
      <c r="G284" s="261"/>
      <c r="H284" s="261"/>
      <c r="I284" s="261"/>
      <c r="K284" s="168" t="s">
        <v>5</v>
      </c>
      <c r="R284" s="169"/>
      <c r="T284" s="170"/>
      <c r="AA284" s="171"/>
      <c r="AT284" s="168" t="s">
        <v>163</v>
      </c>
      <c r="AU284" s="168" t="s">
        <v>134</v>
      </c>
      <c r="AV284" s="12" t="s">
        <v>80</v>
      </c>
      <c r="AW284" s="12" t="s">
        <v>32</v>
      </c>
      <c r="AX284" s="12" t="s">
        <v>75</v>
      </c>
      <c r="AY284" s="168" t="s">
        <v>155</v>
      </c>
    </row>
    <row r="285" spans="2:65" s="10" customFormat="1" ht="16.5" customHeight="1">
      <c r="B285" s="155"/>
      <c r="E285" s="156" t="s">
        <v>5</v>
      </c>
      <c r="F285" s="252" t="s">
        <v>376</v>
      </c>
      <c r="G285" s="253"/>
      <c r="H285" s="253"/>
      <c r="I285" s="253"/>
      <c r="K285" s="157">
        <v>0.77600000000000002</v>
      </c>
      <c r="R285" s="158"/>
      <c r="T285" s="159"/>
      <c r="AA285" s="160"/>
      <c r="AT285" s="156" t="s">
        <v>163</v>
      </c>
      <c r="AU285" s="156" t="s">
        <v>134</v>
      </c>
      <c r="AV285" s="10" t="s">
        <v>134</v>
      </c>
      <c r="AW285" s="10" t="s">
        <v>32</v>
      </c>
      <c r="AX285" s="10" t="s">
        <v>75</v>
      </c>
      <c r="AY285" s="156" t="s">
        <v>155</v>
      </c>
    </row>
    <row r="286" spans="2:65" s="12" customFormat="1" ht="16.5" customHeight="1">
      <c r="B286" s="167"/>
      <c r="E286" s="168" t="s">
        <v>5</v>
      </c>
      <c r="F286" s="260" t="s">
        <v>377</v>
      </c>
      <c r="G286" s="261"/>
      <c r="H286" s="261"/>
      <c r="I286" s="261"/>
      <c r="K286" s="168" t="s">
        <v>5</v>
      </c>
      <c r="R286" s="169"/>
      <c r="T286" s="170"/>
      <c r="AA286" s="171"/>
      <c r="AT286" s="168" t="s">
        <v>163</v>
      </c>
      <c r="AU286" s="168" t="s">
        <v>134</v>
      </c>
      <c r="AV286" s="12" t="s">
        <v>80</v>
      </c>
      <c r="AW286" s="12" t="s">
        <v>32</v>
      </c>
      <c r="AX286" s="12" t="s">
        <v>75</v>
      </c>
      <c r="AY286" s="168" t="s">
        <v>155</v>
      </c>
    </row>
    <row r="287" spans="2:65" s="10" customFormat="1" ht="16.5" customHeight="1">
      <c r="B287" s="155"/>
      <c r="E287" s="156" t="s">
        <v>5</v>
      </c>
      <c r="F287" s="252" t="s">
        <v>378</v>
      </c>
      <c r="G287" s="253"/>
      <c r="H287" s="253"/>
      <c r="I287" s="253"/>
      <c r="K287" s="157">
        <v>0.25900000000000001</v>
      </c>
      <c r="R287" s="158"/>
      <c r="T287" s="159"/>
      <c r="AA287" s="160"/>
      <c r="AT287" s="156" t="s">
        <v>163</v>
      </c>
      <c r="AU287" s="156" t="s">
        <v>134</v>
      </c>
      <c r="AV287" s="10" t="s">
        <v>134</v>
      </c>
      <c r="AW287" s="10" t="s">
        <v>32</v>
      </c>
      <c r="AX287" s="10" t="s">
        <v>75</v>
      </c>
      <c r="AY287" s="156" t="s">
        <v>155</v>
      </c>
    </row>
    <row r="288" spans="2:65" s="11" customFormat="1" ht="16.5" customHeight="1">
      <c r="B288" s="161"/>
      <c r="E288" s="162" t="s">
        <v>5</v>
      </c>
      <c r="F288" s="254" t="s">
        <v>166</v>
      </c>
      <c r="G288" s="255"/>
      <c r="H288" s="255"/>
      <c r="I288" s="255"/>
      <c r="K288" s="163">
        <v>2.3010000000000002</v>
      </c>
      <c r="R288" s="164"/>
      <c r="T288" s="165"/>
      <c r="AA288" s="166"/>
      <c r="AT288" s="162" t="s">
        <v>163</v>
      </c>
      <c r="AU288" s="162" t="s">
        <v>134</v>
      </c>
      <c r="AV288" s="11" t="s">
        <v>160</v>
      </c>
      <c r="AW288" s="11" t="s">
        <v>32</v>
      </c>
      <c r="AX288" s="11" t="s">
        <v>80</v>
      </c>
      <c r="AY288" s="162" t="s">
        <v>155</v>
      </c>
    </row>
    <row r="289" spans="2:65" s="1" customFormat="1" ht="38.25" customHeight="1">
      <c r="B289" s="119"/>
      <c r="C289" s="146" t="s">
        <v>379</v>
      </c>
      <c r="D289" s="146" t="s">
        <v>156</v>
      </c>
      <c r="E289" s="147" t="s">
        <v>380</v>
      </c>
      <c r="F289" s="241" t="s">
        <v>381</v>
      </c>
      <c r="G289" s="241"/>
      <c r="H289" s="241"/>
      <c r="I289" s="241"/>
      <c r="J289" s="148" t="s">
        <v>249</v>
      </c>
      <c r="K289" s="149">
        <v>34.369999999999997</v>
      </c>
      <c r="L289" s="242">
        <v>0</v>
      </c>
      <c r="M289" s="242"/>
      <c r="N289" s="243">
        <f>ROUND(L289*K289,3)</f>
        <v>0</v>
      </c>
      <c r="O289" s="243"/>
      <c r="P289" s="243"/>
      <c r="Q289" s="243"/>
      <c r="R289" s="122"/>
      <c r="T289" s="151" t="s">
        <v>5</v>
      </c>
      <c r="U289" s="42" t="s">
        <v>42</v>
      </c>
      <c r="W289" s="152">
        <f>V289*K289</f>
        <v>0</v>
      </c>
      <c r="X289" s="152">
        <v>1.0200000000000001E-2</v>
      </c>
      <c r="Y289" s="152">
        <f>X289*K289</f>
        <v>0.350574</v>
      </c>
      <c r="Z289" s="152">
        <v>0</v>
      </c>
      <c r="AA289" s="153">
        <f>Z289*K289</f>
        <v>0</v>
      </c>
      <c r="AR289" s="20" t="s">
        <v>160</v>
      </c>
      <c r="AT289" s="20" t="s">
        <v>156</v>
      </c>
      <c r="AU289" s="20" t="s">
        <v>134</v>
      </c>
      <c r="AY289" s="20" t="s">
        <v>155</v>
      </c>
      <c r="BE289" s="96">
        <f>IF(U289="základná",N289,0)</f>
        <v>0</v>
      </c>
      <c r="BF289" s="96">
        <f>IF(U289="znížená",N289,0)</f>
        <v>0</v>
      </c>
      <c r="BG289" s="96">
        <f>IF(U289="zákl. prenesená",N289,0)</f>
        <v>0</v>
      </c>
      <c r="BH289" s="96">
        <f>IF(U289="zníž. prenesená",N289,0)</f>
        <v>0</v>
      </c>
      <c r="BI289" s="96">
        <f>IF(U289="nulová",N289,0)</f>
        <v>0</v>
      </c>
      <c r="BJ289" s="20" t="s">
        <v>134</v>
      </c>
      <c r="BK289" s="154">
        <f>ROUND(L289*K289,3)</f>
        <v>0</v>
      </c>
      <c r="BL289" s="20" t="s">
        <v>160</v>
      </c>
      <c r="BM289" s="20" t="s">
        <v>382</v>
      </c>
    </row>
    <row r="290" spans="2:65" s="12" customFormat="1" ht="16.5" customHeight="1">
      <c r="B290" s="167"/>
      <c r="E290" s="168" t="s">
        <v>5</v>
      </c>
      <c r="F290" s="256" t="s">
        <v>371</v>
      </c>
      <c r="G290" s="257"/>
      <c r="H290" s="257"/>
      <c r="I290" s="257"/>
      <c r="K290" s="168" t="s">
        <v>5</v>
      </c>
      <c r="R290" s="169"/>
      <c r="T290" s="170"/>
      <c r="AA290" s="171"/>
      <c r="AT290" s="168" t="s">
        <v>163</v>
      </c>
      <c r="AU290" s="168" t="s">
        <v>134</v>
      </c>
      <c r="AV290" s="12" t="s">
        <v>80</v>
      </c>
      <c r="AW290" s="12" t="s">
        <v>32</v>
      </c>
      <c r="AX290" s="12" t="s">
        <v>75</v>
      </c>
      <c r="AY290" s="168" t="s">
        <v>155</v>
      </c>
    </row>
    <row r="291" spans="2:65" s="10" customFormat="1" ht="16.5" customHeight="1">
      <c r="B291" s="155"/>
      <c r="E291" s="156" t="s">
        <v>5</v>
      </c>
      <c r="F291" s="252" t="s">
        <v>383</v>
      </c>
      <c r="G291" s="253"/>
      <c r="H291" s="253"/>
      <c r="I291" s="253"/>
      <c r="K291" s="157">
        <v>7.64</v>
      </c>
      <c r="R291" s="158"/>
      <c r="T291" s="159"/>
      <c r="AA291" s="160"/>
      <c r="AT291" s="156" t="s">
        <v>163</v>
      </c>
      <c r="AU291" s="156" t="s">
        <v>134</v>
      </c>
      <c r="AV291" s="10" t="s">
        <v>134</v>
      </c>
      <c r="AW291" s="10" t="s">
        <v>32</v>
      </c>
      <c r="AX291" s="10" t="s">
        <v>75</v>
      </c>
      <c r="AY291" s="156" t="s">
        <v>155</v>
      </c>
    </row>
    <row r="292" spans="2:65" s="12" customFormat="1" ht="16.5" customHeight="1">
      <c r="B292" s="167"/>
      <c r="E292" s="168" t="s">
        <v>5</v>
      </c>
      <c r="F292" s="260" t="s">
        <v>373</v>
      </c>
      <c r="G292" s="261"/>
      <c r="H292" s="261"/>
      <c r="I292" s="261"/>
      <c r="K292" s="168" t="s">
        <v>5</v>
      </c>
      <c r="R292" s="169"/>
      <c r="T292" s="170"/>
      <c r="AA292" s="171"/>
      <c r="AT292" s="168" t="s">
        <v>163</v>
      </c>
      <c r="AU292" s="168" t="s">
        <v>134</v>
      </c>
      <c r="AV292" s="12" t="s">
        <v>80</v>
      </c>
      <c r="AW292" s="12" t="s">
        <v>32</v>
      </c>
      <c r="AX292" s="12" t="s">
        <v>75</v>
      </c>
      <c r="AY292" s="168" t="s">
        <v>155</v>
      </c>
    </row>
    <row r="293" spans="2:65" s="10" customFormat="1" ht="16.5" customHeight="1">
      <c r="B293" s="155"/>
      <c r="E293" s="156" t="s">
        <v>5</v>
      </c>
      <c r="F293" s="252" t="s">
        <v>384</v>
      </c>
      <c r="G293" s="253"/>
      <c r="H293" s="253"/>
      <c r="I293" s="253"/>
      <c r="K293" s="157">
        <v>11.55</v>
      </c>
      <c r="R293" s="158"/>
      <c r="T293" s="159"/>
      <c r="AA293" s="160"/>
      <c r="AT293" s="156" t="s">
        <v>163</v>
      </c>
      <c r="AU293" s="156" t="s">
        <v>134</v>
      </c>
      <c r="AV293" s="10" t="s">
        <v>134</v>
      </c>
      <c r="AW293" s="10" t="s">
        <v>32</v>
      </c>
      <c r="AX293" s="10" t="s">
        <v>75</v>
      </c>
      <c r="AY293" s="156" t="s">
        <v>155</v>
      </c>
    </row>
    <row r="294" spans="2:65" s="12" customFormat="1" ht="16.5" customHeight="1">
      <c r="B294" s="167"/>
      <c r="E294" s="168" t="s">
        <v>5</v>
      </c>
      <c r="F294" s="260" t="s">
        <v>375</v>
      </c>
      <c r="G294" s="261"/>
      <c r="H294" s="261"/>
      <c r="I294" s="261"/>
      <c r="K294" s="168" t="s">
        <v>5</v>
      </c>
      <c r="R294" s="169"/>
      <c r="T294" s="170"/>
      <c r="AA294" s="171"/>
      <c r="AT294" s="168" t="s">
        <v>163</v>
      </c>
      <c r="AU294" s="168" t="s">
        <v>134</v>
      </c>
      <c r="AV294" s="12" t="s">
        <v>80</v>
      </c>
      <c r="AW294" s="12" t="s">
        <v>32</v>
      </c>
      <c r="AX294" s="12" t="s">
        <v>75</v>
      </c>
      <c r="AY294" s="168" t="s">
        <v>155</v>
      </c>
    </row>
    <row r="295" spans="2:65" s="10" customFormat="1" ht="16.5" customHeight="1">
      <c r="B295" s="155"/>
      <c r="E295" s="156" t="s">
        <v>5</v>
      </c>
      <c r="F295" s="252" t="s">
        <v>385</v>
      </c>
      <c r="G295" s="253"/>
      <c r="H295" s="253"/>
      <c r="I295" s="253"/>
      <c r="K295" s="157">
        <v>11.385</v>
      </c>
      <c r="R295" s="158"/>
      <c r="T295" s="159"/>
      <c r="AA295" s="160"/>
      <c r="AT295" s="156" t="s">
        <v>163</v>
      </c>
      <c r="AU295" s="156" t="s">
        <v>134</v>
      </c>
      <c r="AV295" s="10" t="s">
        <v>134</v>
      </c>
      <c r="AW295" s="10" t="s">
        <v>32</v>
      </c>
      <c r="AX295" s="10" t="s">
        <v>75</v>
      </c>
      <c r="AY295" s="156" t="s">
        <v>155</v>
      </c>
    </row>
    <row r="296" spans="2:65" s="12" customFormat="1" ht="16.5" customHeight="1">
      <c r="B296" s="167"/>
      <c r="E296" s="168" t="s">
        <v>5</v>
      </c>
      <c r="F296" s="260" t="s">
        <v>377</v>
      </c>
      <c r="G296" s="261"/>
      <c r="H296" s="261"/>
      <c r="I296" s="261"/>
      <c r="K296" s="168" t="s">
        <v>5</v>
      </c>
      <c r="R296" s="169"/>
      <c r="T296" s="170"/>
      <c r="AA296" s="171"/>
      <c r="AT296" s="168" t="s">
        <v>163</v>
      </c>
      <c r="AU296" s="168" t="s">
        <v>134</v>
      </c>
      <c r="AV296" s="12" t="s">
        <v>80</v>
      </c>
      <c r="AW296" s="12" t="s">
        <v>32</v>
      </c>
      <c r="AX296" s="12" t="s">
        <v>75</v>
      </c>
      <c r="AY296" s="168" t="s">
        <v>155</v>
      </c>
    </row>
    <row r="297" spans="2:65" s="10" customFormat="1" ht="16.5" customHeight="1">
      <c r="B297" s="155"/>
      <c r="E297" s="156" t="s">
        <v>5</v>
      </c>
      <c r="F297" s="252" t="s">
        <v>386</v>
      </c>
      <c r="G297" s="253"/>
      <c r="H297" s="253"/>
      <c r="I297" s="253"/>
      <c r="K297" s="157">
        <v>3.7949999999999999</v>
      </c>
      <c r="R297" s="158"/>
      <c r="T297" s="159"/>
      <c r="AA297" s="160"/>
      <c r="AT297" s="156" t="s">
        <v>163</v>
      </c>
      <c r="AU297" s="156" t="s">
        <v>134</v>
      </c>
      <c r="AV297" s="10" t="s">
        <v>134</v>
      </c>
      <c r="AW297" s="10" t="s">
        <v>32</v>
      </c>
      <c r="AX297" s="10" t="s">
        <v>75</v>
      </c>
      <c r="AY297" s="156" t="s">
        <v>155</v>
      </c>
    </row>
    <row r="298" spans="2:65" s="11" customFormat="1" ht="16.5" customHeight="1">
      <c r="B298" s="161"/>
      <c r="E298" s="162" t="s">
        <v>5</v>
      </c>
      <c r="F298" s="254" t="s">
        <v>166</v>
      </c>
      <c r="G298" s="255"/>
      <c r="H298" s="255"/>
      <c r="I298" s="255"/>
      <c r="K298" s="163">
        <v>34.369999999999997</v>
      </c>
      <c r="R298" s="164"/>
      <c r="T298" s="165"/>
      <c r="AA298" s="166"/>
      <c r="AT298" s="162" t="s">
        <v>163</v>
      </c>
      <c r="AU298" s="162" t="s">
        <v>134</v>
      </c>
      <c r="AV298" s="11" t="s">
        <v>160</v>
      </c>
      <c r="AW298" s="11" t="s">
        <v>32</v>
      </c>
      <c r="AX298" s="11" t="s">
        <v>80</v>
      </c>
      <c r="AY298" s="162" t="s">
        <v>155</v>
      </c>
    </row>
    <row r="299" spans="2:65" s="1" customFormat="1" ht="38.25" customHeight="1">
      <c r="B299" s="119"/>
      <c r="C299" s="146" t="s">
        <v>387</v>
      </c>
      <c r="D299" s="146" t="s">
        <v>156</v>
      </c>
      <c r="E299" s="147" t="s">
        <v>388</v>
      </c>
      <c r="F299" s="241" t="s">
        <v>389</v>
      </c>
      <c r="G299" s="241"/>
      <c r="H299" s="241"/>
      <c r="I299" s="241"/>
      <c r="J299" s="148" t="s">
        <v>249</v>
      </c>
      <c r="K299" s="149">
        <v>34.369999999999997</v>
      </c>
      <c r="L299" s="242">
        <v>0</v>
      </c>
      <c r="M299" s="242"/>
      <c r="N299" s="243">
        <f>ROUND(L299*K299,3)</f>
        <v>0</v>
      </c>
      <c r="O299" s="243"/>
      <c r="P299" s="243"/>
      <c r="Q299" s="243"/>
      <c r="R299" s="122"/>
      <c r="T299" s="151" t="s">
        <v>5</v>
      </c>
      <c r="U299" s="42" t="s">
        <v>42</v>
      </c>
      <c r="W299" s="152">
        <f>V299*K299</f>
        <v>0</v>
      </c>
      <c r="X299" s="152">
        <v>0</v>
      </c>
      <c r="Y299" s="152">
        <f>X299*K299</f>
        <v>0</v>
      </c>
      <c r="Z299" s="152">
        <v>0</v>
      </c>
      <c r="AA299" s="153">
        <f>Z299*K299</f>
        <v>0</v>
      </c>
      <c r="AR299" s="20" t="s">
        <v>160</v>
      </c>
      <c r="AT299" s="20" t="s">
        <v>156</v>
      </c>
      <c r="AU299" s="20" t="s">
        <v>134</v>
      </c>
      <c r="AY299" s="20" t="s">
        <v>155</v>
      </c>
      <c r="BE299" s="96">
        <f>IF(U299="základná",N299,0)</f>
        <v>0</v>
      </c>
      <c r="BF299" s="96">
        <f>IF(U299="znížená",N299,0)</f>
        <v>0</v>
      </c>
      <c r="BG299" s="96">
        <f>IF(U299="zákl. prenesená",N299,0)</f>
        <v>0</v>
      </c>
      <c r="BH299" s="96">
        <f>IF(U299="zníž. prenesená",N299,0)</f>
        <v>0</v>
      </c>
      <c r="BI299" s="96">
        <f>IF(U299="nulová",N299,0)</f>
        <v>0</v>
      </c>
      <c r="BJ299" s="20" t="s">
        <v>134</v>
      </c>
      <c r="BK299" s="154">
        <f>ROUND(L299*K299,3)</f>
        <v>0</v>
      </c>
      <c r="BL299" s="20" t="s">
        <v>160</v>
      </c>
      <c r="BM299" s="20" t="s">
        <v>390</v>
      </c>
    </row>
    <row r="300" spans="2:65" s="1" customFormat="1" ht="25.5" customHeight="1">
      <c r="B300" s="119"/>
      <c r="C300" s="146" t="s">
        <v>391</v>
      </c>
      <c r="D300" s="146" t="s">
        <v>156</v>
      </c>
      <c r="E300" s="147" t="s">
        <v>392</v>
      </c>
      <c r="F300" s="241" t="s">
        <v>393</v>
      </c>
      <c r="G300" s="241"/>
      <c r="H300" s="241"/>
      <c r="I300" s="241"/>
      <c r="J300" s="148" t="s">
        <v>261</v>
      </c>
      <c r="K300" s="149">
        <v>1.373</v>
      </c>
      <c r="L300" s="242">
        <v>0</v>
      </c>
      <c r="M300" s="242"/>
      <c r="N300" s="243">
        <f>ROUND(L300*K300,3)</f>
        <v>0</v>
      </c>
      <c r="O300" s="243"/>
      <c r="P300" s="243"/>
      <c r="Q300" s="243"/>
      <c r="R300" s="122"/>
      <c r="T300" s="151" t="s">
        <v>5</v>
      </c>
      <c r="U300" s="42" t="s">
        <v>42</v>
      </c>
      <c r="W300" s="152">
        <f>V300*K300</f>
        <v>0</v>
      </c>
      <c r="X300" s="152">
        <v>1.01953</v>
      </c>
      <c r="Y300" s="152">
        <f>X300*K300</f>
        <v>1.3998146900000001</v>
      </c>
      <c r="Z300" s="152">
        <v>0</v>
      </c>
      <c r="AA300" s="153">
        <f>Z300*K300</f>
        <v>0</v>
      </c>
      <c r="AR300" s="20" t="s">
        <v>160</v>
      </c>
      <c r="AT300" s="20" t="s">
        <v>156</v>
      </c>
      <c r="AU300" s="20" t="s">
        <v>134</v>
      </c>
      <c r="AY300" s="20" t="s">
        <v>155</v>
      </c>
      <c r="BE300" s="96">
        <f>IF(U300="základná",N300,0)</f>
        <v>0</v>
      </c>
      <c r="BF300" s="96">
        <f>IF(U300="znížená",N300,0)</f>
        <v>0</v>
      </c>
      <c r="BG300" s="96">
        <f>IF(U300="zákl. prenesená",N300,0)</f>
        <v>0</v>
      </c>
      <c r="BH300" s="96">
        <f>IF(U300="zníž. prenesená",N300,0)</f>
        <v>0</v>
      </c>
      <c r="BI300" s="96">
        <f>IF(U300="nulová",N300,0)</f>
        <v>0</v>
      </c>
      <c r="BJ300" s="20" t="s">
        <v>134</v>
      </c>
      <c r="BK300" s="154">
        <f>ROUND(L300*K300,3)</f>
        <v>0</v>
      </c>
      <c r="BL300" s="20" t="s">
        <v>160</v>
      </c>
      <c r="BM300" s="20" t="s">
        <v>394</v>
      </c>
    </row>
    <row r="301" spans="2:65" s="12" customFormat="1" ht="16.5" customHeight="1">
      <c r="B301" s="167"/>
      <c r="E301" s="168" t="s">
        <v>5</v>
      </c>
      <c r="F301" s="256" t="s">
        <v>395</v>
      </c>
      <c r="G301" s="257"/>
      <c r="H301" s="257"/>
      <c r="I301" s="257"/>
      <c r="K301" s="168" t="s">
        <v>5</v>
      </c>
      <c r="R301" s="169"/>
      <c r="T301" s="170"/>
      <c r="AA301" s="171"/>
      <c r="AT301" s="168" t="s">
        <v>163</v>
      </c>
      <c r="AU301" s="168" t="s">
        <v>134</v>
      </c>
      <c r="AV301" s="12" t="s">
        <v>80</v>
      </c>
      <c r="AW301" s="12" t="s">
        <v>32</v>
      </c>
      <c r="AX301" s="12" t="s">
        <v>75</v>
      </c>
      <c r="AY301" s="168" t="s">
        <v>155</v>
      </c>
    </row>
    <row r="302" spans="2:65" s="10" customFormat="1" ht="16.5" customHeight="1">
      <c r="B302" s="155"/>
      <c r="E302" s="156" t="s">
        <v>5</v>
      </c>
      <c r="F302" s="252" t="s">
        <v>396</v>
      </c>
      <c r="G302" s="253"/>
      <c r="H302" s="253"/>
      <c r="I302" s="253"/>
      <c r="K302" s="157">
        <v>0.88600000000000001</v>
      </c>
      <c r="R302" s="158"/>
      <c r="T302" s="159"/>
      <c r="AA302" s="160"/>
      <c r="AT302" s="156" t="s">
        <v>163</v>
      </c>
      <c r="AU302" s="156" t="s">
        <v>134</v>
      </c>
      <c r="AV302" s="10" t="s">
        <v>134</v>
      </c>
      <c r="AW302" s="10" t="s">
        <v>32</v>
      </c>
      <c r="AX302" s="10" t="s">
        <v>75</v>
      </c>
      <c r="AY302" s="156" t="s">
        <v>155</v>
      </c>
    </row>
    <row r="303" spans="2:65" s="12" customFormat="1" ht="16.5" customHeight="1">
      <c r="B303" s="167"/>
      <c r="E303" s="168" t="s">
        <v>5</v>
      </c>
      <c r="F303" s="260" t="s">
        <v>397</v>
      </c>
      <c r="G303" s="261"/>
      <c r="H303" s="261"/>
      <c r="I303" s="261"/>
      <c r="K303" s="168" t="s">
        <v>5</v>
      </c>
      <c r="R303" s="169"/>
      <c r="T303" s="170"/>
      <c r="AA303" s="171"/>
      <c r="AT303" s="168" t="s">
        <v>163</v>
      </c>
      <c r="AU303" s="168" t="s">
        <v>134</v>
      </c>
      <c r="AV303" s="12" t="s">
        <v>80</v>
      </c>
      <c r="AW303" s="12" t="s">
        <v>32</v>
      </c>
      <c r="AX303" s="12" t="s">
        <v>75</v>
      </c>
      <c r="AY303" s="168" t="s">
        <v>155</v>
      </c>
    </row>
    <row r="304" spans="2:65" s="10" customFormat="1" ht="16.5" customHeight="1">
      <c r="B304" s="155"/>
      <c r="E304" s="156" t="s">
        <v>5</v>
      </c>
      <c r="F304" s="252" t="s">
        <v>398</v>
      </c>
      <c r="G304" s="253"/>
      <c r="H304" s="253"/>
      <c r="I304" s="253"/>
      <c r="K304" s="157">
        <v>0.48699999999999999</v>
      </c>
      <c r="R304" s="158"/>
      <c r="T304" s="159"/>
      <c r="AA304" s="160"/>
      <c r="AT304" s="156" t="s">
        <v>163</v>
      </c>
      <c r="AU304" s="156" t="s">
        <v>134</v>
      </c>
      <c r="AV304" s="10" t="s">
        <v>134</v>
      </c>
      <c r="AW304" s="10" t="s">
        <v>32</v>
      </c>
      <c r="AX304" s="10" t="s">
        <v>75</v>
      </c>
      <c r="AY304" s="156" t="s">
        <v>155</v>
      </c>
    </row>
    <row r="305" spans="2:65" s="11" customFormat="1" ht="16.5" customHeight="1">
      <c r="B305" s="161"/>
      <c r="E305" s="162" t="s">
        <v>5</v>
      </c>
      <c r="F305" s="254" t="s">
        <v>166</v>
      </c>
      <c r="G305" s="255"/>
      <c r="H305" s="255"/>
      <c r="I305" s="255"/>
      <c r="K305" s="163">
        <v>1.373</v>
      </c>
      <c r="R305" s="164"/>
      <c r="T305" s="165"/>
      <c r="AA305" s="166"/>
      <c r="AT305" s="162" t="s">
        <v>163</v>
      </c>
      <c r="AU305" s="162" t="s">
        <v>134</v>
      </c>
      <c r="AV305" s="11" t="s">
        <v>160</v>
      </c>
      <c r="AW305" s="11" t="s">
        <v>32</v>
      </c>
      <c r="AX305" s="11" t="s">
        <v>80</v>
      </c>
      <c r="AY305" s="162" t="s">
        <v>155</v>
      </c>
    </row>
    <row r="306" spans="2:65" s="1" customFormat="1" ht="25.5" customHeight="1">
      <c r="B306" s="119"/>
      <c r="C306" s="146" t="s">
        <v>399</v>
      </c>
      <c r="D306" s="146" t="s">
        <v>156</v>
      </c>
      <c r="E306" s="147" t="s">
        <v>400</v>
      </c>
      <c r="F306" s="241" t="s">
        <v>1375</v>
      </c>
      <c r="G306" s="241"/>
      <c r="H306" s="241"/>
      <c r="I306" s="241"/>
      <c r="J306" s="148" t="s">
        <v>249</v>
      </c>
      <c r="K306" s="149">
        <v>5.46</v>
      </c>
      <c r="L306" s="242">
        <v>0</v>
      </c>
      <c r="M306" s="242"/>
      <c r="N306" s="243">
        <f>ROUND(L306*K306,3)</f>
        <v>0</v>
      </c>
      <c r="O306" s="243"/>
      <c r="P306" s="243"/>
      <c r="Q306" s="243"/>
      <c r="R306" s="122"/>
      <c r="T306" s="151" t="s">
        <v>5</v>
      </c>
      <c r="U306" s="42" t="s">
        <v>42</v>
      </c>
      <c r="W306" s="152">
        <f>V306*K306</f>
        <v>0</v>
      </c>
      <c r="X306" s="152">
        <v>0.30420000000000003</v>
      </c>
      <c r="Y306" s="152">
        <f>X306*K306</f>
        <v>1.6609320000000001</v>
      </c>
      <c r="Z306" s="152">
        <v>0</v>
      </c>
      <c r="AA306" s="153">
        <f>Z306*K306</f>
        <v>0</v>
      </c>
      <c r="AR306" s="20" t="s">
        <v>160</v>
      </c>
      <c r="AT306" s="20" t="s">
        <v>156</v>
      </c>
      <c r="AU306" s="20" t="s">
        <v>134</v>
      </c>
      <c r="AY306" s="20" t="s">
        <v>155</v>
      </c>
      <c r="BE306" s="96">
        <f>IF(U306="základná",N306,0)</f>
        <v>0</v>
      </c>
      <c r="BF306" s="96">
        <f>IF(U306="znížená",N306,0)</f>
        <v>0</v>
      </c>
      <c r="BG306" s="96">
        <f>IF(U306="zákl. prenesená",N306,0)</f>
        <v>0</v>
      </c>
      <c r="BH306" s="96">
        <f>IF(U306="zníž. prenesená",N306,0)</f>
        <v>0</v>
      </c>
      <c r="BI306" s="96">
        <f>IF(U306="nulová",N306,0)</f>
        <v>0</v>
      </c>
      <c r="BJ306" s="20" t="s">
        <v>134</v>
      </c>
      <c r="BK306" s="154">
        <f>ROUND(L306*K306,3)</f>
        <v>0</v>
      </c>
      <c r="BL306" s="20" t="s">
        <v>160</v>
      </c>
      <c r="BM306" s="20" t="s">
        <v>401</v>
      </c>
    </row>
    <row r="307" spans="2:65" s="12" customFormat="1" ht="16.5" customHeight="1">
      <c r="B307" s="167"/>
      <c r="E307" s="168" t="s">
        <v>5</v>
      </c>
      <c r="F307" s="256" t="s">
        <v>402</v>
      </c>
      <c r="G307" s="257"/>
      <c r="H307" s="257"/>
      <c r="I307" s="257"/>
      <c r="K307" s="168" t="s">
        <v>5</v>
      </c>
      <c r="R307" s="169"/>
      <c r="T307" s="170"/>
      <c r="AA307" s="171"/>
      <c r="AT307" s="168" t="s">
        <v>163</v>
      </c>
      <c r="AU307" s="168" t="s">
        <v>134</v>
      </c>
      <c r="AV307" s="12" t="s">
        <v>80</v>
      </c>
      <c r="AW307" s="12" t="s">
        <v>32</v>
      </c>
      <c r="AX307" s="12" t="s">
        <v>75</v>
      </c>
      <c r="AY307" s="168" t="s">
        <v>155</v>
      </c>
    </row>
    <row r="308" spans="2:65" s="10" customFormat="1" ht="16.5" customHeight="1">
      <c r="B308" s="155"/>
      <c r="E308" s="156" t="s">
        <v>5</v>
      </c>
      <c r="F308" s="252" t="s">
        <v>403</v>
      </c>
      <c r="G308" s="253"/>
      <c r="H308" s="253"/>
      <c r="I308" s="253"/>
      <c r="K308" s="157">
        <v>5.46</v>
      </c>
      <c r="R308" s="158"/>
      <c r="T308" s="159"/>
      <c r="AA308" s="160"/>
      <c r="AT308" s="156" t="s">
        <v>163</v>
      </c>
      <c r="AU308" s="156" t="s">
        <v>134</v>
      </c>
      <c r="AV308" s="10" t="s">
        <v>134</v>
      </c>
      <c r="AW308" s="10" t="s">
        <v>32</v>
      </c>
      <c r="AX308" s="10" t="s">
        <v>80</v>
      </c>
      <c r="AY308" s="156" t="s">
        <v>155</v>
      </c>
    </row>
    <row r="309" spans="2:65" s="1" customFormat="1" ht="25.5" customHeight="1">
      <c r="B309" s="119"/>
      <c r="C309" s="146" t="s">
        <v>404</v>
      </c>
      <c r="D309" s="146" t="s">
        <v>156</v>
      </c>
      <c r="E309" s="147" t="s">
        <v>405</v>
      </c>
      <c r="F309" s="241" t="s">
        <v>406</v>
      </c>
      <c r="G309" s="241"/>
      <c r="H309" s="241"/>
      <c r="I309" s="241"/>
      <c r="J309" s="148" t="s">
        <v>159</v>
      </c>
      <c r="K309" s="149">
        <v>12.71</v>
      </c>
      <c r="L309" s="242">
        <v>0</v>
      </c>
      <c r="M309" s="242"/>
      <c r="N309" s="243">
        <f>ROUND(L309*K309,3)</f>
        <v>0</v>
      </c>
      <c r="O309" s="243"/>
      <c r="P309" s="243"/>
      <c r="Q309" s="243"/>
      <c r="R309" s="122"/>
      <c r="T309" s="151" t="s">
        <v>5</v>
      </c>
      <c r="U309" s="42" t="s">
        <v>42</v>
      </c>
      <c r="W309" s="152">
        <f>V309*K309</f>
        <v>0</v>
      </c>
      <c r="X309" s="152">
        <v>2.64744</v>
      </c>
      <c r="Y309" s="152">
        <f>X309*K309</f>
        <v>33.648962400000002</v>
      </c>
      <c r="Z309" s="152">
        <v>0</v>
      </c>
      <c r="AA309" s="153">
        <f>Z309*K309</f>
        <v>0</v>
      </c>
      <c r="AR309" s="20" t="s">
        <v>160</v>
      </c>
      <c r="AT309" s="20" t="s">
        <v>156</v>
      </c>
      <c r="AU309" s="20" t="s">
        <v>134</v>
      </c>
      <c r="AY309" s="20" t="s">
        <v>155</v>
      </c>
      <c r="BE309" s="96">
        <f>IF(U309="základná",N309,0)</f>
        <v>0</v>
      </c>
      <c r="BF309" s="96">
        <f>IF(U309="znížená",N309,0)</f>
        <v>0</v>
      </c>
      <c r="BG309" s="96">
        <f>IF(U309="zákl. prenesená",N309,0)</f>
        <v>0</v>
      </c>
      <c r="BH309" s="96">
        <f>IF(U309="zníž. prenesená",N309,0)</f>
        <v>0</v>
      </c>
      <c r="BI309" s="96">
        <f>IF(U309="nulová",N309,0)</f>
        <v>0</v>
      </c>
      <c r="BJ309" s="20" t="s">
        <v>134</v>
      </c>
      <c r="BK309" s="154">
        <f>ROUND(L309*K309,3)</f>
        <v>0</v>
      </c>
      <c r="BL309" s="20" t="s">
        <v>160</v>
      </c>
      <c r="BM309" s="20" t="s">
        <v>407</v>
      </c>
    </row>
    <row r="310" spans="2:65" s="12" customFormat="1" ht="16.5" customHeight="1">
      <c r="B310" s="167"/>
      <c r="E310" s="168" t="s">
        <v>5</v>
      </c>
      <c r="F310" s="256" t="s">
        <v>408</v>
      </c>
      <c r="G310" s="257"/>
      <c r="H310" s="257"/>
      <c r="I310" s="257"/>
      <c r="K310" s="168" t="s">
        <v>5</v>
      </c>
      <c r="R310" s="169"/>
      <c r="T310" s="170"/>
      <c r="AA310" s="171"/>
      <c r="AT310" s="168" t="s">
        <v>163</v>
      </c>
      <c r="AU310" s="168" t="s">
        <v>134</v>
      </c>
      <c r="AV310" s="12" t="s">
        <v>80</v>
      </c>
      <c r="AW310" s="12" t="s">
        <v>32</v>
      </c>
      <c r="AX310" s="12" t="s">
        <v>75</v>
      </c>
      <c r="AY310" s="168" t="s">
        <v>155</v>
      </c>
    </row>
    <row r="311" spans="2:65" s="10" customFormat="1" ht="16.5" customHeight="1">
      <c r="B311" s="155"/>
      <c r="E311" s="156" t="s">
        <v>5</v>
      </c>
      <c r="F311" s="252" t="s">
        <v>409</v>
      </c>
      <c r="G311" s="253"/>
      <c r="H311" s="253"/>
      <c r="I311" s="253"/>
      <c r="K311" s="157">
        <v>8.1219999999999999</v>
      </c>
      <c r="R311" s="158"/>
      <c r="T311" s="159"/>
      <c r="AA311" s="160"/>
      <c r="AT311" s="156" t="s">
        <v>163</v>
      </c>
      <c r="AU311" s="156" t="s">
        <v>134</v>
      </c>
      <c r="AV311" s="10" t="s">
        <v>134</v>
      </c>
      <c r="AW311" s="10" t="s">
        <v>32</v>
      </c>
      <c r="AX311" s="10" t="s">
        <v>75</v>
      </c>
      <c r="AY311" s="156" t="s">
        <v>155</v>
      </c>
    </row>
    <row r="312" spans="2:65" s="10" customFormat="1" ht="16.5" customHeight="1">
      <c r="B312" s="155"/>
      <c r="E312" s="156" t="s">
        <v>5</v>
      </c>
      <c r="F312" s="252" t="s">
        <v>410</v>
      </c>
      <c r="G312" s="253"/>
      <c r="H312" s="253"/>
      <c r="I312" s="253"/>
      <c r="K312" s="157">
        <v>-0.91300000000000003</v>
      </c>
      <c r="R312" s="158"/>
      <c r="T312" s="159"/>
      <c r="AA312" s="160"/>
      <c r="AT312" s="156" t="s">
        <v>163</v>
      </c>
      <c r="AU312" s="156" t="s">
        <v>134</v>
      </c>
      <c r="AV312" s="10" t="s">
        <v>134</v>
      </c>
      <c r="AW312" s="10" t="s">
        <v>32</v>
      </c>
      <c r="AX312" s="10" t="s">
        <v>75</v>
      </c>
      <c r="AY312" s="156" t="s">
        <v>155</v>
      </c>
    </row>
    <row r="313" spans="2:65" s="12" customFormat="1" ht="16.5" customHeight="1">
      <c r="B313" s="167"/>
      <c r="E313" s="168" t="s">
        <v>5</v>
      </c>
      <c r="F313" s="260" t="s">
        <v>411</v>
      </c>
      <c r="G313" s="261"/>
      <c r="H313" s="261"/>
      <c r="I313" s="261"/>
      <c r="K313" s="168" t="s">
        <v>5</v>
      </c>
      <c r="R313" s="169"/>
      <c r="T313" s="170"/>
      <c r="AA313" s="171"/>
      <c r="AT313" s="168" t="s">
        <v>163</v>
      </c>
      <c r="AU313" s="168" t="s">
        <v>134</v>
      </c>
      <c r="AV313" s="12" t="s">
        <v>80</v>
      </c>
      <c r="AW313" s="12" t="s">
        <v>32</v>
      </c>
      <c r="AX313" s="12" t="s">
        <v>75</v>
      </c>
      <c r="AY313" s="168" t="s">
        <v>155</v>
      </c>
    </row>
    <row r="314" spans="2:65" s="10" customFormat="1" ht="16.5" customHeight="1">
      <c r="B314" s="155"/>
      <c r="E314" s="156" t="s">
        <v>5</v>
      </c>
      <c r="F314" s="252" t="s">
        <v>412</v>
      </c>
      <c r="G314" s="253"/>
      <c r="H314" s="253"/>
      <c r="I314" s="253"/>
      <c r="K314" s="157">
        <v>1.032</v>
      </c>
      <c r="R314" s="158"/>
      <c r="T314" s="159"/>
      <c r="AA314" s="160"/>
      <c r="AT314" s="156" t="s">
        <v>163</v>
      </c>
      <c r="AU314" s="156" t="s">
        <v>134</v>
      </c>
      <c r="AV314" s="10" t="s">
        <v>134</v>
      </c>
      <c r="AW314" s="10" t="s">
        <v>32</v>
      </c>
      <c r="AX314" s="10" t="s">
        <v>75</v>
      </c>
      <c r="AY314" s="156" t="s">
        <v>155</v>
      </c>
    </row>
    <row r="315" spans="2:65" s="12" customFormat="1" ht="16.5" customHeight="1">
      <c r="B315" s="167"/>
      <c r="E315" s="168" t="s">
        <v>5</v>
      </c>
      <c r="F315" s="260" t="s">
        <v>408</v>
      </c>
      <c r="G315" s="261"/>
      <c r="H315" s="261"/>
      <c r="I315" s="261"/>
      <c r="K315" s="168" t="s">
        <v>5</v>
      </c>
      <c r="R315" s="169"/>
      <c r="T315" s="170"/>
      <c r="AA315" s="171"/>
      <c r="AT315" s="168" t="s">
        <v>163</v>
      </c>
      <c r="AU315" s="168" t="s">
        <v>134</v>
      </c>
      <c r="AV315" s="12" t="s">
        <v>80</v>
      </c>
      <c r="AW315" s="12" t="s">
        <v>32</v>
      </c>
      <c r="AX315" s="12" t="s">
        <v>75</v>
      </c>
      <c r="AY315" s="168" t="s">
        <v>155</v>
      </c>
    </row>
    <row r="316" spans="2:65" s="10" customFormat="1" ht="16.5" customHeight="1">
      <c r="B316" s="155"/>
      <c r="E316" s="156" t="s">
        <v>5</v>
      </c>
      <c r="F316" s="252" t="s">
        <v>413</v>
      </c>
      <c r="G316" s="253"/>
      <c r="H316" s="253"/>
      <c r="I316" s="253"/>
      <c r="K316" s="157">
        <v>4.4690000000000003</v>
      </c>
      <c r="R316" s="158"/>
      <c r="T316" s="159"/>
      <c r="AA316" s="160"/>
      <c r="AT316" s="156" t="s">
        <v>163</v>
      </c>
      <c r="AU316" s="156" t="s">
        <v>134</v>
      </c>
      <c r="AV316" s="10" t="s">
        <v>134</v>
      </c>
      <c r="AW316" s="10" t="s">
        <v>32</v>
      </c>
      <c r="AX316" s="10" t="s">
        <v>75</v>
      </c>
      <c r="AY316" s="156" t="s">
        <v>155</v>
      </c>
    </row>
    <row r="317" spans="2:65" s="11" customFormat="1" ht="16.5" customHeight="1">
      <c r="B317" s="161"/>
      <c r="E317" s="162" t="s">
        <v>5</v>
      </c>
      <c r="F317" s="254" t="s">
        <v>166</v>
      </c>
      <c r="G317" s="255"/>
      <c r="H317" s="255"/>
      <c r="I317" s="255"/>
      <c r="K317" s="163">
        <v>12.71</v>
      </c>
      <c r="R317" s="164"/>
      <c r="T317" s="165"/>
      <c r="AA317" s="166"/>
      <c r="AT317" s="162" t="s">
        <v>163</v>
      </c>
      <c r="AU317" s="162" t="s">
        <v>134</v>
      </c>
      <c r="AV317" s="11" t="s">
        <v>160</v>
      </c>
      <c r="AW317" s="11" t="s">
        <v>32</v>
      </c>
      <c r="AX317" s="11" t="s">
        <v>80</v>
      </c>
      <c r="AY317" s="162" t="s">
        <v>155</v>
      </c>
    </row>
    <row r="318" spans="2:65" s="1" customFormat="1" ht="25.5" customHeight="1">
      <c r="B318" s="119"/>
      <c r="C318" s="146" t="s">
        <v>414</v>
      </c>
      <c r="D318" s="146" t="s">
        <v>156</v>
      </c>
      <c r="E318" s="147" t="s">
        <v>415</v>
      </c>
      <c r="F318" s="241" t="s">
        <v>416</v>
      </c>
      <c r="G318" s="241"/>
      <c r="H318" s="241"/>
      <c r="I318" s="241"/>
      <c r="J318" s="148" t="s">
        <v>249</v>
      </c>
      <c r="K318" s="149">
        <v>103.744</v>
      </c>
      <c r="L318" s="242">
        <v>0</v>
      </c>
      <c r="M318" s="242"/>
      <c r="N318" s="243">
        <f>ROUND(L318*K318,3)</f>
        <v>0</v>
      </c>
      <c r="O318" s="243"/>
      <c r="P318" s="243"/>
      <c r="Q318" s="243"/>
      <c r="R318" s="122"/>
      <c r="T318" s="151" t="s">
        <v>5</v>
      </c>
      <c r="U318" s="42" t="s">
        <v>42</v>
      </c>
      <c r="W318" s="152">
        <f>V318*K318</f>
        <v>0</v>
      </c>
      <c r="X318" s="152">
        <v>1.5399999999999999E-3</v>
      </c>
      <c r="Y318" s="152">
        <f>X318*K318</f>
        <v>0.15976575999999998</v>
      </c>
      <c r="Z318" s="152">
        <v>0</v>
      </c>
      <c r="AA318" s="153">
        <f>Z318*K318</f>
        <v>0</v>
      </c>
      <c r="AR318" s="20" t="s">
        <v>160</v>
      </c>
      <c r="AT318" s="20" t="s">
        <v>156</v>
      </c>
      <c r="AU318" s="20" t="s">
        <v>134</v>
      </c>
      <c r="AY318" s="20" t="s">
        <v>155</v>
      </c>
      <c r="BE318" s="96">
        <f>IF(U318="základná",N318,0)</f>
        <v>0</v>
      </c>
      <c r="BF318" s="96">
        <f>IF(U318="znížená",N318,0)</f>
        <v>0</v>
      </c>
      <c r="BG318" s="96">
        <f>IF(U318="zákl. prenesená",N318,0)</f>
        <v>0</v>
      </c>
      <c r="BH318" s="96">
        <f>IF(U318="zníž. prenesená",N318,0)</f>
        <v>0</v>
      </c>
      <c r="BI318" s="96">
        <f>IF(U318="nulová",N318,0)</f>
        <v>0</v>
      </c>
      <c r="BJ318" s="20" t="s">
        <v>134</v>
      </c>
      <c r="BK318" s="154">
        <f>ROUND(L318*K318,3)</f>
        <v>0</v>
      </c>
      <c r="BL318" s="20" t="s">
        <v>160</v>
      </c>
      <c r="BM318" s="20" t="s">
        <v>417</v>
      </c>
    </row>
    <row r="319" spans="2:65" s="12" customFormat="1" ht="16.5" customHeight="1">
      <c r="B319" s="167"/>
      <c r="E319" s="168" t="s">
        <v>5</v>
      </c>
      <c r="F319" s="256" t="s">
        <v>408</v>
      </c>
      <c r="G319" s="257"/>
      <c r="H319" s="257"/>
      <c r="I319" s="257"/>
      <c r="K319" s="168" t="s">
        <v>5</v>
      </c>
      <c r="R319" s="169"/>
      <c r="T319" s="170"/>
      <c r="AA319" s="171"/>
      <c r="AT319" s="168" t="s">
        <v>163</v>
      </c>
      <c r="AU319" s="168" t="s">
        <v>134</v>
      </c>
      <c r="AV319" s="12" t="s">
        <v>80</v>
      </c>
      <c r="AW319" s="12" t="s">
        <v>32</v>
      </c>
      <c r="AX319" s="12" t="s">
        <v>75</v>
      </c>
      <c r="AY319" s="168" t="s">
        <v>155</v>
      </c>
    </row>
    <row r="320" spans="2:65" s="10" customFormat="1" ht="16.5" customHeight="1">
      <c r="B320" s="155"/>
      <c r="E320" s="156" t="s">
        <v>5</v>
      </c>
      <c r="F320" s="252" t="s">
        <v>418</v>
      </c>
      <c r="G320" s="253"/>
      <c r="H320" s="253"/>
      <c r="I320" s="253"/>
      <c r="K320" s="157">
        <v>64.977999999999994</v>
      </c>
      <c r="R320" s="158"/>
      <c r="T320" s="159"/>
      <c r="AA320" s="160"/>
      <c r="AT320" s="156" t="s">
        <v>163</v>
      </c>
      <c r="AU320" s="156" t="s">
        <v>134</v>
      </c>
      <c r="AV320" s="10" t="s">
        <v>134</v>
      </c>
      <c r="AW320" s="10" t="s">
        <v>32</v>
      </c>
      <c r="AX320" s="10" t="s">
        <v>75</v>
      </c>
      <c r="AY320" s="156" t="s">
        <v>155</v>
      </c>
    </row>
    <row r="321" spans="2:65" s="10" customFormat="1" ht="16.5" customHeight="1">
      <c r="B321" s="155"/>
      <c r="E321" s="156" t="s">
        <v>5</v>
      </c>
      <c r="F321" s="252" t="s">
        <v>419</v>
      </c>
      <c r="G321" s="253"/>
      <c r="H321" s="253"/>
      <c r="I321" s="253"/>
      <c r="K321" s="157">
        <v>-7.306</v>
      </c>
      <c r="R321" s="158"/>
      <c r="T321" s="159"/>
      <c r="AA321" s="160"/>
      <c r="AT321" s="156" t="s">
        <v>163</v>
      </c>
      <c r="AU321" s="156" t="s">
        <v>134</v>
      </c>
      <c r="AV321" s="10" t="s">
        <v>134</v>
      </c>
      <c r="AW321" s="10" t="s">
        <v>32</v>
      </c>
      <c r="AX321" s="10" t="s">
        <v>75</v>
      </c>
      <c r="AY321" s="156" t="s">
        <v>155</v>
      </c>
    </row>
    <row r="322" spans="2:65" s="12" customFormat="1" ht="16.5" customHeight="1">
      <c r="B322" s="167"/>
      <c r="E322" s="168" t="s">
        <v>5</v>
      </c>
      <c r="F322" s="260" t="s">
        <v>411</v>
      </c>
      <c r="G322" s="261"/>
      <c r="H322" s="261"/>
      <c r="I322" s="261"/>
      <c r="K322" s="168" t="s">
        <v>5</v>
      </c>
      <c r="R322" s="169"/>
      <c r="T322" s="170"/>
      <c r="AA322" s="171"/>
      <c r="AT322" s="168" t="s">
        <v>163</v>
      </c>
      <c r="AU322" s="168" t="s">
        <v>134</v>
      </c>
      <c r="AV322" s="12" t="s">
        <v>80</v>
      </c>
      <c r="AW322" s="12" t="s">
        <v>32</v>
      </c>
      <c r="AX322" s="12" t="s">
        <v>75</v>
      </c>
      <c r="AY322" s="168" t="s">
        <v>155</v>
      </c>
    </row>
    <row r="323" spans="2:65" s="10" customFormat="1" ht="16.5" customHeight="1">
      <c r="B323" s="155"/>
      <c r="E323" s="156" t="s">
        <v>5</v>
      </c>
      <c r="F323" s="252" t="s">
        <v>420</v>
      </c>
      <c r="G323" s="253"/>
      <c r="H323" s="253"/>
      <c r="I323" s="253"/>
      <c r="K323" s="157">
        <v>10.317</v>
      </c>
      <c r="R323" s="158"/>
      <c r="T323" s="159"/>
      <c r="AA323" s="160"/>
      <c r="AT323" s="156" t="s">
        <v>163</v>
      </c>
      <c r="AU323" s="156" t="s">
        <v>134</v>
      </c>
      <c r="AV323" s="10" t="s">
        <v>134</v>
      </c>
      <c r="AW323" s="10" t="s">
        <v>32</v>
      </c>
      <c r="AX323" s="10" t="s">
        <v>75</v>
      </c>
      <c r="AY323" s="156" t="s">
        <v>155</v>
      </c>
    </row>
    <row r="324" spans="2:65" s="12" customFormat="1" ht="16.5" customHeight="1">
      <c r="B324" s="167"/>
      <c r="E324" s="168" t="s">
        <v>5</v>
      </c>
      <c r="F324" s="260" t="s">
        <v>408</v>
      </c>
      <c r="G324" s="261"/>
      <c r="H324" s="261"/>
      <c r="I324" s="261"/>
      <c r="K324" s="168" t="s">
        <v>5</v>
      </c>
      <c r="R324" s="169"/>
      <c r="T324" s="170"/>
      <c r="AA324" s="171"/>
      <c r="AT324" s="168" t="s">
        <v>163</v>
      </c>
      <c r="AU324" s="168" t="s">
        <v>134</v>
      </c>
      <c r="AV324" s="12" t="s">
        <v>80</v>
      </c>
      <c r="AW324" s="12" t="s">
        <v>32</v>
      </c>
      <c r="AX324" s="12" t="s">
        <v>75</v>
      </c>
      <c r="AY324" s="168" t="s">
        <v>155</v>
      </c>
    </row>
    <row r="325" spans="2:65" s="10" customFormat="1" ht="16.5" customHeight="1">
      <c r="B325" s="155"/>
      <c r="E325" s="156" t="s">
        <v>5</v>
      </c>
      <c r="F325" s="252" t="s">
        <v>421</v>
      </c>
      <c r="G325" s="253"/>
      <c r="H325" s="253"/>
      <c r="I325" s="253"/>
      <c r="K325" s="157">
        <v>35.755000000000003</v>
      </c>
      <c r="R325" s="158"/>
      <c r="T325" s="159"/>
      <c r="AA325" s="160"/>
      <c r="AT325" s="156" t="s">
        <v>163</v>
      </c>
      <c r="AU325" s="156" t="s">
        <v>134</v>
      </c>
      <c r="AV325" s="10" t="s">
        <v>134</v>
      </c>
      <c r="AW325" s="10" t="s">
        <v>32</v>
      </c>
      <c r="AX325" s="10" t="s">
        <v>75</v>
      </c>
      <c r="AY325" s="156" t="s">
        <v>155</v>
      </c>
    </row>
    <row r="326" spans="2:65" s="11" customFormat="1" ht="16.5" customHeight="1">
      <c r="B326" s="161"/>
      <c r="E326" s="162" t="s">
        <v>5</v>
      </c>
      <c r="F326" s="254" t="s">
        <v>166</v>
      </c>
      <c r="G326" s="255"/>
      <c r="H326" s="255"/>
      <c r="I326" s="255"/>
      <c r="K326" s="163">
        <v>103.744</v>
      </c>
      <c r="R326" s="164"/>
      <c r="T326" s="165"/>
      <c r="AA326" s="166"/>
      <c r="AT326" s="162" t="s">
        <v>163</v>
      </c>
      <c r="AU326" s="162" t="s">
        <v>134</v>
      </c>
      <c r="AV326" s="11" t="s">
        <v>160</v>
      </c>
      <c r="AW326" s="11" t="s">
        <v>32</v>
      </c>
      <c r="AX326" s="11" t="s">
        <v>80</v>
      </c>
      <c r="AY326" s="162" t="s">
        <v>155</v>
      </c>
    </row>
    <row r="327" spans="2:65" s="1" customFormat="1" ht="25.5" customHeight="1">
      <c r="B327" s="119"/>
      <c r="C327" s="146" t="s">
        <v>422</v>
      </c>
      <c r="D327" s="146" t="s">
        <v>156</v>
      </c>
      <c r="E327" s="147" t="s">
        <v>423</v>
      </c>
      <c r="F327" s="241" t="s">
        <v>424</v>
      </c>
      <c r="G327" s="241"/>
      <c r="H327" s="241"/>
      <c r="I327" s="241"/>
      <c r="J327" s="148" t="s">
        <v>249</v>
      </c>
      <c r="K327" s="149">
        <v>103.744</v>
      </c>
      <c r="L327" s="242">
        <v>0</v>
      </c>
      <c r="M327" s="242"/>
      <c r="N327" s="243">
        <f>ROUND(L327*K327,3)</f>
        <v>0</v>
      </c>
      <c r="O327" s="243"/>
      <c r="P327" s="243"/>
      <c r="Q327" s="243"/>
      <c r="R327" s="122"/>
      <c r="T327" s="151" t="s">
        <v>5</v>
      </c>
      <c r="U327" s="42" t="s">
        <v>42</v>
      </c>
      <c r="W327" s="152">
        <f>V327*K327</f>
        <v>0</v>
      </c>
      <c r="X327" s="152">
        <v>0</v>
      </c>
      <c r="Y327" s="152">
        <f>X327*K327</f>
        <v>0</v>
      </c>
      <c r="Z327" s="152">
        <v>0</v>
      </c>
      <c r="AA327" s="153">
        <f>Z327*K327</f>
        <v>0</v>
      </c>
      <c r="AR327" s="20" t="s">
        <v>160</v>
      </c>
      <c r="AT327" s="20" t="s">
        <v>156</v>
      </c>
      <c r="AU327" s="20" t="s">
        <v>134</v>
      </c>
      <c r="AY327" s="20" t="s">
        <v>155</v>
      </c>
      <c r="BE327" s="96">
        <f>IF(U327="základná",N327,0)</f>
        <v>0</v>
      </c>
      <c r="BF327" s="96">
        <f>IF(U327="znížená",N327,0)</f>
        <v>0</v>
      </c>
      <c r="BG327" s="96">
        <f>IF(U327="zákl. prenesená",N327,0)</f>
        <v>0</v>
      </c>
      <c r="BH327" s="96">
        <f>IF(U327="zníž. prenesená",N327,0)</f>
        <v>0</v>
      </c>
      <c r="BI327" s="96">
        <f>IF(U327="nulová",N327,0)</f>
        <v>0</v>
      </c>
      <c r="BJ327" s="20" t="s">
        <v>134</v>
      </c>
      <c r="BK327" s="154">
        <f>ROUND(L327*K327,3)</f>
        <v>0</v>
      </c>
      <c r="BL327" s="20" t="s">
        <v>160</v>
      </c>
      <c r="BM327" s="20" t="s">
        <v>425</v>
      </c>
    </row>
    <row r="328" spans="2:65" s="1" customFormat="1" ht="16.5" customHeight="1">
      <c r="B328" s="119"/>
      <c r="C328" s="146" t="s">
        <v>426</v>
      </c>
      <c r="D328" s="146" t="s">
        <v>156</v>
      </c>
      <c r="E328" s="147" t="s">
        <v>427</v>
      </c>
      <c r="F328" s="241" t="s">
        <v>428</v>
      </c>
      <c r="G328" s="241"/>
      <c r="H328" s="241"/>
      <c r="I328" s="241"/>
      <c r="J328" s="148" t="s">
        <v>261</v>
      </c>
      <c r="K328" s="149">
        <v>1.44</v>
      </c>
      <c r="L328" s="242">
        <v>0</v>
      </c>
      <c r="M328" s="242"/>
      <c r="N328" s="243">
        <f>ROUND(L328*K328,3)</f>
        <v>0</v>
      </c>
      <c r="O328" s="243"/>
      <c r="P328" s="243"/>
      <c r="Q328" s="243"/>
      <c r="R328" s="122"/>
      <c r="T328" s="151" t="s">
        <v>5</v>
      </c>
      <c r="U328" s="42" t="s">
        <v>42</v>
      </c>
      <c r="W328" s="152">
        <f>V328*K328</f>
        <v>0</v>
      </c>
      <c r="X328" s="152">
        <v>1.01555</v>
      </c>
      <c r="Y328" s="152">
        <f>X328*K328</f>
        <v>1.4623919999999999</v>
      </c>
      <c r="Z328" s="152">
        <v>0</v>
      </c>
      <c r="AA328" s="153">
        <f>Z328*K328</f>
        <v>0</v>
      </c>
      <c r="AR328" s="20" t="s">
        <v>160</v>
      </c>
      <c r="AT328" s="20" t="s">
        <v>156</v>
      </c>
      <c r="AU328" s="20" t="s">
        <v>134</v>
      </c>
      <c r="AY328" s="20" t="s">
        <v>155</v>
      </c>
      <c r="BE328" s="96">
        <f>IF(U328="základná",N328,0)</f>
        <v>0</v>
      </c>
      <c r="BF328" s="96">
        <f>IF(U328="znížená",N328,0)</f>
        <v>0</v>
      </c>
      <c r="BG328" s="96">
        <f>IF(U328="zákl. prenesená",N328,0)</f>
        <v>0</v>
      </c>
      <c r="BH328" s="96">
        <f>IF(U328="zníž. prenesená",N328,0)</f>
        <v>0</v>
      </c>
      <c r="BI328" s="96">
        <f>IF(U328="nulová",N328,0)</f>
        <v>0</v>
      </c>
      <c r="BJ328" s="20" t="s">
        <v>134</v>
      </c>
      <c r="BK328" s="154">
        <f>ROUND(L328*K328,3)</f>
        <v>0</v>
      </c>
      <c r="BL328" s="20" t="s">
        <v>160</v>
      </c>
      <c r="BM328" s="20" t="s">
        <v>429</v>
      </c>
    </row>
    <row r="329" spans="2:65" s="12" customFormat="1" ht="16.5" customHeight="1">
      <c r="B329" s="167"/>
      <c r="E329" s="168" t="s">
        <v>5</v>
      </c>
      <c r="F329" s="256" t="s">
        <v>408</v>
      </c>
      <c r="G329" s="257"/>
      <c r="H329" s="257"/>
      <c r="I329" s="257"/>
      <c r="K329" s="168" t="s">
        <v>5</v>
      </c>
      <c r="R329" s="169"/>
      <c r="T329" s="170"/>
      <c r="AA329" s="171"/>
      <c r="AT329" s="168" t="s">
        <v>163</v>
      </c>
      <c r="AU329" s="168" t="s">
        <v>134</v>
      </c>
      <c r="AV329" s="12" t="s">
        <v>80</v>
      </c>
      <c r="AW329" s="12" t="s">
        <v>32</v>
      </c>
      <c r="AX329" s="12" t="s">
        <v>75</v>
      </c>
      <c r="AY329" s="168" t="s">
        <v>155</v>
      </c>
    </row>
    <row r="330" spans="2:65" s="10" customFormat="1" ht="16.5" customHeight="1">
      <c r="B330" s="155"/>
      <c r="E330" s="156" t="s">
        <v>5</v>
      </c>
      <c r="F330" s="252" t="s">
        <v>430</v>
      </c>
      <c r="G330" s="253"/>
      <c r="H330" s="253"/>
      <c r="I330" s="253"/>
      <c r="K330" s="157">
        <v>0.81599999999999995</v>
      </c>
      <c r="R330" s="158"/>
      <c r="T330" s="159"/>
      <c r="AA330" s="160"/>
      <c r="AT330" s="156" t="s">
        <v>163</v>
      </c>
      <c r="AU330" s="156" t="s">
        <v>134</v>
      </c>
      <c r="AV330" s="10" t="s">
        <v>134</v>
      </c>
      <c r="AW330" s="10" t="s">
        <v>32</v>
      </c>
      <c r="AX330" s="10" t="s">
        <v>75</v>
      </c>
      <c r="AY330" s="156" t="s">
        <v>155</v>
      </c>
    </row>
    <row r="331" spans="2:65" s="12" customFormat="1" ht="16.5" customHeight="1">
      <c r="B331" s="167"/>
      <c r="E331" s="168" t="s">
        <v>5</v>
      </c>
      <c r="F331" s="260" t="s">
        <v>411</v>
      </c>
      <c r="G331" s="261"/>
      <c r="H331" s="261"/>
      <c r="I331" s="261"/>
      <c r="K331" s="168" t="s">
        <v>5</v>
      </c>
      <c r="R331" s="169"/>
      <c r="T331" s="170"/>
      <c r="AA331" s="171"/>
      <c r="AT331" s="168" t="s">
        <v>163</v>
      </c>
      <c r="AU331" s="168" t="s">
        <v>134</v>
      </c>
      <c r="AV331" s="12" t="s">
        <v>80</v>
      </c>
      <c r="AW331" s="12" t="s">
        <v>32</v>
      </c>
      <c r="AX331" s="12" t="s">
        <v>75</v>
      </c>
      <c r="AY331" s="168" t="s">
        <v>155</v>
      </c>
    </row>
    <row r="332" spans="2:65" s="10" customFormat="1" ht="16.5" customHeight="1">
      <c r="B332" s="155"/>
      <c r="E332" s="156" t="s">
        <v>5</v>
      </c>
      <c r="F332" s="252" t="s">
        <v>431</v>
      </c>
      <c r="G332" s="253"/>
      <c r="H332" s="253"/>
      <c r="I332" s="253"/>
      <c r="K332" s="157">
        <v>7.0000000000000007E-2</v>
      </c>
      <c r="R332" s="158"/>
      <c r="T332" s="159"/>
      <c r="AA332" s="160"/>
      <c r="AT332" s="156" t="s">
        <v>163</v>
      </c>
      <c r="AU332" s="156" t="s">
        <v>134</v>
      </c>
      <c r="AV332" s="10" t="s">
        <v>134</v>
      </c>
      <c r="AW332" s="10" t="s">
        <v>32</v>
      </c>
      <c r="AX332" s="10" t="s">
        <v>75</v>
      </c>
      <c r="AY332" s="156" t="s">
        <v>155</v>
      </c>
    </row>
    <row r="333" spans="2:65" s="12" customFormat="1" ht="16.5" customHeight="1">
      <c r="B333" s="167"/>
      <c r="E333" s="168" t="s">
        <v>5</v>
      </c>
      <c r="F333" s="260" t="s">
        <v>432</v>
      </c>
      <c r="G333" s="261"/>
      <c r="H333" s="261"/>
      <c r="I333" s="261"/>
      <c r="K333" s="168" t="s">
        <v>5</v>
      </c>
      <c r="R333" s="169"/>
      <c r="T333" s="170"/>
      <c r="AA333" s="171"/>
      <c r="AT333" s="168" t="s">
        <v>163</v>
      </c>
      <c r="AU333" s="168" t="s">
        <v>134</v>
      </c>
      <c r="AV333" s="12" t="s">
        <v>80</v>
      </c>
      <c r="AW333" s="12" t="s">
        <v>32</v>
      </c>
      <c r="AX333" s="12" t="s">
        <v>75</v>
      </c>
      <c r="AY333" s="168" t="s">
        <v>155</v>
      </c>
    </row>
    <row r="334" spans="2:65" s="10" customFormat="1" ht="16.5" customHeight="1">
      <c r="B334" s="155"/>
      <c r="E334" s="156" t="s">
        <v>5</v>
      </c>
      <c r="F334" s="252" t="s">
        <v>433</v>
      </c>
      <c r="G334" s="253"/>
      <c r="H334" s="253"/>
      <c r="I334" s="253"/>
      <c r="K334" s="157">
        <v>0.55400000000000005</v>
      </c>
      <c r="R334" s="158"/>
      <c r="T334" s="159"/>
      <c r="AA334" s="160"/>
      <c r="AT334" s="156" t="s">
        <v>163</v>
      </c>
      <c r="AU334" s="156" t="s">
        <v>134</v>
      </c>
      <c r="AV334" s="10" t="s">
        <v>134</v>
      </c>
      <c r="AW334" s="10" t="s">
        <v>32</v>
      </c>
      <c r="AX334" s="10" t="s">
        <v>75</v>
      </c>
      <c r="AY334" s="156" t="s">
        <v>155</v>
      </c>
    </row>
    <row r="335" spans="2:65" s="11" customFormat="1" ht="16.5" customHeight="1">
      <c r="B335" s="161"/>
      <c r="E335" s="162" t="s">
        <v>5</v>
      </c>
      <c r="F335" s="254" t="s">
        <v>166</v>
      </c>
      <c r="G335" s="255"/>
      <c r="H335" s="255"/>
      <c r="I335" s="255"/>
      <c r="K335" s="163">
        <v>1.44</v>
      </c>
      <c r="R335" s="164"/>
      <c r="T335" s="165"/>
      <c r="AA335" s="166"/>
      <c r="AT335" s="162" t="s">
        <v>163</v>
      </c>
      <c r="AU335" s="162" t="s">
        <v>134</v>
      </c>
      <c r="AV335" s="11" t="s">
        <v>160</v>
      </c>
      <c r="AW335" s="11" t="s">
        <v>32</v>
      </c>
      <c r="AX335" s="11" t="s">
        <v>80</v>
      </c>
      <c r="AY335" s="162" t="s">
        <v>155</v>
      </c>
    </row>
    <row r="336" spans="2:65" s="1" customFormat="1" ht="25.5" customHeight="1">
      <c r="B336" s="119"/>
      <c r="C336" s="146" t="s">
        <v>434</v>
      </c>
      <c r="D336" s="146" t="s">
        <v>156</v>
      </c>
      <c r="E336" s="147" t="s">
        <v>435</v>
      </c>
      <c r="F336" s="241" t="s">
        <v>436</v>
      </c>
      <c r="G336" s="241"/>
      <c r="H336" s="241"/>
      <c r="I336" s="241"/>
      <c r="J336" s="148" t="s">
        <v>261</v>
      </c>
      <c r="K336" s="149">
        <v>0.92</v>
      </c>
      <c r="L336" s="242">
        <v>0</v>
      </c>
      <c r="M336" s="242"/>
      <c r="N336" s="243">
        <f>ROUND(L336*K336,3)</f>
        <v>0</v>
      </c>
      <c r="O336" s="243"/>
      <c r="P336" s="243"/>
      <c r="Q336" s="243"/>
      <c r="R336" s="122"/>
      <c r="T336" s="151" t="s">
        <v>5</v>
      </c>
      <c r="U336" s="42" t="s">
        <v>42</v>
      </c>
      <c r="W336" s="152">
        <f>V336*K336</f>
        <v>0</v>
      </c>
      <c r="X336" s="152">
        <v>1.20296</v>
      </c>
      <c r="Y336" s="152">
        <f>X336*K336</f>
        <v>1.1067232</v>
      </c>
      <c r="Z336" s="152">
        <v>0</v>
      </c>
      <c r="AA336" s="153">
        <f>Z336*K336</f>
        <v>0</v>
      </c>
      <c r="AR336" s="20" t="s">
        <v>160</v>
      </c>
      <c r="AT336" s="20" t="s">
        <v>156</v>
      </c>
      <c r="AU336" s="20" t="s">
        <v>134</v>
      </c>
      <c r="AY336" s="20" t="s">
        <v>155</v>
      </c>
      <c r="BE336" s="96">
        <f>IF(U336="základná",N336,0)</f>
        <v>0</v>
      </c>
      <c r="BF336" s="96">
        <f>IF(U336="znížená",N336,0)</f>
        <v>0</v>
      </c>
      <c r="BG336" s="96">
        <f>IF(U336="zákl. prenesená",N336,0)</f>
        <v>0</v>
      </c>
      <c r="BH336" s="96">
        <f>IF(U336="zníž. prenesená",N336,0)</f>
        <v>0</v>
      </c>
      <c r="BI336" s="96">
        <f>IF(U336="nulová",N336,0)</f>
        <v>0</v>
      </c>
      <c r="BJ336" s="20" t="s">
        <v>134</v>
      </c>
      <c r="BK336" s="154">
        <f>ROUND(L336*K336,3)</f>
        <v>0</v>
      </c>
      <c r="BL336" s="20" t="s">
        <v>160</v>
      </c>
      <c r="BM336" s="20" t="s">
        <v>437</v>
      </c>
    </row>
    <row r="337" spans="2:65" s="12" customFormat="1" ht="16.5" customHeight="1">
      <c r="B337" s="167"/>
      <c r="E337" s="168" t="s">
        <v>5</v>
      </c>
      <c r="F337" s="256" t="s">
        <v>438</v>
      </c>
      <c r="G337" s="257"/>
      <c r="H337" s="257"/>
      <c r="I337" s="257"/>
      <c r="K337" s="168" t="s">
        <v>5</v>
      </c>
      <c r="R337" s="169"/>
      <c r="T337" s="170"/>
      <c r="AA337" s="171"/>
      <c r="AT337" s="168" t="s">
        <v>163</v>
      </c>
      <c r="AU337" s="168" t="s">
        <v>134</v>
      </c>
      <c r="AV337" s="12" t="s">
        <v>80</v>
      </c>
      <c r="AW337" s="12" t="s">
        <v>32</v>
      </c>
      <c r="AX337" s="12" t="s">
        <v>75</v>
      </c>
      <c r="AY337" s="168" t="s">
        <v>155</v>
      </c>
    </row>
    <row r="338" spans="2:65" s="10" customFormat="1" ht="16.5" customHeight="1">
      <c r="B338" s="155"/>
      <c r="E338" s="156" t="s">
        <v>5</v>
      </c>
      <c r="F338" s="252" t="s">
        <v>439</v>
      </c>
      <c r="G338" s="253"/>
      <c r="H338" s="253"/>
      <c r="I338" s="253"/>
      <c r="K338" s="157">
        <v>0.92</v>
      </c>
      <c r="R338" s="158"/>
      <c r="T338" s="159"/>
      <c r="AA338" s="160"/>
      <c r="AT338" s="156" t="s">
        <v>163</v>
      </c>
      <c r="AU338" s="156" t="s">
        <v>134</v>
      </c>
      <c r="AV338" s="10" t="s">
        <v>134</v>
      </c>
      <c r="AW338" s="10" t="s">
        <v>32</v>
      </c>
      <c r="AX338" s="10" t="s">
        <v>80</v>
      </c>
      <c r="AY338" s="156" t="s">
        <v>155</v>
      </c>
    </row>
    <row r="339" spans="2:65" s="1" customFormat="1" ht="38.25" customHeight="1">
      <c r="B339" s="119"/>
      <c r="C339" s="146" t="s">
        <v>440</v>
      </c>
      <c r="D339" s="146" t="s">
        <v>156</v>
      </c>
      <c r="E339" s="147" t="s">
        <v>441</v>
      </c>
      <c r="F339" s="241" t="s">
        <v>1376</v>
      </c>
      <c r="G339" s="241"/>
      <c r="H339" s="241"/>
      <c r="I339" s="241"/>
      <c r="J339" s="148" t="s">
        <v>249</v>
      </c>
      <c r="K339" s="149">
        <v>310.14499999999998</v>
      </c>
      <c r="L339" s="242">
        <v>0</v>
      </c>
      <c r="M339" s="242"/>
      <c r="N339" s="243">
        <f>ROUND(L339*K339,3)</f>
        <v>0</v>
      </c>
      <c r="O339" s="243"/>
      <c r="P339" s="243"/>
      <c r="Q339" s="243"/>
      <c r="R339" s="122"/>
      <c r="T339" s="151" t="s">
        <v>5</v>
      </c>
      <c r="U339" s="42" t="s">
        <v>42</v>
      </c>
      <c r="W339" s="152">
        <f>V339*K339</f>
        <v>0</v>
      </c>
      <c r="X339" s="152">
        <v>9.5350000000000004E-2</v>
      </c>
      <c r="Y339" s="152">
        <f>X339*K339</f>
        <v>29.572325750000001</v>
      </c>
      <c r="Z339" s="152">
        <v>0</v>
      </c>
      <c r="AA339" s="153">
        <f>Z339*K339</f>
        <v>0</v>
      </c>
      <c r="AR339" s="20" t="s">
        <v>160</v>
      </c>
      <c r="AT339" s="20" t="s">
        <v>156</v>
      </c>
      <c r="AU339" s="20" t="s">
        <v>134</v>
      </c>
      <c r="AY339" s="20" t="s">
        <v>155</v>
      </c>
      <c r="BE339" s="96">
        <f>IF(U339="základná",N339,0)</f>
        <v>0</v>
      </c>
      <c r="BF339" s="96">
        <f>IF(U339="znížená",N339,0)</f>
        <v>0</v>
      </c>
      <c r="BG339" s="96">
        <f>IF(U339="zákl. prenesená",N339,0)</f>
        <v>0</v>
      </c>
      <c r="BH339" s="96">
        <f>IF(U339="zníž. prenesená",N339,0)</f>
        <v>0</v>
      </c>
      <c r="BI339" s="96">
        <f>IF(U339="nulová",N339,0)</f>
        <v>0</v>
      </c>
      <c r="BJ339" s="20" t="s">
        <v>134</v>
      </c>
      <c r="BK339" s="154">
        <f>ROUND(L339*K339,3)</f>
        <v>0</v>
      </c>
      <c r="BL339" s="20" t="s">
        <v>160</v>
      </c>
      <c r="BM339" s="20" t="s">
        <v>442</v>
      </c>
    </row>
    <row r="340" spans="2:65" s="12" customFormat="1" ht="16.5" customHeight="1">
      <c r="B340" s="167"/>
      <c r="E340" s="168" t="s">
        <v>5</v>
      </c>
      <c r="F340" s="256" t="s">
        <v>443</v>
      </c>
      <c r="G340" s="257"/>
      <c r="H340" s="257"/>
      <c r="I340" s="257"/>
      <c r="K340" s="168" t="s">
        <v>5</v>
      </c>
      <c r="R340" s="169"/>
      <c r="T340" s="170"/>
      <c r="AA340" s="171"/>
      <c r="AT340" s="168" t="s">
        <v>163</v>
      </c>
      <c r="AU340" s="168" t="s">
        <v>134</v>
      </c>
      <c r="AV340" s="12" t="s">
        <v>80</v>
      </c>
      <c r="AW340" s="12" t="s">
        <v>32</v>
      </c>
      <c r="AX340" s="12" t="s">
        <v>75</v>
      </c>
      <c r="AY340" s="168" t="s">
        <v>155</v>
      </c>
    </row>
    <row r="341" spans="2:65" s="10" customFormat="1" ht="16.5" customHeight="1">
      <c r="B341" s="155"/>
      <c r="E341" s="156" t="s">
        <v>5</v>
      </c>
      <c r="F341" s="252" t="s">
        <v>444</v>
      </c>
      <c r="G341" s="253"/>
      <c r="H341" s="253"/>
      <c r="I341" s="253"/>
      <c r="K341" s="157">
        <v>73.977999999999994</v>
      </c>
      <c r="R341" s="158"/>
      <c r="T341" s="159"/>
      <c r="AA341" s="160"/>
      <c r="AT341" s="156" t="s">
        <v>163</v>
      </c>
      <c r="AU341" s="156" t="s">
        <v>134</v>
      </c>
      <c r="AV341" s="10" t="s">
        <v>134</v>
      </c>
      <c r="AW341" s="10" t="s">
        <v>32</v>
      </c>
      <c r="AX341" s="10" t="s">
        <v>75</v>
      </c>
      <c r="AY341" s="156" t="s">
        <v>155</v>
      </c>
    </row>
    <row r="342" spans="2:65" s="10" customFormat="1" ht="16.5" customHeight="1">
      <c r="B342" s="155"/>
      <c r="E342" s="156" t="s">
        <v>5</v>
      </c>
      <c r="F342" s="252" t="s">
        <v>445</v>
      </c>
      <c r="G342" s="253"/>
      <c r="H342" s="253"/>
      <c r="I342" s="253"/>
      <c r="K342" s="157">
        <v>85.033000000000001</v>
      </c>
      <c r="R342" s="158"/>
      <c r="T342" s="159"/>
      <c r="AA342" s="160"/>
      <c r="AT342" s="156" t="s">
        <v>163</v>
      </c>
      <c r="AU342" s="156" t="s">
        <v>134</v>
      </c>
      <c r="AV342" s="10" t="s">
        <v>134</v>
      </c>
      <c r="AW342" s="10" t="s">
        <v>32</v>
      </c>
      <c r="AX342" s="10" t="s">
        <v>75</v>
      </c>
      <c r="AY342" s="156" t="s">
        <v>155</v>
      </c>
    </row>
    <row r="343" spans="2:65" s="10" customFormat="1" ht="16.5" customHeight="1">
      <c r="B343" s="155"/>
      <c r="E343" s="156" t="s">
        <v>5</v>
      </c>
      <c r="F343" s="252" t="s">
        <v>446</v>
      </c>
      <c r="G343" s="253"/>
      <c r="H343" s="253"/>
      <c r="I343" s="253"/>
      <c r="K343" s="157">
        <v>91.162000000000006</v>
      </c>
      <c r="R343" s="158"/>
      <c r="T343" s="159"/>
      <c r="AA343" s="160"/>
      <c r="AT343" s="156" t="s">
        <v>163</v>
      </c>
      <c r="AU343" s="156" t="s">
        <v>134</v>
      </c>
      <c r="AV343" s="10" t="s">
        <v>134</v>
      </c>
      <c r="AW343" s="10" t="s">
        <v>32</v>
      </c>
      <c r="AX343" s="10" t="s">
        <v>75</v>
      </c>
      <c r="AY343" s="156" t="s">
        <v>155</v>
      </c>
    </row>
    <row r="344" spans="2:65" s="10" customFormat="1" ht="16.5" customHeight="1">
      <c r="B344" s="155"/>
      <c r="E344" s="156" t="s">
        <v>5</v>
      </c>
      <c r="F344" s="252" t="s">
        <v>447</v>
      </c>
      <c r="G344" s="253"/>
      <c r="H344" s="253"/>
      <c r="I344" s="253"/>
      <c r="K344" s="157">
        <v>33.984000000000002</v>
      </c>
      <c r="R344" s="158"/>
      <c r="T344" s="159"/>
      <c r="AA344" s="160"/>
      <c r="AT344" s="156" t="s">
        <v>163</v>
      </c>
      <c r="AU344" s="156" t="s">
        <v>134</v>
      </c>
      <c r="AV344" s="10" t="s">
        <v>134</v>
      </c>
      <c r="AW344" s="10" t="s">
        <v>32</v>
      </c>
      <c r="AX344" s="10" t="s">
        <v>75</v>
      </c>
      <c r="AY344" s="156" t="s">
        <v>155</v>
      </c>
    </row>
    <row r="345" spans="2:65" s="10" customFormat="1" ht="16.5" customHeight="1">
      <c r="B345" s="155"/>
      <c r="E345" s="156" t="s">
        <v>5</v>
      </c>
      <c r="F345" s="252" t="s">
        <v>448</v>
      </c>
      <c r="G345" s="253"/>
      <c r="H345" s="253"/>
      <c r="I345" s="253"/>
      <c r="K345" s="157">
        <v>-21.67</v>
      </c>
      <c r="R345" s="158"/>
      <c r="T345" s="159"/>
      <c r="AA345" s="160"/>
      <c r="AT345" s="156" t="s">
        <v>163</v>
      </c>
      <c r="AU345" s="156" t="s">
        <v>134</v>
      </c>
      <c r="AV345" s="10" t="s">
        <v>134</v>
      </c>
      <c r="AW345" s="10" t="s">
        <v>32</v>
      </c>
      <c r="AX345" s="10" t="s">
        <v>75</v>
      </c>
      <c r="AY345" s="156" t="s">
        <v>155</v>
      </c>
    </row>
    <row r="346" spans="2:65" s="12" customFormat="1" ht="16.5" customHeight="1">
      <c r="B346" s="167"/>
      <c r="E346" s="168" t="s">
        <v>5</v>
      </c>
      <c r="F346" s="260" t="s">
        <v>348</v>
      </c>
      <c r="G346" s="261"/>
      <c r="H346" s="261"/>
      <c r="I346" s="261"/>
      <c r="K346" s="168" t="s">
        <v>5</v>
      </c>
      <c r="R346" s="169"/>
      <c r="T346" s="170"/>
      <c r="AA346" s="171"/>
      <c r="AT346" s="168" t="s">
        <v>163</v>
      </c>
      <c r="AU346" s="168" t="s">
        <v>134</v>
      </c>
      <c r="AV346" s="12" t="s">
        <v>80</v>
      </c>
      <c r="AW346" s="12" t="s">
        <v>32</v>
      </c>
      <c r="AX346" s="12" t="s">
        <v>75</v>
      </c>
      <c r="AY346" s="168" t="s">
        <v>155</v>
      </c>
    </row>
    <row r="347" spans="2:65" s="10" customFormat="1" ht="16.5" customHeight="1">
      <c r="B347" s="155"/>
      <c r="E347" s="156" t="s">
        <v>5</v>
      </c>
      <c r="F347" s="252" t="s">
        <v>449</v>
      </c>
      <c r="G347" s="253"/>
      <c r="H347" s="253"/>
      <c r="I347" s="253"/>
      <c r="K347" s="157">
        <v>50.415999999999997</v>
      </c>
      <c r="R347" s="158"/>
      <c r="T347" s="159"/>
      <c r="AA347" s="160"/>
      <c r="AT347" s="156" t="s">
        <v>163</v>
      </c>
      <c r="AU347" s="156" t="s">
        <v>134</v>
      </c>
      <c r="AV347" s="10" t="s">
        <v>134</v>
      </c>
      <c r="AW347" s="10" t="s">
        <v>32</v>
      </c>
      <c r="AX347" s="10" t="s">
        <v>75</v>
      </c>
      <c r="AY347" s="156" t="s">
        <v>155</v>
      </c>
    </row>
    <row r="348" spans="2:65" s="10" customFormat="1" ht="16.5" customHeight="1">
      <c r="B348" s="155"/>
      <c r="E348" s="156" t="s">
        <v>5</v>
      </c>
      <c r="F348" s="252" t="s">
        <v>450</v>
      </c>
      <c r="G348" s="253"/>
      <c r="H348" s="253"/>
      <c r="I348" s="253"/>
      <c r="K348" s="157">
        <v>-2.758</v>
      </c>
      <c r="R348" s="158"/>
      <c r="T348" s="159"/>
      <c r="AA348" s="160"/>
      <c r="AT348" s="156" t="s">
        <v>163</v>
      </c>
      <c r="AU348" s="156" t="s">
        <v>134</v>
      </c>
      <c r="AV348" s="10" t="s">
        <v>134</v>
      </c>
      <c r="AW348" s="10" t="s">
        <v>32</v>
      </c>
      <c r="AX348" s="10" t="s">
        <v>75</v>
      </c>
      <c r="AY348" s="156" t="s">
        <v>155</v>
      </c>
    </row>
    <row r="349" spans="2:65" s="11" customFormat="1" ht="16.5" customHeight="1">
      <c r="B349" s="161"/>
      <c r="E349" s="162" t="s">
        <v>5</v>
      </c>
      <c r="F349" s="254" t="s">
        <v>166</v>
      </c>
      <c r="G349" s="255"/>
      <c r="H349" s="255"/>
      <c r="I349" s="255"/>
      <c r="K349" s="163">
        <v>310.14499999999998</v>
      </c>
      <c r="R349" s="164"/>
      <c r="T349" s="165"/>
      <c r="AA349" s="166"/>
      <c r="AT349" s="162" t="s">
        <v>163</v>
      </c>
      <c r="AU349" s="162" t="s">
        <v>134</v>
      </c>
      <c r="AV349" s="11" t="s">
        <v>160</v>
      </c>
      <c r="AW349" s="11" t="s">
        <v>32</v>
      </c>
      <c r="AX349" s="11" t="s">
        <v>80</v>
      </c>
      <c r="AY349" s="162" t="s">
        <v>155</v>
      </c>
    </row>
    <row r="350" spans="2:65" s="1" customFormat="1" ht="38.25" customHeight="1">
      <c r="B350" s="119"/>
      <c r="C350" s="146" t="s">
        <v>451</v>
      </c>
      <c r="D350" s="146" t="s">
        <v>156</v>
      </c>
      <c r="E350" s="147" t="s">
        <v>452</v>
      </c>
      <c r="F350" s="241" t="s">
        <v>1377</v>
      </c>
      <c r="G350" s="241"/>
      <c r="H350" s="241"/>
      <c r="I350" s="241"/>
      <c r="J350" s="148" t="s">
        <v>249</v>
      </c>
      <c r="K350" s="149">
        <v>23.756</v>
      </c>
      <c r="L350" s="242">
        <v>0</v>
      </c>
      <c r="M350" s="242"/>
      <c r="N350" s="243">
        <f>ROUND(L350*K350,3)</f>
        <v>0</v>
      </c>
      <c r="O350" s="243"/>
      <c r="P350" s="243"/>
      <c r="Q350" s="243"/>
      <c r="R350" s="122"/>
      <c r="T350" s="151" t="s">
        <v>5</v>
      </c>
      <c r="U350" s="42" t="s">
        <v>42</v>
      </c>
      <c r="W350" s="152">
        <f>V350*K350</f>
        <v>0</v>
      </c>
      <c r="X350" s="152">
        <v>8.2699999999999996E-2</v>
      </c>
      <c r="Y350" s="152">
        <f>X350*K350</f>
        <v>1.9646211999999998</v>
      </c>
      <c r="Z350" s="152">
        <v>0</v>
      </c>
      <c r="AA350" s="153">
        <f>Z350*K350</f>
        <v>0</v>
      </c>
      <c r="AR350" s="20" t="s">
        <v>160</v>
      </c>
      <c r="AT350" s="20" t="s">
        <v>156</v>
      </c>
      <c r="AU350" s="20" t="s">
        <v>134</v>
      </c>
      <c r="AY350" s="20" t="s">
        <v>155</v>
      </c>
      <c r="BE350" s="96">
        <f>IF(U350="základná",N350,0)</f>
        <v>0</v>
      </c>
      <c r="BF350" s="96">
        <f>IF(U350="znížená",N350,0)</f>
        <v>0</v>
      </c>
      <c r="BG350" s="96">
        <f>IF(U350="zákl. prenesená",N350,0)</f>
        <v>0</v>
      </c>
      <c r="BH350" s="96">
        <f>IF(U350="zníž. prenesená",N350,0)</f>
        <v>0</v>
      </c>
      <c r="BI350" s="96">
        <f>IF(U350="nulová",N350,0)</f>
        <v>0</v>
      </c>
      <c r="BJ350" s="20" t="s">
        <v>134</v>
      </c>
      <c r="BK350" s="154">
        <f>ROUND(L350*K350,3)</f>
        <v>0</v>
      </c>
      <c r="BL350" s="20" t="s">
        <v>160</v>
      </c>
      <c r="BM350" s="20" t="s">
        <v>453</v>
      </c>
    </row>
    <row r="351" spans="2:65" s="12" customFormat="1" ht="16.5" customHeight="1">
      <c r="B351" s="167"/>
      <c r="E351" s="168" t="s">
        <v>5</v>
      </c>
      <c r="F351" s="256" t="s">
        <v>348</v>
      </c>
      <c r="G351" s="257"/>
      <c r="H351" s="257"/>
      <c r="I351" s="257"/>
      <c r="K351" s="168" t="s">
        <v>5</v>
      </c>
      <c r="R351" s="169"/>
      <c r="T351" s="170"/>
      <c r="AA351" s="171"/>
      <c r="AT351" s="168" t="s">
        <v>163</v>
      </c>
      <c r="AU351" s="168" t="s">
        <v>134</v>
      </c>
      <c r="AV351" s="12" t="s">
        <v>80</v>
      </c>
      <c r="AW351" s="12" t="s">
        <v>32</v>
      </c>
      <c r="AX351" s="12" t="s">
        <v>75</v>
      </c>
      <c r="AY351" s="168" t="s">
        <v>155</v>
      </c>
    </row>
    <row r="352" spans="2:65" s="10" customFormat="1" ht="16.5" customHeight="1">
      <c r="B352" s="155"/>
      <c r="E352" s="156" t="s">
        <v>5</v>
      </c>
      <c r="F352" s="252" t="s">
        <v>454</v>
      </c>
      <c r="G352" s="253"/>
      <c r="H352" s="253"/>
      <c r="I352" s="253"/>
      <c r="K352" s="157">
        <v>30.902000000000001</v>
      </c>
      <c r="R352" s="158"/>
      <c r="T352" s="159"/>
      <c r="AA352" s="160"/>
      <c r="AT352" s="156" t="s">
        <v>163</v>
      </c>
      <c r="AU352" s="156" t="s">
        <v>134</v>
      </c>
      <c r="AV352" s="10" t="s">
        <v>134</v>
      </c>
      <c r="AW352" s="10" t="s">
        <v>32</v>
      </c>
      <c r="AX352" s="10" t="s">
        <v>75</v>
      </c>
      <c r="AY352" s="156" t="s">
        <v>155</v>
      </c>
    </row>
    <row r="353" spans="2:65" s="10" customFormat="1" ht="16.5" customHeight="1">
      <c r="B353" s="155"/>
      <c r="E353" s="156" t="s">
        <v>5</v>
      </c>
      <c r="F353" s="252" t="s">
        <v>455</v>
      </c>
      <c r="G353" s="253"/>
      <c r="H353" s="253"/>
      <c r="I353" s="253"/>
      <c r="K353" s="157">
        <v>-7.1459999999999999</v>
      </c>
      <c r="R353" s="158"/>
      <c r="T353" s="159"/>
      <c r="AA353" s="160"/>
      <c r="AT353" s="156" t="s">
        <v>163</v>
      </c>
      <c r="AU353" s="156" t="s">
        <v>134</v>
      </c>
      <c r="AV353" s="10" t="s">
        <v>134</v>
      </c>
      <c r="AW353" s="10" t="s">
        <v>32</v>
      </c>
      <c r="AX353" s="10" t="s">
        <v>75</v>
      </c>
      <c r="AY353" s="156" t="s">
        <v>155</v>
      </c>
    </row>
    <row r="354" spans="2:65" s="11" customFormat="1" ht="16.5" customHeight="1">
      <c r="B354" s="161"/>
      <c r="E354" s="162" t="s">
        <v>5</v>
      </c>
      <c r="F354" s="254" t="s">
        <v>166</v>
      </c>
      <c r="G354" s="255"/>
      <c r="H354" s="255"/>
      <c r="I354" s="255"/>
      <c r="K354" s="163">
        <v>23.756</v>
      </c>
      <c r="R354" s="164"/>
      <c r="T354" s="165"/>
      <c r="AA354" s="166"/>
      <c r="AT354" s="162" t="s">
        <v>163</v>
      </c>
      <c r="AU354" s="162" t="s">
        <v>134</v>
      </c>
      <c r="AV354" s="11" t="s">
        <v>160</v>
      </c>
      <c r="AW354" s="11" t="s">
        <v>32</v>
      </c>
      <c r="AX354" s="11" t="s">
        <v>80</v>
      </c>
      <c r="AY354" s="162" t="s">
        <v>155</v>
      </c>
    </row>
    <row r="355" spans="2:65" s="1" customFormat="1" ht="38.25" customHeight="1">
      <c r="B355" s="119"/>
      <c r="C355" s="146" t="s">
        <v>456</v>
      </c>
      <c r="D355" s="146" t="s">
        <v>156</v>
      </c>
      <c r="E355" s="147" t="s">
        <v>457</v>
      </c>
      <c r="F355" s="241" t="s">
        <v>1378</v>
      </c>
      <c r="G355" s="241"/>
      <c r="H355" s="241"/>
      <c r="I355" s="241"/>
      <c r="J355" s="148" t="s">
        <v>249</v>
      </c>
      <c r="K355" s="149">
        <v>17.516999999999999</v>
      </c>
      <c r="L355" s="242">
        <v>0</v>
      </c>
      <c r="M355" s="242"/>
      <c r="N355" s="243">
        <f>ROUND(L355*K355,3)</f>
        <v>0</v>
      </c>
      <c r="O355" s="243"/>
      <c r="P355" s="243"/>
      <c r="Q355" s="243"/>
      <c r="R355" s="122"/>
      <c r="T355" s="151" t="s">
        <v>5</v>
      </c>
      <c r="U355" s="42" t="s">
        <v>42</v>
      </c>
      <c r="W355" s="152">
        <f>V355*K355</f>
        <v>0</v>
      </c>
      <c r="X355" s="152">
        <v>0.13922999999999999</v>
      </c>
      <c r="Y355" s="152">
        <f>X355*K355</f>
        <v>2.4388919099999997</v>
      </c>
      <c r="Z355" s="152">
        <v>0</v>
      </c>
      <c r="AA355" s="153">
        <f>Z355*K355</f>
        <v>0</v>
      </c>
      <c r="AR355" s="20" t="s">
        <v>160</v>
      </c>
      <c r="AT355" s="20" t="s">
        <v>156</v>
      </c>
      <c r="AU355" s="20" t="s">
        <v>134</v>
      </c>
      <c r="AY355" s="20" t="s">
        <v>155</v>
      </c>
      <c r="BE355" s="96">
        <f>IF(U355="základná",N355,0)</f>
        <v>0</v>
      </c>
      <c r="BF355" s="96">
        <f>IF(U355="znížená",N355,0)</f>
        <v>0</v>
      </c>
      <c r="BG355" s="96">
        <f>IF(U355="zákl. prenesená",N355,0)</f>
        <v>0</v>
      </c>
      <c r="BH355" s="96">
        <f>IF(U355="zníž. prenesená",N355,0)</f>
        <v>0</v>
      </c>
      <c r="BI355" s="96">
        <f>IF(U355="nulová",N355,0)</f>
        <v>0</v>
      </c>
      <c r="BJ355" s="20" t="s">
        <v>134</v>
      </c>
      <c r="BK355" s="154">
        <f>ROUND(L355*K355,3)</f>
        <v>0</v>
      </c>
      <c r="BL355" s="20" t="s">
        <v>160</v>
      </c>
      <c r="BM355" s="20" t="s">
        <v>458</v>
      </c>
    </row>
    <row r="356" spans="2:65" s="12" customFormat="1" ht="16.5" customHeight="1">
      <c r="B356" s="167"/>
      <c r="E356" s="168" t="s">
        <v>5</v>
      </c>
      <c r="F356" s="256" t="s">
        <v>459</v>
      </c>
      <c r="G356" s="257"/>
      <c r="H356" s="257"/>
      <c r="I356" s="257"/>
      <c r="K356" s="168" t="s">
        <v>5</v>
      </c>
      <c r="R356" s="169"/>
      <c r="T356" s="170"/>
      <c r="AA356" s="171"/>
      <c r="AT356" s="168" t="s">
        <v>163</v>
      </c>
      <c r="AU356" s="168" t="s">
        <v>134</v>
      </c>
      <c r="AV356" s="12" t="s">
        <v>80</v>
      </c>
      <c r="AW356" s="12" t="s">
        <v>32</v>
      </c>
      <c r="AX356" s="12" t="s">
        <v>75</v>
      </c>
      <c r="AY356" s="168" t="s">
        <v>155</v>
      </c>
    </row>
    <row r="357" spans="2:65" s="10" customFormat="1" ht="16.5" customHeight="1">
      <c r="B357" s="155"/>
      <c r="E357" s="156" t="s">
        <v>5</v>
      </c>
      <c r="F357" s="252" t="s">
        <v>460</v>
      </c>
      <c r="G357" s="253"/>
      <c r="H357" s="253"/>
      <c r="I357" s="253"/>
      <c r="K357" s="157">
        <v>6.258</v>
      </c>
      <c r="R357" s="158"/>
      <c r="T357" s="159"/>
      <c r="AA357" s="160"/>
      <c r="AT357" s="156" t="s">
        <v>163</v>
      </c>
      <c r="AU357" s="156" t="s">
        <v>134</v>
      </c>
      <c r="AV357" s="10" t="s">
        <v>134</v>
      </c>
      <c r="AW357" s="10" t="s">
        <v>32</v>
      </c>
      <c r="AX357" s="10" t="s">
        <v>75</v>
      </c>
      <c r="AY357" s="156" t="s">
        <v>155</v>
      </c>
    </row>
    <row r="358" spans="2:65" s="12" customFormat="1" ht="16.5" customHeight="1">
      <c r="B358" s="167"/>
      <c r="E358" s="168" t="s">
        <v>5</v>
      </c>
      <c r="F358" s="260" t="s">
        <v>461</v>
      </c>
      <c r="G358" s="261"/>
      <c r="H358" s="261"/>
      <c r="I358" s="261"/>
      <c r="K358" s="168" t="s">
        <v>5</v>
      </c>
      <c r="R358" s="169"/>
      <c r="T358" s="170"/>
      <c r="AA358" s="171"/>
      <c r="AT358" s="168" t="s">
        <v>163</v>
      </c>
      <c r="AU358" s="168" t="s">
        <v>134</v>
      </c>
      <c r="AV358" s="12" t="s">
        <v>80</v>
      </c>
      <c r="AW358" s="12" t="s">
        <v>32</v>
      </c>
      <c r="AX358" s="12" t="s">
        <v>75</v>
      </c>
      <c r="AY358" s="168" t="s">
        <v>155</v>
      </c>
    </row>
    <row r="359" spans="2:65" s="10" customFormat="1" ht="16.5" customHeight="1">
      <c r="B359" s="155"/>
      <c r="E359" s="156" t="s">
        <v>5</v>
      </c>
      <c r="F359" s="252" t="s">
        <v>462</v>
      </c>
      <c r="G359" s="253"/>
      <c r="H359" s="253"/>
      <c r="I359" s="253"/>
      <c r="K359" s="157">
        <v>11.259</v>
      </c>
      <c r="R359" s="158"/>
      <c r="T359" s="159"/>
      <c r="AA359" s="160"/>
      <c r="AT359" s="156" t="s">
        <v>163</v>
      </c>
      <c r="AU359" s="156" t="s">
        <v>134</v>
      </c>
      <c r="AV359" s="10" t="s">
        <v>134</v>
      </c>
      <c r="AW359" s="10" t="s">
        <v>32</v>
      </c>
      <c r="AX359" s="10" t="s">
        <v>75</v>
      </c>
      <c r="AY359" s="156" t="s">
        <v>155</v>
      </c>
    </row>
    <row r="360" spans="2:65" s="11" customFormat="1" ht="16.5" customHeight="1">
      <c r="B360" s="161"/>
      <c r="E360" s="162" t="s">
        <v>5</v>
      </c>
      <c r="F360" s="254" t="s">
        <v>166</v>
      </c>
      <c r="G360" s="255"/>
      <c r="H360" s="255"/>
      <c r="I360" s="255"/>
      <c r="K360" s="163">
        <v>17.516999999999999</v>
      </c>
      <c r="R360" s="164"/>
      <c r="T360" s="165"/>
      <c r="AA360" s="166"/>
      <c r="AT360" s="162" t="s">
        <v>163</v>
      </c>
      <c r="AU360" s="162" t="s">
        <v>134</v>
      </c>
      <c r="AV360" s="11" t="s">
        <v>160</v>
      </c>
      <c r="AW360" s="11" t="s">
        <v>32</v>
      </c>
      <c r="AX360" s="11" t="s">
        <v>80</v>
      </c>
      <c r="AY360" s="162" t="s">
        <v>155</v>
      </c>
    </row>
    <row r="361" spans="2:65" s="9" customFormat="1" ht="29.85" customHeight="1">
      <c r="B361" s="136"/>
      <c r="D361" s="145" t="s">
        <v>107</v>
      </c>
      <c r="E361" s="145"/>
      <c r="F361" s="145"/>
      <c r="G361" s="145"/>
      <c r="H361" s="145"/>
      <c r="I361" s="145"/>
      <c r="J361" s="145"/>
      <c r="K361" s="145"/>
      <c r="L361" s="145"/>
      <c r="M361" s="145"/>
      <c r="N361" s="248">
        <f>BK361</f>
        <v>0</v>
      </c>
      <c r="O361" s="249"/>
      <c r="P361" s="249"/>
      <c r="Q361" s="249"/>
      <c r="R361" s="138"/>
      <c r="T361" s="139"/>
      <c r="W361" s="140">
        <f>SUM(W362:W479)</f>
        <v>0</v>
      </c>
      <c r="Y361" s="140">
        <f>SUM(Y362:Y479)</f>
        <v>439.55338911999996</v>
      </c>
      <c r="AA361" s="141">
        <f>SUM(AA362:AA479)</f>
        <v>0</v>
      </c>
      <c r="AR361" s="142" t="s">
        <v>80</v>
      </c>
      <c r="AT361" s="143" t="s">
        <v>74</v>
      </c>
      <c r="AU361" s="143" t="s">
        <v>80</v>
      </c>
      <c r="AY361" s="142" t="s">
        <v>155</v>
      </c>
      <c r="BK361" s="144">
        <f>SUM(BK362:BK479)</f>
        <v>0</v>
      </c>
    </row>
    <row r="362" spans="2:65" s="1" customFormat="1" ht="25.5" customHeight="1">
      <c r="B362" s="119"/>
      <c r="C362" s="146" t="s">
        <v>463</v>
      </c>
      <c r="D362" s="146" t="s">
        <v>156</v>
      </c>
      <c r="E362" s="147" t="s">
        <v>464</v>
      </c>
      <c r="F362" s="241" t="s">
        <v>465</v>
      </c>
      <c r="G362" s="241"/>
      <c r="H362" s="241"/>
      <c r="I362" s="241"/>
      <c r="J362" s="148" t="s">
        <v>353</v>
      </c>
      <c r="K362" s="149">
        <v>69</v>
      </c>
      <c r="L362" s="242">
        <v>0</v>
      </c>
      <c r="M362" s="242"/>
      <c r="N362" s="243">
        <f>ROUND(L362*K362,3)</f>
        <v>0</v>
      </c>
      <c r="O362" s="243"/>
      <c r="P362" s="243"/>
      <c r="Q362" s="243"/>
      <c r="R362" s="122"/>
      <c r="T362" s="151" t="s">
        <v>5</v>
      </c>
      <c r="U362" s="42" t="s">
        <v>42</v>
      </c>
      <c r="W362" s="152">
        <f>V362*K362</f>
        <v>0</v>
      </c>
      <c r="X362" s="152">
        <v>0.13658999999999999</v>
      </c>
      <c r="Y362" s="152">
        <f>X362*K362</f>
        <v>9.4247099999999993</v>
      </c>
      <c r="Z362" s="152">
        <v>0</v>
      </c>
      <c r="AA362" s="153">
        <f>Z362*K362</f>
        <v>0</v>
      </c>
      <c r="AR362" s="20" t="s">
        <v>160</v>
      </c>
      <c r="AT362" s="20" t="s">
        <v>156</v>
      </c>
      <c r="AU362" s="20" t="s">
        <v>134</v>
      </c>
      <c r="AY362" s="20" t="s">
        <v>155</v>
      </c>
      <c r="BE362" s="96">
        <f>IF(U362="základná",N362,0)</f>
        <v>0</v>
      </c>
      <c r="BF362" s="96">
        <f>IF(U362="znížená",N362,0)</f>
        <v>0</v>
      </c>
      <c r="BG362" s="96">
        <f>IF(U362="zákl. prenesená",N362,0)</f>
        <v>0</v>
      </c>
      <c r="BH362" s="96">
        <f>IF(U362="zníž. prenesená",N362,0)</f>
        <v>0</v>
      </c>
      <c r="BI362" s="96">
        <f>IF(U362="nulová",N362,0)</f>
        <v>0</v>
      </c>
      <c r="BJ362" s="20" t="s">
        <v>134</v>
      </c>
      <c r="BK362" s="154">
        <f>ROUND(L362*K362,3)</f>
        <v>0</v>
      </c>
      <c r="BL362" s="20" t="s">
        <v>160</v>
      </c>
      <c r="BM362" s="20" t="s">
        <v>466</v>
      </c>
    </row>
    <row r="363" spans="2:65" s="12" customFormat="1" ht="16.5" customHeight="1">
      <c r="B363" s="167"/>
      <c r="E363" s="168" t="s">
        <v>5</v>
      </c>
      <c r="F363" s="256" t="s">
        <v>467</v>
      </c>
      <c r="G363" s="257"/>
      <c r="H363" s="257"/>
      <c r="I363" s="257"/>
      <c r="K363" s="168" t="s">
        <v>5</v>
      </c>
      <c r="R363" s="169"/>
      <c r="T363" s="170"/>
      <c r="AA363" s="171"/>
      <c r="AT363" s="168" t="s">
        <v>163</v>
      </c>
      <c r="AU363" s="168" t="s">
        <v>134</v>
      </c>
      <c r="AV363" s="12" t="s">
        <v>80</v>
      </c>
      <c r="AW363" s="12" t="s">
        <v>32</v>
      </c>
      <c r="AX363" s="12" t="s">
        <v>75</v>
      </c>
      <c r="AY363" s="168" t="s">
        <v>155</v>
      </c>
    </row>
    <row r="364" spans="2:65" s="10" customFormat="1" ht="16.5" customHeight="1">
      <c r="B364" s="155"/>
      <c r="E364" s="156" t="s">
        <v>5</v>
      </c>
      <c r="F364" s="252" t="s">
        <v>468</v>
      </c>
      <c r="G364" s="253"/>
      <c r="H364" s="253"/>
      <c r="I364" s="253"/>
      <c r="K364" s="157">
        <v>31</v>
      </c>
      <c r="R364" s="158"/>
      <c r="T364" s="159"/>
      <c r="AA364" s="160"/>
      <c r="AT364" s="156" t="s">
        <v>163</v>
      </c>
      <c r="AU364" s="156" t="s">
        <v>134</v>
      </c>
      <c r="AV364" s="10" t="s">
        <v>134</v>
      </c>
      <c r="AW364" s="10" t="s">
        <v>32</v>
      </c>
      <c r="AX364" s="10" t="s">
        <v>75</v>
      </c>
      <c r="AY364" s="156" t="s">
        <v>155</v>
      </c>
    </row>
    <row r="365" spans="2:65" s="12" customFormat="1" ht="16.5" customHeight="1">
      <c r="B365" s="167"/>
      <c r="E365" s="168" t="s">
        <v>5</v>
      </c>
      <c r="F365" s="260" t="s">
        <v>469</v>
      </c>
      <c r="G365" s="261"/>
      <c r="H365" s="261"/>
      <c r="I365" s="261"/>
      <c r="K365" s="168" t="s">
        <v>5</v>
      </c>
      <c r="R365" s="169"/>
      <c r="T365" s="170"/>
      <c r="AA365" s="171"/>
      <c r="AT365" s="168" t="s">
        <v>163</v>
      </c>
      <c r="AU365" s="168" t="s">
        <v>134</v>
      </c>
      <c r="AV365" s="12" t="s">
        <v>80</v>
      </c>
      <c r="AW365" s="12" t="s">
        <v>32</v>
      </c>
      <c r="AX365" s="12" t="s">
        <v>75</v>
      </c>
      <c r="AY365" s="168" t="s">
        <v>155</v>
      </c>
    </row>
    <row r="366" spans="2:65" s="10" customFormat="1" ht="16.5" customHeight="1">
      <c r="B366" s="155"/>
      <c r="E366" s="156" t="s">
        <v>5</v>
      </c>
      <c r="F366" s="252" t="s">
        <v>470</v>
      </c>
      <c r="G366" s="253"/>
      <c r="H366" s="253"/>
      <c r="I366" s="253"/>
      <c r="K366" s="157">
        <v>38</v>
      </c>
      <c r="R366" s="158"/>
      <c r="T366" s="159"/>
      <c r="AA366" s="160"/>
      <c r="AT366" s="156" t="s">
        <v>163</v>
      </c>
      <c r="AU366" s="156" t="s">
        <v>134</v>
      </c>
      <c r="AV366" s="10" t="s">
        <v>134</v>
      </c>
      <c r="AW366" s="10" t="s">
        <v>32</v>
      </c>
      <c r="AX366" s="10" t="s">
        <v>75</v>
      </c>
      <c r="AY366" s="156" t="s">
        <v>155</v>
      </c>
    </row>
    <row r="367" spans="2:65" s="11" customFormat="1" ht="16.5" customHeight="1">
      <c r="B367" s="161"/>
      <c r="E367" s="162" t="s">
        <v>5</v>
      </c>
      <c r="F367" s="254" t="s">
        <v>166</v>
      </c>
      <c r="G367" s="255"/>
      <c r="H367" s="255"/>
      <c r="I367" s="255"/>
      <c r="K367" s="163">
        <v>69</v>
      </c>
      <c r="R367" s="164"/>
      <c r="T367" s="165"/>
      <c r="AA367" s="166"/>
      <c r="AT367" s="162" t="s">
        <v>163</v>
      </c>
      <c r="AU367" s="162" t="s">
        <v>134</v>
      </c>
      <c r="AV367" s="11" t="s">
        <v>160</v>
      </c>
      <c r="AW367" s="11" t="s">
        <v>32</v>
      </c>
      <c r="AX367" s="11" t="s">
        <v>80</v>
      </c>
      <c r="AY367" s="162" t="s">
        <v>155</v>
      </c>
    </row>
    <row r="368" spans="2:65" s="1" customFormat="1" ht="38.25" customHeight="1">
      <c r="B368" s="119"/>
      <c r="C368" s="172" t="s">
        <v>471</v>
      </c>
      <c r="D368" s="172" t="s">
        <v>472</v>
      </c>
      <c r="E368" s="173" t="s">
        <v>473</v>
      </c>
      <c r="F368" s="262" t="s">
        <v>1379</v>
      </c>
      <c r="G368" s="262"/>
      <c r="H368" s="262"/>
      <c r="I368" s="262"/>
      <c r="J368" s="174" t="s">
        <v>474</v>
      </c>
      <c r="K368" s="175">
        <v>621.51</v>
      </c>
      <c r="L368" s="263">
        <v>0</v>
      </c>
      <c r="M368" s="263"/>
      <c r="N368" s="264">
        <f>ROUND(L368*K368,3)</f>
        <v>0</v>
      </c>
      <c r="O368" s="243"/>
      <c r="P368" s="243"/>
      <c r="Q368" s="243"/>
      <c r="R368" s="122"/>
      <c r="T368" s="151" t="s">
        <v>5</v>
      </c>
      <c r="U368" s="42" t="s">
        <v>42</v>
      </c>
      <c r="W368" s="152">
        <f>V368*K368</f>
        <v>0</v>
      </c>
      <c r="X368" s="152">
        <v>0.41099999999999998</v>
      </c>
      <c r="Y368" s="152">
        <f>X368*K368</f>
        <v>255.44060999999999</v>
      </c>
      <c r="Z368" s="152">
        <v>0</v>
      </c>
      <c r="AA368" s="153">
        <f>Z368*K368</f>
        <v>0</v>
      </c>
      <c r="AR368" s="20" t="s">
        <v>199</v>
      </c>
      <c r="AT368" s="20" t="s">
        <v>472</v>
      </c>
      <c r="AU368" s="20" t="s">
        <v>134</v>
      </c>
      <c r="AY368" s="20" t="s">
        <v>155</v>
      </c>
      <c r="BE368" s="96">
        <f>IF(U368="základná",N368,0)</f>
        <v>0</v>
      </c>
      <c r="BF368" s="96">
        <f>IF(U368="znížená",N368,0)</f>
        <v>0</v>
      </c>
      <c r="BG368" s="96">
        <f>IF(U368="zákl. prenesená",N368,0)</f>
        <v>0</v>
      </c>
      <c r="BH368" s="96">
        <f>IF(U368="zníž. prenesená",N368,0)</f>
        <v>0</v>
      </c>
      <c r="BI368" s="96">
        <f>IF(U368="nulová",N368,0)</f>
        <v>0</v>
      </c>
      <c r="BJ368" s="20" t="s">
        <v>134</v>
      </c>
      <c r="BK368" s="154">
        <f>ROUND(L368*K368,3)</f>
        <v>0</v>
      </c>
      <c r="BL368" s="20" t="s">
        <v>160</v>
      </c>
      <c r="BM368" s="20" t="s">
        <v>475</v>
      </c>
    </row>
    <row r="369" spans="2:65" s="12" customFormat="1" ht="16.5" customHeight="1">
      <c r="B369" s="167"/>
      <c r="E369" s="168" t="s">
        <v>5</v>
      </c>
      <c r="F369" s="256" t="s">
        <v>443</v>
      </c>
      <c r="G369" s="257"/>
      <c r="H369" s="257"/>
      <c r="I369" s="257"/>
      <c r="K369" s="168" t="s">
        <v>5</v>
      </c>
      <c r="R369" s="169"/>
      <c r="T369" s="170"/>
      <c r="AA369" s="171"/>
      <c r="AT369" s="168" t="s">
        <v>163</v>
      </c>
      <c r="AU369" s="168" t="s">
        <v>134</v>
      </c>
      <c r="AV369" s="12" t="s">
        <v>80</v>
      </c>
      <c r="AW369" s="12" t="s">
        <v>32</v>
      </c>
      <c r="AX369" s="12" t="s">
        <v>75</v>
      </c>
      <c r="AY369" s="168" t="s">
        <v>155</v>
      </c>
    </row>
    <row r="370" spans="2:65" s="10" customFormat="1" ht="16.5" customHeight="1">
      <c r="B370" s="155"/>
      <c r="E370" s="156" t="s">
        <v>5</v>
      </c>
      <c r="F370" s="252" t="s">
        <v>476</v>
      </c>
      <c r="G370" s="253"/>
      <c r="H370" s="253"/>
      <c r="I370" s="253"/>
      <c r="K370" s="157">
        <v>149.17500000000001</v>
      </c>
      <c r="R370" s="158"/>
      <c r="T370" s="159"/>
      <c r="AA370" s="160"/>
      <c r="AT370" s="156" t="s">
        <v>163</v>
      </c>
      <c r="AU370" s="156" t="s">
        <v>134</v>
      </c>
      <c r="AV370" s="10" t="s">
        <v>134</v>
      </c>
      <c r="AW370" s="10" t="s">
        <v>32</v>
      </c>
      <c r="AX370" s="10" t="s">
        <v>75</v>
      </c>
      <c r="AY370" s="156" t="s">
        <v>155</v>
      </c>
    </row>
    <row r="371" spans="2:65" s="10" customFormat="1" ht="16.5" customHeight="1">
      <c r="B371" s="155"/>
      <c r="E371" s="156" t="s">
        <v>5</v>
      </c>
      <c r="F371" s="252" t="s">
        <v>477</v>
      </c>
      <c r="G371" s="253"/>
      <c r="H371" s="253"/>
      <c r="I371" s="253"/>
      <c r="K371" s="157">
        <v>2.59</v>
      </c>
      <c r="R371" s="158"/>
      <c r="T371" s="159"/>
      <c r="AA371" s="160"/>
      <c r="AT371" s="156" t="s">
        <v>163</v>
      </c>
      <c r="AU371" s="156" t="s">
        <v>134</v>
      </c>
      <c r="AV371" s="10" t="s">
        <v>134</v>
      </c>
      <c r="AW371" s="10" t="s">
        <v>32</v>
      </c>
      <c r="AX371" s="10" t="s">
        <v>75</v>
      </c>
      <c r="AY371" s="156" t="s">
        <v>155</v>
      </c>
    </row>
    <row r="372" spans="2:65" s="10" customFormat="1" ht="16.5" customHeight="1">
      <c r="B372" s="155"/>
      <c r="E372" s="156" t="s">
        <v>5</v>
      </c>
      <c r="F372" s="252" t="s">
        <v>478</v>
      </c>
      <c r="G372" s="253"/>
      <c r="H372" s="253"/>
      <c r="I372" s="253"/>
      <c r="K372" s="157">
        <v>149.92500000000001</v>
      </c>
      <c r="R372" s="158"/>
      <c r="T372" s="159"/>
      <c r="AA372" s="160"/>
      <c r="AT372" s="156" t="s">
        <v>163</v>
      </c>
      <c r="AU372" s="156" t="s">
        <v>134</v>
      </c>
      <c r="AV372" s="10" t="s">
        <v>134</v>
      </c>
      <c r="AW372" s="10" t="s">
        <v>32</v>
      </c>
      <c r="AX372" s="10" t="s">
        <v>75</v>
      </c>
      <c r="AY372" s="156" t="s">
        <v>155</v>
      </c>
    </row>
    <row r="373" spans="2:65" s="12" customFormat="1" ht="16.5" customHeight="1">
      <c r="B373" s="167"/>
      <c r="E373" s="168" t="s">
        <v>5</v>
      </c>
      <c r="F373" s="260" t="s">
        <v>348</v>
      </c>
      <c r="G373" s="261"/>
      <c r="H373" s="261"/>
      <c r="I373" s="261"/>
      <c r="K373" s="168" t="s">
        <v>5</v>
      </c>
      <c r="R373" s="169"/>
      <c r="T373" s="170"/>
      <c r="AA373" s="171"/>
      <c r="AT373" s="168" t="s">
        <v>163</v>
      </c>
      <c r="AU373" s="168" t="s">
        <v>134</v>
      </c>
      <c r="AV373" s="12" t="s">
        <v>80</v>
      </c>
      <c r="AW373" s="12" t="s">
        <v>32</v>
      </c>
      <c r="AX373" s="12" t="s">
        <v>75</v>
      </c>
      <c r="AY373" s="168" t="s">
        <v>155</v>
      </c>
    </row>
    <row r="374" spans="2:65" s="10" customFormat="1" ht="16.5" customHeight="1">
      <c r="B374" s="155"/>
      <c r="E374" s="156" t="s">
        <v>5</v>
      </c>
      <c r="F374" s="252" t="s">
        <v>476</v>
      </c>
      <c r="G374" s="253"/>
      <c r="H374" s="253"/>
      <c r="I374" s="253"/>
      <c r="K374" s="157">
        <v>149.17500000000001</v>
      </c>
      <c r="R374" s="158"/>
      <c r="T374" s="159"/>
      <c r="AA374" s="160"/>
      <c r="AT374" s="156" t="s">
        <v>163</v>
      </c>
      <c r="AU374" s="156" t="s">
        <v>134</v>
      </c>
      <c r="AV374" s="10" t="s">
        <v>134</v>
      </c>
      <c r="AW374" s="10" t="s">
        <v>32</v>
      </c>
      <c r="AX374" s="10" t="s">
        <v>75</v>
      </c>
      <c r="AY374" s="156" t="s">
        <v>155</v>
      </c>
    </row>
    <row r="375" spans="2:65" s="10" customFormat="1" ht="16.5" customHeight="1">
      <c r="B375" s="155"/>
      <c r="E375" s="156" t="s">
        <v>5</v>
      </c>
      <c r="F375" s="252" t="s">
        <v>479</v>
      </c>
      <c r="G375" s="253"/>
      <c r="H375" s="253"/>
      <c r="I375" s="253"/>
      <c r="K375" s="157">
        <v>20.72</v>
      </c>
      <c r="R375" s="158"/>
      <c r="T375" s="159"/>
      <c r="AA375" s="160"/>
      <c r="AT375" s="156" t="s">
        <v>163</v>
      </c>
      <c r="AU375" s="156" t="s">
        <v>134</v>
      </c>
      <c r="AV375" s="10" t="s">
        <v>134</v>
      </c>
      <c r="AW375" s="10" t="s">
        <v>32</v>
      </c>
      <c r="AX375" s="10" t="s">
        <v>75</v>
      </c>
      <c r="AY375" s="156" t="s">
        <v>155</v>
      </c>
    </row>
    <row r="376" spans="2:65" s="10" customFormat="1" ht="16.5" customHeight="1">
      <c r="B376" s="155"/>
      <c r="E376" s="156" t="s">
        <v>5</v>
      </c>
      <c r="F376" s="252" t="s">
        <v>478</v>
      </c>
      <c r="G376" s="253"/>
      <c r="H376" s="253"/>
      <c r="I376" s="253"/>
      <c r="K376" s="157">
        <v>149.92500000000001</v>
      </c>
      <c r="R376" s="158"/>
      <c r="T376" s="159"/>
      <c r="AA376" s="160"/>
      <c r="AT376" s="156" t="s">
        <v>163</v>
      </c>
      <c r="AU376" s="156" t="s">
        <v>134</v>
      </c>
      <c r="AV376" s="10" t="s">
        <v>134</v>
      </c>
      <c r="AW376" s="10" t="s">
        <v>32</v>
      </c>
      <c r="AX376" s="10" t="s">
        <v>75</v>
      </c>
      <c r="AY376" s="156" t="s">
        <v>155</v>
      </c>
    </row>
    <row r="377" spans="2:65" s="11" customFormat="1" ht="16.5" customHeight="1">
      <c r="B377" s="161"/>
      <c r="E377" s="162" t="s">
        <v>5</v>
      </c>
      <c r="F377" s="254" t="s">
        <v>166</v>
      </c>
      <c r="G377" s="255"/>
      <c r="H377" s="255"/>
      <c r="I377" s="255"/>
      <c r="K377" s="163">
        <v>621.51</v>
      </c>
      <c r="R377" s="164"/>
      <c r="T377" s="165"/>
      <c r="AA377" s="166"/>
      <c r="AT377" s="162" t="s">
        <v>163</v>
      </c>
      <c r="AU377" s="162" t="s">
        <v>134</v>
      </c>
      <c r="AV377" s="11" t="s">
        <v>160</v>
      </c>
      <c r="AW377" s="11" t="s">
        <v>32</v>
      </c>
      <c r="AX377" s="11" t="s">
        <v>80</v>
      </c>
      <c r="AY377" s="162" t="s">
        <v>155</v>
      </c>
    </row>
    <row r="378" spans="2:65" s="1" customFormat="1" ht="25.5" customHeight="1">
      <c r="B378" s="119"/>
      <c r="C378" s="146" t="s">
        <v>480</v>
      </c>
      <c r="D378" s="146" t="s">
        <v>156</v>
      </c>
      <c r="E378" s="147" t="s">
        <v>481</v>
      </c>
      <c r="F378" s="241" t="s">
        <v>482</v>
      </c>
      <c r="G378" s="241"/>
      <c r="H378" s="241"/>
      <c r="I378" s="241"/>
      <c r="J378" s="148" t="s">
        <v>159</v>
      </c>
      <c r="K378" s="149">
        <v>2.76</v>
      </c>
      <c r="L378" s="242">
        <v>0</v>
      </c>
      <c r="M378" s="242"/>
      <c r="N378" s="243">
        <f>ROUND(L378*K378,3)</f>
        <v>0</v>
      </c>
      <c r="O378" s="243"/>
      <c r="P378" s="243"/>
      <c r="Q378" s="243"/>
      <c r="R378" s="122"/>
      <c r="T378" s="151" t="s">
        <v>5</v>
      </c>
      <c r="U378" s="42" t="s">
        <v>42</v>
      </c>
      <c r="W378" s="152">
        <f>V378*K378</f>
        <v>0</v>
      </c>
      <c r="X378" s="152">
        <v>2.48251</v>
      </c>
      <c r="Y378" s="152">
        <f>X378*K378</f>
        <v>6.8517275999999994</v>
      </c>
      <c r="Z378" s="152">
        <v>0</v>
      </c>
      <c r="AA378" s="153">
        <f>Z378*K378</f>
        <v>0</v>
      </c>
      <c r="AR378" s="20" t="s">
        <v>160</v>
      </c>
      <c r="AT378" s="20" t="s">
        <v>156</v>
      </c>
      <c r="AU378" s="20" t="s">
        <v>134</v>
      </c>
      <c r="AY378" s="20" t="s">
        <v>155</v>
      </c>
      <c r="BE378" s="96">
        <f>IF(U378="základná",N378,0)</f>
        <v>0</v>
      </c>
      <c r="BF378" s="96">
        <f>IF(U378="znížená",N378,0)</f>
        <v>0</v>
      </c>
      <c r="BG378" s="96">
        <f>IF(U378="zákl. prenesená",N378,0)</f>
        <v>0</v>
      </c>
      <c r="BH378" s="96">
        <f>IF(U378="zníž. prenesená",N378,0)</f>
        <v>0</v>
      </c>
      <c r="BI378" s="96">
        <f>IF(U378="nulová",N378,0)</f>
        <v>0</v>
      </c>
      <c r="BJ378" s="20" t="s">
        <v>134</v>
      </c>
      <c r="BK378" s="154">
        <f>ROUND(L378*K378,3)</f>
        <v>0</v>
      </c>
      <c r="BL378" s="20" t="s">
        <v>160</v>
      </c>
      <c r="BM378" s="20" t="s">
        <v>483</v>
      </c>
    </row>
    <row r="379" spans="2:65" s="12" customFormat="1" ht="16.5" customHeight="1">
      <c r="B379" s="167"/>
      <c r="E379" s="168" t="s">
        <v>5</v>
      </c>
      <c r="F379" s="256" t="s">
        <v>484</v>
      </c>
      <c r="G379" s="257"/>
      <c r="H379" s="257"/>
      <c r="I379" s="257"/>
      <c r="K379" s="168" t="s">
        <v>5</v>
      </c>
      <c r="R379" s="169"/>
      <c r="T379" s="170"/>
      <c r="AA379" s="171"/>
      <c r="AT379" s="168" t="s">
        <v>163</v>
      </c>
      <c r="AU379" s="168" t="s">
        <v>134</v>
      </c>
      <c r="AV379" s="12" t="s">
        <v>80</v>
      </c>
      <c r="AW379" s="12" t="s">
        <v>32</v>
      </c>
      <c r="AX379" s="12" t="s">
        <v>75</v>
      </c>
      <c r="AY379" s="168" t="s">
        <v>155</v>
      </c>
    </row>
    <row r="380" spans="2:65" s="12" customFormat="1" ht="16.5" customHeight="1">
      <c r="B380" s="167"/>
      <c r="E380" s="168" t="s">
        <v>5</v>
      </c>
      <c r="F380" s="260" t="s">
        <v>234</v>
      </c>
      <c r="G380" s="261"/>
      <c r="H380" s="261"/>
      <c r="I380" s="261"/>
      <c r="K380" s="168" t="s">
        <v>5</v>
      </c>
      <c r="R380" s="169"/>
      <c r="T380" s="170"/>
      <c r="AA380" s="171"/>
      <c r="AT380" s="168" t="s">
        <v>163</v>
      </c>
      <c r="AU380" s="168" t="s">
        <v>134</v>
      </c>
      <c r="AV380" s="12" t="s">
        <v>80</v>
      </c>
      <c r="AW380" s="12" t="s">
        <v>32</v>
      </c>
      <c r="AX380" s="12" t="s">
        <v>75</v>
      </c>
      <c r="AY380" s="168" t="s">
        <v>155</v>
      </c>
    </row>
    <row r="381" spans="2:65" s="10" customFormat="1" ht="16.5" customHeight="1">
      <c r="B381" s="155"/>
      <c r="E381" s="156" t="s">
        <v>5</v>
      </c>
      <c r="F381" s="252" t="s">
        <v>485</v>
      </c>
      <c r="G381" s="253"/>
      <c r="H381" s="253"/>
      <c r="I381" s="253"/>
      <c r="K381" s="157">
        <v>0.71299999999999997</v>
      </c>
      <c r="R381" s="158"/>
      <c r="T381" s="159"/>
      <c r="AA381" s="160"/>
      <c r="AT381" s="156" t="s">
        <v>163</v>
      </c>
      <c r="AU381" s="156" t="s">
        <v>134</v>
      </c>
      <c r="AV381" s="10" t="s">
        <v>134</v>
      </c>
      <c r="AW381" s="10" t="s">
        <v>32</v>
      </c>
      <c r="AX381" s="10" t="s">
        <v>75</v>
      </c>
      <c r="AY381" s="156" t="s">
        <v>155</v>
      </c>
    </row>
    <row r="382" spans="2:65" s="12" customFormat="1" ht="16.5" customHeight="1">
      <c r="B382" s="167"/>
      <c r="E382" s="168" t="s">
        <v>5</v>
      </c>
      <c r="F382" s="260" t="s">
        <v>486</v>
      </c>
      <c r="G382" s="261"/>
      <c r="H382" s="261"/>
      <c r="I382" s="261"/>
      <c r="K382" s="168" t="s">
        <v>5</v>
      </c>
      <c r="R382" s="169"/>
      <c r="T382" s="170"/>
      <c r="AA382" s="171"/>
      <c r="AT382" s="168" t="s">
        <v>163</v>
      </c>
      <c r="AU382" s="168" t="s">
        <v>134</v>
      </c>
      <c r="AV382" s="12" t="s">
        <v>80</v>
      </c>
      <c r="AW382" s="12" t="s">
        <v>32</v>
      </c>
      <c r="AX382" s="12" t="s">
        <v>75</v>
      </c>
      <c r="AY382" s="168" t="s">
        <v>155</v>
      </c>
    </row>
    <row r="383" spans="2:65" s="10" customFormat="1" ht="16.5" customHeight="1">
      <c r="B383" s="155"/>
      <c r="E383" s="156" t="s">
        <v>5</v>
      </c>
      <c r="F383" s="252" t="s">
        <v>487</v>
      </c>
      <c r="G383" s="253"/>
      <c r="H383" s="253"/>
      <c r="I383" s="253"/>
      <c r="K383" s="157">
        <v>0.66700000000000004</v>
      </c>
      <c r="R383" s="158"/>
      <c r="T383" s="159"/>
      <c r="AA383" s="160"/>
      <c r="AT383" s="156" t="s">
        <v>163</v>
      </c>
      <c r="AU383" s="156" t="s">
        <v>134</v>
      </c>
      <c r="AV383" s="10" t="s">
        <v>134</v>
      </c>
      <c r="AW383" s="10" t="s">
        <v>32</v>
      </c>
      <c r="AX383" s="10" t="s">
        <v>75</v>
      </c>
      <c r="AY383" s="156" t="s">
        <v>155</v>
      </c>
    </row>
    <row r="384" spans="2:65" s="12" customFormat="1" ht="16.5" customHeight="1">
      <c r="B384" s="167"/>
      <c r="E384" s="168" t="s">
        <v>5</v>
      </c>
      <c r="F384" s="260" t="s">
        <v>488</v>
      </c>
      <c r="G384" s="261"/>
      <c r="H384" s="261"/>
      <c r="I384" s="261"/>
      <c r="K384" s="168" t="s">
        <v>5</v>
      </c>
      <c r="R384" s="169"/>
      <c r="T384" s="170"/>
      <c r="AA384" s="171"/>
      <c r="AT384" s="168" t="s">
        <v>163</v>
      </c>
      <c r="AU384" s="168" t="s">
        <v>134</v>
      </c>
      <c r="AV384" s="12" t="s">
        <v>80</v>
      </c>
      <c r="AW384" s="12" t="s">
        <v>32</v>
      </c>
      <c r="AX384" s="12" t="s">
        <v>75</v>
      </c>
      <c r="AY384" s="168" t="s">
        <v>155</v>
      </c>
    </row>
    <row r="385" spans="2:65" s="10" customFormat="1" ht="16.5" customHeight="1">
      <c r="B385" s="155"/>
      <c r="E385" s="156" t="s">
        <v>5</v>
      </c>
      <c r="F385" s="252" t="s">
        <v>485</v>
      </c>
      <c r="G385" s="253"/>
      <c r="H385" s="253"/>
      <c r="I385" s="253"/>
      <c r="K385" s="157">
        <v>0.71299999999999997</v>
      </c>
      <c r="R385" s="158"/>
      <c r="T385" s="159"/>
      <c r="AA385" s="160"/>
      <c r="AT385" s="156" t="s">
        <v>163</v>
      </c>
      <c r="AU385" s="156" t="s">
        <v>134</v>
      </c>
      <c r="AV385" s="10" t="s">
        <v>134</v>
      </c>
      <c r="AW385" s="10" t="s">
        <v>32</v>
      </c>
      <c r="AX385" s="10" t="s">
        <v>75</v>
      </c>
      <c r="AY385" s="156" t="s">
        <v>155</v>
      </c>
    </row>
    <row r="386" spans="2:65" s="12" customFormat="1" ht="16.5" customHeight="1">
      <c r="B386" s="167"/>
      <c r="E386" s="168" t="s">
        <v>5</v>
      </c>
      <c r="F386" s="260" t="s">
        <v>489</v>
      </c>
      <c r="G386" s="261"/>
      <c r="H386" s="261"/>
      <c r="I386" s="261"/>
      <c r="K386" s="168" t="s">
        <v>5</v>
      </c>
      <c r="R386" s="169"/>
      <c r="T386" s="170"/>
      <c r="AA386" s="171"/>
      <c r="AT386" s="168" t="s">
        <v>163</v>
      </c>
      <c r="AU386" s="168" t="s">
        <v>134</v>
      </c>
      <c r="AV386" s="12" t="s">
        <v>80</v>
      </c>
      <c r="AW386" s="12" t="s">
        <v>32</v>
      </c>
      <c r="AX386" s="12" t="s">
        <v>75</v>
      </c>
      <c r="AY386" s="168" t="s">
        <v>155</v>
      </c>
    </row>
    <row r="387" spans="2:65" s="10" customFormat="1" ht="16.5" customHeight="1">
      <c r="B387" s="155"/>
      <c r="E387" s="156" t="s">
        <v>5</v>
      </c>
      <c r="F387" s="252" t="s">
        <v>487</v>
      </c>
      <c r="G387" s="253"/>
      <c r="H387" s="253"/>
      <c r="I387" s="253"/>
      <c r="K387" s="157">
        <v>0.66700000000000004</v>
      </c>
      <c r="R387" s="158"/>
      <c r="T387" s="159"/>
      <c r="AA387" s="160"/>
      <c r="AT387" s="156" t="s">
        <v>163</v>
      </c>
      <c r="AU387" s="156" t="s">
        <v>134</v>
      </c>
      <c r="AV387" s="10" t="s">
        <v>134</v>
      </c>
      <c r="AW387" s="10" t="s">
        <v>32</v>
      </c>
      <c r="AX387" s="10" t="s">
        <v>75</v>
      </c>
      <c r="AY387" s="156" t="s">
        <v>155</v>
      </c>
    </row>
    <row r="388" spans="2:65" s="11" customFormat="1" ht="16.5" customHeight="1">
      <c r="B388" s="161"/>
      <c r="E388" s="162" t="s">
        <v>5</v>
      </c>
      <c r="F388" s="254" t="s">
        <v>166</v>
      </c>
      <c r="G388" s="255"/>
      <c r="H388" s="255"/>
      <c r="I388" s="255"/>
      <c r="K388" s="163">
        <v>2.76</v>
      </c>
      <c r="R388" s="164"/>
      <c r="T388" s="165"/>
      <c r="AA388" s="166"/>
      <c r="AT388" s="162" t="s">
        <v>163</v>
      </c>
      <c r="AU388" s="162" t="s">
        <v>134</v>
      </c>
      <c r="AV388" s="11" t="s">
        <v>160</v>
      </c>
      <c r="AW388" s="11" t="s">
        <v>32</v>
      </c>
      <c r="AX388" s="11" t="s">
        <v>80</v>
      </c>
      <c r="AY388" s="162" t="s">
        <v>155</v>
      </c>
    </row>
    <row r="389" spans="2:65" s="1" customFormat="1" ht="25.5" customHeight="1">
      <c r="B389" s="119"/>
      <c r="C389" s="146" t="s">
        <v>490</v>
      </c>
      <c r="D389" s="146" t="s">
        <v>156</v>
      </c>
      <c r="E389" s="147" t="s">
        <v>491</v>
      </c>
      <c r="F389" s="241" t="s">
        <v>492</v>
      </c>
      <c r="G389" s="241"/>
      <c r="H389" s="241"/>
      <c r="I389" s="241"/>
      <c r="J389" s="148" t="s">
        <v>249</v>
      </c>
      <c r="K389" s="149">
        <v>18.164000000000001</v>
      </c>
      <c r="L389" s="242">
        <v>0</v>
      </c>
      <c r="M389" s="242"/>
      <c r="N389" s="243">
        <f>ROUND(L389*K389,3)</f>
        <v>0</v>
      </c>
      <c r="O389" s="243"/>
      <c r="P389" s="243"/>
      <c r="Q389" s="243"/>
      <c r="R389" s="122"/>
      <c r="T389" s="151" t="s">
        <v>5</v>
      </c>
      <c r="U389" s="42" t="s">
        <v>42</v>
      </c>
      <c r="W389" s="152">
        <f>V389*K389</f>
        <v>0</v>
      </c>
      <c r="X389" s="152">
        <v>6.9499999999999996E-3</v>
      </c>
      <c r="Y389" s="152">
        <f>X389*K389</f>
        <v>0.12623980000000001</v>
      </c>
      <c r="Z389" s="152">
        <v>0</v>
      </c>
      <c r="AA389" s="153">
        <f>Z389*K389</f>
        <v>0</v>
      </c>
      <c r="AR389" s="20" t="s">
        <v>160</v>
      </c>
      <c r="AT389" s="20" t="s">
        <v>156</v>
      </c>
      <c r="AU389" s="20" t="s">
        <v>134</v>
      </c>
      <c r="AY389" s="20" t="s">
        <v>155</v>
      </c>
      <c r="BE389" s="96">
        <f>IF(U389="základná",N389,0)</f>
        <v>0</v>
      </c>
      <c r="BF389" s="96">
        <f>IF(U389="znížená",N389,0)</f>
        <v>0</v>
      </c>
      <c r="BG389" s="96">
        <f>IF(U389="zákl. prenesená",N389,0)</f>
        <v>0</v>
      </c>
      <c r="BH389" s="96">
        <f>IF(U389="zníž. prenesená",N389,0)</f>
        <v>0</v>
      </c>
      <c r="BI389" s="96">
        <f>IF(U389="nulová",N389,0)</f>
        <v>0</v>
      </c>
      <c r="BJ389" s="20" t="s">
        <v>134</v>
      </c>
      <c r="BK389" s="154">
        <f>ROUND(L389*K389,3)</f>
        <v>0</v>
      </c>
      <c r="BL389" s="20" t="s">
        <v>160</v>
      </c>
      <c r="BM389" s="20" t="s">
        <v>493</v>
      </c>
    </row>
    <row r="390" spans="2:65" s="12" customFormat="1" ht="16.5" customHeight="1">
      <c r="B390" s="167"/>
      <c r="E390" s="168" t="s">
        <v>5</v>
      </c>
      <c r="F390" s="256" t="s">
        <v>484</v>
      </c>
      <c r="G390" s="257"/>
      <c r="H390" s="257"/>
      <c r="I390" s="257"/>
      <c r="K390" s="168" t="s">
        <v>5</v>
      </c>
      <c r="R390" s="169"/>
      <c r="T390" s="170"/>
      <c r="AA390" s="171"/>
      <c r="AT390" s="168" t="s">
        <v>163</v>
      </c>
      <c r="AU390" s="168" t="s">
        <v>134</v>
      </c>
      <c r="AV390" s="12" t="s">
        <v>80</v>
      </c>
      <c r="AW390" s="12" t="s">
        <v>32</v>
      </c>
      <c r="AX390" s="12" t="s">
        <v>75</v>
      </c>
      <c r="AY390" s="168" t="s">
        <v>155</v>
      </c>
    </row>
    <row r="391" spans="2:65" s="12" customFormat="1" ht="16.5" customHeight="1">
      <c r="B391" s="167"/>
      <c r="E391" s="168" t="s">
        <v>5</v>
      </c>
      <c r="F391" s="260" t="s">
        <v>234</v>
      </c>
      <c r="G391" s="261"/>
      <c r="H391" s="261"/>
      <c r="I391" s="261"/>
      <c r="K391" s="168" t="s">
        <v>5</v>
      </c>
      <c r="R391" s="169"/>
      <c r="T391" s="170"/>
      <c r="AA391" s="171"/>
      <c r="AT391" s="168" t="s">
        <v>163</v>
      </c>
      <c r="AU391" s="168" t="s">
        <v>134</v>
      </c>
      <c r="AV391" s="12" t="s">
        <v>80</v>
      </c>
      <c r="AW391" s="12" t="s">
        <v>32</v>
      </c>
      <c r="AX391" s="12" t="s">
        <v>75</v>
      </c>
      <c r="AY391" s="168" t="s">
        <v>155</v>
      </c>
    </row>
    <row r="392" spans="2:65" s="10" customFormat="1" ht="16.5" customHeight="1">
      <c r="B392" s="155"/>
      <c r="E392" s="156" t="s">
        <v>5</v>
      </c>
      <c r="F392" s="252" t="s">
        <v>494</v>
      </c>
      <c r="G392" s="253"/>
      <c r="H392" s="253"/>
      <c r="I392" s="253"/>
      <c r="K392" s="157">
        <v>2.69</v>
      </c>
      <c r="R392" s="158"/>
      <c r="T392" s="159"/>
      <c r="AA392" s="160"/>
      <c r="AT392" s="156" t="s">
        <v>163</v>
      </c>
      <c r="AU392" s="156" t="s">
        <v>134</v>
      </c>
      <c r="AV392" s="10" t="s">
        <v>134</v>
      </c>
      <c r="AW392" s="10" t="s">
        <v>32</v>
      </c>
      <c r="AX392" s="10" t="s">
        <v>75</v>
      </c>
      <c r="AY392" s="156" t="s">
        <v>155</v>
      </c>
    </row>
    <row r="393" spans="2:65" s="10" customFormat="1" ht="16.5" customHeight="1">
      <c r="B393" s="155"/>
      <c r="E393" s="156" t="s">
        <v>5</v>
      </c>
      <c r="F393" s="252" t="s">
        <v>495</v>
      </c>
      <c r="G393" s="253"/>
      <c r="H393" s="253"/>
      <c r="I393" s="253"/>
      <c r="K393" s="157">
        <v>1.956</v>
      </c>
      <c r="R393" s="158"/>
      <c r="T393" s="159"/>
      <c r="AA393" s="160"/>
      <c r="AT393" s="156" t="s">
        <v>163</v>
      </c>
      <c r="AU393" s="156" t="s">
        <v>134</v>
      </c>
      <c r="AV393" s="10" t="s">
        <v>134</v>
      </c>
      <c r="AW393" s="10" t="s">
        <v>32</v>
      </c>
      <c r="AX393" s="10" t="s">
        <v>75</v>
      </c>
      <c r="AY393" s="156" t="s">
        <v>155</v>
      </c>
    </row>
    <row r="394" spans="2:65" s="12" customFormat="1" ht="16.5" customHeight="1">
      <c r="B394" s="167"/>
      <c r="E394" s="168" t="s">
        <v>5</v>
      </c>
      <c r="F394" s="260" t="s">
        <v>486</v>
      </c>
      <c r="G394" s="261"/>
      <c r="H394" s="261"/>
      <c r="I394" s="261"/>
      <c r="K394" s="168" t="s">
        <v>5</v>
      </c>
      <c r="R394" s="169"/>
      <c r="T394" s="170"/>
      <c r="AA394" s="171"/>
      <c r="AT394" s="168" t="s">
        <v>163</v>
      </c>
      <c r="AU394" s="168" t="s">
        <v>134</v>
      </c>
      <c r="AV394" s="12" t="s">
        <v>80</v>
      </c>
      <c r="AW394" s="12" t="s">
        <v>32</v>
      </c>
      <c r="AX394" s="12" t="s">
        <v>75</v>
      </c>
      <c r="AY394" s="168" t="s">
        <v>155</v>
      </c>
    </row>
    <row r="395" spans="2:65" s="10" customFormat="1" ht="16.5" customHeight="1">
      <c r="B395" s="155"/>
      <c r="E395" s="156" t="s">
        <v>5</v>
      </c>
      <c r="F395" s="252" t="s">
        <v>496</v>
      </c>
      <c r="G395" s="253"/>
      <c r="H395" s="253"/>
      <c r="I395" s="253"/>
      <c r="K395" s="157">
        <v>2.5150000000000001</v>
      </c>
      <c r="R395" s="158"/>
      <c r="T395" s="159"/>
      <c r="AA395" s="160"/>
      <c r="AT395" s="156" t="s">
        <v>163</v>
      </c>
      <c r="AU395" s="156" t="s">
        <v>134</v>
      </c>
      <c r="AV395" s="10" t="s">
        <v>134</v>
      </c>
      <c r="AW395" s="10" t="s">
        <v>32</v>
      </c>
      <c r="AX395" s="10" t="s">
        <v>75</v>
      </c>
      <c r="AY395" s="156" t="s">
        <v>155</v>
      </c>
    </row>
    <row r="396" spans="2:65" s="10" customFormat="1" ht="16.5" customHeight="1">
      <c r="B396" s="155"/>
      <c r="E396" s="156" t="s">
        <v>5</v>
      </c>
      <c r="F396" s="252" t="s">
        <v>497</v>
      </c>
      <c r="G396" s="253"/>
      <c r="H396" s="253"/>
      <c r="I396" s="253"/>
      <c r="K396" s="157">
        <v>1.921</v>
      </c>
      <c r="R396" s="158"/>
      <c r="T396" s="159"/>
      <c r="AA396" s="160"/>
      <c r="AT396" s="156" t="s">
        <v>163</v>
      </c>
      <c r="AU396" s="156" t="s">
        <v>134</v>
      </c>
      <c r="AV396" s="10" t="s">
        <v>134</v>
      </c>
      <c r="AW396" s="10" t="s">
        <v>32</v>
      </c>
      <c r="AX396" s="10" t="s">
        <v>75</v>
      </c>
      <c r="AY396" s="156" t="s">
        <v>155</v>
      </c>
    </row>
    <row r="397" spans="2:65" s="12" customFormat="1" ht="16.5" customHeight="1">
      <c r="B397" s="167"/>
      <c r="E397" s="168" t="s">
        <v>5</v>
      </c>
      <c r="F397" s="260" t="s">
        <v>488</v>
      </c>
      <c r="G397" s="261"/>
      <c r="H397" s="261"/>
      <c r="I397" s="261"/>
      <c r="K397" s="168" t="s">
        <v>5</v>
      </c>
      <c r="R397" s="169"/>
      <c r="T397" s="170"/>
      <c r="AA397" s="171"/>
      <c r="AT397" s="168" t="s">
        <v>163</v>
      </c>
      <c r="AU397" s="168" t="s">
        <v>134</v>
      </c>
      <c r="AV397" s="12" t="s">
        <v>80</v>
      </c>
      <c r="AW397" s="12" t="s">
        <v>32</v>
      </c>
      <c r="AX397" s="12" t="s">
        <v>75</v>
      </c>
      <c r="AY397" s="168" t="s">
        <v>155</v>
      </c>
    </row>
    <row r="398" spans="2:65" s="10" customFormat="1" ht="16.5" customHeight="1">
      <c r="B398" s="155"/>
      <c r="E398" s="156" t="s">
        <v>5</v>
      </c>
      <c r="F398" s="252" t="s">
        <v>494</v>
      </c>
      <c r="G398" s="253"/>
      <c r="H398" s="253"/>
      <c r="I398" s="253"/>
      <c r="K398" s="157">
        <v>2.69</v>
      </c>
      <c r="R398" s="158"/>
      <c r="T398" s="159"/>
      <c r="AA398" s="160"/>
      <c r="AT398" s="156" t="s">
        <v>163</v>
      </c>
      <c r="AU398" s="156" t="s">
        <v>134</v>
      </c>
      <c r="AV398" s="10" t="s">
        <v>134</v>
      </c>
      <c r="AW398" s="10" t="s">
        <v>32</v>
      </c>
      <c r="AX398" s="10" t="s">
        <v>75</v>
      </c>
      <c r="AY398" s="156" t="s">
        <v>155</v>
      </c>
    </row>
    <row r="399" spans="2:65" s="10" customFormat="1" ht="16.5" customHeight="1">
      <c r="B399" s="155"/>
      <c r="E399" s="156" t="s">
        <v>5</v>
      </c>
      <c r="F399" s="252" t="s">
        <v>495</v>
      </c>
      <c r="G399" s="253"/>
      <c r="H399" s="253"/>
      <c r="I399" s="253"/>
      <c r="K399" s="157">
        <v>1.956</v>
      </c>
      <c r="R399" s="158"/>
      <c r="T399" s="159"/>
      <c r="AA399" s="160"/>
      <c r="AT399" s="156" t="s">
        <v>163</v>
      </c>
      <c r="AU399" s="156" t="s">
        <v>134</v>
      </c>
      <c r="AV399" s="10" t="s">
        <v>134</v>
      </c>
      <c r="AW399" s="10" t="s">
        <v>32</v>
      </c>
      <c r="AX399" s="10" t="s">
        <v>75</v>
      </c>
      <c r="AY399" s="156" t="s">
        <v>155</v>
      </c>
    </row>
    <row r="400" spans="2:65" s="12" customFormat="1" ht="16.5" customHeight="1">
      <c r="B400" s="167"/>
      <c r="E400" s="168" t="s">
        <v>5</v>
      </c>
      <c r="F400" s="260" t="s">
        <v>489</v>
      </c>
      <c r="G400" s="261"/>
      <c r="H400" s="261"/>
      <c r="I400" s="261"/>
      <c r="K400" s="168" t="s">
        <v>5</v>
      </c>
      <c r="R400" s="169"/>
      <c r="T400" s="170"/>
      <c r="AA400" s="171"/>
      <c r="AT400" s="168" t="s">
        <v>163</v>
      </c>
      <c r="AU400" s="168" t="s">
        <v>134</v>
      </c>
      <c r="AV400" s="12" t="s">
        <v>80</v>
      </c>
      <c r="AW400" s="12" t="s">
        <v>32</v>
      </c>
      <c r="AX400" s="12" t="s">
        <v>75</v>
      </c>
      <c r="AY400" s="168" t="s">
        <v>155</v>
      </c>
    </row>
    <row r="401" spans="2:65" s="10" customFormat="1" ht="16.5" customHeight="1">
      <c r="B401" s="155"/>
      <c r="E401" s="156" t="s">
        <v>5</v>
      </c>
      <c r="F401" s="252" t="s">
        <v>496</v>
      </c>
      <c r="G401" s="253"/>
      <c r="H401" s="253"/>
      <c r="I401" s="253"/>
      <c r="K401" s="157">
        <v>2.5150000000000001</v>
      </c>
      <c r="R401" s="158"/>
      <c r="T401" s="159"/>
      <c r="AA401" s="160"/>
      <c r="AT401" s="156" t="s">
        <v>163</v>
      </c>
      <c r="AU401" s="156" t="s">
        <v>134</v>
      </c>
      <c r="AV401" s="10" t="s">
        <v>134</v>
      </c>
      <c r="AW401" s="10" t="s">
        <v>32</v>
      </c>
      <c r="AX401" s="10" t="s">
        <v>75</v>
      </c>
      <c r="AY401" s="156" t="s">
        <v>155</v>
      </c>
    </row>
    <row r="402" spans="2:65" s="10" customFormat="1" ht="16.5" customHeight="1">
      <c r="B402" s="155"/>
      <c r="E402" s="156" t="s">
        <v>5</v>
      </c>
      <c r="F402" s="252" t="s">
        <v>497</v>
      </c>
      <c r="G402" s="253"/>
      <c r="H402" s="253"/>
      <c r="I402" s="253"/>
      <c r="K402" s="157">
        <v>1.921</v>
      </c>
      <c r="R402" s="158"/>
      <c r="T402" s="159"/>
      <c r="AA402" s="160"/>
      <c r="AT402" s="156" t="s">
        <v>163</v>
      </c>
      <c r="AU402" s="156" t="s">
        <v>134</v>
      </c>
      <c r="AV402" s="10" t="s">
        <v>134</v>
      </c>
      <c r="AW402" s="10" t="s">
        <v>32</v>
      </c>
      <c r="AX402" s="10" t="s">
        <v>75</v>
      </c>
      <c r="AY402" s="156" t="s">
        <v>155</v>
      </c>
    </row>
    <row r="403" spans="2:65" s="11" customFormat="1" ht="16.5" customHeight="1">
      <c r="B403" s="161"/>
      <c r="E403" s="162" t="s">
        <v>5</v>
      </c>
      <c r="F403" s="254" t="s">
        <v>166</v>
      </c>
      <c r="G403" s="255"/>
      <c r="H403" s="255"/>
      <c r="I403" s="255"/>
      <c r="K403" s="163">
        <v>18.164000000000001</v>
      </c>
      <c r="R403" s="164"/>
      <c r="T403" s="165"/>
      <c r="AA403" s="166"/>
      <c r="AT403" s="162" t="s">
        <v>163</v>
      </c>
      <c r="AU403" s="162" t="s">
        <v>134</v>
      </c>
      <c r="AV403" s="11" t="s">
        <v>160</v>
      </c>
      <c r="AW403" s="11" t="s">
        <v>32</v>
      </c>
      <c r="AX403" s="11" t="s">
        <v>80</v>
      </c>
      <c r="AY403" s="162" t="s">
        <v>155</v>
      </c>
    </row>
    <row r="404" spans="2:65" s="1" customFormat="1" ht="25.5" customHeight="1">
      <c r="B404" s="119"/>
      <c r="C404" s="146" t="s">
        <v>498</v>
      </c>
      <c r="D404" s="146" t="s">
        <v>156</v>
      </c>
      <c r="E404" s="147" t="s">
        <v>499</v>
      </c>
      <c r="F404" s="241" t="s">
        <v>500</v>
      </c>
      <c r="G404" s="241"/>
      <c r="H404" s="241"/>
      <c r="I404" s="241"/>
      <c r="J404" s="148" t="s">
        <v>249</v>
      </c>
      <c r="K404" s="149">
        <v>18.164000000000001</v>
      </c>
      <c r="L404" s="242">
        <v>0</v>
      </c>
      <c r="M404" s="242"/>
      <c r="N404" s="243">
        <f>ROUND(L404*K404,3)</f>
        <v>0</v>
      </c>
      <c r="O404" s="243"/>
      <c r="P404" s="243"/>
      <c r="Q404" s="243"/>
      <c r="R404" s="122"/>
      <c r="T404" s="151" t="s">
        <v>5</v>
      </c>
      <c r="U404" s="42" t="s">
        <v>42</v>
      </c>
      <c r="W404" s="152">
        <f>V404*K404</f>
        <v>0</v>
      </c>
      <c r="X404" s="152">
        <v>0</v>
      </c>
      <c r="Y404" s="152">
        <f>X404*K404</f>
        <v>0</v>
      </c>
      <c r="Z404" s="152">
        <v>0</v>
      </c>
      <c r="AA404" s="153">
        <f>Z404*K404</f>
        <v>0</v>
      </c>
      <c r="AR404" s="20" t="s">
        <v>160</v>
      </c>
      <c r="AT404" s="20" t="s">
        <v>156</v>
      </c>
      <c r="AU404" s="20" t="s">
        <v>134</v>
      </c>
      <c r="AY404" s="20" t="s">
        <v>155</v>
      </c>
      <c r="BE404" s="96">
        <f>IF(U404="základná",N404,0)</f>
        <v>0</v>
      </c>
      <c r="BF404" s="96">
        <f>IF(U404="znížená",N404,0)</f>
        <v>0</v>
      </c>
      <c r="BG404" s="96">
        <f>IF(U404="zákl. prenesená",N404,0)</f>
        <v>0</v>
      </c>
      <c r="BH404" s="96">
        <f>IF(U404="zníž. prenesená",N404,0)</f>
        <v>0</v>
      </c>
      <c r="BI404" s="96">
        <f>IF(U404="nulová",N404,0)</f>
        <v>0</v>
      </c>
      <c r="BJ404" s="20" t="s">
        <v>134</v>
      </c>
      <c r="BK404" s="154">
        <f>ROUND(L404*K404,3)</f>
        <v>0</v>
      </c>
      <c r="BL404" s="20" t="s">
        <v>160</v>
      </c>
      <c r="BM404" s="20" t="s">
        <v>501</v>
      </c>
    </row>
    <row r="405" spans="2:65" s="1" customFormat="1" ht="25.5" customHeight="1">
      <c r="B405" s="119"/>
      <c r="C405" s="146" t="s">
        <v>502</v>
      </c>
      <c r="D405" s="146" t="s">
        <v>156</v>
      </c>
      <c r="E405" s="147" t="s">
        <v>503</v>
      </c>
      <c r="F405" s="241" t="s">
        <v>504</v>
      </c>
      <c r="G405" s="241"/>
      <c r="H405" s="241"/>
      <c r="I405" s="241"/>
      <c r="J405" s="148" t="s">
        <v>249</v>
      </c>
      <c r="K405" s="149">
        <v>10.41</v>
      </c>
      <c r="L405" s="242">
        <v>0</v>
      </c>
      <c r="M405" s="242"/>
      <c r="N405" s="243">
        <f>ROUND(L405*K405,3)</f>
        <v>0</v>
      </c>
      <c r="O405" s="243"/>
      <c r="P405" s="243"/>
      <c r="Q405" s="243"/>
      <c r="R405" s="122"/>
      <c r="T405" s="151" t="s">
        <v>5</v>
      </c>
      <c r="U405" s="42" t="s">
        <v>42</v>
      </c>
      <c r="W405" s="152">
        <f>V405*K405</f>
        <v>0</v>
      </c>
      <c r="X405" s="152">
        <v>5.7770000000000002E-2</v>
      </c>
      <c r="Y405" s="152">
        <f>X405*K405</f>
        <v>0.60138570000000002</v>
      </c>
      <c r="Z405" s="152">
        <v>0</v>
      </c>
      <c r="AA405" s="153">
        <f>Z405*K405</f>
        <v>0</v>
      </c>
      <c r="AR405" s="20" t="s">
        <v>160</v>
      </c>
      <c r="AT405" s="20" t="s">
        <v>156</v>
      </c>
      <c r="AU405" s="20" t="s">
        <v>134</v>
      </c>
      <c r="AY405" s="20" t="s">
        <v>155</v>
      </c>
      <c r="BE405" s="96">
        <f>IF(U405="základná",N405,0)</f>
        <v>0</v>
      </c>
      <c r="BF405" s="96">
        <f>IF(U405="znížená",N405,0)</f>
        <v>0</v>
      </c>
      <c r="BG405" s="96">
        <f>IF(U405="zákl. prenesená",N405,0)</f>
        <v>0</v>
      </c>
      <c r="BH405" s="96">
        <f>IF(U405="zníž. prenesená",N405,0)</f>
        <v>0</v>
      </c>
      <c r="BI405" s="96">
        <f>IF(U405="nulová",N405,0)</f>
        <v>0</v>
      </c>
      <c r="BJ405" s="20" t="s">
        <v>134</v>
      </c>
      <c r="BK405" s="154">
        <f>ROUND(L405*K405,3)</f>
        <v>0</v>
      </c>
      <c r="BL405" s="20" t="s">
        <v>160</v>
      </c>
      <c r="BM405" s="20" t="s">
        <v>505</v>
      </c>
    </row>
    <row r="406" spans="2:65" s="12" customFormat="1" ht="16.5" customHeight="1">
      <c r="B406" s="167"/>
      <c r="E406" s="168" t="s">
        <v>5</v>
      </c>
      <c r="F406" s="256" t="s">
        <v>484</v>
      </c>
      <c r="G406" s="257"/>
      <c r="H406" s="257"/>
      <c r="I406" s="257"/>
      <c r="K406" s="168" t="s">
        <v>5</v>
      </c>
      <c r="R406" s="169"/>
      <c r="T406" s="170"/>
      <c r="AA406" s="171"/>
      <c r="AT406" s="168" t="s">
        <v>163</v>
      </c>
      <c r="AU406" s="168" t="s">
        <v>134</v>
      </c>
      <c r="AV406" s="12" t="s">
        <v>80</v>
      </c>
      <c r="AW406" s="12" t="s">
        <v>32</v>
      </c>
      <c r="AX406" s="12" t="s">
        <v>75</v>
      </c>
      <c r="AY406" s="168" t="s">
        <v>155</v>
      </c>
    </row>
    <row r="407" spans="2:65" s="12" customFormat="1" ht="16.5" customHeight="1">
      <c r="B407" s="167"/>
      <c r="E407" s="168" t="s">
        <v>5</v>
      </c>
      <c r="F407" s="260" t="s">
        <v>234</v>
      </c>
      <c r="G407" s="261"/>
      <c r="H407" s="261"/>
      <c r="I407" s="261"/>
      <c r="K407" s="168" t="s">
        <v>5</v>
      </c>
      <c r="R407" s="169"/>
      <c r="T407" s="170"/>
      <c r="AA407" s="171"/>
      <c r="AT407" s="168" t="s">
        <v>163</v>
      </c>
      <c r="AU407" s="168" t="s">
        <v>134</v>
      </c>
      <c r="AV407" s="12" t="s">
        <v>80</v>
      </c>
      <c r="AW407" s="12" t="s">
        <v>32</v>
      </c>
      <c r="AX407" s="12" t="s">
        <v>75</v>
      </c>
      <c r="AY407" s="168" t="s">
        <v>155</v>
      </c>
    </row>
    <row r="408" spans="2:65" s="10" customFormat="1" ht="16.5" customHeight="1">
      <c r="B408" s="155"/>
      <c r="E408" s="156" t="s">
        <v>5</v>
      </c>
      <c r="F408" s="252" t="s">
        <v>494</v>
      </c>
      <c r="G408" s="253"/>
      <c r="H408" s="253"/>
      <c r="I408" s="253"/>
      <c r="K408" s="157">
        <v>2.69</v>
      </c>
      <c r="R408" s="158"/>
      <c r="T408" s="159"/>
      <c r="AA408" s="160"/>
      <c r="AT408" s="156" t="s">
        <v>163</v>
      </c>
      <c r="AU408" s="156" t="s">
        <v>134</v>
      </c>
      <c r="AV408" s="10" t="s">
        <v>134</v>
      </c>
      <c r="AW408" s="10" t="s">
        <v>32</v>
      </c>
      <c r="AX408" s="10" t="s">
        <v>75</v>
      </c>
      <c r="AY408" s="156" t="s">
        <v>155</v>
      </c>
    </row>
    <row r="409" spans="2:65" s="12" customFormat="1" ht="16.5" customHeight="1">
      <c r="B409" s="167"/>
      <c r="E409" s="168" t="s">
        <v>5</v>
      </c>
      <c r="F409" s="260" t="s">
        <v>486</v>
      </c>
      <c r="G409" s="261"/>
      <c r="H409" s="261"/>
      <c r="I409" s="261"/>
      <c r="K409" s="168" t="s">
        <v>5</v>
      </c>
      <c r="R409" s="169"/>
      <c r="T409" s="170"/>
      <c r="AA409" s="171"/>
      <c r="AT409" s="168" t="s">
        <v>163</v>
      </c>
      <c r="AU409" s="168" t="s">
        <v>134</v>
      </c>
      <c r="AV409" s="12" t="s">
        <v>80</v>
      </c>
      <c r="AW409" s="12" t="s">
        <v>32</v>
      </c>
      <c r="AX409" s="12" t="s">
        <v>75</v>
      </c>
      <c r="AY409" s="168" t="s">
        <v>155</v>
      </c>
    </row>
    <row r="410" spans="2:65" s="10" customFormat="1" ht="16.5" customHeight="1">
      <c r="B410" s="155"/>
      <c r="E410" s="156" t="s">
        <v>5</v>
      </c>
      <c r="F410" s="252" t="s">
        <v>496</v>
      </c>
      <c r="G410" s="253"/>
      <c r="H410" s="253"/>
      <c r="I410" s="253"/>
      <c r="K410" s="157">
        <v>2.5150000000000001</v>
      </c>
      <c r="R410" s="158"/>
      <c r="T410" s="159"/>
      <c r="AA410" s="160"/>
      <c r="AT410" s="156" t="s">
        <v>163</v>
      </c>
      <c r="AU410" s="156" t="s">
        <v>134</v>
      </c>
      <c r="AV410" s="10" t="s">
        <v>134</v>
      </c>
      <c r="AW410" s="10" t="s">
        <v>32</v>
      </c>
      <c r="AX410" s="10" t="s">
        <v>75</v>
      </c>
      <c r="AY410" s="156" t="s">
        <v>155</v>
      </c>
    </row>
    <row r="411" spans="2:65" s="12" customFormat="1" ht="16.5" customHeight="1">
      <c r="B411" s="167"/>
      <c r="E411" s="168" t="s">
        <v>5</v>
      </c>
      <c r="F411" s="260" t="s">
        <v>488</v>
      </c>
      <c r="G411" s="261"/>
      <c r="H411" s="261"/>
      <c r="I411" s="261"/>
      <c r="K411" s="168" t="s">
        <v>5</v>
      </c>
      <c r="R411" s="169"/>
      <c r="T411" s="170"/>
      <c r="AA411" s="171"/>
      <c r="AT411" s="168" t="s">
        <v>163</v>
      </c>
      <c r="AU411" s="168" t="s">
        <v>134</v>
      </c>
      <c r="AV411" s="12" t="s">
        <v>80</v>
      </c>
      <c r="AW411" s="12" t="s">
        <v>32</v>
      </c>
      <c r="AX411" s="12" t="s">
        <v>75</v>
      </c>
      <c r="AY411" s="168" t="s">
        <v>155</v>
      </c>
    </row>
    <row r="412" spans="2:65" s="10" customFormat="1" ht="16.5" customHeight="1">
      <c r="B412" s="155"/>
      <c r="E412" s="156" t="s">
        <v>5</v>
      </c>
      <c r="F412" s="252" t="s">
        <v>494</v>
      </c>
      <c r="G412" s="253"/>
      <c r="H412" s="253"/>
      <c r="I412" s="253"/>
      <c r="K412" s="157">
        <v>2.69</v>
      </c>
      <c r="R412" s="158"/>
      <c r="T412" s="159"/>
      <c r="AA412" s="160"/>
      <c r="AT412" s="156" t="s">
        <v>163</v>
      </c>
      <c r="AU412" s="156" t="s">
        <v>134</v>
      </c>
      <c r="AV412" s="10" t="s">
        <v>134</v>
      </c>
      <c r="AW412" s="10" t="s">
        <v>32</v>
      </c>
      <c r="AX412" s="10" t="s">
        <v>75</v>
      </c>
      <c r="AY412" s="156" t="s">
        <v>155</v>
      </c>
    </row>
    <row r="413" spans="2:65" s="12" customFormat="1" ht="16.5" customHeight="1">
      <c r="B413" s="167"/>
      <c r="E413" s="168" t="s">
        <v>5</v>
      </c>
      <c r="F413" s="260" t="s">
        <v>489</v>
      </c>
      <c r="G413" s="261"/>
      <c r="H413" s="261"/>
      <c r="I413" s="261"/>
      <c r="K413" s="168" t="s">
        <v>5</v>
      </c>
      <c r="R413" s="169"/>
      <c r="T413" s="170"/>
      <c r="AA413" s="171"/>
      <c r="AT413" s="168" t="s">
        <v>163</v>
      </c>
      <c r="AU413" s="168" t="s">
        <v>134</v>
      </c>
      <c r="AV413" s="12" t="s">
        <v>80</v>
      </c>
      <c r="AW413" s="12" t="s">
        <v>32</v>
      </c>
      <c r="AX413" s="12" t="s">
        <v>75</v>
      </c>
      <c r="AY413" s="168" t="s">
        <v>155</v>
      </c>
    </row>
    <row r="414" spans="2:65" s="10" customFormat="1" ht="16.5" customHeight="1">
      <c r="B414" s="155"/>
      <c r="E414" s="156" t="s">
        <v>5</v>
      </c>
      <c r="F414" s="252" t="s">
        <v>496</v>
      </c>
      <c r="G414" s="253"/>
      <c r="H414" s="253"/>
      <c r="I414" s="253"/>
      <c r="K414" s="157">
        <v>2.5150000000000001</v>
      </c>
      <c r="R414" s="158"/>
      <c r="T414" s="159"/>
      <c r="AA414" s="160"/>
      <c r="AT414" s="156" t="s">
        <v>163</v>
      </c>
      <c r="AU414" s="156" t="s">
        <v>134</v>
      </c>
      <c r="AV414" s="10" t="s">
        <v>134</v>
      </c>
      <c r="AW414" s="10" t="s">
        <v>32</v>
      </c>
      <c r="AX414" s="10" t="s">
        <v>75</v>
      </c>
      <c r="AY414" s="156" t="s">
        <v>155</v>
      </c>
    </row>
    <row r="415" spans="2:65" s="11" customFormat="1" ht="16.5" customHeight="1">
      <c r="B415" s="161"/>
      <c r="E415" s="162" t="s">
        <v>5</v>
      </c>
      <c r="F415" s="254" t="s">
        <v>166</v>
      </c>
      <c r="G415" s="255"/>
      <c r="H415" s="255"/>
      <c r="I415" s="255"/>
      <c r="K415" s="163">
        <v>10.41</v>
      </c>
      <c r="R415" s="164"/>
      <c r="T415" s="165"/>
      <c r="AA415" s="166"/>
      <c r="AT415" s="162" t="s">
        <v>163</v>
      </c>
      <c r="AU415" s="162" t="s">
        <v>134</v>
      </c>
      <c r="AV415" s="11" t="s">
        <v>160</v>
      </c>
      <c r="AW415" s="11" t="s">
        <v>32</v>
      </c>
      <c r="AX415" s="11" t="s">
        <v>80</v>
      </c>
      <c r="AY415" s="162" t="s">
        <v>155</v>
      </c>
    </row>
    <row r="416" spans="2:65" s="1" customFormat="1" ht="25.5" customHeight="1">
      <c r="B416" s="119"/>
      <c r="C416" s="146" t="s">
        <v>506</v>
      </c>
      <c r="D416" s="146" t="s">
        <v>156</v>
      </c>
      <c r="E416" s="147" t="s">
        <v>507</v>
      </c>
      <c r="F416" s="241" t="s">
        <v>508</v>
      </c>
      <c r="G416" s="241"/>
      <c r="H416" s="241"/>
      <c r="I416" s="241"/>
      <c r="J416" s="148" t="s">
        <v>249</v>
      </c>
      <c r="K416" s="149">
        <v>10.41</v>
      </c>
      <c r="L416" s="242">
        <v>0</v>
      </c>
      <c r="M416" s="242"/>
      <c r="N416" s="243">
        <f>ROUND(L416*K416,3)</f>
        <v>0</v>
      </c>
      <c r="O416" s="243"/>
      <c r="P416" s="243"/>
      <c r="Q416" s="243"/>
      <c r="R416" s="122"/>
      <c r="T416" s="151" t="s">
        <v>5</v>
      </c>
      <c r="U416" s="42" t="s">
        <v>42</v>
      </c>
      <c r="W416" s="152">
        <f>V416*K416</f>
        <v>0</v>
      </c>
      <c r="X416" s="152">
        <v>0</v>
      </c>
      <c r="Y416" s="152">
        <f>X416*K416</f>
        <v>0</v>
      </c>
      <c r="Z416" s="152">
        <v>0</v>
      </c>
      <c r="AA416" s="153">
        <f>Z416*K416</f>
        <v>0</v>
      </c>
      <c r="AR416" s="20" t="s">
        <v>160</v>
      </c>
      <c r="AT416" s="20" t="s">
        <v>156</v>
      </c>
      <c r="AU416" s="20" t="s">
        <v>134</v>
      </c>
      <c r="AY416" s="20" t="s">
        <v>155</v>
      </c>
      <c r="BE416" s="96">
        <f>IF(U416="základná",N416,0)</f>
        <v>0</v>
      </c>
      <c r="BF416" s="96">
        <f>IF(U416="znížená",N416,0)</f>
        <v>0</v>
      </c>
      <c r="BG416" s="96">
        <f>IF(U416="zákl. prenesená",N416,0)</f>
        <v>0</v>
      </c>
      <c r="BH416" s="96">
        <f>IF(U416="zníž. prenesená",N416,0)</f>
        <v>0</v>
      </c>
      <c r="BI416" s="96">
        <f>IF(U416="nulová",N416,0)</f>
        <v>0</v>
      </c>
      <c r="BJ416" s="20" t="s">
        <v>134</v>
      </c>
      <c r="BK416" s="154">
        <f>ROUND(L416*K416,3)</f>
        <v>0</v>
      </c>
      <c r="BL416" s="20" t="s">
        <v>160</v>
      </c>
      <c r="BM416" s="20" t="s">
        <v>509</v>
      </c>
    </row>
    <row r="417" spans="2:65" s="1" customFormat="1" ht="38.25" customHeight="1">
      <c r="B417" s="119"/>
      <c r="C417" s="146" t="s">
        <v>510</v>
      </c>
      <c r="D417" s="146" t="s">
        <v>156</v>
      </c>
      <c r="E417" s="147" t="s">
        <v>511</v>
      </c>
      <c r="F417" s="241" t="s">
        <v>512</v>
      </c>
      <c r="G417" s="241"/>
      <c r="H417" s="241"/>
      <c r="I417" s="241"/>
      <c r="J417" s="148" t="s">
        <v>249</v>
      </c>
      <c r="K417" s="149">
        <v>111.9</v>
      </c>
      <c r="L417" s="242">
        <v>0</v>
      </c>
      <c r="M417" s="242"/>
      <c r="N417" s="243">
        <f>ROUND(L417*K417,3)</f>
        <v>0</v>
      </c>
      <c r="O417" s="243"/>
      <c r="P417" s="243"/>
      <c r="Q417" s="243"/>
      <c r="R417" s="122"/>
      <c r="T417" s="151" t="s">
        <v>5</v>
      </c>
      <c r="U417" s="42" t="s">
        <v>42</v>
      </c>
      <c r="W417" s="152">
        <f>V417*K417</f>
        <v>0</v>
      </c>
      <c r="X417" s="152">
        <v>1.537E-2</v>
      </c>
      <c r="Y417" s="152">
        <f>X417*K417</f>
        <v>1.7199030000000002</v>
      </c>
      <c r="Z417" s="152">
        <v>0</v>
      </c>
      <c r="AA417" s="153">
        <f>Z417*K417</f>
        <v>0</v>
      </c>
      <c r="AR417" s="20" t="s">
        <v>160</v>
      </c>
      <c r="AT417" s="20" t="s">
        <v>156</v>
      </c>
      <c r="AU417" s="20" t="s">
        <v>134</v>
      </c>
      <c r="AY417" s="20" t="s">
        <v>155</v>
      </c>
      <c r="BE417" s="96">
        <f>IF(U417="základná",N417,0)</f>
        <v>0</v>
      </c>
      <c r="BF417" s="96">
        <f>IF(U417="znížená",N417,0)</f>
        <v>0</v>
      </c>
      <c r="BG417" s="96">
        <f>IF(U417="zákl. prenesená",N417,0)</f>
        <v>0</v>
      </c>
      <c r="BH417" s="96">
        <f>IF(U417="zníž. prenesená",N417,0)</f>
        <v>0</v>
      </c>
      <c r="BI417" s="96">
        <f>IF(U417="nulová",N417,0)</f>
        <v>0</v>
      </c>
      <c r="BJ417" s="20" t="s">
        <v>134</v>
      </c>
      <c r="BK417" s="154">
        <f>ROUND(L417*K417,3)</f>
        <v>0</v>
      </c>
      <c r="BL417" s="20" t="s">
        <v>160</v>
      </c>
      <c r="BM417" s="20" t="s">
        <v>513</v>
      </c>
    </row>
    <row r="418" spans="2:65" s="12" customFormat="1" ht="16.5" customHeight="1">
      <c r="B418" s="167"/>
      <c r="E418" s="168" t="s">
        <v>5</v>
      </c>
      <c r="F418" s="256" t="s">
        <v>411</v>
      </c>
      <c r="G418" s="257"/>
      <c r="H418" s="257"/>
      <c r="I418" s="257"/>
      <c r="K418" s="168" t="s">
        <v>5</v>
      </c>
      <c r="R418" s="169"/>
      <c r="T418" s="170"/>
      <c r="AA418" s="171"/>
      <c r="AT418" s="168" t="s">
        <v>163</v>
      </c>
      <c r="AU418" s="168" t="s">
        <v>134</v>
      </c>
      <c r="AV418" s="12" t="s">
        <v>80</v>
      </c>
      <c r="AW418" s="12" t="s">
        <v>32</v>
      </c>
      <c r="AX418" s="12" t="s">
        <v>75</v>
      </c>
      <c r="AY418" s="168" t="s">
        <v>155</v>
      </c>
    </row>
    <row r="419" spans="2:65" s="10" customFormat="1" ht="16.5" customHeight="1">
      <c r="B419" s="155"/>
      <c r="E419" s="156" t="s">
        <v>5</v>
      </c>
      <c r="F419" s="252" t="s">
        <v>514</v>
      </c>
      <c r="G419" s="253"/>
      <c r="H419" s="253"/>
      <c r="I419" s="253"/>
      <c r="K419" s="157">
        <v>111.9</v>
      </c>
      <c r="R419" s="158"/>
      <c r="T419" s="159"/>
      <c r="AA419" s="160"/>
      <c r="AT419" s="156" t="s">
        <v>163</v>
      </c>
      <c r="AU419" s="156" t="s">
        <v>134</v>
      </c>
      <c r="AV419" s="10" t="s">
        <v>134</v>
      </c>
      <c r="AW419" s="10" t="s">
        <v>32</v>
      </c>
      <c r="AX419" s="10" t="s">
        <v>80</v>
      </c>
      <c r="AY419" s="156" t="s">
        <v>155</v>
      </c>
    </row>
    <row r="420" spans="2:65" s="1" customFormat="1" ht="38.25" customHeight="1">
      <c r="B420" s="119"/>
      <c r="C420" s="146" t="s">
        <v>515</v>
      </c>
      <c r="D420" s="146" t="s">
        <v>156</v>
      </c>
      <c r="E420" s="147" t="s">
        <v>516</v>
      </c>
      <c r="F420" s="241" t="s">
        <v>517</v>
      </c>
      <c r="G420" s="241"/>
      <c r="H420" s="241"/>
      <c r="I420" s="241"/>
      <c r="J420" s="148" t="s">
        <v>261</v>
      </c>
      <c r="K420" s="149">
        <v>6.3E-2</v>
      </c>
      <c r="L420" s="242">
        <v>0</v>
      </c>
      <c r="M420" s="242"/>
      <c r="N420" s="243">
        <f>ROUND(L420*K420,3)</f>
        <v>0</v>
      </c>
      <c r="O420" s="243"/>
      <c r="P420" s="243"/>
      <c r="Q420" s="243"/>
      <c r="R420" s="122"/>
      <c r="T420" s="151" t="s">
        <v>5</v>
      </c>
      <c r="U420" s="42" t="s">
        <v>42</v>
      </c>
      <c r="W420" s="152">
        <f>V420*K420</f>
        <v>0</v>
      </c>
      <c r="X420" s="152">
        <v>1.0162899999999999</v>
      </c>
      <c r="Y420" s="152">
        <f>X420*K420</f>
        <v>6.4026269999999996E-2</v>
      </c>
      <c r="Z420" s="152">
        <v>0</v>
      </c>
      <c r="AA420" s="153">
        <f>Z420*K420</f>
        <v>0</v>
      </c>
      <c r="AR420" s="20" t="s">
        <v>160</v>
      </c>
      <c r="AT420" s="20" t="s">
        <v>156</v>
      </c>
      <c r="AU420" s="20" t="s">
        <v>134</v>
      </c>
      <c r="AY420" s="20" t="s">
        <v>155</v>
      </c>
      <c r="BE420" s="96">
        <f>IF(U420="základná",N420,0)</f>
        <v>0</v>
      </c>
      <c r="BF420" s="96">
        <f>IF(U420="znížená",N420,0)</f>
        <v>0</v>
      </c>
      <c r="BG420" s="96">
        <f>IF(U420="zákl. prenesená",N420,0)</f>
        <v>0</v>
      </c>
      <c r="BH420" s="96">
        <f>IF(U420="zníž. prenesená",N420,0)</f>
        <v>0</v>
      </c>
      <c r="BI420" s="96">
        <f>IF(U420="nulová",N420,0)</f>
        <v>0</v>
      </c>
      <c r="BJ420" s="20" t="s">
        <v>134</v>
      </c>
      <c r="BK420" s="154">
        <f>ROUND(L420*K420,3)</f>
        <v>0</v>
      </c>
      <c r="BL420" s="20" t="s">
        <v>160</v>
      </c>
      <c r="BM420" s="20" t="s">
        <v>518</v>
      </c>
    </row>
    <row r="421" spans="2:65" s="12" customFormat="1" ht="16.5" customHeight="1">
      <c r="B421" s="167"/>
      <c r="E421" s="168" t="s">
        <v>5</v>
      </c>
      <c r="F421" s="256" t="s">
        <v>519</v>
      </c>
      <c r="G421" s="257"/>
      <c r="H421" s="257"/>
      <c r="I421" s="257"/>
      <c r="K421" s="168" t="s">
        <v>5</v>
      </c>
      <c r="R421" s="169"/>
      <c r="T421" s="170"/>
      <c r="AA421" s="171"/>
      <c r="AT421" s="168" t="s">
        <v>163</v>
      </c>
      <c r="AU421" s="168" t="s">
        <v>134</v>
      </c>
      <c r="AV421" s="12" t="s">
        <v>80</v>
      </c>
      <c r="AW421" s="12" t="s">
        <v>32</v>
      </c>
      <c r="AX421" s="12" t="s">
        <v>75</v>
      </c>
      <c r="AY421" s="168" t="s">
        <v>155</v>
      </c>
    </row>
    <row r="422" spans="2:65" s="10" customFormat="1" ht="16.5" customHeight="1">
      <c r="B422" s="155"/>
      <c r="E422" s="156" t="s">
        <v>5</v>
      </c>
      <c r="F422" s="252" t="s">
        <v>520</v>
      </c>
      <c r="G422" s="253"/>
      <c r="H422" s="253"/>
      <c r="I422" s="253"/>
      <c r="K422" s="157">
        <v>6.3E-2</v>
      </c>
      <c r="R422" s="158"/>
      <c r="T422" s="159"/>
      <c r="AA422" s="160"/>
      <c r="AT422" s="156" t="s">
        <v>163</v>
      </c>
      <c r="AU422" s="156" t="s">
        <v>134</v>
      </c>
      <c r="AV422" s="10" t="s">
        <v>134</v>
      </c>
      <c r="AW422" s="10" t="s">
        <v>32</v>
      </c>
      <c r="AX422" s="10" t="s">
        <v>80</v>
      </c>
      <c r="AY422" s="156" t="s">
        <v>155</v>
      </c>
    </row>
    <row r="423" spans="2:65" s="1" customFormat="1" ht="25.5" customHeight="1">
      <c r="B423" s="119"/>
      <c r="C423" s="146" t="s">
        <v>521</v>
      </c>
      <c r="D423" s="146" t="s">
        <v>156</v>
      </c>
      <c r="E423" s="147" t="s">
        <v>522</v>
      </c>
      <c r="F423" s="241" t="s">
        <v>523</v>
      </c>
      <c r="G423" s="241"/>
      <c r="H423" s="241"/>
      <c r="I423" s="241"/>
      <c r="J423" s="148" t="s">
        <v>159</v>
      </c>
      <c r="K423" s="149">
        <v>4.8499999999999996</v>
      </c>
      <c r="L423" s="242">
        <v>0</v>
      </c>
      <c r="M423" s="242"/>
      <c r="N423" s="243">
        <f>ROUND(L423*K423,3)</f>
        <v>0</v>
      </c>
      <c r="O423" s="243"/>
      <c r="P423" s="243"/>
      <c r="Q423" s="243"/>
      <c r="R423" s="122"/>
      <c r="T423" s="151" t="s">
        <v>5</v>
      </c>
      <c r="U423" s="42" t="s">
        <v>42</v>
      </c>
      <c r="W423" s="152">
        <f>V423*K423</f>
        <v>0</v>
      </c>
      <c r="X423" s="152">
        <v>2.5652599999999999</v>
      </c>
      <c r="Y423" s="152">
        <f>X423*K423</f>
        <v>12.441510999999998</v>
      </c>
      <c r="Z423" s="152">
        <v>0</v>
      </c>
      <c r="AA423" s="153">
        <f>Z423*K423</f>
        <v>0</v>
      </c>
      <c r="AR423" s="20" t="s">
        <v>160</v>
      </c>
      <c r="AT423" s="20" t="s">
        <v>156</v>
      </c>
      <c r="AU423" s="20" t="s">
        <v>134</v>
      </c>
      <c r="AY423" s="20" t="s">
        <v>155</v>
      </c>
      <c r="BE423" s="96">
        <f>IF(U423="základná",N423,0)</f>
        <v>0</v>
      </c>
      <c r="BF423" s="96">
        <f>IF(U423="znížená",N423,0)</f>
        <v>0</v>
      </c>
      <c r="BG423" s="96">
        <f>IF(U423="zákl. prenesená",N423,0)</f>
        <v>0</v>
      </c>
      <c r="BH423" s="96">
        <f>IF(U423="zníž. prenesená",N423,0)</f>
        <v>0</v>
      </c>
      <c r="BI423" s="96">
        <f>IF(U423="nulová",N423,0)</f>
        <v>0</v>
      </c>
      <c r="BJ423" s="20" t="s">
        <v>134</v>
      </c>
      <c r="BK423" s="154">
        <f>ROUND(L423*K423,3)</f>
        <v>0</v>
      </c>
      <c r="BL423" s="20" t="s">
        <v>160</v>
      </c>
      <c r="BM423" s="20" t="s">
        <v>524</v>
      </c>
    </row>
    <row r="424" spans="2:65" s="12" customFormat="1" ht="16.5" customHeight="1">
      <c r="B424" s="167"/>
      <c r="E424" s="168" t="s">
        <v>5</v>
      </c>
      <c r="F424" s="256" t="s">
        <v>525</v>
      </c>
      <c r="G424" s="257"/>
      <c r="H424" s="257"/>
      <c r="I424" s="257"/>
      <c r="K424" s="168" t="s">
        <v>5</v>
      </c>
      <c r="R424" s="169"/>
      <c r="T424" s="170"/>
      <c r="AA424" s="171"/>
      <c r="AT424" s="168" t="s">
        <v>163</v>
      </c>
      <c r="AU424" s="168" t="s">
        <v>134</v>
      </c>
      <c r="AV424" s="12" t="s">
        <v>80</v>
      </c>
      <c r="AW424" s="12" t="s">
        <v>32</v>
      </c>
      <c r="AX424" s="12" t="s">
        <v>75</v>
      </c>
      <c r="AY424" s="168" t="s">
        <v>155</v>
      </c>
    </row>
    <row r="425" spans="2:65" s="10" customFormat="1" ht="16.5" customHeight="1">
      <c r="B425" s="155"/>
      <c r="E425" s="156" t="s">
        <v>5</v>
      </c>
      <c r="F425" s="252" t="s">
        <v>526</v>
      </c>
      <c r="G425" s="253"/>
      <c r="H425" s="253"/>
      <c r="I425" s="253"/>
      <c r="K425" s="157">
        <v>0.68400000000000005</v>
      </c>
      <c r="R425" s="158"/>
      <c r="T425" s="159"/>
      <c r="AA425" s="160"/>
      <c r="AT425" s="156" t="s">
        <v>163</v>
      </c>
      <c r="AU425" s="156" t="s">
        <v>134</v>
      </c>
      <c r="AV425" s="10" t="s">
        <v>134</v>
      </c>
      <c r="AW425" s="10" t="s">
        <v>32</v>
      </c>
      <c r="AX425" s="10" t="s">
        <v>75</v>
      </c>
      <c r="AY425" s="156" t="s">
        <v>155</v>
      </c>
    </row>
    <row r="426" spans="2:65" s="10" customFormat="1" ht="16.5" customHeight="1">
      <c r="B426" s="155"/>
      <c r="E426" s="156" t="s">
        <v>5</v>
      </c>
      <c r="F426" s="252" t="s">
        <v>527</v>
      </c>
      <c r="G426" s="253"/>
      <c r="H426" s="253"/>
      <c r="I426" s="253"/>
      <c r="K426" s="157">
        <v>1.764</v>
      </c>
      <c r="R426" s="158"/>
      <c r="T426" s="159"/>
      <c r="AA426" s="160"/>
      <c r="AT426" s="156" t="s">
        <v>163</v>
      </c>
      <c r="AU426" s="156" t="s">
        <v>134</v>
      </c>
      <c r="AV426" s="10" t="s">
        <v>134</v>
      </c>
      <c r="AW426" s="10" t="s">
        <v>32</v>
      </c>
      <c r="AX426" s="10" t="s">
        <v>75</v>
      </c>
      <c r="AY426" s="156" t="s">
        <v>155</v>
      </c>
    </row>
    <row r="427" spans="2:65" s="11" customFormat="1" ht="16.5" customHeight="1">
      <c r="B427" s="161"/>
      <c r="E427" s="162" t="s">
        <v>5</v>
      </c>
      <c r="F427" s="254" t="s">
        <v>166</v>
      </c>
      <c r="G427" s="255"/>
      <c r="H427" s="255"/>
      <c r="I427" s="255"/>
      <c r="K427" s="163">
        <v>2.448</v>
      </c>
      <c r="R427" s="164"/>
      <c r="T427" s="165"/>
      <c r="AA427" s="166"/>
      <c r="AT427" s="162" t="s">
        <v>163</v>
      </c>
      <c r="AU427" s="162" t="s">
        <v>134</v>
      </c>
      <c r="AV427" s="11" t="s">
        <v>160</v>
      </c>
      <c r="AW427" s="11" t="s">
        <v>32</v>
      </c>
      <c r="AX427" s="11" t="s">
        <v>75</v>
      </c>
      <c r="AY427" s="162" t="s">
        <v>155</v>
      </c>
    </row>
    <row r="428" spans="2:65" s="12" customFormat="1" ht="16.5" customHeight="1">
      <c r="B428" s="167"/>
      <c r="E428" s="168" t="s">
        <v>5</v>
      </c>
      <c r="F428" s="260" t="s">
        <v>528</v>
      </c>
      <c r="G428" s="261"/>
      <c r="H428" s="261"/>
      <c r="I428" s="261"/>
      <c r="K428" s="168" t="s">
        <v>5</v>
      </c>
      <c r="R428" s="169"/>
      <c r="T428" s="170"/>
      <c r="AA428" s="171"/>
      <c r="AT428" s="168" t="s">
        <v>163</v>
      </c>
      <c r="AU428" s="168" t="s">
        <v>134</v>
      </c>
      <c r="AV428" s="12" t="s">
        <v>80</v>
      </c>
      <c r="AW428" s="12" t="s">
        <v>32</v>
      </c>
      <c r="AX428" s="12" t="s">
        <v>75</v>
      </c>
      <c r="AY428" s="168" t="s">
        <v>155</v>
      </c>
    </row>
    <row r="429" spans="2:65" s="10" customFormat="1" ht="16.5" customHeight="1">
      <c r="B429" s="155"/>
      <c r="E429" s="156" t="s">
        <v>5</v>
      </c>
      <c r="F429" s="252" t="s">
        <v>529</v>
      </c>
      <c r="G429" s="253"/>
      <c r="H429" s="253"/>
      <c r="I429" s="253"/>
      <c r="K429" s="157">
        <v>4.8499999999999996</v>
      </c>
      <c r="R429" s="158"/>
      <c r="T429" s="159"/>
      <c r="AA429" s="160"/>
      <c r="AT429" s="156" t="s">
        <v>163</v>
      </c>
      <c r="AU429" s="156" t="s">
        <v>134</v>
      </c>
      <c r="AV429" s="10" t="s">
        <v>134</v>
      </c>
      <c r="AW429" s="10" t="s">
        <v>32</v>
      </c>
      <c r="AX429" s="10" t="s">
        <v>80</v>
      </c>
      <c r="AY429" s="156" t="s">
        <v>155</v>
      </c>
    </row>
    <row r="430" spans="2:65" s="1" customFormat="1" ht="25.5" customHeight="1">
      <c r="B430" s="119"/>
      <c r="C430" s="146" t="s">
        <v>530</v>
      </c>
      <c r="D430" s="146" t="s">
        <v>156</v>
      </c>
      <c r="E430" s="147" t="s">
        <v>531</v>
      </c>
      <c r="F430" s="241" t="s">
        <v>532</v>
      </c>
      <c r="G430" s="241"/>
      <c r="H430" s="241"/>
      <c r="I430" s="241"/>
      <c r="J430" s="148" t="s">
        <v>159</v>
      </c>
      <c r="K430" s="149">
        <v>49.281999999999996</v>
      </c>
      <c r="L430" s="242">
        <v>0</v>
      </c>
      <c r="M430" s="242"/>
      <c r="N430" s="243">
        <f>ROUND(L430*K430,3)</f>
        <v>0</v>
      </c>
      <c r="O430" s="243"/>
      <c r="P430" s="243"/>
      <c r="Q430" s="243"/>
      <c r="R430" s="122"/>
      <c r="T430" s="151" t="s">
        <v>5</v>
      </c>
      <c r="U430" s="42" t="s">
        <v>42</v>
      </c>
      <c r="W430" s="152">
        <f>V430*K430</f>
        <v>0</v>
      </c>
      <c r="X430" s="152">
        <v>2.4775299999999998</v>
      </c>
      <c r="Y430" s="152">
        <f>X430*K430</f>
        <v>122.09763345999998</v>
      </c>
      <c r="Z430" s="152">
        <v>0</v>
      </c>
      <c r="AA430" s="153">
        <f>Z430*K430</f>
        <v>0</v>
      </c>
      <c r="AR430" s="20" t="s">
        <v>160</v>
      </c>
      <c r="AT430" s="20" t="s">
        <v>156</v>
      </c>
      <c r="AU430" s="20" t="s">
        <v>134</v>
      </c>
      <c r="AY430" s="20" t="s">
        <v>155</v>
      </c>
      <c r="BE430" s="96">
        <f>IF(U430="základná",N430,0)</f>
        <v>0</v>
      </c>
      <c r="BF430" s="96">
        <f>IF(U430="znížená",N430,0)</f>
        <v>0</v>
      </c>
      <c r="BG430" s="96">
        <f>IF(U430="zákl. prenesená",N430,0)</f>
        <v>0</v>
      </c>
      <c r="BH430" s="96">
        <f>IF(U430="zníž. prenesená",N430,0)</f>
        <v>0</v>
      </c>
      <c r="BI430" s="96">
        <f>IF(U430="nulová",N430,0)</f>
        <v>0</v>
      </c>
      <c r="BJ430" s="20" t="s">
        <v>134</v>
      </c>
      <c r="BK430" s="154">
        <f>ROUND(L430*K430,3)</f>
        <v>0</v>
      </c>
      <c r="BL430" s="20" t="s">
        <v>160</v>
      </c>
      <c r="BM430" s="20" t="s">
        <v>533</v>
      </c>
    </row>
    <row r="431" spans="2:65" s="12" customFormat="1" ht="16.5" customHeight="1">
      <c r="B431" s="167"/>
      <c r="E431" s="168" t="s">
        <v>5</v>
      </c>
      <c r="F431" s="256" t="s">
        <v>528</v>
      </c>
      <c r="G431" s="257"/>
      <c r="H431" s="257"/>
      <c r="I431" s="257"/>
      <c r="K431" s="168" t="s">
        <v>5</v>
      </c>
      <c r="R431" s="169"/>
      <c r="T431" s="170"/>
      <c r="AA431" s="171"/>
      <c r="AT431" s="168" t="s">
        <v>163</v>
      </c>
      <c r="AU431" s="168" t="s">
        <v>134</v>
      </c>
      <c r="AV431" s="12" t="s">
        <v>80</v>
      </c>
      <c r="AW431" s="12" t="s">
        <v>32</v>
      </c>
      <c r="AX431" s="12" t="s">
        <v>75</v>
      </c>
      <c r="AY431" s="168" t="s">
        <v>155</v>
      </c>
    </row>
    <row r="432" spans="2:65" s="10" customFormat="1" ht="16.5" customHeight="1">
      <c r="B432" s="155"/>
      <c r="E432" s="156" t="s">
        <v>5</v>
      </c>
      <c r="F432" s="252" t="s">
        <v>529</v>
      </c>
      <c r="G432" s="253"/>
      <c r="H432" s="253"/>
      <c r="I432" s="253"/>
      <c r="K432" s="157">
        <v>4.8499999999999996</v>
      </c>
      <c r="R432" s="158"/>
      <c r="T432" s="159"/>
      <c r="AA432" s="160"/>
      <c r="AT432" s="156" t="s">
        <v>163</v>
      </c>
      <c r="AU432" s="156" t="s">
        <v>134</v>
      </c>
      <c r="AV432" s="10" t="s">
        <v>134</v>
      </c>
      <c r="AW432" s="10" t="s">
        <v>32</v>
      </c>
      <c r="AX432" s="10" t="s">
        <v>75</v>
      </c>
      <c r="AY432" s="156" t="s">
        <v>155</v>
      </c>
    </row>
    <row r="433" spans="2:65" s="12" customFormat="1" ht="16.5" customHeight="1">
      <c r="B433" s="167"/>
      <c r="E433" s="168" t="s">
        <v>5</v>
      </c>
      <c r="F433" s="260" t="s">
        <v>534</v>
      </c>
      <c r="G433" s="261"/>
      <c r="H433" s="261"/>
      <c r="I433" s="261"/>
      <c r="K433" s="168" t="s">
        <v>5</v>
      </c>
      <c r="R433" s="169"/>
      <c r="T433" s="170"/>
      <c r="AA433" s="171"/>
      <c r="AT433" s="168" t="s">
        <v>163</v>
      </c>
      <c r="AU433" s="168" t="s">
        <v>134</v>
      </c>
      <c r="AV433" s="12" t="s">
        <v>80</v>
      </c>
      <c r="AW433" s="12" t="s">
        <v>32</v>
      </c>
      <c r="AX433" s="12" t="s">
        <v>75</v>
      </c>
      <c r="AY433" s="168" t="s">
        <v>155</v>
      </c>
    </row>
    <row r="434" spans="2:65" s="10" customFormat="1" ht="16.5" customHeight="1">
      <c r="B434" s="155"/>
      <c r="E434" s="156" t="s">
        <v>5</v>
      </c>
      <c r="F434" s="252" t="s">
        <v>535</v>
      </c>
      <c r="G434" s="253"/>
      <c r="H434" s="253"/>
      <c r="I434" s="253"/>
      <c r="K434" s="157">
        <v>17.34</v>
      </c>
      <c r="R434" s="158"/>
      <c r="T434" s="159"/>
      <c r="AA434" s="160"/>
      <c r="AT434" s="156" t="s">
        <v>163</v>
      </c>
      <c r="AU434" s="156" t="s">
        <v>134</v>
      </c>
      <c r="AV434" s="10" t="s">
        <v>134</v>
      </c>
      <c r="AW434" s="10" t="s">
        <v>32</v>
      </c>
      <c r="AX434" s="10" t="s">
        <v>75</v>
      </c>
      <c r="AY434" s="156" t="s">
        <v>155</v>
      </c>
    </row>
    <row r="435" spans="2:65" s="10" customFormat="1" ht="16.5" customHeight="1">
      <c r="B435" s="155"/>
      <c r="E435" s="156" t="s">
        <v>5</v>
      </c>
      <c r="F435" s="252" t="s">
        <v>536</v>
      </c>
      <c r="G435" s="253"/>
      <c r="H435" s="253"/>
      <c r="I435" s="253"/>
      <c r="K435" s="157">
        <v>3.371</v>
      </c>
      <c r="R435" s="158"/>
      <c r="T435" s="159"/>
      <c r="AA435" s="160"/>
      <c r="AT435" s="156" t="s">
        <v>163</v>
      </c>
      <c r="AU435" s="156" t="s">
        <v>134</v>
      </c>
      <c r="AV435" s="10" t="s">
        <v>134</v>
      </c>
      <c r="AW435" s="10" t="s">
        <v>32</v>
      </c>
      <c r="AX435" s="10" t="s">
        <v>75</v>
      </c>
      <c r="AY435" s="156" t="s">
        <v>155</v>
      </c>
    </row>
    <row r="436" spans="2:65" s="10" customFormat="1" ht="16.5" customHeight="1">
      <c r="B436" s="155"/>
      <c r="E436" s="156" t="s">
        <v>5</v>
      </c>
      <c r="F436" s="252" t="s">
        <v>537</v>
      </c>
      <c r="G436" s="253"/>
      <c r="H436" s="253"/>
      <c r="I436" s="253"/>
      <c r="K436" s="157">
        <v>2.64</v>
      </c>
      <c r="R436" s="158"/>
      <c r="T436" s="159"/>
      <c r="AA436" s="160"/>
      <c r="AT436" s="156" t="s">
        <v>163</v>
      </c>
      <c r="AU436" s="156" t="s">
        <v>134</v>
      </c>
      <c r="AV436" s="10" t="s">
        <v>134</v>
      </c>
      <c r="AW436" s="10" t="s">
        <v>32</v>
      </c>
      <c r="AX436" s="10" t="s">
        <v>75</v>
      </c>
      <c r="AY436" s="156" t="s">
        <v>155</v>
      </c>
    </row>
    <row r="437" spans="2:65" s="12" customFormat="1" ht="16.5" customHeight="1">
      <c r="B437" s="167"/>
      <c r="E437" s="168" t="s">
        <v>5</v>
      </c>
      <c r="F437" s="260" t="s">
        <v>538</v>
      </c>
      <c r="G437" s="261"/>
      <c r="H437" s="261"/>
      <c r="I437" s="261"/>
      <c r="K437" s="168" t="s">
        <v>5</v>
      </c>
      <c r="R437" s="169"/>
      <c r="T437" s="170"/>
      <c r="AA437" s="171"/>
      <c r="AT437" s="168" t="s">
        <v>163</v>
      </c>
      <c r="AU437" s="168" t="s">
        <v>134</v>
      </c>
      <c r="AV437" s="12" t="s">
        <v>80</v>
      </c>
      <c r="AW437" s="12" t="s">
        <v>32</v>
      </c>
      <c r="AX437" s="12" t="s">
        <v>75</v>
      </c>
      <c r="AY437" s="168" t="s">
        <v>155</v>
      </c>
    </row>
    <row r="438" spans="2:65" s="10" customFormat="1" ht="16.5" customHeight="1">
      <c r="B438" s="155"/>
      <c r="E438" s="156" t="s">
        <v>5</v>
      </c>
      <c r="F438" s="252" t="s">
        <v>539</v>
      </c>
      <c r="G438" s="253"/>
      <c r="H438" s="253"/>
      <c r="I438" s="253"/>
      <c r="K438" s="157">
        <v>8.6950000000000003</v>
      </c>
      <c r="R438" s="158"/>
      <c r="T438" s="159"/>
      <c r="AA438" s="160"/>
      <c r="AT438" s="156" t="s">
        <v>163</v>
      </c>
      <c r="AU438" s="156" t="s">
        <v>134</v>
      </c>
      <c r="AV438" s="10" t="s">
        <v>134</v>
      </c>
      <c r="AW438" s="10" t="s">
        <v>32</v>
      </c>
      <c r="AX438" s="10" t="s">
        <v>75</v>
      </c>
      <c r="AY438" s="156" t="s">
        <v>155</v>
      </c>
    </row>
    <row r="439" spans="2:65" s="10" customFormat="1" ht="16.5" customHeight="1">
      <c r="B439" s="155"/>
      <c r="E439" s="156" t="s">
        <v>5</v>
      </c>
      <c r="F439" s="252" t="s">
        <v>540</v>
      </c>
      <c r="G439" s="253"/>
      <c r="H439" s="253"/>
      <c r="I439" s="253"/>
      <c r="K439" s="157">
        <v>8.0960000000000001</v>
      </c>
      <c r="R439" s="158"/>
      <c r="T439" s="159"/>
      <c r="AA439" s="160"/>
      <c r="AT439" s="156" t="s">
        <v>163</v>
      </c>
      <c r="AU439" s="156" t="s">
        <v>134</v>
      </c>
      <c r="AV439" s="10" t="s">
        <v>134</v>
      </c>
      <c r="AW439" s="10" t="s">
        <v>32</v>
      </c>
      <c r="AX439" s="10" t="s">
        <v>75</v>
      </c>
      <c r="AY439" s="156" t="s">
        <v>155</v>
      </c>
    </row>
    <row r="440" spans="2:65" s="10" customFormat="1" ht="16.5" customHeight="1">
      <c r="B440" s="155"/>
      <c r="E440" s="156" t="s">
        <v>5</v>
      </c>
      <c r="F440" s="252" t="s">
        <v>541</v>
      </c>
      <c r="G440" s="253"/>
      <c r="H440" s="253"/>
      <c r="I440" s="253"/>
      <c r="K440" s="157">
        <v>2.4089999999999998</v>
      </c>
      <c r="R440" s="158"/>
      <c r="T440" s="159"/>
      <c r="AA440" s="160"/>
      <c r="AT440" s="156" t="s">
        <v>163</v>
      </c>
      <c r="AU440" s="156" t="s">
        <v>134</v>
      </c>
      <c r="AV440" s="10" t="s">
        <v>134</v>
      </c>
      <c r="AW440" s="10" t="s">
        <v>32</v>
      </c>
      <c r="AX440" s="10" t="s">
        <v>75</v>
      </c>
      <c r="AY440" s="156" t="s">
        <v>155</v>
      </c>
    </row>
    <row r="441" spans="2:65" s="10" customFormat="1" ht="16.5" customHeight="1">
      <c r="B441" s="155"/>
      <c r="E441" s="156" t="s">
        <v>5</v>
      </c>
      <c r="F441" s="252" t="s">
        <v>542</v>
      </c>
      <c r="G441" s="253"/>
      <c r="H441" s="253"/>
      <c r="I441" s="253"/>
      <c r="K441" s="157">
        <v>1.881</v>
      </c>
      <c r="R441" s="158"/>
      <c r="T441" s="159"/>
      <c r="AA441" s="160"/>
      <c r="AT441" s="156" t="s">
        <v>163</v>
      </c>
      <c r="AU441" s="156" t="s">
        <v>134</v>
      </c>
      <c r="AV441" s="10" t="s">
        <v>134</v>
      </c>
      <c r="AW441" s="10" t="s">
        <v>32</v>
      </c>
      <c r="AX441" s="10" t="s">
        <v>75</v>
      </c>
      <c r="AY441" s="156" t="s">
        <v>155</v>
      </c>
    </row>
    <row r="442" spans="2:65" s="11" customFormat="1" ht="16.5" customHeight="1">
      <c r="B442" s="161"/>
      <c r="E442" s="162" t="s">
        <v>5</v>
      </c>
      <c r="F442" s="254" t="s">
        <v>166</v>
      </c>
      <c r="G442" s="255"/>
      <c r="H442" s="255"/>
      <c r="I442" s="255"/>
      <c r="K442" s="163">
        <v>49.281999999999996</v>
      </c>
      <c r="R442" s="164"/>
      <c r="T442" s="165"/>
      <c r="AA442" s="166"/>
      <c r="AT442" s="162" t="s">
        <v>163</v>
      </c>
      <c r="AU442" s="162" t="s">
        <v>134</v>
      </c>
      <c r="AV442" s="11" t="s">
        <v>160</v>
      </c>
      <c r="AW442" s="11" t="s">
        <v>32</v>
      </c>
      <c r="AX442" s="11" t="s">
        <v>80</v>
      </c>
      <c r="AY442" s="162" t="s">
        <v>155</v>
      </c>
    </row>
    <row r="443" spans="2:65" s="1" customFormat="1" ht="25.5" customHeight="1">
      <c r="B443" s="119"/>
      <c r="C443" s="146" t="s">
        <v>543</v>
      </c>
      <c r="D443" s="146" t="s">
        <v>156</v>
      </c>
      <c r="E443" s="147" t="s">
        <v>544</v>
      </c>
      <c r="F443" s="241" t="s">
        <v>545</v>
      </c>
      <c r="G443" s="241"/>
      <c r="H443" s="241"/>
      <c r="I443" s="241"/>
      <c r="J443" s="148" t="s">
        <v>249</v>
      </c>
      <c r="K443" s="149">
        <v>328.54599999999999</v>
      </c>
      <c r="L443" s="242">
        <v>0</v>
      </c>
      <c r="M443" s="242"/>
      <c r="N443" s="243">
        <f>ROUND(L443*K443,3)</f>
        <v>0</v>
      </c>
      <c r="O443" s="243"/>
      <c r="P443" s="243"/>
      <c r="Q443" s="243"/>
      <c r="R443" s="122"/>
      <c r="T443" s="151" t="s">
        <v>5</v>
      </c>
      <c r="U443" s="42" t="s">
        <v>42</v>
      </c>
      <c r="W443" s="152">
        <f>V443*K443</f>
        <v>0</v>
      </c>
      <c r="X443" s="152">
        <v>1.8540000000000001E-2</v>
      </c>
      <c r="Y443" s="152">
        <f>X443*K443</f>
        <v>6.0912428400000005</v>
      </c>
      <c r="Z443" s="152">
        <v>0</v>
      </c>
      <c r="AA443" s="153">
        <f>Z443*K443</f>
        <v>0</v>
      </c>
      <c r="AR443" s="20" t="s">
        <v>160</v>
      </c>
      <c r="AT443" s="20" t="s">
        <v>156</v>
      </c>
      <c r="AU443" s="20" t="s">
        <v>134</v>
      </c>
      <c r="AY443" s="20" t="s">
        <v>155</v>
      </c>
      <c r="BE443" s="96">
        <f>IF(U443="základná",N443,0)</f>
        <v>0</v>
      </c>
      <c r="BF443" s="96">
        <f>IF(U443="znížená",N443,0)</f>
        <v>0</v>
      </c>
      <c r="BG443" s="96">
        <f>IF(U443="zákl. prenesená",N443,0)</f>
        <v>0</v>
      </c>
      <c r="BH443" s="96">
        <f>IF(U443="zníž. prenesená",N443,0)</f>
        <v>0</v>
      </c>
      <c r="BI443" s="96">
        <f>IF(U443="nulová",N443,0)</f>
        <v>0</v>
      </c>
      <c r="BJ443" s="20" t="s">
        <v>134</v>
      </c>
      <c r="BK443" s="154">
        <f>ROUND(L443*K443,3)</f>
        <v>0</v>
      </c>
      <c r="BL443" s="20" t="s">
        <v>160</v>
      </c>
      <c r="BM443" s="20" t="s">
        <v>546</v>
      </c>
    </row>
    <row r="444" spans="2:65" s="12" customFormat="1" ht="16.5" customHeight="1">
      <c r="B444" s="167"/>
      <c r="E444" s="168" t="s">
        <v>5</v>
      </c>
      <c r="F444" s="256" t="s">
        <v>528</v>
      </c>
      <c r="G444" s="257"/>
      <c r="H444" s="257"/>
      <c r="I444" s="257"/>
      <c r="K444" s="168" t="s">
        <v>5</v>
      </c>
      <c r="R444" s="169"/>
      <c r="T444" s="170"/>
      <c r="AA444" s="171"/>
      <c r="AT444" s="168" t="s">
        <v>163</v>
      </c>
      <c r="AU444" s="168" t="s">
        <v>134</v>
      </c>
      <c r="AV444" s="12" t="s">
        <v>80</v>
      </c>
      <c r="AW444" s="12" t="s">
        <v>32</v>
      </c>
      <c r="AX444" s="12" t="s">
        <v>75</v>
      </c>
      <c r="AY444" s="168" t="s">
        <v>155</v>
      </c>
    </row>
    <row r="445" spans="2:65" s="10" customFormat="1" ht="16.5" customHeight="1">
      <c r="B445" s="155"/>
      <c r="E445" s="156" t="s">
        <v>5</v>
      </c>
      <c r="F445" s="252" t="s">
        <v>547</v>
      </c>
      <c r="G445" s="253"/>
      <c r="H445" s="253"/>
      <c r="I445" s="253"/>
      <c r="K445" s="157">
        <v>32.335999999999999</v>
      </c>
      <c r="R445" s="158"/>
      <c r="T445" s="159"/>
      <c r="AA445" s="160"/>
      <c r="AT445" s="156" t="s">
        <v>163</v>
      </c>
      <c r="AU445" s="156" t="s">
        <v>134</v>
      </c>
      <c r="AV445" s="10" t="s">
        <v>134</v>
      </c>
      <c r="AW445" s="10" t="s">
        <v>32</v>
      </c>
      <c r="AX445" s="10" t="s">
        <v>75</v>
      </c>
      <c r="AY445" s="156" t="s">
        <v>155</v>
      </c>
    </row>
    <row r="446" spans="2:65" s="12" customFormat="1" ht="16.5" customHeight="1">
      <c r="B446" s="167"/>
      <c r="E446" s="168" t="s">
        <v>5</v>
      </c>
      <c r="F446" s="260" t="s">
        <v>534</v>
      </c>
      <c r="G446" s="261"/>
      <c r="H446" s="261"/>
      <c r="I446" s="261"/>
      <c r="K446" s="168" t="s">
        <v>5</v>
      </c>
      <c r="R446" s="169"/>
      <c r="T446" s="170"/>
      <c r="AA446" s="171"/>
      <c r="AT446" s="168" t="s">
        <v>163</v>
      </c>
      <c r="AU446" s="168" t="s">
        <v>134</v>
      </c>
      <c r="AV446" s="12" t="s">
        <v>80</v>
      </c>
      <c r="AW446" s="12" t="s">
        <v>32</v>
      </c>
      <c r="AX446" s="12" t="s">
        <v>75</v>
      </c>
      <c r="AY446" s="168" t="s">
        <v>155</v>
      </c>
    </row>
    <row r="447" spans="2:65" s="10" customFormat="1" ht="16.5" customHeight="1">
      <c r="B447" s="155"/>
      <c r="E447" s="156" t="s">
        <v>5</v>
      </c>
      <c r="F447" s="252" t="s">
        <v>548</v>
      </c>
      <c r="G447" s="253"/>
      <c r="H447" s="253"/>
      <c r="I447" s="253"/>
      <c r="K447" s="157">
        <v>115.601</v>
      </c>
      <c r="R447" s="158"/>
      <c r="T447" s="159"/>
      <c r="AA447" s="160"/>
      <c r="AT447" s="156" t="s">
        <v>163</v>
      </c>
      <c r="AU447" s="156" t="s">
        <v>134</v>
      </c>
      <c r="AV447" s="10" t="s">
        <v>134</v>
      </c>
      <c r="AW447" s="10" t="s">
        <v>32</v>
      </c>
      <c r="AX447" s="10" t="s">
        <v>75</v>
      </c>
      <c r="AY447" s="156" t="s">
        <v>155</v>
      </c>
    </row>
    <row r="448" spans="2:65" s="10" customFormat="1" ht="16.5" customHeight="1">
      <c r="B448" s="155"/>
      <c r="E448" s="156" t="s">
        <v>5</v>
      </c>
      <c r="F448" s="252" t="s">
        <v>549</v>
      </c>
      <c r="G448" s="253"/>
      <c r="H448" s="253"/>
      <c r="I448" s="253"/>
      <c r="K448" s="157">
        <v>22.47</v>
      </c>
      <c r="R448" s="158"/>
      <c r="T448" s="159"/>
      <c r="AA448" s="160"/>
      <c r="AT448" s="156" t="s">
        <v>163</v>
      </c>
      <c r="AU448" s="156" t="s">
        <v>134</v>
      </c>
      <c r="AV448" s="10" t="s">
        <v>134</v>
      </c>
      <c r="AW448" s="10" t="s">
        <v>32</v>
      </c>
      <c r="AX448" s="10" t="s">
        <v>75</v>
      </c>
      <c r="AY448" s="156" t="s">
        <v>155</v>
      </c>
    </row>
    <row r="449" spans="2:65" s="10" customFormat="1" ht="16.5" customHeight="1">
      <c r="B449" s="155"/>
      <c r="E449" s="156" t="s">
        <v>5</v>
      </c>
      <c r="F449" s="252" t="s">
        <v>550</v>
      </c>
      <c r="G449" s="253"/>
      <c r="H449" s="253"/>
      <c r="I449" s="253"/>
      <c r="K449" s="157">
        <v>17.603000000000002</v>
      </c>
      <c r="R449" s="158"/>
      <c r="T449" s="159"/>
      <c r="AA449" s="160"/>
      <c r="AT449" s="156" t="s">
        <v>163</v>
      </c>
      <c r="AU449" s="156" t="s">
        <v>134</v>
      </c>
      <c r="AV449" s="10" t="s">
        <v>134</v>
      </c>
      <c r="AW449" s="10" t="s">
        <v>32</v>
      </c>
      <c r="AX449" s="10" t="s">
        <v>75</v>
      </c>
      <c r="AY449" s="156" t="s">
        <v>155</v>
      </c>
    </row>
    <row r="450" spans="2:65" s="12" customFormat="1" ht="16.5" customHeight="1">
      <c r="B450" s="167"/>
      <c r="E450" s="168" t="s">
        <v>5</v>
      </c>
      <c r="F450" s="260" t="s">
        <v>538</v>
      </c>
      <c r="G450" s="261"/>
      <c r="H450" s="261"/>
      <c r="I450" s="261"/>
      <c r="K450" s="168" t="s">
        <v>5</v>
      </c>
      <c r="R450" s="169"/>
      <c r="T450" s="170"/>
      <c r="AA450" s="171"/>
      <c r="AT450" s="168" t="s">
        <v>163</v>
      </c>
      <c r="AU450" s="168" t="s">
        <v>134</v>
      </c>
      <c r="AV450" s="12" t="s">
        <v>80</v>
      </c>
      <c r="AW450" s="12" t="s">
        <v>32</v>
      </c>
      <c r="AX450" s="12" t="s">
        <v>75</v>
      </c>
      <c r="AY450" s="168" t="s">
        <v>155</v>
      </c>
    </row>
    <row r="451" spans="2:65" s="10" customFormat="1" ht="16.5" customHeight="1">
      <c r="B451" s="155"/>
      <c r="E451" s="156" t="s">
        <v>5</v>
      </c>
      <c r="F451" s="252" t="s">
        <v>551</v>
      </c>
      <c r="G451" s="253"/>
      <c r="H451" s="253"/>
      <c r="I451" s="253"/>
      <c r="K451" s="157">
        <v>57.966000000000001</v>
      </c>
      <c r="R451" s="158"/>
      <c r="T451" s="159"/>
      <c r="AA451" s="160"/>
      <c r="AT451" s="156" t="s">
        <v>163</v>
      </c>
      <c r="AU451" s="156" t="s">
        <v>134</v>
      </c>
      <c r="AV451" s="10" t="s">
        <v>134</v>
      </c>
      <c r="AW451" s="10" t="s">
        <v>32</v>
      </c>
      <c r="AX451" s="10" t="s">
        <v>75</v>
      </c>
      <c r="AY451" s="156" t="s">
        <v>155</v>
      </c>
    </row>
    <row r="452" spans="2:65" s="10" customFormat="1" ht="16.5" customHeight="1">
      <c r="B452" s="155"/>
      <c r="E452" s="156" t="s">
        <v>5</v>
      </c>
      <c r="F452" s="252" t="s">
        <v>552</v>
      </c>
      <c r="G452" s="253"/>
      <c r="H452" s="253"/>
      <c r="I452" s="253"/>
      <c r="K452" s="157">
        <v>53.972000000000001</v>
      </c>
      <c r="R452" s="158"/>
      <c r="T452" s="159"/>
      <c r="AA452" s="160"/>
      <c r="AT452" s="156" t="s">
        <v>163</v>
      </c>
      <c r="AU452" s="156" t="s">
        <v>134</v>
      </c>
      <c r="AV452" s="10" t="s">
        <v>134</v>
      </c>
      <c r="AW452" s="10" t="s">
        <v>32</v>
      </c>
      <c r="AX452" s="10" t="s">
        <v>75</v>
      </c>
      <c r="AY452" s="156" t="s">
        <v>155</v>
      </c>
    </row>
    <row r="453" spans="2:65" s="10" customFormat="1" ht="16.5" customHeight="1">
      <c r="B453" s="155"/>
      <c r="E453" s="156" t="s">
        <v>5</v>
      </c>
      <c r="F453" s="252" t="s">
        <v>553</v>
      </c>
      <c r="G453" s="253"/>
      <c r="H453" s="253"/>
      <c r="I453" s="253"/>
      <c r="K453" s="157">
        <v>16.058</v>
      </c>
      <c r="R453" s="158"/>
      <c r="T453" s="159"/>
      <c r="AA453" s="160"/>
      <c r="AT453" s="156" t="s">
        <v>163</v>
      </c>
      <c r="AU453" s="156" t="s">
        <v>134</v>
      </c>
      <c r="AV453" s="10" t="s">
        <v>134</v>
      </c>
      <c r="AW453" s="10" t="s">
        <v>32</v>
      </c>
      <c r="AX453" s="10" t="s">
        <v>75</v>
      </c>
      <c r="AY453" s="156" t="s">
        <v>155</v>
      </c>
    </row>
    <row r="454" spans="2:65" s="10" customFormat="1" ht="16.5" customHeight="1">
      <c r="B454" s="155"/>
      <c r="E454" s="156" t="s">
        <v>5</v>
      </c>
      <c r="F454" s="252" t="s">
        <v>554</v>
      </c>
      <c r="G454" s="253"/>
      <c r="H454" s="253"/>
      <c r="I454" s="253"/>
      <c r="K454" s="157">
        <v>12.54</v>
      </c>
      <c r="R454" s="158"/>
      <c r="T454" s="159"/>
      <c r="AA454" s="160"/>
      <c r="AT454" s="156" t="s">
        <v>163</v>
      </c>
      <c r="AU454" s="156" t="s">
        <v>134</v>
      </c>
      <c r="AV454" s="10" t="s">
        <v>134</v>
      </c>
      <c r="AW454" s="10" t="s">
        <v>32</v>
      </c>
      <c r="AX454" s="10" t="s">
        <v>75</v>
      </c>
      <c r="AY454" s="156" t="s">
        <v>155</v>
      </c>
    </row>
    <row r="455" spans="2:65" s="11" customFormat="1" ht="16.5" customHeight="1">
      <c r="B455" s="161"/>
      <c r="E455" s="162" t="s">
        <v>5</v>
      </c>
      <c r="F455" s="254" t="s">
        <v>166</v>
      </c>
      <c r="G455" s="255"/>
      <c r="H455" s="255"/>
      <c r="I455" s="255"/>
      <c r="K455" s="163">
        <v>328.54599999999999</v>
      </c>
      <c r="R455" s="164"/>
      <c r="T455" s="165"/>
      <c r="AA455" s="166"/>
      <c r="AT455" s="162" t="s">
        <v>163</v>
      </c>
      <c r="AU455" s="162" t="s">
        <v>134</v>
      </c>
      <c r="AV455" s="11" t="s">
        <v>160</v>
      </c>
      <c r="AW455" s="11" t="s">
        <v>32</v>
      </c>
      <c r="AX455" s="11" t="s">
        <v>80</v>
      </c>
      <c r="AY455" s="162" t="s">
        <v>155</v>
      </c>
    </row>
    <row r="456" spans="2:65" s="1" customFormat="1" ht="25.5" customHeight="1">
      <c r="B456" s="119"/>
      <c r="C456" s="146" t="s">
        <v>555</v>
      </c>
      <c r="D456" s="146" t="s">
        <v>156</v>
      </c>
      <c r="E456" s="147" t="s">
        <v>556</v>
      </c>
      <c r="F456" s="241" t="s">
        <v>557</v>
      </c>
      <c r="G456" s="241"/>
      <c r="H456" s="241"/>
      <c r="I456" s="241"/>
      <c r="J456" s="148" t="s">
        <v>249</v>
      </c>
      <c r="K456" s="149">
        <v>328.54599999999999</v>
      </c>
      <c r="L456" s="242">
        <v>0</v>
      </c>
      <c r="M456" s="242"/>
      <c r="N456" s="243">
        <f>ROUND(L456*K456,3)</f>
        <v>0</v>
      </c>
      <c r="O456" s="243"/>
      <c r="P456" s="243"/>
      <c r="Q456" s="243"/>
      <c r="R456" s="122"/>
      <c r="T456" s="151" t="s">
        <v>5</v>
      </c>
      <c r="U456" s="42" t="s">
        <v>42</v>
      </c>
      <c r="W456" s="152">
        <f>V456*K456</f>
        <v>0</v>
      </c>
      <c r="X456" s="152">
        <v>0</v>
      </c>
      <c r="Y456" s="152">
        <f>X456*K456</f>
        <v>0</v>
      </c>
      <c r="Z456" s="152">
        <v>0</v>
      </c>
      <c r="AA456" s="153">
        <f>Z456*K456</f>
        <v>0</v>
      </c>
      <c r="AR456" s="20" t="s">
        <v>160</v>
      </c>
      <c r="AT456" s="20" t="s">
        <v>156</v>
      </c>
      <c r="AU456" s="20" t="s">
        <v>134</v>
      </c>
      <c r="AY456" s="20" t="s">
        <v>155</v>
      </c>
      <c r="BE456" s="96">
        <f>IF(U456="základná",N456,0)</f>
        <v>0</v>
      </c>
      <c r="BF456" s="96">
        <f>IF(U456="znížená",N456,0)</f>
        <v>0</v>
      </c>
      <c r="BG456" s="96">
        <f>IF(U456="zákl. prenesená",N456,0)</f>
        <v>0</v>
      </c>
      <c r="BH456" s="96">
        <f>IF(U456="zníž. prenesená",N456,0)</f>
        <v>0</v>
      </c>
      <c r="BI456" s="96">
        <f>IF(U456="nulová",N456,0)</f>
        <v>0</v>
      </c>
      <c r="BJ456" s="20" t="s">
        <v>134</v>
      </c>
      <c r="BK456" s="154">
        <f>ROUND(L456*K456,3)</f>
        <v>0</v>
      </c>
      <c r="BL456" s="20" t="s">
        <v>160</v>
      </c>
      <c r="BM456" s="20" t="s">
        <v>558</v>
      </c>
    </row>
    <row r="457" spans="2:65" s="1" customFormat="1" ht="25.5" customHeight="1">
      <c r="B457" s="119"/>
      <c r="C457" s="146" t="s">
        <v>559</v>
      </c>
      <c r="D457" s="146" t="s">
        <v>156</v>
      </c>
      <c r="E457" s="147" t="s">
        <v>560</v>
      </c>
      <c r="F457" s="241" t="s">
        <v>561</v>
      </c>
      <c r="G457" s="241"/>
      <c r="H457" s="241"/>
      <c r="I457" s="241"/>
      <c r="J457" s="148" t="s">
        <v>261</v>
      </c>
      <c r="K457" s="149">
        <v>10.606</v>
      </c>
      <c r="L457" s="242">
        <v>0</v>
      </c>
      <c r="M457" s="242"/>
      <c r="N457" s="243">
        <f>ROUND(L457*K457,3)</f>
        <v>0</v>
      </c>
      <c r="O457" s="243"/>
      <c r="P457" s="243"/>
      <c r="Q457" s="243"/>
      <c r="R457" s="122"/>
      <c r="T457" s="151" t="s">
        <v>5</v>
      </c>
      <c r="U457" s="42" t="s">
        <v>42</v>
      </c>
      <c r="W457" s="152">
        <f>V457*K457</f>
        <v>0</v>
      </c>
      <c r="X457" s="152">
        <v>1.0165999999999999</v>
      </c>
      <c r="Y457" s="152">
        <f>X457*K457</f>
        <v>10.7820596</v>
      </c>
      <c r="Z457" s="152">
        <v>0</v>
      </c>
      <c r="AA457" s="153">
        <f>Z457*K457</f>
        <v>0</v>
      </c>
      <c r="AR457" s="20" t="s">
        <v>160</v>
      </c>
      <c r="AT457" s="20" t="s">
        <v>156</v>
      </c>
      <c r="AU457" s="20" t="s">
        <v>134</v>
      </c>
      <c r="AY457" s="20" t="s">
        <v>155</v>
      </c>
      <c r="BE457" s="96">
        <f>IF(U457="základná",N457,0)</f>
        <v>0</v>
      </c>
      <c r="BF457" s="96">
        <f>IF(U457="znížená",N457,0)</f>
        <v>0</v>
      </c>
      <c r="BG457" s="96">
        <f>IF(U457="zákl. prenesená",N457,0)</f>
        <v>0</v>
      </c>
      <c r="BH457" s="96">
        <f>IF(U457="zníž. prenesená",N457,0)</f>
        <v>0</v>
      </c>
      <c r="BI457" s="96">
        <f>IF(U457="nulová",N457,0)</f>
        <v>0</v>
      </c>
      <c r="BJ457" s="20" t="s">
        <v>134</v>
      </c>
      <c r="BK457" s="154">
        <f>ROUND(L457*K457,3)</f>
        <v>0</v>
      </c>
      <c r="BL457" s="20" t="s">
        <v>160</v>
      </c>
      <c r="BM457" s="20" t="s">
        <v>562</v>
      </c>
    </row>
    <row r="458" spans="2:65" s="12" customFormat="1" ht="16.5" customHeight="1">
      <c r="B458" s="167"/>
      <c r="E458" s="168" t="s">
        <v>5</v>
      </c>
      <c r="F458" s="256" t="s">
        <v>563</v>
      </c>
      <c r="G458" s="257"/>
      <c r="H458" s="257"/>
      <c r="I458" s="257"/>
      <c r="K458" s="168" t="s">
        <v>5</v>
      </c>
      <c r="R458" s="169"/>
      <c r="T458" s="170"/>
      <c r="AA458" s="171"/>
      <c r="AT458" s="168" t="s">
        <v>163</v>
      </c>
      <c r="AU458" s="168" t="s">
        <v>134</v>
      </c>
      <c r="AV458" s="12" t="s">
        <v>80</v>
      </c>
      <c r="AW458" s="12" t="s">
        <v>32</v>
      </c>
      <c r="AX458" s="12" t="s">
        <v>75</v>
      </c>
      <c r="AY458" s="168" t="s">
        <v>155</v>
      </c>
    </row>
    <row r="459" spans="2:65" s="10" customFormat="1" ht="16.5" customHeight="1">
      <c r="B459" s="155"/>
      <c r="E459" s="156" t="s">
        <v>5</v>
      </c>
      <c r="F459" s="252" t="s">
        <v>564</v>
      </c>
      <c r="G459" s="253"/>
      <c r="H459" s="253"/>
      <c r="I459" s="253"/>
      <c r="K459" s="157">
        <v>0.127</v>
      </c>
      <c r="R459" s="158"/>
      <c r="T459" s="159"/>
      <c r="AA459" s="160"/>
      <c r="AT459" s="156" t="s">
        <v>163</v>
      </c>
      <c r="AU459" s="156" t="s">
        <v>134</v>
      </c>
      <c r="AV459" s="10" t="s">
        <v>134</v>
      </c>
      <c r="AW459" s="10" t="s">
        <v>32</v>
      </c>
      <c r="AX459" s="10" t="s">
        <v>75</v>
      </c>
      <c r="AY459" s="156" t="s">
        <v>155</v>
      </c>
    </row>
    <row r="460" spans="2:65" s="12" customFormat="1" ht="16.5" customHeight="1">
      <c r="B460" s="167"/>
      <c r="E460" s="168" t="s">
        <v>5</v>
      </c>
      <c r="F460" s="260" t="s">
        <v>565</v>
      </c>
      <c r="G460" s="261"/>
      <c r="H460" s="261"/>
      <c r="I460" s="261"/>
      <c r="K460" s="168" t="s">
        <v>5</v>
      </c>
      <c r="R460" s="169"/>
      <c r="T460" s="170"/>
      <c r="AA460" s="171"/>
      <c r="AT460" s="168" t="s">
        <v>163</v>
      </c>
      <c r="AU460" s="168" t="s">
        <v>134</v>
      </c>
      <c r="AV460" s="12" t="s">
        <v>80</v>
      </c>
      <c r="AW460" s="12" t="s">
        <v>32</v>
      </c>
      <c r="AX460" s="12" t="s">
        <v>75</v>
      </c>
      <c r="AY460" s="168" t="s">
        <v>155</v>
      </c>
    </row>
    <row r="461" spans="2:65" s="10" customFormat="1" ht="16.5" customHeight="1">
      <c r="B461" s="155"/>
      <c r="E461" s="156" t="s">
        <v>5</v>
      </c>
      <c r="F461" s="252" t="s">
        <v>566</v>
      </c>
      <c r="G461" s="253"/>
      <c r="H461" s="253"/>
      <c r="I461" s="253"/>
      <c r="K461" s="157">
        <v>3.6030000000000002</v>
      </c>
      <c r="R461" s="158"/>
      <c r="T461" s="159"/>
      <c r="AA461" s="160"/>
      <c r="AT461" s="156" t="s">
        <v>163</v>
      </c>
      <c r="AU461" s="156" t="s">
        <v>134</v>
      </c>
      <c r="AV461" s="10" t="s">
        <v>134</v>
      </c>
      <c r="AW461" s="10" t="s">
        <v>32</v>
      </c>
      <c r="AX461" s="10" t="s">
        <v>75</v>
      </c>
      <c r="AY461" s="156" t="s">
        <v>155</v>
      </c>
    </row>
    <row r="462" spans="2:65" s="12" customFormat="1" ht="16.5" customHeight="1">
      <c r="B462" s="167"/>
      <c r="E462" s="168" t="s">
        <v>5</v>
      </c>
      <c r="F462" s="260" t="s">
        <v>567</v>
      </c>
      <c r="G462" s="261"/>
      <c r="H462" s="261"/>
      <c r="I462" s="261"/>
      <c r="K462" s="168" t="s">
        <v>5</v>
      </c>
      <c r="R462" s="169"/>
      <c r="T462" s="170"/>
      <c r="AA462" s="171"/>
      <c r="AT462" s="168" t="s">
        <v>163</v>
      </c>
      <c r="AU462" s="168" t="s">
        <v>134</v>
      </c>
      <c r="AV462" s="12" t="s">
        <v>80</v>
      </c>
      <c r="AW462" s="12" t="s">
        <v>32</v>
      </c>
      <c r="AX462" s="12" t="s">
        <v>75</v>
      </c>
      <c r="AY462" s="168" t="s">
        <v>155</v>
      </c>
    </row>
    <row r="463" spans="2:65" s="10" customFormat="1" ht="16.5" customHeight="1">
      <c r="B463" s="155"/>
      <c r="E463" s="156" t="s">
        <v>5</v>
      </c>
      <c r="F463" s="252" t="s">
        <v>568</v>
      </c>
      <c r="G463" s="253"/>
      <c r="H463" s="253"/>
      <c r="I463" s="253"/>
      <c r="K463" s="157">
        <v>6.4580000000000002</v>
      </c>
      <c r="R463" s="158"/>
      <c r="T463" s="159"/>
      <c r="AA463" s="160"/>
      <c r="AT463" s="156" t="s">
        <v>163</v>
      </c>
      <c r="AU463" s="156" t="s">
        <v>134</v>
      </c>
      <c r="AV463" s="10" t="s">
        <v>134</v>
      </c>
      <c r="AW463" s="10" t="s">
        <v>32</v>
      </c>
      <c r="AX463" s="10" t="s">
        <v>75</v>
      </c>
      <c r="AY463" s="156" t="s">
        <v>155</v>
      </c>
    </row>
    <row r="464" spans="2:65" s="12" customFormat="1" ht="16.5" customHeight="1">
      <c r="B464" s="167"/>
      <c r="E464" s="168" t="s">
        <v>5</v>
      </c>
      <c r="F464" s="260" t="s">
        <v>569</v>
      </c>
      <c r="G464" s="261"/>
      <c r="H464" s="261"/>
      <c r="I464" s="261"/>
      <c r="K464" s="168" t="s">
        <v>5</v>
      </c>
      <c r="R464" s="169"/>
      <c r="T464" s="170"/>
      <c r="AA464" s="171"/>
      <c r="AT464" s="168" t="s">
        <v>163</v>
      </c>
      <c r="AU464" s="168" t="s">
        <v>134</v>
      </c>
      <c r="AV464" s="12" t="s">
        <v>80</v>
      </c>
      <c r="AW464" s="12" t="s">
        <v>32</v>
      </c>
      <c r="AX464" s="12" t="s">
        <v>75</v>
      </c>
      <c r="AY464" s="168" t="s">
        <v>155</v>
      </c>
    </row>
    <row r="465" spans="2:65" s="10" customFormat="1" ht="16.5" customHeight="1">
      <c r="B465" s="155"/>
      <c r="E465" s="156" t="s">
        <v>5</v>
      </c>
      <c r="F465" s="252" t="s">
        <v>570</v>
      </c>
      <c r="G465" s="253"/>
      <c r="H465" s="253"/>
      <c r="I465" s="253"/>
      <c r="K465" s="157">
        <v>0.41799999999999998</v>
      </c>
      <c r="R465" s="158"/>
      <c r="T465" s="159"/>
      <c r="AA465" s="160"/>
      <c r="AT465" s="156" t="s">
        <v>163</v>
      </c>
      <c r="AU465" s="156" t="s">
        <v>134</v>
      </c>
      <c r="AV465" s="10" t="s">
        <v>134</v>
      </c>
      <c r="AW465" s="10" t="s">
        <v>32</v>
      </c>
      <c r="AX465" s="10" t="s">
        <v>75</v>
      </c>
      <c r="AY465" s="156" t="s">
        <v>155</v>
      </c>
    </row>
    <row r="466" spans="2:65" s="11" customFormat="1" ht="16.5" customHeight="1">
      <c r="B466" s="161"/>
      <c r="E466" s="162" t="s">
        <v>5</v>
      </c>
      <c r="F466" s="254" t="s">
        <v>166</v>
      </c>
      <c r="G466" s="255"/>
      <c r="H466" s="255"/>
      <c r="I466" s="255"/>
      <c r="K466" s="163">
        <v>10.606</v>
      </c>
      <c r="R466" s="164"/>
      <c r="T466" s="165"/>
      <c r="AA466" s="166"/>
      <c r="AT466" s="162" t="s">
        <v>163</v>
      </c>
      <c r="AU466" s="162" t="s">
        <v>134</v>
      </c>
      <c r="AV466" s="11" t="s">
        <v>160</v>
      </c>
      <c r="AW466" s="11" t="s">
        <v>32</v>
      </c>
      <c r="AX466" s="11" t="s">
        <v>80</v>
      </c>
      <c r="AY466" s="162" t="s">
        <v>155</v>
      </c>
    </row>
    <row r="467" spans="2:65" s="1" customFormat="1" ht="25.5" customHeight="1">
      <c r="B467" s="119"/>
      <c r="C467" s="146" t="s">
        <v>571</v>
      </c>
      <c r="D467" s="146" t="s">
        <v>156</v>
      </c>
      <c r="E467" s="147" t="s">
        <v>572</v>
      </c>
      <c r="F467" s="241" t="s">
        <v>573</v>
      </c>
      <c r="G467" s="241"/>
      <c r="H467" s="241"/>
      <c r="I467" s="241"/>
      <c r="J467" s="148" t="s">
        <v>159</v>
      </c>
      <c r="K467" s="149">
        <v>4.7430000000000003</v>
      </c>
      <c r="L467" s="242">
        <v>0</v>
      </c>
      <c r="M467" s="242"/>
      <c r="N467" s="243">
        <f>ROUND(L467*K467,3)</f>
        <v>0</v>
      </c>
      <c r="O467" s="243"/>
      <c r="P467" s="243"/>
      <c r="Q467" s="243"/>
      <c r="R467" s="122"/>
      <c r="T467" s="151" t="s">
        <v>5</v>
      </c>
      <c r="U467" s="42" t="s">
        <v>42</v>
      </c>
      <c r="W467" s="152">
        <f>V467*K467</f>
        <v>0</v>
      </c>
      <c r="X467" s="152">
        <v>2.3976799999999998</v>
      </c>
      <c r="Y467" s="152">
        <f>X467*K467</f>
        <v>11.372196239999999</v>
      </c>
      <c r="Z467" s="152">
        <v>0</v>
      </c>
      <c r="AA467" s="153">
        <f>Z467*K467</f>
        <v>0</v>
      </c>
      <c r="AR467" s="20" t="s">
        <v>160</v>
      </c>
      <c r="AT467" s="20" t="s">
        <v>156</v>
      </c>
      <c r="AU467" s="20" t="s">
        <v>134</v>
      </c>
      <c r="AY467" s="20" t="s">
        <v>155</v>
      </c>
      <c r="BE467" s="96">
        <f>IF(U467="základná",N467,0)</f>
        <v>0</v>
      </c>
      <c r="BF467" s="96">
        <f>IF(U467="znížená",N467,0)</f>
        <v>0</v>
      </c>
      <c r="BG467" s="96">
        <f>IF(U467="zákl. prenesená",N467,0)</f>
        <v>0</v>
      </c>
      <c r="BH467" s="96">
        <f>IF(U467="zníž. prenesená",N467,0)</f>
        <v>0</v>
      </c>
      <c r="BI467" s="96">
        <f>IF(U467="nulová",N467,0)</f>
        <v>0</v>
      </c>
      <c r="BJ467" s="20" t="s">
        <v>134</v>
      </c>
      <c r="BK467" s="154">
        <f>ROUND(L467*K467,3)</f>
        <v>0</v>
      </c>
      <c r="BL467" s="20" t="s">
        <v>160</v>
      </c>
      <c r="BM467" s="20" t="s">
        <v>574</v>
      </c>
    </row>
    <row r="468" spans="2:65" s="12" customFormat="1" ht="16.5" customHeight="1">
      <c r="B468" s="167"/>
      <c r="E468" s="168" t="s">
        <v>5</v>
      </c>
      <c r="F468" s="256" t="s">
        <v>575</v>
      </c>
      <c r="G468" s="257"/>
      <c r="H468" s="257"/>
      <c r="I468" s="257"/>
      <c r="K468" s="168" t="s">
        <v>5</v>
      </c>
      <c r="R468" s="169"/>
      <c r="T468" s="170"/>
      <c r="AA468" s="171"/>
      <c r="AT468" s="168" t="s">
        <v>163</v>
      </c>
      <c r="AU468" s="168" t="s">
        <v>134</v>
      </c>
      <c r="AV468" s="12" t="s">
        <v>80</v>
      </c>
      <c r="AW468" s="12" t="s">
        <v>32</v>
      </c>
      <c r="AX468" s="12" t="s">
        <v>75</v>
      </c>
      <c r="AY468" s="168" t="s">
        <v>155</v>
      </c>
    </row>
    <row r="469" spans="2:65" s="10" customFormat="1" ht="16.5" customHeight="1">
      <c r="B469" s="155"/>
      <c r="E469" s="156" t="s">
        <v>5</v>
      </c>
      <c r="F469" s="252" t="s">
        <v>576</v>
      </c>
      <c r="G469" s="253"/>
      <c r="H469" s="253"/>
      <c r="I469" s="253"/>
      <c r="K469" s="157">
        <v>3.323</v>
      </c>
      <c r="R469" s="158"/>
      <c r="T469" s="159"/>
      <c r="AA469" s="160"/>
      <c r="AT469" s="156" t="s">
        <v>163</v>
      </c>
      <c r="AU469" s="156" t="s">
        <v>134</v>
      </c>
      <c r="AV469" s="10" t="s">
        <v>134</v>
      </c>
      <c r="AW469" s="10" t="s">
        <v>32</v>
      </c>
      <c r="AX469" s="10" t="s">
        <v>75</v>
      </c>
      <c r="AY469" s="156" t="s">
        <v>155</v>
      </c>
    </row>
    <row r="470" spans="2:65" s="10" customFormat="1" ht="16.5" customHeight="1">
      <c r="B470" s="155"/>
      <c r="E470" s="156" t="s">
        <v>5</v>
      </c>
      <c r="F470" s="252" t="s">
        <v>577</v>
      </c>
      <c r="G470" s="253"/>
      <c r="H470" s="253"/>
      <c r="I470" s="253"/>
      <c r="K470" s="157">
        <v>1.42</v>
      </c>
      <c r="R470" s="158"/>
      <c r="T470" s="159"/>
      <c r="AA470" s="160"/>
      <c r="AT470" s="156" t="s">
        <v>163</v>
      </c>
      <c r="AU470" s="156" t="s">
        <v>134</v>
      </c>
      <c r="AV470" s="10" t="s">
        <v>134</v>
      </c>
      <c r="AW470" s="10" t="s">
        <v>32</v>
      </c>
      <c r="AX470" s="10" t="s">
        <v>75</v>
      </c>
      <c r="AY470" s="156" t="s">
        <v>155</v>
      </c>
    </row>
    <row r="471" spans="2:65" s="11" customFormat="1" ht="16.5" customHeight="1">
      <c r="B471" s="161"/>
      <c r="E471" s="162" t="s">
        <v>5</v>
      </c>
      <c r="F471" s="254" t="s">
        <v>166</v>
      </c>
      <c r="G471" s="255"/>
      <c r="H471" s="255"/>
      <c r="I471" s="255"/>
      <c r="K471" s="163">
        <v>4.7430000000000003</v>
      </c>
      <c r="R471" s="164"/>
      <c r="T471" s="165"/>
      <c r="AA471" s="166"/>
      <c r="AT471" s="162" t="s">
        <v>163</v>
      </c>
      <c r="AU471" s="162" t="s">
        <v>134</v>
      </c>
      <c r="AV471" s="11" t="s">
        <v>160</v>
      </c>
      <c r="AW471" s="11" t="s">
        <v>32</v>
      </c>
      <c r="AX471" s="11" t="s">
        <v>80</v>
      </c>
      <c r="AY471" s="162" t="s">
        <v>155</v>
      </c>
    </row>
    <row r="472" spans="2:65" s="1" customFormat="1" ht="25.5" customHeight="1">
      <c r="B472" s="119"/>
      <c r="C472" s="146" t="s">
        <v>578</v>
      </c>
      <c r="D472" s="146" t="s">
        <v>156</v>
      </c>
      <c r="E472" s="147" t="s">
        <v>579</v>
      </c>
      <c r="F472" s="241" t="s">
        <v>580</v>
      </c>
      <c r="G472" s="241"/>
      <c r="H472" s="241"/>
      <c r="I472" s="241"/>
      <c r="J472" s="148" t="s">
        <v>261</v>
      </c>
      <c r="K472" s="149">
        <v>0.44</v>
      </c>
      <c r="L472" s="242">
        <v>0</v>
      </c>
      <c r="M472" s="242"/>
      <c r="N472" s="243">
        <f>ROUND(L472*K472,3)</f>
        <v>0</v>
      </c>
      <c r="O472" s="243"/>
      <c r="P472" s="243"/>
      <c r="Q472" s="243"/>
      <c r="R472" s="122"/>
      <c r="T472" s="151" t="s">
        <v>5</v>
      </c>
      <c r="U472" s="42" t="s">
        <v>42</v>
      </c>
      <c r="W472" s="152">
        <f>V472*K472</f>
        <v>0</v>
      </c>
      <c r="X472" s="152">
        <v>1.0165500000000001</v>
      </c>
      <c r="Y472" s="152">
        <f>X472*K472</f>
        <v>0.44728200000000001</v>
      </c>
      <c r="Z472" s="152">
        <v>0</v>
      </c>
      <c r="AA472" s="153">
        <f>Z472*K472</f>
        <v>0</v>
      </c>
      <c r="AR472" s="20" t="s">
        <v>160</v>
      </c>
      <c r="AT472" s="20" t="s">
        <v>156</v>
      </c>
      <c r="AU472" s="20" t="s">
        <v>134</v>
      </c>
      <c r="AY472" s="20" t="s">
        <v>155</v>
      </c>
      <c r="BE472" s="96">
        <f>IF(U472="základná",N472,0)</f>
        <v>0</v>
      </c>
      <c r="BF472" s="96">
        <f>IF(U472="znížená",N472,0)</f>
        <v>0</v>
      </c>
      <c r="BG472" s="96">
        <f>IF(U472="zákl. prenesená",N472,0)</f>
        <v>0</v>
      </c>
      <c r="BH472" s="96">
        <f>IF(U472="zníž. prenesená",N472,0)</f>
        <v>0</v>
      </c>
      <c r="BI472" s="96">
        <f>IF(U472="nulová",N472,0)</f>
        <v>0</v>
      </c>
      <c r="BJ472" s="20" t="s">
        <v>134</v>
      </c>
      <c r="BK472" s="154">
        <f>ROUND(L472*K472,3)</f>
        <v>0</v>
      </c>
      <c r="BL472" s="20" t="s">
        <v>160</v>
      </c>
      <c r="BM472" s="20" t="s">
        <v>581</v>
      </c>
    </row>
    <row r="473" spans="2:65" s="10" customFormat="1" ht="16.5" customHeight="1">
      <c r="B473" s="155"/>
      <c r="E473" s="156" t="s">
        <v>5</v>
      </c>
      <c r="F473" s="250" t="s">
        <v>582</v>
      </c>
      <c r="G473" s="251"/>
      <c r="H473" s="251"/>
      <c r="I473" s="251"/>
      <c r="K473" s="157">
        <v>0.44</v>
      </c>
      <c r="R473" s="158"/>
      <c r="T473" s="159"/>
      <c r="AA473" s="160"/>
      <c r="AT473" s="156" t="s">
        <v>163</v>
      </c>
      <c r="AU473" s="156" t="s">
        <v>134</v>
      </c>
      <c r="AV473" s="10" t="s">
        <v>134</v>
      </c>
      <c r="AW473" s="10" t="s">
        <v>32</v>
      </c>
      <c r="AX473" s="10" t="s">
        <v>80</v>
      </c>
      <c r="AY473" s="156" t="s">
        <v>155</v>
      </c>
    </row>
    <row r="474" spans="2:65" s="1" customFormat="1" ht="38.25" customHeight="1">
      <c r="B474" s="119"/>
      <c r="C474" s="146" t="s">
        <v>583</v>
      </c>
      <c r="D474" s="146" t="s">
        <v>156</v>
      </c>
      <c r="E474" s="147" t="s">
        <v>584</v>
      </c>
      <c r="F474" s="241" t="s">
        <v>585</v>
      </c>
      <c r="G474" s="241"/>
      <c r="H474" s="241"/>
      <c r="I474" s="241"/>
      <c r="J474" s="148" t="s">
        <v>249</v>
      </c>
      <c r="K474" s="149">
        <v>31.619</v>
      </c>
      <c r="L474" s="242">
        <v>0</v>
      </c>
      <c r="M474" s="242"/>
      <c r="N474" s="243">
        <f>ROUND(L474*K474,3)</f>
        <v>0</v>
      </c>
      <c r="O474" s="243"/>
      <c r="P474" s="243"/>
      <c r="Q474" s="243"/>
      <c r="R474" s="122"/>
      <c r="T474" s="151" t="s">
        <v>5</v>
      </c>
      <c r="U474" s="42" t="s">
        <v>42</v>
      </c>
      <c r="W474" s="152">
        <f>V474*K474</f>
        <v>0</v>
      </c>
      <c r="X474" s="152">
        <v>6.6189999999999999E-2</v>
      </c>
      <c r="Y474" s="152">
        <f>X474*K474</f>
        <v>2.0928616099999999</v>
      </c>
      <c r="Z474" s="152">
        <v>0</v>
      </c>
      <c r="AA474" s="153">
        <f>Z474*K474</f>
        <v>0</v>
      </c>
      <c r="AR474" s="20" t="s">
        <v>160</v>
      </c>
      <c r="AT474" s="20" t="s">
        <v>156</v>
      </c>
      <c r="AU474" s="20" t="s">
        <v>134</v>
      </c>
      <c r="AY474" s="20" t="s">
        <v>155</v>
      </c>
      <c r="BE474" s="96">
        <f>IF(U474="základná",N474,0)</f>
        <v>0</v>
      </c>
      <c r="BF474" s="96">
        <f>IF(U474="znížená",N474,0)</f>
        <v>0</v>
      </c>
      <c r="BG474" s="96">
        <f>IF(U474="zákl. prenesená",N474,0)</f>
        <v>0</v>
      </c>
      <c r="BH474" s="96">
        <f>IF(U474="zníž. prenesená",N474,0)</f>
        <v>0</v>
      </c>
      <c r="BI474" s="96">
        <f>IF(U474="nulová",N474,0)</f>
        <v>0</v>
      </c>
      <c r="BJ474" s="20" t="s">
        <v>134</v>
      </c>
      <c r="BK474" s="154">
        <f>ROUND(L474*K474,3)</f>
        <v>0</v>
      </c>
      <c r="BL474" s="20" t="s">
        <v>160</v>
      </c>
      <c r="BM474" s="20" t="s">
        <v>586</v>
      </c>
    </row>
    <row r="475" spans="2:65" s="12" customFormat="1" ht="16.5" customHeight="1">
      <c r="B475" s="167"/>
      <c r="E475" s="168" t="s">
        <v>5</v>
      </c>
      <c r="F475" s="256" t="s">
        <v>575</v>
      </c>
      <c r="G475" s="257"/>
      <c r="H475" s="257"/>
      <c r="I475" s="257"/>
      <c r="K475" s="168" t="s">
        <v>5</v>
      </c>
      <c r="R475" s="169"/>
      <c r="T475" s="170"/>
      <c r="AA475" s="171"/>
      <c r="AT475" s="168" t="s">
        <v>163</v>
      </c>
      <c r="AU475" s="168" t="s">
        <v>134</v>
      </c>
      <c r="AV475" s="12" t="s">
        <v>80</v>
      </c>
      <c r="AW475" s="12" t="s">
        <v>32</v>
      </c>
      <c r="AX475" s="12" t="s">
        <v>75</v>
      </c>
      <c r="AY475" s="168" t="s">
        <v>155</v>
      </c>
    </row>
    <row r="476" spans="2:65" s="10" customFormat="1" ht="16.5" customHeight="1">
      <c r="B476" s="155"/>
      <c r="E476" s="156" t="s">
        <v>5</v>
      </c>
      <c r="F476" s="252" t="s">
        <v>587</v>
      </c>
      <c r="G476" s="253"/>
      <c r="H476" s="253"/>
      <c r="I476" s="253"/>
      <c r="K476" s="157">
        <v>22.155000000000001</v>
      </c>
      <c r="R476" s="158"/>
      <c r="T476" s="159"/>
      <c r="AA476" s="160"/>
      <c r="AT476" s="156" t="s">
        <v>163</v>
      </c>
      <c r="AU476" s="156" t="s">
        <v>134</v>
      </c>
      <c r="AV476" s="10" t="s">
        <v>134</v>
      </c>
      <c r="AW476" s="10" t="s">
        <v>32</v>
      </c>
      <c r="AX476" s="10" t="s">
        <v>75</v>
      </c>
      <c r="AY476" s="156" t="s">
        <v>155</v>
      </c>
    </row>
    <row r="477" spans="2:65" s="10" customFormat="1" ht="16.5" customHeight="1">
      <c r="B477" s="155"/>
      <c r="E477" s="156" t="s">
        <v>5</v>
      </c>
      <c r="F477" s="252" t="s">
        <v>588</v>
      </c>
      <c r="G477" s="253"/>
      <c r="H477" s="253"/>
      <c r="I477" s="253"/>
      <c r="K477" s="157">
        <v>9.4640000000000004</v>
      </c>
      <c r="R477" s="158"/>
      <c r="T477" s="159"/>
      <c r="AA477" s="160"/>
      <c r="AT477" s="156" t="s">
        <v>163</v>
      </c>
      <c r="AU477" s="156" t="s">
        <v>134</v>
      </c>
      <c r="AV477" s="10" t="s">
        <v>134</v>
      </c>
      <c r="AW477" s="10" t="s">
        <v>32</v>
      </c>
      <c r="AX477" s="10" t="s">
        <v>75</v>
      </c>
      <c r="AY477" s="156" t="s">
        <v>155</v>
      </c>
    </row>
    <row r="478" spans="2:65" s="11" customFormat="1" ht="16.5" customHeight="1">
      <c r="B478" s="161"/>
      <c r="E478" s="162" t="s">
        <v>5</v>
      </c>
      <c r="F478" s="254" t="s">
        <v>166</v>
      </c>
      <c r="G478" s="255"/>
      <c r="H478" s="255"/>
      <c r="I478" s="255"/>
      <c r="K478" s="163">
        <v>31.619</v>
      </c>
      <c r="R478" s="164"/>
      <c r="T478" s="165"/>
      <c r="AA478" s="166"/>
      <c r="AT478" s="162" t="s">
        <v>163</v>
      </c>
      <c r="AU478" s="162" t="s">
        <v>134</v>
      </c>
      <c r="AV478" s="11" t="s">
        <v>160</v>
      </c>
      <c r="AW478" s="11" t="s">
        <v>32</v>
      </c>
      <c r="AX478" s="11" t="s">
        <v>80</v>
      </c>
      <c r="AY478" s="162" t="s">
        <v>155</v>
      </c>
    </row>
    <row r="479" spans="2:65" s="1" customFormat="1" ht="38.25" customHeight="1">
      <c r="B479" s="119"/>
      <c r="C479" s="146" t="s">
        <v>589</v>
      </c>
      <c r="D479" s="146" t="s">
        <v>156</v>
      </c>
      <c r="E479" s="147" t="s">
        <v>590</v>
      </c>
      <c r="F479" s="241" t="s">
        <v>591</v>
      </c>
      <c r="G479" s="241"/>
      <c r="H479" s="241"/>
      <c r="I479" s="241"/>
      <c r="J479" s="148" t="s">
        <v>249</v>
      </c>
      <c r="K479" s="149">
        <v>31.619</v>
      </c>
      <c r="L479" s="242">
        <v>0</v>
      </c>
      <c r="M479" s="242"/>
      <c r="N479" s="243">
        <f>ROUND(L479*K479,3)</f>
        <v>0</v>
      </c>
      <c r="O479" s="243"/>
      <c r="P479" s="243"/>
      <c r="Q479" s="243"/>
      <c r="R479" s="122"/>
      <c r="T479" s="151" t="s">
        <v>5</v>
      </c>
      <c r="U479" s="42" t="s">
        <v>42</v>
      </c>
      <c r="W479" s="152">
        <f>V479*K479</f>
        <v>0</v>
      </c>
      <c r="X479" s="152">
        <v>0</v>
      </c>
      <c r="Y479" s="152">
        <f>X479*K479</f>
        <v>0</v>
      </c>
      <c r="Z479" s="152">
        <v>0</v>
      </c>
      <c r="AA479" s="153">
        <f>Z479*K479</f>
        <v>0</v>
      </c>
      <c r="AR479" s="20" t="s">
        <v>160</v>
      </c>
      <c r="AT479" s="20" t="s">
        <v>156</v>
      </c>
      <c r="AU479" s="20" t="s">
        <v>134</v>
      </c>
      <c r="AY479" s="20" t="s">
        <v>155</v>
      </c>
      <c r="BE479" s="96">
        <f>IF(U479="základná",N479,0)</f>
        <v>0</v>
      </c>
      <c r="BF479" s="96">
        <f>IF(U479="znížená",N479,0)</f>
        <v>0</v>
      </c>
      <c r="BG479" s="96">
        <f>IF(U479="zákl. prenesená",N479,0)</f>
        <v>0</v>
      </c>
      <c r="BH479" s="96">
        <f>IF(U479="zníž. prenesená",N479,0)</f>
        <v>0</v>
      </c>
      <c r="BI479" s="96">
        <f>IF(U479="nulová",N479,0)</f>
        <v>0</v>
      </c>
      <c r="BJ479" s="20" t="s">
        <v>134</v>
      </c>
      <c r="BK479" s="154">
        <f>ROUND(L479*K479,3)</f>
        <v>0</v>
      </c>
      <c r="BL479" s="20" t="s">
        <v>160</v>
      </c>
      <c r="BM479" s="20" t="s">
        <v>592</v>
      </c>
    </row>
    <row r="480" spans="2:65" s="9" customFormat="1" ht="29.85" customHeight="1">
      <c r="B480" s="136"/>
      <c r="D480" s="145" t="s">
        <v>108</v>
      </c>
      <c r="E480" s="145"/>
      <c r="F480" s="145"/>
      <c r="G480" s="145"/>
      <c r="H480" s="145"/>
      <c r="I480" s="145"/>
      <c r="J480" s="145"/>
      <c r="K480" s="145"/>
      <c r="L480" s="145"/>
      <c r="M480" s="145"/>
      <c r="N480" s="258">
        <f>BK480</f>
        <v>0</v>
      </c>
      <c r="O480" s="259"/>
      <c r="P480" s="259"/>
      <c r="Q480" s="259"/>
      <c r="R480" s="138"/>
      <c r="T480" s="139"/>
      <c r="W480" s="140">
        <f>SUM(W481:W483)</f>
        <v>0</v>
      </c>
      <c r="Y480" s="140">
        <f>SUM(Y481:Y483)</f>
        <v>81.442520000000002</v>
      </c>
      <c r="AA480" s="141">
        <f>SUM(AA481:AA483)</f>
        <v>0</v>
      </c>
      <c r="AR480" s="142" t="s">
        <v>80</v>
      </c>
      <c r="AT480" s="143" t="s">
        <v>74</v>
      </c>
      <c r="AU480" s="143" t="s">
        <v>80</v>
      </c>
      <c r="AY480" s="142" t="s">
        <v>155</v>
      </c>
      <c r="BK480" s="144">
        <f>SUM(BK481:BK483)</f>
        <v>0</v>
      </c>
    </row>
    <row r="481" spans="2:65" s="1" customFormat="1" ht="25.5" customHeight="1">
      <c r="B481" s="119"/>
      <c r="C481" s="146" t="s">
        <v>593</v>
      </c>
      <c r="D481" s="146" t="s">
        <v>156</v>
      </c>
      <c r="E481" s="147" t="s">
        <v>594</v>
      </c>
      <c r="F481" s="241" t="s">
        <v>595</v>
      </c>
      <c r="G481" s="241"/>
      <c r="H481" s="241"/>
      <c r="I481" s="241"/>
      <c r="J481" s="148" t="s">
        <v>249</v>
      </c>
      <c r="K481" s="149">
        <v>134</v>
      </c>
      <c r="L481" s="242">
        <v>0</v>
      </c>
      <c r="M481" s="242"/>
      <c r="N481" s="243">
        <f>ROUND(L481*K481,3)</f>
        <v>0</v>
      </c>
      <c r="O481" s="243"/>
      <c r="P481" s="243"/>
      <c r="Q481" s="243"/>
      <c r="R481" s="122"/>
      <c r="T481" s="151" t="s">
        <v>5</v>
      </c>
      <c r="U481" s="42" t="s">
        <v>42</v>
      </c>
      <c r="W481" s="152">
        <f>V481*K481</f>
        <v>0</v>
      </c>
      <c r="X481" s="152">
        <v>0.30993999999999999</v>
      </c>
      <c r="Y481" s="152">
        <f>X481*K481</f>
        <v>41.531959999999998</v>
      </c>
      <c r="Z481" s="152">
        <v>0</v>
      </c>
      <c r="AA481" s="153">
        <f>Z481*K481</f>
        <v>0</v>
      </c>
      <c r="AR481" s="20" t="s">
        <v>160</v>
      </c>
      <c r="AT481" s="20" t="s">
        <v>156</v>
      </c>
      <c r="AU481" s="20" t="s">
        <v>134</v>
      </c>
      <c r="AY481" s="20" t="s">
        <v>155</v>
      </c>
      <c r="BE481" s="96">
        <f>IF(U481="základná",N481,0)</f>
        <v>0</v>
      </c>
      <c r="BF481" s="96">
        <f>IF(U481="znížená",N481,0)</f>
        <v>0</v>
      </c>
      <c r="BG481" s="96">
        <f>IF(U481="zákl. prenesená",N481,0)</f>
        <v>0</v>
      </c>
      <c r="BH481" s="96">
        <f>IF(U481="zníž. prenesená",N481,0)</f>
        <v>0</v>
      </c>
      <c r="BI481" s="96">
        <f>IF(U481="nulová",N481,0)</f>
        <v>0</v>
      </c>
      <c r="BJ481" s="20" t="s">
        <v>134</v>
      </c>
      <c r="BK481" s="154">
        <f>ROUND(L481*K481,3)</f>
        <v>0</v>
      </c>
      <c r="BL481" s="20" t="s">
        <v>160</v>
      </c>
      <c r="BM481" s="20" t="s">
        <v>596</v>
      </c>
    </row>
    <row r="482" spans="2:65" s="1" customFormat="1" ht="38.25" customHeight="1">
      <c r="B482" s="119"/>
      <c r="C482" s="146" t="s">
        <v>597</v>
      </c>
      <c r="D482" s="146" t="s">
        <v>156</v>
      </c>
      <c r="E482" s="147" t="s">
        <v>598</v>
      </c>
      <c r="F482" s="241" t="s">
        <v>599</v>
      </c>
      <c r="G482" s="241"/>
      <c r="H482" s="241"/>
      <c r="I482" s="241"/>
      <c r="J482" s="148" t="s">
        <v>249</v>
      </c>
      <c r="K482" s="149">
        <v>134</v>
      </c>
      <c r="L482" s="242">
        <v>0</v>
      </c>
      <c r="M482" s="242"/>
      <c r="N482" s="243">
        <f>ROUND(L482*K482,3)</f>
        <v>0</v>
      </c>
      <c r="O482" s="243"/>
      <c r="P482" s="243"/>
      <c r="Q482" s="243"/>
      <c r="R482" s="122"/>
      <c r="T482" s="151" t="s">
        <v>5</v>
      </c>
      <c r="U482" s="42" t="s">
        <v>42</v>
      </c>
      <c r="W482" s="152">
        <f>V482*K482</f>
        <v>0</v>
      </c>
      <c r="X482" s="152">
        <v>0.112</v>
      </c>
      <c r="Y482" s="152">
        <f>X482*K482</f>
        <v>15.008000000000001</v>
      </c>
      <c r="Z482" s="152">
        <v>0</v>
      </c>
      <c r="AA482" s="153">
        <f>Z482*K482</f>
        <v>0</v>
      </c>
      <c r="AR482" s="20" t="s">
        <v>160</v>
      </c>
      <c r="AT482" s="20" t="s">
        <v>156</v>
      </c>
      <c r="AU482" s="20" t="s">
        <v>134</v>
      </c>
      <c r="AY482" s="20" t="s">
        <v>155</v>
      </c>
      <c r="BE482" s="96">
        <f>IF(U482="základná",N482,0)</f>
        <v>0</v>
      </c>
      <c r="BF482" s="96">
        <f>IF(U482="znížená",N482,0)</f>
        <v>0</v>
      </c>
      <c r="BG482" s="96">
        <f>IF(U482="zákl. prenesená",N482,0)</f>
        <v>0</v>
      </c>
      <c r="BH482" s="96">
        <f>IF(U482="zníž. prenesená",N482,0)</f>
        <v>0</v>
      </c>
      <c r="BI482" s="96">
        <f>IF(U482="nulová",N482,0)</f>
        <v>0</v>
      </c>
      <c r="BJ482" s="20" t="s">
        <v>134</v>
      </c>
      <c r="BK482" s="154">
        <f>ROUND(L482*K482,3)</f>
        <v>0</v>
      </c>
      <c r="BL482" s="20" t="s">
        <v>160</v>
      </c>
      <c r="BM482" s="20" t="s">
        <v>600</v>
      </c>
    </row>
    <row r="483" spans="2:65" s="1" customFormat="1" ht="25.5" customHeight="1">
      <c r="B483" s="119"/>
      <c r="C483" s="172" t="s">
        <v>601</v>
      </c>
      <c r="D483" s="172" t="s">
        <v>472</v>
      </c>
      <c r="E483" s="173" t="s">
        <v>602</v>
      </c>
      <c r="F483" s="262" t="s">
        <v>1380</v>
      </c>
      <c r="G483" s="262"/>
      <c r="H483" s="262"/>
      <c r="I483" s="262"/>
      <c r="J483" s="174" t="s">
        <v>249</v>
      </c>
      <c r="K483" s="175">
        <v>135.34</v>
      </c>
      <c r="L483" s="263">
        <v>0</v>
      </c>
      <c r="M483" s="263"/>
      <c r="N483" s="264">
        <f>ROUND(L483*K483,3)</f>
        <v>0</v>
      </c>
      <c r="O483" s="243"/>
      <c r="P483" s="243"/>
      <c r="Q483" s="243"/>
      <c r="R483" s="122"/>
      <c r="T483" s="151" t="s">
        <v>5</v>
      </c>
      <c r="U483" s="42" t="s">
        <v>42</v>
      </c>
      <c r="W483" s="152">
        <f>V483*K483</f>
        <v>0</v>
      </c>
      <c r="X483" s="152">
        <v>0.184</v>
      </c>
      <c r="Y483" s="152">
        <f>X483*K483</f>
        <v>24.902560000000001</v>
      </c>
      <c r="Z483" s="152">
        <v>0</v>
      </c>
      <c r="AA483" s="153">
        <f>Z483*K483</f>
        <v>0</v>
      </c>
      <c r="AR483" s="20" t="s">
        <v>199</v>
      </c>
      <c r="AT483" s="20" t="s">
        <v>472</v>
      </c>
      <c r="AU483" s="20" t="s">
        <v>134</v>
      </c>
      <c r="AY483" s="20" t="s">
        <v>155</v>
      </c>
      <c r="BE483" s="96">
        <f>IF(U483="základná",N483,0)</f>
        <v>0</v>
      </c>
      <c r="BF483" s="96">
        <f>IF(U483="znížená",N483,0)</f>
        <v>0</v>
      </c>
      <c r="BG483" s="96">
        <f>IF(U483="zákl. prenesená",N483,0)</f>
        <v>0</v>
      </c>
      <c r="BH483" s="96">
        <f>IF(U483="zníž. prenesená",N483,0)</f>
        <v>0</v>
      </c>
      <c r="BI483" s="96">
        <f>IF(U483="nulová",N483,0)</f>
        <v>0</v>
      </c>
      <c r="BJ483" s="20" t="s">
        <v>134</v>
      </c>
      <c r="BK483" s="154">
        <f>ROUND(L483*K483,3)</f>
        <v>0</v>
      </c>
      <c r="BL483" s="20" t="s">
        <v>160</v>
      </c>
      <c r="BM483" s="20" t="s">
        <v>603</v>
      </c>
    </row>
    <row r="484" spans="2:65" s="9" customFormat="1" ht="29.85" customHeight="1">
      <c r="B484" s="136"/>
      <c r="D484" s="145" t="s">
        <v>109</v>
      </c>
      <c r="E484" s="145"/>
      <c r="F484" s="145"/>
      <c r="G484" s="145"/>
      <c r="H484" s="145"/>
      <c r="I484" s="145"/>
      <c r="J484" s="145"/>
      <c r="K484" s="145"/>
      <c r="L484" s="145"/>
      <c r="M484" s="145"/>
      <c r="N484" s="258">
        <f>BK484</f>
        <v>0</v>
      </c>
      <c r="O484" s="259"/>
      <c r="P484" s="259"/>
      <c r="Q484" s="259"/>
      <c r="R484" s="138"/>
      <c r="T484" s="139"/>
      <c r="W484" s="140">
        <f>SUM(W485:W588)</f>
        <v>0</v>
      </c>
      <c r="Y484" s="140">
        <f>SUM(Y485:Y588)</f>
        <v>196.62083577000004</v>
      </c>
      <c r="AA484" s="141">
        <f>SUM(AA485:AA588)</f>
        <v>0</v>
      </c>
      <c r="AR484" s="142" t="s">
        <v>80</v>
      </c>
      <c r="AT484" s="143" t="s">
        <v>74</v>
      </c>
      <c r="AU484" s="143" t="s">
        <v>80</v>
      </c>
      <c r="AY484" s="142" t="s">
        <v>155</v>
      </c>
      <c r="BK484" s="144">
        <f>SUM(BK485:BK588)</f>
        <v>0</v>
      </c>
    </row>
    <row r="485" spans="2:65" s="1" customFormat="1" ht="25.5" customHeight="1">
      <c r="B485" s="119"/>
      <c r="C485" s="146" t="s">
        <v>604</v>
      </c>
      <c r="D485" s="146" t="s">
        <v>156</v>
      </c>
      <c r="E485" s="147" t="s">
        <v>605</v>
      </c>
      <c r="F485" s="241" t="s">
        <v>606</v>
      </c>
      <c r="G485" s="241"/>
      <c r="H485" s="241"/>
      <c r="I485" s="241"/>
      <c r="J485" s="148" t="s">
        <v>249</v>
      </c>
      <c r="K485" s="149">
        <v>527.87</v>
      </c>
      <c r="L485" s="242">
        <v>0</v>
      </c>
      <c r="M485" s="242"/>
      <c r="N485" s="243">
        <f>ROUND(L485*K485,3)</f>
        <v>0</v>
      </c>
      <c r="O485" s="243"/>
      <c r="P485" s="243"/>
      <c r="Q485" s="243"/>
      <c r="R485" s="122"/>
      <c r="T485" s="151" t="s">
        <v>5</v>
      </c>
      <c r="U485" s="42" t="s">
        <v>42</v>
      </c>
      <c r="W485" s="152">
        <f>V485*K485</f>
        <v>0</v>
      </c>
      <c r="X485" s="152">
        <v>1.3600000000000001E-3</v>
      </c>
      <c r="Y485" s="152">
        <f>X485*K485</f>
        <v>0.71790320000000007</v>
      </c>
      <c r="Z485" s="152">
        <v>0</v>
      </c>
      <c r="AA485" s="153">
        <f>Z485*K485</f>
        <v>0</v>
      </c>
      <c r="AR485" s="20" t="s">
        <v>160</v>
      </c>
      <c r="AT485" s="20" t="s">
        <v>156</v>
      </c>
      <c r="AU485" s="20" t="s">
        <v>134</v>
      </c>
      <c r="AY485" s="20" t="s">
        <v>155</v>
      </c>
      <c r="BE485" s="96">
        <f>IF(U485="základná",N485,0)</f>
        <v>0</v>
      </c>
      <c r="BF485" s="96">
        <f>IF(U485="znížená",N485,0)</f>
        <v>0</v>
      </c>
      <c r="BG485" s="96">
        <f>IF(U485="zákl. prenesená",N485,0)</f>
        <v>0</v>
      </c>
      <c r="BH485" s="96">
        <f>IF(U485="zníž. prenesená",N485,0)</f>
        <v>0</v>
      </c>
      <c r="BI485" s="96">
        <f>IF(U485="nulová",N485,0)</f>
        <v>0</v>
      </c>
      <c r="BJ485" s="20" t="s">
        <v>134</v>
      </c>
      <c r="BK485" s="154">
        <f>ROUND(L485*K485,3)</f>
        <v>0</v>
      </c>
      <c r="BL485" s="20" t="s">
        <v>160</v>
      </c>
      <c r="BM485" s="20" t="s">
        <v>607</v>
      </c>
    </row>
    <row r="486" spans="2:65" s="12" customFormat="1" ht="16.5" customHeight="1">
      <c r="B486" s="167"/>
      <c r="E486" s="168" t="s">
        <v>5</v>
      </c>
      <c r="F486" s="256" t="s">
        <v>443</v>
      </c>
      <c r="G486" s="257"/>
      <c r="H486" s="257"/>
      <c r="I486" s="257"/>
      <c r="K486" s="168" t="s">
        <v>5</v>
      </c>
      <c r="R486" s="169"/>
      <c r="T486" s="170"/>
      <c r="AA486" s="171"/>
      <c r="AT486" s="168" t="s">
        <v>163</v>
      </c>
      <c r="AU486" s="168" t="s">
        <v>134</v>
      </c>
      <c r="AV486" s="12" t="s">
        <v>80</v>
      </c>
      <c r="AW486" s="12" t="s">
        <v>32</v>
      </c>
      <c r="AX486" s="12" t="s">
        <v>75</v>
      </c>
      <c r="AY486" s="168" t="s">
        <v>155</v>
      </c>
    </row>
    <row r="487" spans="2:65" s="10" customFormat="1" ht="16.5" customHeight="1">
      <c r="B487" s="155"/>
      <c r="E487" s="156" t="s">
        <v>5</v>
      </c>
      <c r="F487" s="252" t="s">
        <v>608</v>
      </c>
      <c r="G487" s="253"/>
      <c r="H487" s="253"/>
      <c r="I487" s="253"/>
      <c r="K487" s="157">
        <v>183.31</v>
      </c>
      <c r="R487" s="158"/>
      <c r="T487" s="159"/>
      <c r="AA487" s="160"/>
      <c r="AT487" s="156" t="s">
        <v>163</v>
      </c>
      <c r="AU487" s="156" t="s">
        <v>134</v>
      </c>
      <c r="AV487" s="10" t="s">
        <v>134</v>
      </c>
      <c r="AW487" s="10" t="s">
        <v>32</v>
      </c>
      <c r="AX487" s="10" t="s">
        <v>75</v>
      </c>
      <c r="AY487" s="156" t="s">
        <v>155</v>
      </c>
    </row>
    <row r="488" spans="2:65" s="12" customFormat="1" ht="16.5" customHeight="1">
      <c r="B488" s="167"/>
      <c r="E488" s="168" t="s">
        <v>5</v>
      </c>
      <c r="F488" s="260" t="s">
        <v>348</v>
      </c>
      <c r="G488" s="261"/>
      <c r="H488" s="261"/>
      <c r="I488" s="261"/>
      <c r="K488" s="168" t="s">
        <v>5</v>
      </c>
      <c r="R488" s="169"/>
      <c r="T488" s="170"/>
      <c r="AA488" s="171"/>
      <c r="AT488" s="168" t="s">
        <v>163</v>
      </c>
      <c r="AU488" s="168" t="s">
        <v>134</v>
      </c>
      <c r="AV488" s="12" t="s">
        <v>80</v>
      </c>
      <c r="AW488" s="12" t="s">
        <v>32</v>
      </c>
      <c r="AX488" s="12" t="s">
        <v>75</v>
      </c>
      <c r="AY488" s="168" t="s">
        <v>155</v>
      </c>
    </row>
    <row r="489" spans="2:65" s="10" customFormat="1" ht="25.5" customHeight="1">
      <c r="B489" s="155"/>
      <c r="E489" s="156" t="s">
        <v>5</v>
      </c>
      <c r="F489" s="252" t="s">
        <v>609</v>
      </c>
      <c r="G489" s="253"/>
      <c r="H489" s="253"/>
      <c r="I489" s="253"/>
      <c r="K489" s="157">
        <v>344.56</v>
      </c>
      <c r="R489" s="158"/>
      <c r="T489" s="159"/>
      <c r="AA489" s="160"/>
      <c r="AT489" s="156" t="s">
        <v>163</v>
      </c>
      <c r="AU489" s="156" t="s">
        <v>134</v>
      </c>
      <c r="AV489" s="10" t="s">
        <v>134</v>
      </c>
      <c r="AW489" s="10" t="s">
        <v>32</v>
      </c>
      <c r="AX489" s="10" t="s">
        <v>75</v>
      </c>
      <c r="AY489" s="156" t="s">
        <v>155</v>
      </c>
    </row>
    <row r="490" spans="2:65" s="11" customFormat="1" ht="16.5" customHeight="1">
      <c r="B490" s="161"/>
      <c r="E490" s="162" t="s">
        <v>5</v>
      </c>
      <c r="F490" s="254" t="s">
        <v>166</v>
      </c>
      <c r="G490" s="255"/>
      <c r="H490" s="255"/>
      <c r="I490" s="255"/>
      <c r="K490" s="163">
        <v>527.87</v>
      </c>
      <c r="R490" s="164"/>
      <c r="T490" s="165"/>
      <c r="AA490" s="166"/>
      <c r="AT490" s="162" t="s">
        <v>163</v>
      </c>
      <c r="AU490" s="162" t="s">
        <v>134</v>
      </c>
      <c r="AV490" s="11" t="s">
        <v>160</v>
      </c>
      <c r="AW490" s="11" t="s">
        <v>32</v>
      </c>
      <c r="AX490" s="11" t="s">
        <v>80</v>
      </c>
      <c r="AY490" s="162" t="s">
        <v>155</v>
      </c>
    </row>
    <row r="491" spans="2:65" s="1" customFormat="1" ht="38.25" customHeight="1">
      <c r="B491" s="119"/>
      <c r="C491" s="146" t="s">
        <v>610</v>
      </c>
      <c r="D491" s="146" t="s">
        <v>156</v>
      </c>
      <c r="E491" s="147" t="s">
        <v>611</v>
      </c>
      <c r="F491" s="241" t="s">
        <v>612</v>
      </c>
      <c r="G491" s="241"/>
      <c r="H491" s="241"/>
      <c r="I491" s="241"/>
      <c r="J491" s="148" t="s">
        <v>249</v>
      </c>
      <c r="K491" s="149">
        <v>527.87</v>
      </c>
      <c r="L491" s="242">
        <v>0</v>
      </c>
      <c r="M491" s="242"/>
      <c r="N491" s="243">
        <f>ROUND(L491*K491,3)</f>
        <v>0</v>
      </c>
      <c r="O491" s="243"/>
      <c r="P491" s="243"/>
      <c r="Q491" s="243"/>
      <c r="R491" s="122"/>
      <c r="T491" s="151" t="s">
        <v>5</v>
      </c>
      <c r="U491" s="42" t="s">
        <v>42</v>
      </c>
      <c r="W491" s="152">
        <f>V491*K491</f>
        <v>0</v>
      </c>
      <c r="X491" s="152">
        <v>1.9599999999999999E-2</v>
      </c>
      <c r="Y491" s="152">
        <f>X491*K491</f>
        <v>10.346252</v>
      </c>
      <c r="Z491" s="152">
        <v>0</v>
      </c>
      <c r="AA491" s="153">
        <f>Z491*K491</f>
        <v>0</v>
      </c>
      <c r="AR491" s="20" t="s">
        <v>160</v>
      </c>
      <c r="AT491" s="20" t="s">
        <v>156</v>
      </c>
      <c r="AU491" s="20" t="s">
        <v>134</v>
      </c>
      <c r="AY491" s="20" t="s">
        <v>155</v>
      </c>
      <c r="BE491" s="96">
        <f>IF(U491="základná",N491,0)</f>
        <v>0</v>
      </c>
      <c r="BF491" s="96">
        <f>IF(U491="znížená",N491,0)</f>
        <v>0</v>
      </c>
      <c r="BG491" s="96">
        <f>IF(U491="zákl. prenesená",N491,0)</f>
        <v>0</v>
      </c>
      <c r="BH491" s="96">
        <f>IF(U491="zníž. prenesená",N491,0)</f>
        <v>0</v>
      </c>
      <c r="BI491" s="96">
        <f>IF(U491="nulová",N491,0)</f>
        <v>0</v>
      </c>
      <c r="BJ491" s="20" t="s">
        <v>134</v>
      </c>
      <c r="BK491" s="154">
        <f>ROUND(L491*K491,3)</f>
        <v>0</v>
      </c>
      <c r="BL491" s="20" t="s">
        <v>160</v>
      </c>
      <c r="BM491" s="20" t="s">
        <v>613</v>
      </c>
    </row>
    <row r="492" spans="2:65" s="1" customFormat="1" ht="38.25" customHeight="1">
      <c r="B492" s="119"/>
      <c r="C492" s="146" t="s">
        <v>614</v>
      </c>
      <c r="D492" s="146" t="s">
        <v>156</v>
      </c>
      <c r="E492" s="147" t="s">
        <v>615</v>
      </c>
      <c r="F492" s="241" t="s">
        <v>616</v>
      </c>
      <c r="G492" s="241"/>
      <c r="H492" s="241"/>
      <c r="I492" s="241"/>
      <c r="J492" s="148" t="s">
        <v>249</v>
      </c>
      <c r="K492" s="149">
        <v>527.87</v>
      </c>
      <c r="L492" s="242">
        <v>0</v>
      </c>
      <c r="M492" s="242"/>
      <c r="N492" s="243">
        <f>ROUND(L492*K492,3)</f>
        <v>0</v>
      </c>
      <c r="O492" s="243"/>
      <c r="P492" s="243"/>
      <c r="Q492" s="243"/>
      <c r="R492" s="122"/>
      <c r="T492" s="151" t="s">
        <v>5</v>
      </c>
      <c r="U492" s="42" t="s">
        <v>42</v>
      </c>
      <c r="W492" s="152">
        <f>V492*K492</f>
        <v>0</v>
      </c>
      <c r="X492" s="152">
        <v>6.4400000000000004E-3</v>
      </c>
      <c r="Y492" s="152">
        <f>X492*K492</f>
        <v>3.3994828000000004</v>
      </c>
      <c r="Z492" s="152">
        <v>0</v>
      </c>
      <c r="AA492" s="153">
        <f>Z492*K492</f>
        <v>0</v>
      </c>
      <c r="AR492" s="20" t="s">
        <v>160</v>
      </c>
      <c r="AT492" s="20" t="s">
        <v>156</v>
      </c>
      <c r="AU492" s="20" t="s">
        <v>134</v>
      </c>
      <c r="AY492" s="20" t="s">
        <v>155</v>
      </c>
      <c r="BE492" s="96">
        <f>IF(U492="základná",N492,0)</f>
        <v>0</v>
      </c>
      <c r="BF492" s="96">
        <f>IF(U492="znížená",N492,0)</f>
        <v>0</v>
      </c>
      <c r="BG492" s="96">
        <f>IF(U492="zákl. prenesená",N492,0)</f>
        <v>0</v>
      </c>
      <c r="BH492" s="96">
        <f>IF(U492="zníž. prenesená",N492,0)</f>
        <v>0</v>
      </c>
      <c r="BI492" s="96">
        <f>IF(U492="nulová",N492,0)</f>
        <v>0</v>
      </c>
      <c r="BJ492" s="20" t="s">
        <v>134</v>
      </c>
      <c r="BK492" s="154">
        <f>ROUND(L492*K492,3)</f>
        <v>0</v>
      </c>
      <c r="BL492" s="20" t="s">
        <v>160</v>
      </c>
      <c r="BM492" s="20" t="s">
        <v>617</v>
      </c>
    </row>
    <row r="493" spans="2:65" s="1" customFormat="1" ht="25.5" customHeight="1">
      <c r="B493" s="119"/>
      <c r="C493" s="146" t="s">
        <v>618</v>
      </c>
      <c r="D493" s="146" t="s">
        <v>156</v>
      </c>
      <c r="E493" s="147" t="s">
        <v>619</v>
      </c>
      <c r="F493" s="241" t="s">
        <v>620</v>
      </c>
      <c r="G493" s="241"/>
      <c r="H493" s="241"/>
      <c r="I493" s="241"/>
      <c r="J493" s="148" t="s">
        <v>249</v>
      </c>
      <c r="K493" s="149">
        <v>1534.287</v>
      </c>
      <c r="L493" s="242">
        <v>0</v>
      </c>
      <c r="M493" s="242"/>
      <c r="N493" s="243">
        <f>ROUND(L493*K493,3)</f>
        <v>0</v>
      </c>
      <c r="O493" s="243"/>
      <c r="P493" s="243"/>
      <c r="Q493" s="243"/>
      <c r="R493" s="122"/>
      <c r="T493" s="151" t="s">
        <v>5</v>
      </c>
      <c r="U493" s="42" t="s">
        <v>42</v>
      </c>
      <c r="W493" s="152">
        <f>V493*K493</f>
        <v>0</v>
      </c>
      <c r="X493" s="152">
        <v>1.3600000000000001E-3</v>
      </c>
      <c r="Y493" s="152">
        <f>X493*K493</f>
        <v>2.0866303200000003</v>
      </c>
      <c r="Z493" s="152">
        <v>0</v>
      </c>
      <c r="AA493" s="153">
        <f>Z493*K493</f>
        <v>0</v>
      </c>
      <c r="AR493" s="20" t="s">
        <v>160</v>
      </c>
      <c r="AT493" s="20" t="s">
        <v>156</v>
      </c>
      <c r="AU493" s="20" t="s">
        <v>134</v>
      </c>
      <c r="AY493" s="20" t="s">
        <v>155</v>
      </c>
      <c r="BE493" s="96">
        <f>IF(U493="základná",N493,0)</f>
        <v>0</v>
      </c>
      <c r="BF493" s="96">
        <f>IF(U493="znížená",N493,0)</f>
        <v>0</v>
      </c>
      <c r="BG493" s="96">
        <f>IF(U493="zákl. prenesená",N493,0)</f>
        <v>0</v>
      </c>
      <c r="BH493" s="96">
        <f>IF(U493="zníž. prenesená",N493,0)</f>
        <v>0</v>
      </c>
      <c r="BI493" s="96">
        <f>IF(U493="nulová",N493,0)</f>
        <v>0</v>
      </c>
      <c r="BJ493" s="20" t="s">
        <v>134</v>
      </c>
      <c r="BK493" s="154">
        <f>ROUND(L493*K493,3)</f>
        <v>0</v>
      </c>
      <c r="BL493" s="20" t="s">
        <v>160</v>
      </c>
      <c r="BM493" s="20" t="s">
        <v>621</v>
      </c>
    </row>
    <row r="494" spans="2:65" s="12" customFormat="1" ht="16.5" customHeight="1">
      <c r="B494" s="167"/>
      <c r="E494" s="168" t="s">
        <v>5</v>
      </c>
      <c r="F494" s="256" t="s">
        <v>443</v>
      </c>
      <c r="G494" s="257"/>
      <c r="H494" s="257"/>
      <c r="I494" s="257"/>
      <c r="K494" s="168" t="s">
        <v>5</v>
      </c>
      <c r="R494" s="169"/>
      <c r="T494" s="170"/>
      <c r="AA494" s="171"/>
      <c r="AT494" s="168" t="s">
        <v>163</v>
      </c>
      <c r="AU494" s="168" t="s">
        <v>134</v>
      </c>
      <c r="AV494" s="12" t="s">
        <v>80</v>
      </c>
      <c r="AW494" s="12" t="s">
        <v>32</v>
      </c>
      <c r="AX494" s="12" t="s">
        <v>75</v>
      </c>
      <c r="AY494" s="168" t="s">
        <v>155</v>
      </c>
    </row>
    <row r="495" spans="2:65" s="10" customFormat="1" ht="16.5" customHeight="1">
      <c r="B495" s="155"/>
      <c r="E495" s="156" t="s">
        <v>5</v>
      </c>
      <c r="F495" s="252" t="s">
        <v>622</v>
      </c>
      <c r="G495" s="253"/>
      <c r="H495" s="253"/>
      <c r="I495" s="253"/>
      <c r="K495" s="157">
        <v>139.47900000000001</v>
      </c>
      <c r="R495" s="158"/>
      <c r="T495" s="159"/>
      <c r="AA495" s="160"/>
      <c r="AT495" s="156" t="s">
        <v>163</v>
      </c>
      <c r="AU495" s="156" t="s">
        <v>134</v>
      </c>
      <c r="AV495" s="10" t="s">
        <v>134</v>
      </c>
      <c r="AW495" s="10" t="s">
        <v>32</v>
      </c>
      <c r="AX495" s="10" t="s">
        <v>75</v>
      </c>
      <c r="AY495" s="156" t="s">
        <v>155</v>
      </c>
    </row>
    <row r="496" spans="2:65" s="10" customFormat="1" ht="16.5" customHeight="1">
      <c r="B496" s="155"/>
      <c r="E496" s="156" t="s">
        <v>5</v>
      </c>
      <c r="F496" s="252" t="s">
        <v>623</v>
      </c>
      <c r="G496" s="253"/>
      <c r="H496" s="253"/>
      <c r="I496" s="253"/>
      <c r="K496" s="157">
        <v>177.554</v>
      </c>
      <c r="R496" s="158"/>
      <c r="T496" s="159"/>
      <c r="AA496" s="160"/>
      <c r="AT496" s="156" t="s">
        <v>163</v>
      </c>
      <c r="AU496" s="156" t="s">
        <v>134</v>
      </c>
      <c r="AV496" s="10" t="s">
        <v>134</v>
      </c>
      <c r="AW496" s="10" t="s">
        <v>32</v>
      </c>
      <c r="AX496" s="10" t="s">
        <v>75</v>
      </c>
      <c r="AY496" s="156" t="s">
        <v>155</v>
      </c>
    </row>
    <row r="497" spans="2:51" s="10" customFormat="1" ht="16.5" customHeight="1">
      <c r="B497" s="155"/>
      <c r="E497" s="156" t="s">
        <v>5</v>
      </c>
      <c r="F497" s="252" t="s">
        <v>624</v>
      </c>
      <c r="G497" s="253"/>
      <c r="H497" s="253"/>
      <c r="I497" s="253"/>
      <c r="K497" s="157">
        <v>88.037999999999997</v>
      </c>
      <c r="R497" s="158"/>
      <c r="T497" s="159"/>
      <c r="AA497" s="160"/>
      <c r="AT497" s="156" t="s">
        <v>163</v>
      </c>
      <c r="AU497" s="156" t="s">
        <v>134</v>
      </c>
      <c r="AV497" s="10" t="s">
        <v>134</v>
      </c>
      <c r="AW497" s="10" t="s">
        <v>32</v>
      </c>
      <c r="AX497" s="10" t="s">
        <v>75</v>
      </c>
      <c r="AY497" s="156" t="s">
        <v>155</v>
      </c>
    </row>
    <row r="498" spans="2:51" s="10" customFormat="1" ht="16.5" customHeight="1">
      <c r="B498" s="155"/>
      <c r="E498" s="156" t="s">
        <v>5</v>
      </c>
      <c r="F498" s="252" t="s">
        <v>625</v>
      </c>
      <c r="G498" s="253"/>
      <c r="H498" s="253"/>
      <c r="I498" s="253"/>
      <c r="K498" s="157">
        <v>100.238</v>
      </c>
      <c r="R498" s="158"/>
      <c r="T498" s="159"/>
      <c r="AA498" s="160"/>
      <c r="AT498" s="156" t="s">
        <v>163</v>
      </c>
      <c r="AU498" s="156" t="s">
        <v>134</v>
      </c>
      <c r="AV498" s="10" t="s">
        <v>134</v>
      </c>
      <c r="AW498" s="10" t="s">
        <v>32</v>
      </c>
      <c r="AX498" s="10" t="s">
        <v>75</v>
      </c>
      <c r="AY498" s="156" t="s">
        <v>155</v>
      </c>
    </row>
    <row r="499" spans="2:51" s="10" customFormat="1" ht="16.5" customHeight="1">
      <c r="B499" s="155"/>
      <c r="E499" s="156" t="s">
        <v>5</v>
      </c>
      <c r="F499" s="252" t="s">
        <v>626</v>
      </c>
      <c r="G499" s="253"/>
      <c r="H499" s="253"/>
      <c r="I499" s="253"/>
      <c r="K499" s="157">
        <v>131.232</v>
      </c>
      <c r="R499" s="158"/>
      <c r="T499" s="159"/>
      <c r="AA499" s="160"/>
      <c r="AT499" s="156" t="s">
        <v>163</v>
      </c>
      <c r="AU499" s="156" t="s">
        <v>134</v>
      </c>
      <c r="AV499" s="10" t="s">
        <v>134</v>
      </c>
      <c r="AW499" s="10" t="s">
        <v>32</v>
      </c>
      <c r="AX499" s="10" t="s">
        <v>75</v>
      </c>
      <c r="AY499" s="156" t="s">
        <v>155</v>
      </c>
    </row>
    <row r="500" spans="2:51" s="10" customFormat="1" ht="16.5" customHeight="1">
      <c r="B500" s="155"/>
      <c r="E500" s="156" t="s">
        <v>5</v>
      </c>
      <c r="F500" s="252" t="s">
        <v>627</v>
      </c>
      <c r="G500" s="253"/>
      <c r="H500" s="253"/>
      <c r="I500" s="253"/>
      <c r="K500" s="157">
        <v>100.43300000000001</v>
      </c>
      <c r="R500" s="158"/>
      <c r="T500" s="159"/>
      <c r="AA500" s="160"/>
      <c r="AT500" s="156" t="s">
        <v>163</v>
      </c>
      <c r="AU500" s="156" t="s">
        <v>134</v>
      </c>
      <c r="AV500" s="10" t="s">
        <v>134</v>
      </c>
      <c r="AW500" s="10" t="s">
        <v>32</v>
      </c>
      <c r="AX500" s="10" t="s">
        <v>75</v>
      </c>
      <c r="AY500" s="156" t="s">
        <v>155</v>
      </c>
    </row>
    <row r="501" spans="2:51" s="10" customFormat="1" ht="16.5" customHeight="1">
      <c r="B501" s="155"/>
      <c r="E501" s="156" t="s">
        <v>5</v>
      </c>
      <c r="F501" s="252" t="s">
        <v>628</v>
      </c>
      <c r="G501" s="253"/>
      <c r="H501" s="253"/>
      <c r="I501" s="253"/>
      <c r="K501" s="157">
        <v>4.4219999999999997</v>
      </c>
      <c r="R501" s="158"/>
      <c r="T501" s="159"/>
      <c r="AA501" s="160"/>
      <c r="AT501" s="156" t="s">
        <v>163</v>
      </c>
      <c r="AU501" s="156" t="s">
        <v>134</v>
      </c>
      <c r="AV501" s="10" t="s">
        <v>134</v>
      </c>
      <c r="AW501" s="10" t="s">
        <v>32</v>
      </c>
      <c r="AX501" s="10" t="s">
        <v>75</v>
      </c>
      <c r="AY501" s="156" t="s">
        <v>155</v>
      </c>
    </row>
    <row r="502" spans="2:51" s="10" customFormat="1" ht="16.5" customHeight="1">
      <c r="B502" s="155"/>
      <c r="E502" s="156" t="s">
        <v>5</v>
      </c>
      <c r="F502" s="252" t="s">
        <v>629</v>
      </c>
      <c r="G502" s="253"/>
      <c r="H502" s="253"/>
      <c r="I502" s="253"/>
      <c r="K502" s="157">
        <v>4.9080000000000004</v>
      </c>
      <c r="R502" s="158"/>
      <c r="T502" s="159"/>
      <c r="AA502" s="160"/>
      <c r="AT502" s="156" t="s">
        <v>163</v>
      </c>
      <c r="AU502" s="156" t="s">
        <v>134</v>
      </c>
      <c r="AV502" s="10" t="s">
        <v>134</v>
      </c>
      <c r="AW502" s="10" t="s">
        <v>32</v>
      </c>
      <c r="AX502" s="10" t="s">
        <v>75</v>
      </c>
      <c r="AY502" s="156" t="s">
        <v>155</v>
      </c>
    </row>
    <row r="503" spans="2:51" s="10" customFormat="1" ht="16.5" customHeight="1">
      <c r="B503" s="155"/>
      <c r="E503" s="156" t="s">
        <v>5</v>
      </c>
      <c r="F503" s="252" t="s">
        <v>630</v>
      </c>
      <c r="G503" s="253"/>
      <c r="H503" s="253"/>
      <c r="I503" s="253"/>
      <c r="K503" s="157">
        <v>19.245999999999999</v>
      </c>
      <c r="R503" s="158"/>
      <c r="T503" s="159"/>
      <c r="AA503" s="160"/>
      <c r="AT503" s="156" t="s">
        <v>163</v>
      </c>
      <c r="AU503" s="156" t="s">
        <v>134</v>
      </c>
      <c r="AV503" s="10" t="s">
        <v>134</v>
      </c>
      <c r="AW503" s="10" t="s">
        <v>32</v>
      </c>
      <c r="AX503" s="10" t="s">
        <v>75</v>
      </c>
      <c r="AY503" s="156" t="s">
        <v>155</v>
      </c>
    </row>
    <row r="504" spans="2:51" s="10" customFormat="1" ht="16.5" customHeight="1">
      <c r="B504" s="155"/>
      <c r="E504" s="156" t="s">
        <v>5</v>
      </c>
      <c r="F504" s="252" t="s">
        <v>631</v>
      </c>
      <c r="G504" s="253"/>
      <c r="H504" s="253"/>
      <c r="I504" s="253"/>
      <c r="K504" s="157">
        <v>75.781000000000006</v>
      </c>
      <c r="R504" s="158"/>
      <c r="T504" s="159"/>
      <c r="AA504" s="160"/>
      <c r="AT504" s="156" t="s">
        <v>163</v>
      </c>
      <c r="AU504" s="156" t="s">
        <v>134</v>
      </c>
      <c r="AV504" s="10" t="s">
        <v>134</v>
      </c>
      <c r="AW504" s="10" t="s">
        <v>32</v>
      </c>
      <c r="AX504" s="10" t="s">
        <v>75</v>
      </c>
      <c r="AY504" s="156" t="s">
        <v>155</v>
      </c>
    </row>
    <row r="505" spans="2:51" s="10" customFormat="1" ht="16.5" customHeight="1">
      <c r="B505" s="155"/>
      <c r="E505" s="156" t="s">
        <v>5</v>
      </c>
      <c r="F505" s="252" t="s">
        <v>632</v>
      </c>
      <c r="G505" s="253"/>
      <c r="H505" s="253"/>
      <c r="I505" s="253"/>
      <c r="K505" s="157">
        <v>52.284999999999997</v>
      </c>
      <c r="R505" s="158"/>
      <c r="T505" s="159"/>
      <c r="AA505" s="160"/>
      <c r="AT505" s="156" t="s">
        <v>163</v>
      </c>
      <c r="AU505" s="156" t="s">
        <v>134</v>
      </c>
      <c r="AV505" s="10" t="s">
        <v>134</v>
      </c>
      <c r="AW505" s="10" t="s">
        <v>32</v>
      </c>
      <c r="AX505" s="10" t="s">
        <v>75</v>
      </c>
      <c r="AY505" s="156" t="s">
        <v>155</v>
      </c>
    </row>
    <row r="506" spans="2:51" s="10" customFormat="1" ht="16.5" customHeight="1">
      <c r="B506" s="155"/>
      <c r="E506" s="156" t="s">
        <v>5</v>
      </c>
      <c r="F506" s="252" t="s">
        <v>633</v>
      </c>
      <c r="G506" s="253"/>
      <c r="H506" s="253"/>
      <c r="I506" s="253"/>
      <c r="K506" s="157">
        <v>15.382999999999999</v>
      </c>
      <c r="R506" s="158"/>
      <c r="T506" s="159"/>
      <c r="AA506" s="160"/>
      <c r="AT506" s="156" t="s">
        <v>163</v>
      </c>
      <c r="AU506" s="156" t="s">
        <v>134</v>
      </c>
      <c r="AV506" s="10" t="s">
        <v>134</v>
      </c>
      <c r="AW506" s="10" t="s">
        <v>32</v>
      </c>
      <c r="AX506" s="10" t="s">
        <v>75</v>
      </c>
      <c r="AY506" s="156" t="s">
        <v>155</v>
      </c>
    </row>
    <row r="507" spans="2:51" s="10" customFormat="1" ht="16.5" customHeight="1">
      <c r="B507" s="155"/>
      <c r="E507" s="156" t="s">
        <v>5</v>
      </c>
      <c r="F507" s="252" t="s">
        <v>634</v>
      </c>
      <c r="G507" s="253"/>
      <c r="H507" s="253"/>
      <c r="I507" s="253"/>
      <c r="K507" s="157">
        <v>34.082000000000001</v>
      </c>
      <c r="R507" s="158"/>
      <c r="T507" s="159"/>
      <c r="AA507" s="160"/>
      <c r="AT507" s="156" t="s">
        <v>163</v>
      </c>
      <c r="AU507" s="156" t="s">
        <v>134</v>
      </c>
      <c r="AV507" s="10" t="s">
        <v>134</v>
      </c>
      <c r="AW507" s="10" t="s">
        <v>32</v>
      </c>
      <c r="AX507" s="10" t="s">
        <v>75</v>
      </c>
      <c r="AY507" s="156" t="s">
        <v>155</v>
      </c>
    </row>
    <row r="508" spans="2:51" s="10" customFormat="1" ht="38.25" customHeight="1">
      <c r="B508" s="155"/>
      <c r="E508" s="156" t="s">
        <v>5</v>
      </c>
      <c r="F508" s="252" t="s">
        <v>635</v>
      </c>
      <c r="G508" s="253"/>
      <c r="H508" s="253"/>
      <c r="I508" s="253"/>
      <c r="K508" s="157">
        <v>-51.008000000000003</v>
      </c>
      <c r="R508" s="158"/>
      <c r="T508" s="159"/>
      <c r="AA508" s="160"/>
      <c r="AT508" s="156" t="s">
        <v>163</v>
      </c>
      <c r="AU508" s="156" t="s">
        <v>134</v>
      </c>
      <c r="AV508" s="10" t="s">
        <v>134</v>
      </c>
      <c r="AW508" s="10" t="s">
        <v>32</v>
      </c>
      <c r="AX508" s="10" t="s">
        <v>75</v>
      </c>
      <c r="AY508" s="156" t="s">
        <v>155</v>
      </c>
    </row>
    <row r="509" spans="2:51" s="10" customFormat="1" ht="38.25" customHeight="1">
      <c r="B509" s="155"/>
      <c r="E509" s="156" t="s">
        <v>5</v>
      </c>
      <c r="F509" s="252" t="s">
        <v>636</v>
      </c>
      <c r="G509" s="253"/>
      <c r="H509" s="253"/>
      <c r="I509" s="253"/>
      <c r="K509" s="157">
        <v>-56.317999999999998</v>
      </c>
      <c r="R509" s="158"/>
      <c r="T509" s="159"/>
      <c r="AA509" s="160"/>
      <c r="AT509" s="156" t="s">
        <v>163</v>
      </c>
      <c r="AU509" s="156" t="s">
        <v>134</v>
      </c>
      <c r="AV509" s="10" t="s">
        <v>134</v>
      </c>
      <c r="AW509" s="10" t="s">
        <v>32</v>
      </c>
      <c r="AX509" s="10" t="s">
        <v>75</v>
      </c>
      <c r="AY509" s="156" t="s">
        <v>155</v>
      </c>
    </row>
    <row r="510" spans="2:51" s="10" customFormat="1" ht="38.25" customHeight="1">
      <c r="B510" s="155"/>
      <c r="E510" s="156" t="s">
        <v>5</v>
      </c>
      <c r="F510" s="252" t="s">
        <v>637</v>
      </c>
      <c r="G510" s="253"/>
      <c r="H510" s="253"/>
      <c r="I510" s="253"/>
      <c r="K510" s="157">
        <v>-42.578000000000003</v>
      </c>
      <c r="R510" s="158"/>
      <c r="T510" s="159"/>
      <c r="AA510" s="160"/>
      <c r="AT510" s="156" t="s">
        <v>163</v>
      </c>
      <c r="AU510" s="156" t="s">
        <v>134</v>
      </c>
      <c r="AV510" s="10" t="s">
        <v>134</v>
      </c>
      <c r="AW510" s="10" t="s">
        <v>32</v>
      </c>
      <c r="AX510" s="10" t="s">
        <v>75</v>
      </c>
      <c r="AY510" s="156" t="s">
        <v>155</v>
      </c>
    </row>
    <row r="511" spans="2:51" s="12" customFormat="1" ht="16.5" customHeight="1">
      <c r="B511" s="167"/>
      <c r="E511" s="168" t="s">
        <v>5</v>
      </c>
      <c r="F511" s="260" t="s">
        <v>348</v>
      </c>
      <c r="G511" s="261"/>
      <c r="H511" s="261"/>
      <c r="I511" s="261"/>
      <c r="K511" s="168" t="s">
        <v>5</v>
      </c>
      <c r="R511" s="169"/>
      <c r="T511" s="170"/>
      <c r="AA511" s="171"/>
      <c r="AT511" s="168" t="s">
        <v>163</v>
      </c>
      <c r="AU511" s="168" t="s">
        <v>134</v>
      </c>
      <c r="AV511" s="12" t="s">
        <v>80</v>
      </c>
      <c r="AW511" s="12" t="s">
        <v>32</v>
      </c>
      <c r="AX511" s="12" t="s">
        <v>75</v>
      </c>
      <c r="AY511" s="168" t="s">
        <v>155</v>
      </c>
    </row>
    <row r="512" spans="2:51" s="10" customFormat="1" ht="16.5" customHeight="1">
      <c r="B512" s="155"/>
      <c r="E512" s="156" t="s">
        <v>5</v>
      </c>
      <c r="F512" s="252" t="s">
        <v>638</v>
      </c>
      <c r="G512" s="253"/>
      <c r="H512" s="253"/>
      <c r="I512" s="253"/>
      <c r="K512" s="157">
        <v>373.75900000000001</v>
      </c>
      <c r="R512" s="158"/>
      <c r="T512" s="159"/>
      <c r="AA512" s="160"/>
      <c r="AT512" s="156" t="s">
        <v>163</v>
      </c>
      <c r="AU512" s="156" t="s">
        <v>134</v>
      </c>
      <c r="AV512" s="10" t="s">
        <v>134</v>
      </c>
      <c r="AW512" s="10" t="s">
        <v>32</v>
      </c>
      <c r="AX512" s="10" t="s">
        <v>75</v>
      </c>
      <c r="AY512" s="156" t="s">
        <v>155</v>
      </c>
    </row>
    <row r="513" spans="2:65" s="10" customFormat="1" ht="16.5" customHeight="1">
      <c r="B513" s="155"/>
      <c r="E513" s="156" t="s">
        <v>5</v>
      </c>
      <c r="F513" s="252" t="s">
        <v>639</v>
      </c>
      <c r="G513" s="253"/>
      <c r="H513" s="253"/>
      <c r="I513" s="253"/>
      <c r="K513" s="157">
        <v>157.57599999999999</v>
      </c>
      <c r="R513" s="158"/>
      <c r="T513" s="159"/>
      <c r="AA513" s="160"/>
      <c r="AT513" s="156" t="s">
        <v>163</v>
      </c>
      <c r="AU513" s="156" t="s">
        <v>134</v>
      </c>
      <c r="AV513" s="10" t="s">
        <v>134</v>
      </c>
      <c r="AW513" s="10" t="s">
        <v>32</v>
      </c>
      <c r="AX513" s="10" t="s">
        <v>75</v>
      </c>
      <c r="AY513" s="156" t="s">
        <v>155</v>
      </c>
    </row>
    <row r="514" spans="2:65" s="10" customFormat="1" ht="16.5" customHeight="1">
      <c r="B514" s="155"/>
      <c r="E514" s="156" t="s">
        <v>5</v>
      </c>
      <c r="F514" s="252" t="s">
        <v>640</v>
      </c>
      <c r="G514" s="253"/>
      <c r="H514" s="253"/>
      <c r="I514" s="253"/>
      <c r="K514" s="157">
        <v>221.04499999999999</v>
      </c>
      <c r="R514" s="158"/>
      <c r="T514" s="159"/>
      <c r="AA514" s="160"/>
      <c r="AT514" s="156" t="s">
        <v>163</v>
      </c>
      <c r="AU514" s="156" t="s">
        <v>134</v>
      </c>
      <c r="AV514" s="10" t="s">
        <v>134</v>
      </c>
      <c r="AW514" s="10" t="s">
        <v>32</v>
      </c>
      <c r="AX514" s="10" t="s">
        <v>75</v>
      </c>
      <c r="AY514" s="156" t="s">
        <v>155</v>
      </c>
    </row>
    <row r="515" spans="2:65" s="10" customFormat="1" ht="16.5" customHeight="1">
      <c r="B515" s="155"/>
      <c r="E515" s="156" t="s">
        <v>5</v>
      </c>
      <c r="F515" s="252" t="s">
        <v>641</v>
      </c>
      <c r="G515" s="253"/>
      <c r="H515" s="253"/>
      <c r="I515" s="253"/>
      <c r="K515" s="157">
        <v>132.268</v>
      </c>
      <c r="R515" s="158"/>
      <c r="T515" s="159"/>
      <c r="AA515" s="160"/>
      <c r="AT515" s="156" t="s">
        <v>163</v>
      </c>
      <c r="AU515" s="156" t="s">
        <v>134</v>
      </c>
      <c r="AV515" s="10" t="s">
        <v>134</v>
      </c>
      <c r="AW515" s="10" t="s">
        <v>32</v>
      </c>
      <c r="AX515" s="10" t="s">
        <v>75</v>
      </c>
      <c r="AY515" s="156" t="s">
        <v>155</v>
      </c>
    </row>
    <row r="516" spans="2:65" s="10" customFormat="1" ht="16.5" customHeight="1">
      <c r="B516" s="155"/>
      <c r="E516" s="156" t="s">
        <v>5</v>
      </c>
      <c r="F516" s="252" t="s">
        <v>642</v>
      </c>
      <c r="G516" s="253"/>
      <c r="H516" s="253"/>
      <c r="I516" s="253"/>
      <c r="K516" s="157">
        <v>22.878</v>
      </c>
      <c r="R516" s="158"/>
      <c r="T516" s="159"/>
      <c r="AA516" s="160"/>
      <c r="AT516" s="156" t="s">
        <v>163</v>
      </c>
      <c r="AU516" s="156" t="s">
        <v>134</v>
      </c>
      <c r="AV516" s="10" t="s">
        <v>134</v>
      </c>
      <c r="AW516" s="10" t="s">
        <v>32</v>
      </c>
      <c r="AX516" s="10" t="s">
        <v>75</v>
      </c>
      <c r="AY516" s="156" t="s">
        <v>155</v>
      </c>
    </row>
    <row r="517" spans="2:65" s="10" customFormat="1" ht="16.5" customHeight="1">
      <c r="B517" s="155"/>
      <c r="E517" s="156" t="s">
        <v>5</v>
      </c>
      <c r="F517" s="252" t="s">
        <v>643</v>
      </c>
      <c r="G517" s="253"/>
      <c r="H517" s="253"/>
      <c r="I517" s="253"/>
      <c r="K517" s="157">
        <v>-128.09</v>
      </c>
      <c r="R517" s="158"/>
      <c r="T517" s="159"/>
      <c r="AA517" s="160"/>
      <c r="AT517" s="156" t="s">
        <v>163</v>
      </c>
      <c r="AU517" s="156" t="s">
        <v>134</v>
      </c>
      <c r="AV517" s="10" t="s">
        <v>134</v>
      </c>
      <c r="AW517" s="10" t="s">
        <v>32</v>
      </c>
      <c r="AX517" s="10" t="s">
        <v>75</v>
      </c>
      <c r="AY517" s="156" t="s">
        <v>155</v>
      </c>
    </row>
    <row r="518" spans="2:65" s="10" customFormat="1" ht="38.25" customHeight="1">
      <c r="B518" s="155"/>
      <c r="E518" s="156" t="s">
        <v>5</v>
      </c>
      <c r="F518" s="252" t="s">
        <v>644</v>
      </c>
      <c r="G518" s="253"/>
      <c r="H518" s="253"/>
      <c r="I518" s="253"/>
      <c r="K518" s="157">
        <v>-38.326000000000001</v>
      </c>
      <c r="R518" s="158"/>
      <c r="T518" s="159"/>
      <c r="AA518" s="160"/>
      <c r="AT518" s="156" t="s">
        <v>163</v>
      </c>
      <c r="AU518" s="156" t="s">
        <v>134</v>
      </c>
      <c r="AV518" s="10" t="s">
        <v>134</v>
      </c>
      <c r="AW518" s="10" t="s">
        <v>32</v>
      </c>
      <c r="AX518" s="10" t="s">
        <v>75</v>
      </c>
      <c r="AY518" s="156" t="s">
        <v>155</v>
      </c>
    </row>
    <row r="519" spans="2:65" s="11" customFormat="1" ht="16.5" customHeight="1">
      <c r="B519" s="161"/>
      <c r="E519" s="162" t="s">
        <v>5</v>
      </c>
      <c r="F519" s="254" t="s">
        <v>166</v>
      </c>
      <c r="G519" s="255"/>
      <c r="H519" s="255"/>
      <c r="I519" s="255"/>
      <c r="K519" s="163">
        <v>1534.287</v>
      </c>
      <c r="R519" s="164"/>
      <c r="T519" s="165"/>
      <c r="AA519" s="166"/>
      <c r="AT519" s="162" t="s">
        <v>163</v>
      </c>
      <c r="AU519" s="162" t="s">
        <v>134</v>
      </c>
      <c r="AV519" s="11" t="s">
        <v>160</v>
      </c>
      <c r="AW519" s="11" t="s">
        <v>32</v>
      </c>
      <c r="AX519" s="11" t="s">
        <v>80</v>
      </c>
      <c r="AY519" s="162" t="s">
        <v>155</v>
      </c>
    </row>
    <row r="520" spans="2:65" s="1" customFormat="1" ht="25.5" customHeight="1">
      <c r="B520" s="119"/>
      <c r="C520" s="146" t="s">
        <v>645</v>
      </c>
      <c r="D520" s="146" t="s">
        <v>156</v>
      </c>
      <c r="E520" s="147" t="s">
        <v>646</v>
      </c>
      <c r="F520" s="241" t="s">
        <v>647</v>
      </c>
      <c r="G520" s="241"/>
      <c r="H520" s="241"/>
      <c r="I520" s="241"/>
      <c r="J520" s="148" t="s">
        <v>249</v>
      </c>
      <c r="K520" s="149">
        <v>1534.287</v>
      </c>
      <c r="L520" s="242">
        <v>0</v>
      </c>
      <c r="M520" s="242"/>
      <c r="N520" s="243">
        <f>ROUND(L520*K520,3)</f>
        <v>0</v>
      </c>
      <c r="O520" s="243"/>
      <c r="P520" s="243"/>
      <c r="Q520" s="243"/>
      <c r="R520" s="122"/>
      <c r="T520" s="151" t="s">
        <v>5</v>
      </c>
      <c r="U520" s="42" t="s">
        <v>42</v>
      </c>
      <c r="W520" s="152">
        <f>V520*K520</f>
        <v>0</v>
      </c>
      <c r="X520" s="152">
        <v>1.8749999999999999E-2</v>
      </c>
      <c r="Y520" s="152">
        <f>X520*K520</f>
        <v>28.767881249999999</v>
      </c>
      <c r="Z520" s="152">
        <v>0</v>
      </c>
      <c r="AA520" s="153">
        <f>Z520*K520</f>
        <v>0</v>
      </c>
      <c r="AR520" s="20" t="s">
        <v>160</v>
      </c>
      <c r="AT520" s="20" t="s">
        <v>156</v>
      </c>
      <c r="AU520" s="20" t="s">
        <v>134</v>
      </c>
      <c r="AY520" s="20" t="s">
        <v>155</v>
      </c>
      <c r="BE520" s="96">
        <f>IF(U520="základná",N520,0)</f>
        <v>0</v>
      </c>
      <c r="BF520" s="96">
        <f>IF(U520="znížená",N520,0)</f>
        <v>0</v>
      </c>
      <c r="BG520" s="96">
        <f>IF(U520="zákl. prenesená",N520,0)</f>
        <v>0</v>
      </c>
      <c r="BH520" s="96">
        <f>IF(U520="zníž. prenesená",N520,0)</f>
        <v>0</v>
      </c>
      <c r="BI520" s="96">
        <f>IF(U520="nulová",N520,0)</f>
        <v>0</v>
      </c>
      <c r="BJ520" s="20" t="s">
        <v>134</v>
      </c>
      <c r="BK520" s="154">
        <f>ROUND(L520*K520,3)</f>
        <v>0</v>
      </c>
      <c r="BL520" s="20" t="s">
        <v>160</v>
      </c>
      <c r="BM520" s="20" t="s">
        <v>648</v>
      </c>
    </row>
    <row r="521" spans="2:65" s="1" customFormat="1" ht="25.5" customHeight="1">
      <c r="B521" s="119"/>
      <c r="C521" s="146" t="s">
        <v>649</v>
      </c>
      <c r="D521" s="146" t="s">
        <v>156</v>
      </c>
      <c r="E521" s="147" t="s">
        <v>650</v>
      </c>
      <c r="F521" s="241" t="s">
        <v>651</v>
      </c>
      <c r="G521" s="241"/>
      <c r="H521" s="241"/>
      <c r="I521" s="241"/>
      <c r="J521" s="148" t="s">
        <v>249</v>
      </c>
      <c r="K521" s="149">
        <v>1245.9570000000001</v>
      </c>
      <c r="L521" s="242">
        <v>0</v>
      </c>
      <c r="M521" s="242"/>
      <c r="N521" s="243">
        <f>ROUND(L521*K521,3)</f>
        <v>0</v>
      </c>
      <c r="O521" s="243"/>
      <c r="P521" s="243"/>
      <c r="Q521" s="243"/>
      <c r="R521" s="122"/>
      <c r="T521" s="151" t="s">
        <v>5</v>
      </c>
      <c r="U521" s="42" t="s">
        <v>42</v>
      </c>
      <c r="W521" s="152">
        <f>V521*K521</f>
        <v>0</v>
      </c>
      <c r="X521" s="152">
        <v>6.1399999999999996E-3</v>
      </c>
      <c r="Y521" s="152">
        <f>X521*K521</f>
        <v>7.6501759800000002</v>
      </c>
      <c r="Z521" s="152">
        <v>0</v>
      </c>
      <c r="AA521" s="153">
        <f>Z521*K521</f>
        <v>0</v>
      </c>
      <c r="AR521" s="20" t="s">
        <v>160</v>
      </c>
      <c r="AT521" s="20" t="s">
        <v>156</v>
      </c>
      <c r="AU521" s="20" t="s">
        <v>134</v>
      </c>
      <c r="AY521" s="20" t="s">
        <v>155</v>
      </c>
      <c r="BE521" s="96">
        <f>IF(U521="základná",N521,0)</f>
        <v>0</v>
      </c>
      <c r="BF521" s="96">
        <f>IF(U521="znížená",N521,0)</f>
        <v>0</v>
      </c>
      <c r="BG521" s="96">
        <f>IF(U521="zákl. prenesená",N521,0)</f>
        <v>0</v>
      </c>
      <c r="BH521" s="96">
        <f>IF(U521="zníž. prenesená",N521,0)</f>
        <v>0</v>
      </c>
      <c r="BI521" s="96">
        <f>IF(U521="nulová",N521,0)</f>
        <v>0</v>
      </c>
      <c r="BJ521" s="20" t="s">
        <v>134</v>
      </c>
      <c r="BK521" s="154">
        <f>ROUND(L521*K521,3)</f>
        <v>0</v>
      </c>
      <c r="BL521" s="20" t="s">
        <v>160</v>
      </c>
      <c r="BM521" s="20" t="s">
        <v>652</v>
      </c>
    </row>
    <row r="522" spans="2:65" s="10" customFormat="1" ht="16.5" customHeight="1">
      <c r="B522" s="155"/>
      <c r="E522" s="156" t="s">
        <v>5</v>
      </c>
      <c r="F522" s="250" t="s">
        <v>653</v>
      </c>
      <c r="G522" s="251"/>
      <c r="H522" s="251"/>
      <c r="I522" s="251"/>
      <c r="K522" s="157">
        <v>1534.287</v>
      </c>
      <c r="R522" s="158"/>
      <c r="T522" s="159"/>
      <c r="AA522" s="160"/>
      <c r="AT522" s="156" t="s">
        <v>163</v>
      </c>
      <c r="AU522" s="156" t="s">
        <v>134</v>
      </c>
      <c r="AV522" s="10" t="s">
        <v>134</v>
      </c>
      <c r="AW522" s="10" t="s">
        <v>32</v>
      </c>
      <c r="AX522" s="10" t="s">
        <v>75</v>
      </c>
      <c r="AY522" s="156" t="s">
        <v>155</v>
      </c>
    </row>
    <row r="523" spans="2:65" s="12" customFormat="1" ht="16.5" customHeight="1">
      <c r="B523" s="167"/>
      <c r="E523" s="168" t="s">
        <v>5</v>
      </c>
      <c r="F523" s="260" t="s">
        <v>654</v>
      </c>
      <c r="G523" s="261"/>
      <c r="H523" s="261"/>
      <c r="I523" s="261"/>
      <c r="K523" s="168" t="s">
        <v>5</v>
      </c>
      <c r="R523" s="169"/>
      <c r="T523" s="170"/>
      <c r="AA523" s="171"/>
      <c r="AT523" s="168" t="s">
        <v>163</v>
      </c>
      <c r="AU523" s="168" t="s">
        <v>134</v>
      </c>
      <c r="AV523" s="12" t="s">
        <v>80</v>
      </c>
      <c r="AW523" s="12" t="s">
        <v>32</v>
      </c>
      <c r="AX523" s="12" t="s">
        <v>75</v>
      </c>
      <c r="AY523" s="168" t="s">
        <v>155</v>
      </c>
    </row>
    <row r="524" spans="2:65" s="10" customFormat="1" ht="16.5" customHeight="1">
      <c r="B524" s="155"/>
      <c r="E524" s="156" t="s">
        <v>5</v>
      </c>
      <c r="F524" s="252" t="s">
        <v>655</v>
      </c>
      <c r="G524" s="253"/>
      <c r="H524" s="253"/>
      <c r="I524" s="253"/>
      <c r="K524" s="157">
        <v>-288.33</v>
      </c>
      <c r="R524" s="158"/>
      <c r="T524" s="159"/>
      <c r="AA524" s="160"/>
      <c r="AT524" s="156" t="s">
        <v>163</v>
      </c>
      <c r="AU524" s="156" t="s">
        <v>134</v>
      </c>
      <c r="AV524" s="10" t="s">
        <v>134</v>
      </c>
      <c r="AW524" s="10" t="s">
        <v>32</v>
      </c>
      <c r="AX524" s="10" t="s">
        <v>75</v>
      </c>
      <c r="AY524" s="156" t="s">
        <v>155</v>
      </c>
    </row>
    <row r="525" spans="2:65" s="11" customFormat="1" ht="16.5" customHeight="1">
      <c r="B525" s="161"/>
      <c r="E525" s="162" t="s">
        <v>5</v>
      </c>
      <c r="F525" s="254" t="s">
        <v>166</v>
      </c>
      <c r="G525" s="255"/>
      <c r="H525" s="255"/>
      <c r="I525" s="255"/>
      <c r="K525" s="163">
        <v>1245.9570000000001</v>
      </c>
      <c r="R525" s="164"/>
      <c r="T525" s="165"/>
      <c r="AA525" s="166"/>
      <c r="AT525" s="162" t="s">
        <v>163</v>
      </c>
      <c r="AU525" s="162" t="s">
        <v>134</v>
      </c>
      <c r="AV525" s="11" t="s">
        <v>160</v>
      </c>
      <c r="AW525" s="11" t="s">
        <v>32</v>
      </c>
      <c r="AX525" s="11" t="s">
        <v>80</v>
      </c>
      <c r="AY525" s="162" t="s">
        <v>155</v>
      </c>
    </row>
    <row r="526" spans="2:65" s="1" customFormat="1" ht="38.25" customHeight="1">
      <c r="B526" s="119"/>
      <c r="C526" s="146" t="s">
        <v>656</v>
      </c>
      <c r="D526" s="146" t="s">
        <v>156</v>
      </c>
      <c r="E526" s="147" t="s">
        <v>657</v>
      </c>
      <c r="F526" s="241" t="s">
        <v>1381</v>
      </c>
      <c r="G526" s="241"/>
      <c r="H526" s="241"/>
      <c r="I526" s="241"/>
      <c r="J526" s="148" t="s">
        <v>249</v>
      </c>
      <c r="K526" s="149">
        <v>37.128</v>
      </c>
      <c r="L526" s="242">
        <v>0</v>
      </c>
      <c r="M526" s="242"/>
      <c r="N526" s="243">
        <f>ROUND(L526*K526,3)</f>
        <v>0</v>
      </c>
      <c r="O526" s="243"/>
      <c r="P526" s="243"/>
      <c r="Q526" s="243"/>
      <c r="R526" s="122"/>
      <c r="T526" s="151" t="s">
        <v>5</v>
      </c>
      <c r="U526" s="42" t="s">
        <v>42</v>
      </c>
      <c r="W526" s="152">
        <f>V526*K526</f>
        <v>0</v>
      </c>
      <c r="X526" s="152">
        <v>4.2500000000000003E-3</v>
      </c>
      <c r="Y526" s="152">
        <f>X526*K526</f>
        <v>0.15779400000000002</v>
      </c>
      <c r="Z526" s="152">
        <v>0</v>
      </c>
      <c r="AA526" s="153">
        <f>Z526*K526</f>
        <v>0</v>
      </c>
      <c r="AR526" s="20" t="s">
        <v>160</v>
      </c>
      <c r="AT526" s="20" t="s">
        <v>156</v>
      </c>
      <c r="AU526" s="20" t="s">
        <v>134</v>
      </c>
      <c r="AY526" s="20" t="s">
        <v>155</v>
      </c>
      <c r="BE526" s="96">
        <f>IF(U526="základná",N526,0)</f>
        <v>0</v>
      </c>
      <c r="BF526" s="96">
        <f>IF(U526="znížená",N526,0)</f>
        <v>0</v>
      </c>
      <c r="BG526" s="96">
        <f>IF(U526="zákl. prenesená",N526,0)</f>
        <v>0</v>
      </c>
      <c r="BH526" s="96">
        <f>IF(U526="zníž. prenesená",N526,0)</f>
        <v>0</v>
      </c>
      <c r="BI526" s="96">
        <f>IF(U526="nulová",N526,0)</f>
        <v>0</v>
      </c>
      <c r="BJ526" s="20" t="s">
        <v>134</v>
      </c>
      <c r="BK526" s="154">
        <f>ROUND(L526*K526,3)</f>
        <v>0</v>
      </c>
      <c r="BL526" s="20" t="s">
        <v>160</v>
      </c>
      <c r="BM526" s="20" t="s">
        <v>658</v>
      </c>
    </row>
    <row r="527" spans="2:65" s="1" customFormat="1" ht="38.25" customHeight="1">
      <c r="B527" s="119"/>
      <c r="C527" s="146" t="s">
        <v>659</v>
      </c>
      <c r="D527" s="146" t="s">
        <v>156</v>
      </c>
      <c r="E527" s="147" t="s">
        <v>660</v>
      </c>
      <c r="F527" s="241" t="s">
        <v>1382</v>
      </c>
      <c r="G527" s="241"/>
      <c r="H527" s="241"/>
      <c r="I527" s="241"/>
      <c r="J527" s="148" t="s">
        <v>249</v>
      </c>
      <c r="K527" s="149">
        <v>546.20699999999999</v>
      </c>
      <c r="L527" s="242">
        <v>0</v>
      </c>
      <c r="M527" s="242"/>
      <c r="N527" s="243">
        <f>ROUND(L527*K527,3)</f>
        <v>0</v>
      </c>
      <c r="O527" s="243"/>
      <c r="P527" s="243"/>
      <c r="Q527" s="243"/>
      <c r="R527" s="122"/>
      <c r="T527" s="151" t="s">
        <v>5</v>
      </c>
      <c r="U527" s="42" t="s">
        <v>42</v>
      </c>
      <c r="W527" s="152">
        <f>V527*K527</f>
        <v>0</v>
      </c>
      <c r="X527" s="152">
        <v>2.4499999999999999E-3</v>
      </c>
      <c r="Y527" s="152">
        <f>X527*K527</f>
        <v>1.3382071499999999</v>
      </c>
      <c r="Z527" s="152">
        <v>0</v>
      </c>
      <c r="AA527" s="153">
        <f>Z527*K527</f>
        <v>0</v>
      </c>
      <c r="AR527" s="20" t="s">
        <v>160</v>
      </c>
      <c r="AT527" s="20" t="s">
        <v>156</v>
      </c>
      <c r="AU527" s="20" t="s">
        <v>134</v>
      </c>
      <c r="AY527" s="20" t="s">
        <v>155</v>
      </c>
      <c r="BE527" s="96">
        <f>IF(U527="základná",N527,0)</f>
        <v>0</v>
      </c>
      <c r="BF527" s="96">
        <f>IF(U527="znížená",N527,0)</f>
        <v>0</v>
      </c>
      <c r="BG527" s="96">
        <f>IF(U527="zákl. prenesená",N527,0)</f>
        <v>0</v>
      </c>
      <c r="BH527" s="96">
        <f>IF(U527="zníž. prenesená",N527,0)</f>
        <v>0</v>
      </c>
      <c r="BI527" s="96">
        <f>IF(U527="nulová",N527,0)</f>
        <v>0</v>
      </c>
      <c r="BJ527" s="20" t="s">
        <v>134</v>
      </c>
      <c r="BK527" s="154">
        <f>ROUND(L527*K527,3)</f>
        <v>0</v>
      </c>
      <c r="BL527" s="20" t="s">
        <v>160</v>
      </c>
      <c r="BM527" s="20" t="s">
        <v>661</v>
      </c>
    </row>
    <row r="528" spans="2:65" s="10" customFormat="1" ht="16.5" customHeight="1">
      <c r="B528" s="155"/>
      <c r="E528" s="156" t="s">
        <v>5</v>
      </c>
      <c r="F528" s="250" t="s">
        <v>662</v>
      </c>
      <c r="G528" s="251"/>
      <c r="H528" s="251"/>
      <c r="I528" s="251"/>
      <c r="K528" s="157">
        <v>546.20699999999999</v>
      </c>
      <c r="R528" s="158"/>
      <c r="T528" s="159"/>
      <c r="AA528" s="160"/>
      <c r="AT528" s="156" t="s">
        <v>163</v>
      </c>
      <c r="AU528" s="156" t="s">
        <v>134</v>
      </c>
      <c r="AV528" s="10" t="s">
        <v>134</v>
      </c>
      <c r="AW528" s="10" t="s">
        <v>32</v>
      </c>
      <c r="AX528" s="10" t="s">
        <v>80</v>
      </c>
      <c r="AY528" s="156" t="s">
        <v>155</v>
      </c>
    </row>
    <row r="529" spans="2:65" s="1" customFormat="1" ht="38.25" customHeight="1">
      <c r="B529" s="119"/>
      <c r="C529" s="146" t="s">
        <v>663</v>
      </c>
      <c r="D529" s="146" t="s">
        <v>156</v>
      </c>
      <c r="E529" s="147" t="s">
        <v>664</v>
      </c>
      <c r="F529" s="241" t="s">
        <v>1383</v>
      </c>
      <c r="G529" s="241"/>
      <c r="H529" s="241"/>
      <c r="I529" s="241"/>
      <c r="J529" s="148" t="s">
        <v>249</v>
      </c>
      <c r="K529" s="149">
        <v>517.26800000000003</v>
      </c>
      <c r="L529" s="242">
        <v>0</v>
      </c>
      <c r="M529" s="242"/>
      <c r="N529" s="243">
        <f>ROUND(L529*K529,3)</f>
        <v>0</v>
      </c>
      <c r="O529" s="243"/>
      <c r="P529" s="243"/>
      <c r="Q529" s="243"/>
      <c r="R529" s="122"/>
      <c r="T529" s="151" t="s">
        <v>5</v>
      </c>
      <c r="U529" s="42" t="s">
        <v>42</v>
      </c>
      <c r="W529" s="152">
        <f>V529*K529</f>
        <v>0</v>
      </c>
      <c r="X529" s="152">
        <v>1.4149999999999999E-2</v>
      </c>
      <c r="Y529" s="152">
        <f>X529*K529</f>
        <v>7.3193422000000004</v>
      </c>
      <c r="Z529" s="152">
        <v>0</v>
      </c>
      <c r="AA529" s="153">
        <f>Z529*K529</f>
        <v>0</v>
      </c>
      <c r="AR529" s="20" t="s">
        <v>160</v>
      </c>
      <c r="AT529" s="20" t="s">
        <v>156</v>
      </c>
      <c r="AU529" s="20" t="s">
        <v>134</v>
      </c>
      <c r="AY529" s="20" t="s">
        <v>155</v>
      </c>
      <c r="BE529" s="96">
        <f>IF(U529="základná",N529,0)</f>
        <v>0</v>
      </c>
      <c r="BF529" s="96">
        <f>IF(U529="znížená",N529,0)</f>
        <v>0</v>
      </c>
      <c r="BG529" s="96">
        <f>IF(U529="zákl. prenesená",N529,0)</f>
        <v>0</v>
      </c>
      <c r="BH529" s="96">
        <f>IF(U529="zníž. prenesená",N529,0)</f>
        <v>0</v>
      </c>
      <c r="BI529" s="96">
        <f>IF(U529="nulová",N529,0)</f>
        <v>0</v>
      </c>
      <c r="BJ529" s="20" t="s">
        <v>134</v>
      </c>
      <c r="BK529" s="154">
        <f>ROUND(L529*K529,3)</f>
        <v>0</v>
      </c>
      <c r="BL529" s="20" t="s">
        <v>160</v>
      </c>
      <c r="BM529" s="20" t="s">
        <v>665</v>
      </c>
    </row>
    <row r="530" spans="2:65" s="12" customFormat="1" ht="16.5" customHeight="1">
      <c r="B530" s="167"/>
      <c r="E530" s="168" t="s">
        <v>5</v>
      </c>
      <c r="F530" s="256" t="s">
        <v>666</v>
      </c>
      <c r="G530" s="257"/>
      <c r="H530" s="257"/>
      <c r="I530" s="257"/>
      <c r="K530" s="168" t="s">
        <v>5</v>
      </c>
      <c r="R530" s="169"/>
      <c r="T530" s="170"/>
      <c r="AA530" s="171"/>
      <c r="AT530" s="168" t="s">
        <v>163</v>
      </c>
      <c r="AU530" s="168" t="s">
        <v>134</v>
      </c>
      <c r="AV530" s="12" t="s">
        <v>80</v>
      </c>
      <c r="AW530" s="12" t="s">
        <v>32</v>
      </c>
      <c r="AX530" s="12" t="s">
        <v>75</v>
      </c>
      <c r="AY530" s="168" t="s">
        <v>155</v>
      </c>
    </row>
    <row r="531" spans="2:65" s="10" customFormat="1" ht="16.5" customHeight="1">
      <c r="B531" s="155"/>
      <c r="E531" s="156" t="s">
        <v>5</v>
      </c>
      <c r="F531" s="252" t="s">
        <v>667</v>
      </c>
      <c r="G531" s="253"/>
      <c r="H531" s="253"/>
      <c r="I531" s="253"/>
      <c r="K531" s="157">
        <v>16.48</v>
      </c>
      <c r="R531" s="158"/>
      <c r="T531" s="159"/>
      <c r="AA531" s="160"/>
      <c r="AT531" s="156" t="s">
        <v>163</v>
      </c>
      <c r="AU531" s="156" t="s">
        <v>134</v>
      </c>
      <c r="AV531" s="10" t="s">
        <v>134</v>
      </c>
      <c r="AW531" s="10" t="s">
        <v>32</v>
      </c>
      <c r="AX531" s="10" t="s">
        <v>75</v>
      </c>
      <c r="AY531" s="156" t="s">
        <v>155</v>
      </c>
    </row>
    <row r="532" spans="2:65" s="10" customFormat="1" ht="16.5" customHeight="1">
      <c r="B532" s="155"/>
      <c r="E532" s="156" t="s">
        <v>5</v>
      </c>
      <c r="F532" s="252" t="s">
        <v>668</v>
      </c>
      <c r="G532" s="253"/>
      <c r="H532" s="253"/>
      <c r="I532" s="253"/>
      <c r="K532" s="157">
        <v>67.896000000000001</v>
      </c>
      <c r="R532" s="158"/>
      <c r="T532" s="159"/>
      <c r="AA532" s="160"/>
      <c r="AT532" s="156" t="s">
        <v>163</v>
      </c>
      <c r="AU532" s="156" t="s">
        <v>134</v>
      </c>
      <c r="AV532" s="10" t="s">
        <v>134</v>
      </c>
      <c r="AW532" s="10" t="s">
        <v>32</v>
      </c>
      <c r="AX532" s="10" t="s">
        <v>75</v>
      </c>
      <c r="AY532" s="156" t="s">
        <v>155</v>
      </c>
    </row>
    <row r="533" spans="2:65" s="10" customFormat="1" ht="16.5" customHeight="1">
      <c r="B533" s="155"/>
      <c r="E533" s="156" t="s">
        <v>5</v>
      </c>
      <c r="F533" s="252" t="s">
        <v>669</v>
      </c>
      <c r="G533" s="253"/>
      <c r="H533" s="253"/>
      <c r="I533" s="253"/>
      <c r="K533" s="157">
        <v>80.459999999999994</v>
      </c>
      <c r="R533" s="158"/>
      <c r="T533" s="159"/>
      <c r="AA533" s="160"/>
      <c r="AT533" s="156" t="s">
        <v>163</v>
      </c>
      <c r="AU533" s="156" t="s">
        <v>134</v>
      </c>
      <c r="AV533" s="10" t="s">
        <v>134</v>
      </c>
      <c r="AW533" s="10" t="s">
        <v>32</v>
      </c>
      <c r="AX533" s="10" t="s">
        <v>75</v>
      </c>
      <c r="AY533" s="156" t="s">
        <v>155</v>
      </c>
    </row>
    <row r="534" spans="2:65" s="10" customFormat="1" ht="16.5" customHeight="1">
      <c r="B534" s="155"/>
      <c r="E534" s="156" t="s">
        <v>5</v>
      </c>
      <c r="F534" s="252" t="s">
        <v>670</v>
      </c>
      <c r="G534" s="253"/>
      <c r="H534" s="253"/>
      <c r="I534" s="253"/>
      <c r="K534" s="157">
        <v>-41.74</v>
      </c>
      <c r="R534" s="158"/>
      <c r="T534" s="159"/>
      <c r="AA534" s="160"/>
      <c r="AT534" s="156" t="s">
        <v>163</v>
      </c>
      <c r="AU534" s="156" t="s">
        <v>134</v>
      </c>
      <c r="AV534" s="10" t="s">
        <v>134</v>
      </c>
      <c r="AW534" s="10" t="s">
        <v>32</v>
      </c>
      <c r="AX534" s="10" t="s">
        <v>75</v>
      </c>
      <c r="AY534" s="156" t="s">
        <v>155</v>
      </c>
    </row>
    <row r="535" spans="2:65" s="12" customFormat="1" ht="16.5" customHeight="1">
      <c r="B535" s="167"/>
      <c r="E535" s="168" t="s">
        <v>5</v>
      </c>
      <c r="F535" s="260" t="s">
        <v>671</v>
      </c>
      <c r="G535" s="261"/>
      <c r="H535" s="261"/>
      <c r="I535" s="261"/>
      <c r="K535" s="168" t="s">
        <v>5</v>
      </c>
      <c r="R535" s="169"/>
      <c r="T535" s="170"/>
      <c r="AA535" s="171"/>
      <c r="AT535" s="168" t="s">
        <v>163</v>
      </c>
      <c r="AU535" s="168" t="s">
        <v>134</v>
      </c>
      <c r="AV535" s="12" t="s">
        <v>80</v>
      </c>
      <c r="AW535" s="12" t="s">
        <v>32</v>
      </c>
      <c r="AX535" s="12" t="s">
        <v>75</v>
      </c>
      <c r="AY535" s="168" t="s">
        <v>155</v>
      </c>
    </row>
    <row r="536" spans="2:65" s="10" customFormat="1" ht="16.5" customHeight="1">
      <c r="B536" s="155"/>
      <c r="E536" s="156" t="s">
        <v>5</v>
      </c>
      <c r="F536" s="252" t="s">
        <v>672</v>
      </c>
      <c r="G536" s="253"/>
      <c r="H536" s="253"/>
      <c r="I536" s="253"/>
      <c r="K536" s="157">
        <v>187.00200000000001</v>
      </c>
      <c r="R536" s="158"/>
      <c r="T536" s="159"/>
      <c r="AA536" s="160"/>
      <c r="AT536" s="156" t="s">
        <v>163</v>
      </c>
      <c r="AU536" s="156" t="s">
        <v>134</v>
      </c>
      <c r="AV536" s="10" t="s">
        <v>134</v>
      </c>
      <c r="AW536" s="10" t="s">
        <v>32</v>
      </c>
      <c r="AX536" s="10" t="s">
        <v>75</v>
      </c>
      <c r="AY536" s="156" t="s">
        <v>155</v>
      </c>
    </row>
    <row r="537" spans="2:65" s="10" customFormat="1" ht="16.5" customHeight="1">
      <c r="B537" s="155"/>
      <c r="E537" s="156" t="s">
        <v>5</v>
      </c>
      <c r="F537" s="252" t="s">
        <v>673</v>
      </c>
      <c r="G537" s="253"/>
      <c r="H537" s="253"/>
      <c r="I537" s="253"/>
      <c r="K537" s="157">
        <v>53.438000000000002</v>
      </c>
      <c r="R537" s="158"/>
      <c r="T537" s="159"/>
      <c r="AA537" s="160"/>
      <c r="AT537" s="156" t="s">
        <v>163</v>
      </c>
      <c r="AU537" s="156" t="s">
        <v>134</v>
      </c>
      <c r="AV537" s="10" t="s">
        <v>134</v>
      </c>
      <c r="AW537" s="10" t="s">
        <v>32</v>
      </c>
      <c r="AX537" s="10" t="s">
        <v>75</v>
      </c>
      <c r="AY537" s="156" t="s">
        <v>155</v>
      </c>
    </row>
    <row r="538" spans="2:65" s="10" customFormat="1" ht="16.5" customHeight="1">
      <c r="B538" s="155"/>
      <c r="E538" s="156" t="s">
        <v>5</v>
      </c>
      <c r="F538" s="252" t="s">
        <v>674</v>
      </c>
      <c r="G538" s="253"/>
      <c r="H538" s="253"/>
      <c r="I538" s="253"/>
      <c r="K538" s="157">
        <v>-37.704000000000001</v>
      </c>
      <c r="R538" s="158"/>
      <c r="T538" s="159"/>
      <c r="AA538" s="160"/>
      <c r="AT538" s="156" t="s">
        <v>163</v>
      </c>
      <c r="AU538" s="156" t="s">
        <v>134</v>
      </c>
      <c r="AV538" s="10" t="s">
        <v>134</v>
      </c>
      <c r="AW538" s="10" t="s">
        <v>32</v>
      </c>
      <c r="AX538" s="10" t="s">
        <v>75</v>
      </c>
      <c r="AY538" s="156" t="s">
        <v>155</v>
      </c>
    </row>
    <row r="539" spans="2:65" s="10" customFormat="1" ht="16.5" customHeight="1">
      <c r="B539" s="155"/>
      <c r="E539" s="156" t="s">
        <v>5</v>
      </c>
      <c r="F539" s="252" t="s">
        <v>675</v>
      </c>
      <c r="G539" s="253"/>
      <c r="H539" s="253"/>
      <c r="I539" s="253"/>
      <c r="K539" s="157">
        <v>-31.98</v>
      </c>
      <c r="R539" s="158"/>
      <c r="T539" s="159"/>
      <c r="AA539" s="160"/>
      <c r="AT539" s="156" t="s">
        <v>163</v>
      </c>
      <c r="AU539" s="156" t="s">
        <v>134</v>
      </c>
      <c r="AV539" s="10" t="s">
        <v>134</v>
      </c>
      <c r="AW539" s="10" t="s">
        <v>32</v>
      </c>
      <c r="AX539" s="10" t="s">
        <v>75</v>
      </c>
      <c r="AY539" s="156" t="s">
        <v>155</v>
      </c>
    </row>
    <row r="540" spans="2:65" s="12" customFormat="1" ht="16.5" customHeight="1">
      <c r="B540" s="167"/>
      <c r="E540" s="168" t="s">
        <v>5</v>
      </c>
      <c r="F540" s="260" t="s">
        <v>676</v>
      </c>
      <c r="G540" s="261"/>
      <c r="H540" s="261"/>
      <c r="I540" s="261"/>
      <c r="K540" s="168" t="s">
        <v>5</v>
      </c>
      <c r="R540" s="169"/>
      <c r="T540" s="170"/>
      <c r="AA540" s="171"/>
      <c r="AT540" s="168" t="s">
        <v>163</v>
      </c>
      <c r="AU540" s="168" t="s">
        <v>134</v>
      </c>
      <c r="AV540" s="12" t="s">
        <v>80</v>
      </c>
      <c r="AW540" s="12" t="s">
        <v>32</v>
      </c>
      <c r="AX540" s="12" t="s">
        <v>75</v>
      </c>
      <c r="AY540" s="168" t="s">
        <v>155</v>
      </c>
    </row>
    <row r="541" spans="2:65" s="10" customFormat="1" ht="16.5" customHeight="1">
      <c r="B541" s="155"/>
      <c r="E541" s="156" t="s">
        <v>5</v>
      </c>
      <c r="F541" s="252" t="s">
        <v>677</v>
      </c>
      <c r="G541" s="253"/>
      <c r="H541" s="253"/>
      <c r="I541" s="253"/>
      <c r="K541" s="157">
        <v>146.43</v>
      </c>
      <c r="R541" s="158"/>
      <c r="T541" s="159"/>
      <c r="AA541" s="160"/>
      <c r="AT541" s="156" t="s">
        <v>163</v>
      </c>
      <c r="AU541" s="156" t="s">
        <v>134</v>
      </c>
      <c r="AV541" s="10" t="s">
        <v>134</v>
      </c>
      <c r="AW541" s="10" t="s">
        <v>32</v>
      </c>
      <c r="AX541" s="10" t="s">
        <v>75</v>
      </c>
      <c r="AY541" s="156" t="s">
        <v>155</v>
      </c>
    </row>
    <row r="542" spans="2:65" s="10" customFormat="1" ht="16.5" customHeight="1">
      <c r="B542" s="155"/>
      <c r="E542" s="156" t="s">
        <v>5</v>
      </c>
      <c r="F542" s="252" t="s">
        <v>678</v>
      </c>
      <c r="G542" s="253"/>
      <c r="H542" s="253"/>
      <c r="I542" s="253"/>
      <c r="K542" s="157">
        <v>36.496000000000002</v>
      </c>
      <c r="R542" s="158"/>
      <c r="T542" s="159"/>
      <c r="AA542" s="160"/>
      <c r="AT542" s="156" t="s">
        <v>163</v>
      </c>
      <c r="AU542" s="156" t="s">
        <v>134</v>
      </c>
      <c r="AV542" s="10" t="s">
        <v>134</v>
      </c>
      <c r="AW542" s="10" t="s">
        <v>32</v>
      </c>
      <c r="AX542" s="10" t="s">
        <v>75</v>
      </c>
      <c r="AY542" s="156" t="s">
        <v>155</v>
      </c>
    </row>
    <row r="543" spans="2:65" s="10" customFormat="1" ht="16.5" customHeight="1">
      <c r="B543" s="155"/>
      <c r="E543" s="156" t="s">
        <v>5</v>
      </c>
      <c r="F543" s="252" t="s">
        <v>679</v>
      </c>
      <c r="G543" s="253"/>
      <c r="H543" s="253"/>
      <c r="I543" s="253"/>
      <c r="K543" s="157">
        <v>-26.077999999999999</v>
      </c>
      <c r="R543" s="158"/>
      <c r="T543" s="159"/>
      <c r="AA543" s="160"/>
      <c r="AT543" s="156" t="s">
        <v>163</v>
      </c>
      <c r="AU543" s="156" t="s">
        <v>134</v>
      </c>
      <c r="AV543" s="10" t="s">
        <v>134</v>
      </c>
      <c r="AW543" s="10" t="s">
        <v>32</v>
      </c>
      <c r="AX543" s="10" t="s">
        <v>75</v>
      </c>
      <c r="AY543" s="156" t="s">
        <v>155</v>
      </c>
    </row>
    <row r="544" spans="2:65" s="10" customFormat="1" ht="16.5" customHeight="1">
      <c r="B544" s="155"/>
      <c r="E544" s="156" t="s">
        <v>5</v>
      </c>
      <c r="F544" s="252" t="s">
        <v>680</v>
      </c>
      <c r="G544" s="253"/>
      <c r="H544" s="253"/>
      <c r="I544" s="253"/>
      <c r="K544" s="157">
        <v>-23.2</v>
      </c>
      <c r="R544" s="158"/>
      <c r="T544" s="159"/>
      <c r="AA544" s="160"/>
      <c r="AT544" s="156" t="s">
        <v>163</v>
      </c>
      <c r="AU544" s="156" t="s">
        <v>134</v>
      </c>
      <c r="AV544" s="10" t="s">
        <v>134</v>
      </c>
      <c r="AW544" s="10" t="s">
        <v>32</v>
      </c>
      <c r="AX544" s="10" t="s">
        <v>75</v>
      </c>
      <c r="AY544" s="156" t="s">
        <v>155</v>
      </c>
    </row>
    <row r="545" spans="2:65" s="12" customFormat="1" ht="16.5" customHeight="1">
      <c r="B545" s="167"/>
      <c r="E545" s="168" t="s">
        <v>5</v>
      </c>
      <c r="F545" s="260" t="s">
        <v>681</v>
      </c>
      <c r="G545" s="261"/>
      <c r="H545" s="261"/>
      <c r="I545" s="261"/>
      <c r="K545" s="168" t="s">
        <v>5</v>
      </c>
      <c r="R545" s="169"/>
      <c r="T545" s="170"/>
      <c r="AA545" s="171"/>
      <c r="AT545" s="168" t="s">
        <v>163</v>
      </c>
      <c r="AU545" s="168" t="s">
        <v>134</v>
      </c>
      <c r="AV545" s="12" t="s">
        <v>80</v>
      </c>
      <c r="AW545" s="12" t="s">
        <v>32</v>
      </c>
      <c r="AX545" s="12" t="s">
        <v>75</v>
      </c>
      <c r="AY545" s="168" t="s">
        <v>155</v>
      </c>
    </row>
    <row r="546" spans="2:65" s="10" customFormat="1" ht="16.5" customHeight="1">
      <c r="B546" s="155"/>
      <c r="E546" s="156" t="s">
        <v>5</v>
      </c>
      <c r="F546" s="252" t="s">
        <v>682</v>
      </c>
      <c r="G546" s="253"/>
      <c r="H546" s="253"/>
      <c r="I546" s="253"/>
      <c r="K546" s="157">
        <v>14.541</v>
      </c>
      <c r="R546" s="158"/>
      <c r="T546" s="159"/>
      <c r="AA546" s="160"/>
      <c r="AT546" s="156" t="s">
        <v>163</v>
      </c>
      <c r="AU546" s="156" t="s">
        <v>134</v>
      </c>
      <c r="AV546" s="10" t="s">
        <v>134</v>
      </c>
      <c r="AW546" s="10" t="s">
        <v>32</v>
      </c>
      <c r="AX546" s="10" t="s">
        <v>75</v>
      </c>
      <c r="AY546" s="156" t="s">
        <v>155</v>
      </c>
    </row>
    <row r="547" spans="2:65" s="10" customFormat="1" ht="16.5" customHeight="1">
      <c r="B547" s="155"/>
      <c r="E547" s="156" t="s">
        <v>5</v>
      </c>
      <c r="F547" s="252" t="s">
        <v>683</v>
      </c>
      <c r="G547" s="253"/>
      <c r="H547" s="253"/>
      <c r="I547" s="253"/>
      <c r="K547" s="157">
        <v>47.119</v>
      </c>
      <c r="R547" s="158"/>
      <c r="T547" s="159"/>
      <c r="AA547" s="160"/>
      <c r="AT547" s="156" t="s">
        <v>163</v>
      </c>
      <c r="AU547" s="156" t="s">
        <v>134</v>
      </c>
      <c r="AV547" s="10" t="s">
        <v>134</v>
      </c>
      <c r="AW547" s="10" t="s">
        <v>32</v>
      </c>
      <c r="AX547" s="10" t="s">
        <v>75</v>
      </c>
      <c r="AY547" s="156" t="s">
        <v>155</v>
      </c>
    </row>
    <row r="548" spans="2:65" s="10" customFormat="1" ht="16.5" customHeight="1">
      <c r="B548" s="155"/>
      <c r="E548" s="156" t="s">
        <v>5</v>
      </c>
      <c r="F548" s="252" t="s">
        <v>684</v>
      </c>
      <c r="G548" s="253"/>
      <c r="H548" s="253"/>
      <c r="I548" s="253"/>
      <c r="K548" s="157">
        <v>72.489999999999995</v>
      </c>
      <c r="R548" s="158"/>
      <c r="T548" s="159"/>
      <c r="AA548" s="160"/>
      <c r="AT548" s="156" t="s">
        <v>163</v>
      </c>
      <c r="AU548" s="156" t="s">
        <v>134</v>
      </c>
      <c r="AV548" s="10" t="s">
        <v>134</v>
      </c>
      <c r="AW548" s="10" t="s">
        <v>32</v>
      </c>
      <c r="AX548" s="10" t="s">
        <v>75</v>
      </c>
      <c r="AY548" s="156" t="s">
        <v>155</v>
      </c>
    </row>
    <row r="549" spans="2:65" s="10" customFormat="1" ht="16.5" customHeight="1">
      <c r="B549" s="155"/>
      <c r="E549" s="156" t="s">
        <v>5</v>
      </c>
      <c r="F549" s="252" t="s">
        <v>685</v>
      </c>
      <c r="G549" s="253"/>
      <c r="H549" s="253"/>
      <c r="I549" s="253"/>
      <c r="K549" s="157">
        <v>-44.381999999999998</v>
      </c>
      <c r="R549" s="158"/>
      <c r="T549" s="159"/>
      <c r="AA549" s="160"/>
      <c r="AT549" s="156" t="s">
        <v>163</v>
      </c>
      <c r="AU549" s="156" t="s">
        <v>134</v>
      </c>
      <c r="AV549" s="10" t="s">
        <v>134</v>
      </c>
      <c r="AW549" s="10" t="s">
        <v>32</v>
      </c>
      <c r="AX549" s="10" t="s">
        <v>75</v>
      </c>
      <c r="AY549" s="156" t="s">
        <v>155</v>
      </c>
    </row>
    <row r="550" spans="2:65" s="11" customFormat="1" ht="16.5" customHeight="1">
      <c r="B550" s="161"/>
      <c r="E550" s="162" t="s">
        <v>5</v>
      </c>
      <c r="F550" s="254" t="s">
        <v>166</v>
      </c>
      <c r="G550" s="255"/>
      <c r="H550" s="255"/>
      <c r="I550" s="255"/>
      <c r="K550" s="163">
        <v>517.26800000000003</v>
      </c>
      <c r="R550" s="164"/>
      <c r="T550" s="165"/>
      <c r="AA550" s="166"/>
      <c r="AT550" s="162" t="s">
        <v>163</v>
      </c>
      <c r="AU550" s="162" t="s">
        <v>134</v>
      </c>
      <c r="AV550" s="11" t="s">
        <v>160</v>
      </c>
      <c r="AW550" s="11" t="s">
        <v>32</v>
      </c>
      <c r="AX550" s="11" t="s">
        <v>80</v>
      </c>
      <c r="AY550" s="162" t="s">
        <v>155</v>
      </c>
    </row>
    <row r="551" spans="2:65" s="1" customFormat="1" ht="38.25" customHeight="1">
      <c r="B551" s="119"/>
      <c r="C551" s="146" t="s">
        <v>686</v>
      </c>
      <c r="D551" s="146" t="s">
        <v>156</v>
      </c>
      <c r="E551" s="147" t="s">
        <v>687</v>
      </c>
      <c r="F551" s="241" t="s">
        <v>1385</v>
      </c>
      <c r="G551" s="241"/>
      <c r="H551" s="241"/>
      <c r="I551" s="241"/>
      <c r="J551" s="148" t="s">
        <v>249</v>
      </c>
      <c r="K551" s="149">
        <v>28.939</v>
      </c>
      <c r="L551" s="242">
        <v>0</v>
      </c>
      <c r="M551" s="242"/>
      <c r="N551" s="243">
        <f>ROUND(L551*K551,3)</f>
        <v>0</v>
      </c>
      <c r="O551" s="243"/>
      <c r="P551" s="243"/>
      <c r="Q551" s="243"/>
      <c r="R551" s="122"/>
      <c r="T551" s="151" t="s">
        <v>5</v>
      </c>
      <c r="U551" s="42" t="s">
        <v>42</v>
      </c>
      <c r="W551" s="152">
        <f>V551*K551</f>
        <v>0</v>
      </c>
      <c r="X551" s="152">
        <v>1.627E-2</v>
      </c>
      <c r="Y551" s="152">
        <f>X551*K551</f>
        <v>0.47083753</v>
      </c>
      <c r="Z551" s="152">
        <v>0</v>
      </c>
      <c r="AA551" s="153">
        <f>Z551*K551</f>
        <v>0</v>
      </c>
      <c r="AR551" s="20" t="s">
        <v>160</v>
      </c>
      <c r="AT551" s="20" t="s">
        <v>156</v>
      </c>
      <c r="AU551" s="20" t="s">
        <v>134</v>
      </c>
      <c r="AY551" s="20" t="s">
        <v>155</v>
      </c>
      <c r="BE551" s="96">
        <f>IF(U551="základná",N551,0)</f>
        <v>0</v>
      </c>
      <c r="BF551" s="96">
        <f>IF(U551="znížená",N551,0)</f>
        <v>0</v>
      </c>
      <c r="BG551" s="96">
        <f>IF(U551="zákl. prenesená",N551,0)</f>
        <v>0</v>
      </c>
      <c r="BH551" s="96">
        <f>IF(U551="zníž. prenesená",N551,0)</f>
        <v>0</v>
      </c>
      <c r="BI551" s="96">
        <f>IF(U551="nulová",N551,0)</f>
        <v>0</v>
      </c>
      <c r="BJ551" s="20" t="s">
        <v>134</v>
      </c>
      <c r="BK551" s="154">
        <f>ROUND(L551*K551,3)</f>
        <v>0</v>
      </c>
      <c r="BL551" s="20" t="s">
        <v>160</v>
      </c>
      <c r="BM551" s="20" t="s">
        <v>688</v>
      </c>
    </row>
    <row r="552" spans="2:65" s="1" customFormat="1" ht="38.25" customHeight="1">
      <c r="B552" s="119"/>
      <c r="C552" s="146" t="s">
        <v>689</v>
      </c>
      <c r="D552" s="146" t="s">
        <v>156</v>
      </c>
      <c r="E552" s="147" t="s">
        <v>690</v>
      </c>
      <c r="F552" s="241" t="s">
        <v>1384</v>
      </c>
      <c r="G552" s="241"/>
      <c r="H552" s="241"/>
      <c r="I552" s="241"/>
      <c r="J552" s="148" t="s">
        <v>249</v>
      </c>
      <c r="K552" s="149">
        <v>37.128</v>
      </c>
      <c r="L552" s="242">
        <v>0</v>
      </c>
      <c r="M552" s="242"/>
      <c r="N552" s="243">
        <f>ROUND(L552*K552,3)</f>
        <v>0</v>
      </c>
      <c r="O552" s="243"/>
      <c r="P552" s="243"/>
      <c r="Q552" s="243"/>
      <c r="R552" s="122"/>
      <c r="T552" s="151" t="s">
        <v>5</v>
      </c>
      <c r="U552" s="42" t="s">
        <v>42</v>
      </c>
      <c r="W552" s="152">
        <f>V552*K552</f>
        <v>0</v>
      </c>
      <c r="X552" s="152">
        <v>1.5779999999999999E-2</v>
      </c>
      <c r="Y552" s="152">
        <f>X552*K552</f>
        <v>0.58587983999999993</v>
      </c>
      <c r="Z552" s="152">
        <v>0</v>
      </c>
      <c r="AA552" s="153">
        <f>Z552*K552</f>
        <v>0</v>
      </c>
      <c r="AR552" s="20" t="s">
        <v>160</v>
      </c>
      <c r="AT552" s="20" t="s">
        <v>156</v>
      </c>
      <c r="AU552" s="20" t="s">
        <v>134</v>
      </c>
      <c r="AY552" s="20" t="s">
        <v>155</v>
      </c>
      <c r="BE552" s="96">
        <f>IF(U552="základná",N552,0)</f>
        <v>0</v>
      </c>
      <c r="BF552" s="96">
        <f>IF(U552="znížená",N552,0)</f>
        <v>0</v>
      </c>
      <c r="BG552" s="96">
        <f>IF(U552="zákl. prenesená",N552,0)</f>
        <v>0</v>
      </c>
      <c r="BH552" s="96">
        <f>IF(U552="zníž. prenesená",N552,0)</f>
        <v>0</v>
      </c>
      <c r="BI552" s="96">
        <f>IF(U552="nulová",N552,0)</f>
        <v>0</v>
      </c>
      <c r="BJ552" s="20" t="s">
        <v>134</v>
      </c>
      <c r="BK552" s="154">
        <f>ROUND(L552*K552,3)</f>
        <v>0</v>
      </c>
      <c r="BL552" s="20" t="s">
        <v>160</v>
      </c>
      <c r="BM552" s="20" t="s">
        <v>691</v>
      </c>
    </row>
    <row r="553" spans="2:65" s="12" customFormat="1" ht="16.5" customHeight="1">
      <c r="B553" s="167"/>
      <c r="E553" s="168" t="s">
        <v>5</v>
      </c>
      <c r="F553" s="256" t="s">
        <v>692</v>
      </c>
      <c r="G553" s="257"/>
      <c r="H553" s="257"/>
      <c r="I553" s="257"/>
      <c r="K553" s="168" t="s">
        <v>5</v>
      </c>
      <c r="R553" s="169"/>
      <c r="T553" s="170"/>
      <c r="AA553" s="171"/>
      <c r="AT553" s="168" t="s">
        <v>163</v>
      </c>
      <c r="AU553" s="168" t="s">
        <v>134</v>
      </c>
      <c r="AV553" s="12" t="s">
        <v>80</v>
      </c>
      <c r="AW553" s="12" t="s">
        <v>32</v>
      </c>
      <c r="AX553" s="12" t="s">
        <v>75</v>
      </c>
      <c r="AY553" s="168" t="s">
        <v>155</v>
      </c>
    </row>
    <row r="554" spans="2:65" s="10" customFormat="1" ht="16.5" customHeight="1">
      <c r="B554" s="155"/>
      <c r="E554" s="156" t="s">
        <v>5</v>
      </c>
      <c r="F554" s="252" t="s">
        <v>693</v>
      </c>
      <c r="G554" s="253"/>
      <c r="H554" s="253"/>
      <c r="I554" s="253"/>
      <c r="K554" s="157">
        <v>18.158999999999999</v>
      </c>
      <c r="R554" s="158"/>
      <c r="T554" s="159"/>
      <c r="AA554" s="160"/>
      <c r="AT554" s="156" t="s">
        <v>163</v>
      </c>
      <c r="AU554" s="156" t="s">
        <v>134</v>
      </c>
      <c r="AV554" s="10" t="s">
        <v>134</v>
      </c>
      <c r="AW554" s="10" t="s">
        <v>32</v>
      </c>
      <c r="AX554" s="10" t="s">
        <v>75</v>
      </c>
      <c r="AY554" s="156" t="s">
        <v>155</v>
      </c>
    </row>
    <row r="555" spans="2:65" s="10" customFormat="1" ht="16.5" customHeight="1">
      <c r="B555" s="155"/>
      <c r="E555" s="156" t="s">
        <v>5</v>
      </c>
      <c r="F555" s="252" t="s">
        <v>694</v>
      </c>
      <c r="G555" s="253"/>
      <c r="H555" s="253"/>
      <c r="I555" s="253"/>
      <c r="K555" s="157">
        <v>18.969000000000001</v>
      </c>
      <c r="R555" s="158"/>
      <c r="T555" s="159"/>
      <c r="AA555" s="160"/>
      <c r="AT555" s="156" t="s">
        <v>163</v>
      </c>
      <c r="AU555" s="156" t="s">
        <v>134</v>
      </c>
      <c r="AV555" s="10" t="s">
        <v>134</v>
      </c>
      <c r="AW555" s="10" t="s">
        <v>32</v>
      </c>
      <c r="AX555" s="10" t="s">
        <v>75</v>
      </c>
      <c r="AY555" s="156" t="s">
        <v>155</v>
      </c>
    </row>
    <row r="556" spans="2:65" s="11" customFormat="1" ht="16.5" customHeight="1">
      <c r="B556" s="161"/>
      <c r="E556" s="162" t="s">
        <v>5</v>
      </c>
      <c r="F556" s="254" t="s">
        <v>166</v>
      </c>
      <c r="G556" s="255"/>
      <c r="H556" s="255"/>
      <c r="I556" s="255"/>
      <c r="K556" s="163">
        <v>37.128</v>
      </c>
      <c r="R556" s="164"/>
      <c r="T556" s="165"/>
      <c r="AA556" s="166"/>
      <c r="AT556" s="162" t="s">
        <v>163</v>
      </c>
      <c r="AU556" s="162" t="s">
        <v>134</v>
      </c>
      <c r="AV556" s="11" t="s">
        <v>160</v>
      </c>
      <c r="AW556" s="11" t="s">
        <v>32</v>
      </c>
      <c r="AX556" s="11" t="s">
        <v>80</v>
      </c>
      <c r="AY556" s="162" t="s">
        <v>155</v>
      </c>
    </row>
    <row r="557" spans="2:65" s="1" customFormat="1" ht="38.25" customHeight="1">
      <c r="B557" s="119"/>
      <c r="C557" s="146" t="s">
        <v>695</v>
      </c>
      <c r="D557" s="146" t="s">
        <v>156</v>
      </c>
      <c r="E557" s="147" t="s">
        <v>696</v>
      </c>
      <c r="F557" s="241" t="s">
        <v>697</v>
      </c>
      <c r="G557" s="241"/>
      <c r="H557" s="241"/>
      <c r="I557" s="241"/>
      <c r="J557" s="148" t="s">
        <v>159</v>
      </c>
      <c r="K557" s="149">
        <v>21.376000000000001</v>
      </c>
      <c r="L557" s="242">
        <v>0</v>
      </c>
      <c r="M557" s="242"/>
      <c r="N557" s="243">
        <f>ROUND(L557*K557,3)</f>
        <v>0</v>
      </c>
      <c r="O557" s="243"/>
      <c r="P557" s="243"/>
      <c r="Q557" s="243"/>
      <c r="R557" s="122"/>
      <c r="T557" s="151" t="s">
        <v>5</v>
      </c>
      <c r="U557" s="42" t="s">
        <v>42</v>
      </c>
      <c r="W557" s="152">
        <f>V557*K557</f>
        <v>0</v>
      </c>
      <c r="X557" s="152">
        <v>1.837</v>
      </c>
      <c r="Y557" s="152">
        <f>X557*K557</f>
        <v>39.267712000000003</v>
      </c>
      <c r="Z557" s="152">
        <v>0</v>
      </c>
      <c r="AA557" s="153">
        <f>Z557*K557</f>
        <v>0</v>
      </c>
      <c r="AR557" s="20" t="s">
        <v>160</v>
      </c>
      <c r="AT557" s="20" t="s">
        <v>156</v>
      </c>
      <c r="AU557" s="20" t="s">
        <v>134</v>
      </c>
      <c r="AY557" s="20" t="s">
        <v>155</v>
      </c>
      <c r="BE557" s="96">
        <f>IF(U557="základná",N557,0)</f>
        <v>0</v>
      </c>
      <c r="BF557" s="96">
        <f>IF(U557="znížená",N557,0)</f>
        <v>0</v>
      </c>
      <c r="BG557" s="96">
        <f>IF(U557="zákl. prenesená",N557,0)</f>
        <v>0</v>
      </c>
      <c r="BH557" s="96">
        <f>IF(U557="zníž. prenesená",N557,0)</f>
        <v>0</v>
      </c>
      <c r="BI557" s="96">
        <f>IF(U557="nulová",N557,0)</f>
        <v>0</v>
      </c>
      <c r="BJ557" s="20" t="s">
        <v>134</v>
      </c>
      <c r="BK557" s="154">
        <f>ROUND(L557*K557,3)</f>
        <v>0</v>
      </c>
      <c r="BL557" s="20" t="s">
        <v>160</v>
      </c>
      <c r="BM557" s="20" t="s">
        <v>698</v>
      </c>
    </row>
    <row r="558" spans="2:65" s="10" customFormat="1" ht="16.5" customHeight="1">
      <c r="B558" s="155"/>
      <c r="E558" s="156" t="s">
        <v>5</v>
      </c>
      <c r="F558" s="250" t="s">
        <v>699</v>
      </c>
      <c r="G558" s="251"/>
      <c r="H558" s="251"/>
      <c r="I558" s="251"/>
      <c r="K558" s="157">
        <v>21.376000000000001</v>
      </c>
      <c r="R558" s="158"/>
      <c r="T558" s="159"/>
      <c r="AA558" s="160"/>
      <c r="AT558" s="156" t="s">
        <v>163</v>
      </c>
      <c r="AU558" s="156" t="s">
        <v>134</v>
      </c>
      <c r="AV558" s="10" t="s">
        <v>134</v>
      </c>
      <c r="AW558" s="10" t="s">
        <v>32</v>
      </c>
      <c r="AX558" s="10" t="s">
        <v>80</v>
      </c>
      <c r="AY558" s="156" t="s">
        <v>155</v>
      </c>
    </row>
    <row r="559" spans="2:65" s="1" customFormat="1" ht="38.25" customHeight="1">
      <c r="B559" s="119"/>
      <c r="C559" s="146" t="s">
        <v>700</v>
      </c>
      <c r="D559" s="146" t="s">
        <v>156</v>
      </c>
      <c r="E559" s="147" t="s">
        <v>701</v>
      </c>
      <c r="F559" s="241" t="s">
        <v>1386</v>
      </c>
      <c r="G559" s="241"/>
      <c r="H559" s="241"/>
      <c r="I559" s="241"/>
      <c r="J559" s="148" t="s">
        <v>249</v>
      </c>
      <c r="K559" s="149">
        <v>823.61</v>
      </c>
      <c r="L559" s="242">
        <v>0</v>
      </c>
      <c r="M559" s="242"/>
      <c r="N559" s="243">
        <f>ROUND(L559*K559,3)</f>
        <v>0</v>
      </c>
      <c r="O559" s="243"/>
      <c r="P559" s="243"/>
      <c r="Q559" s="243"/>
      <c r="R559" s="122"/>
      <c r="T559" s="151" t="s">
        <v>5</v>
      </c>
      <c r="U559" s="42" t="s">
        <v>42</v>
      </c>
      <c r="W559" s="152">
        <f>V559*K559</f>
        <v>0</v>
      </c>
      <c r="X559" s="152">
        <v>0.11375</v>
      </c>
      <c r="Y559" s="152">
        <f>X559*K559</f>
        <v>93.685637499999999</v>
      </c>
      <c r="Z559" s="152">
        <v>0</v>
      </c>
      <c r="AA559" s="153">
        <f>Z559*K559</f>
        <v>0</v>
      </c>
      <c r="AR559" s="20" t="s">
        <v>160</v>
      </c>
      <c r="AT559" s="20" t="s">
        <v>156</v>
      </c>
      <c r="AU559" s="20" t="s">
        <v>134</v>
      </c>
      <c r="AY559" s="20" t="s">
        <v>155</v>
      </c>
      <c r="BE559" s="96">
        <f>IF(U559="základná",N559,0)</f>
        <v>0</v>
      </c>
      <c r="BF559" s="96">
        <f>IF(U559="znížená",N559,0)</f>
        <v>0</v>
      </c>
      <c r="BG559" s="96">
        <f>IF(U559="zákl. prenesená",N559,0)</f>
        <v>0</v>
      </c>
      <c r="BH559" s="96">
        <f>IF(U559="zníž. prenesená",N559,0)</f>
        <v>0</v>
      </c>
      <c r="BI559" s="96">
        <f>IF(U559="nulová",N559,0)</f>
        <v>0</v>
      </c>
      <c r="BJ559" s="20" t="s">
        <v>134</v>
      </c>
      <c r="BK559" s="154">
        <f>ROUND(L559*K559,3)</f>
        <v>0</v>
      </c>
      <c r="BL559" s="20" t="s">
        <v>160</v>
      </c>
      <c r="BM559" s="20" t="s">
        <v>702</v>
      </c>
    </row>
    <row r="560" spans="2:65" s="12" customFormat="1" ht="16.5" customHeight="1">
      <c r="B560" s="167"/>
      <c r="E560" s="168" t="s">
        <v>5</v>
      </c>
      <c r="F560" s="256" t="s">
        <v>703</v>
      </c>
      <c r="G560" s="257"/>
      <c r="H560" s="257"/>
      <c r="I560" s="257"/>
      <c r="K560" s="168" t="s">
        <v>5</v>
      </c>
      <c r="R560" s="169"/>
      <c r="T560" s="170"/>
      <c r="AA560" s="171"/>
      <c r="AT560" s="168" t="s">
        <v>163</v>
      </c>
      <c r="AU560" s="168" t="s">
        <v>134</v>
      </c>
      <c r="AV560" s="12" t="s">
        <v>80</v>
      </c>
      <c r="AW560" s="12" t="s">
        <v>32</v>
      </c>
      <c r="AX560" s="12" t="s">
        <v>75</v>
      </c>
      <c r="AY560" s="168" t="s">
        <v>155</v>
      </c>
    </row>
    <row r="561" spans="2:65" s="10" customFormat="1" ht="16.5" customHeight="1">
      <c r="B561" s="155"/>
      <c r="E561" s="156" t="s">
        <v>5</v>
      </c>
      <c r="F561" s="252" t="s">
        <v>704</v>
      </c>
      <c r="G561" s="253"/>
      <c r="H561" s="253"/>
      <c r="I561" s="253"/>
      <c r="K561" s="157">
        <v>459.74</v>
      </c>
      <c r="R561" s="158"/>
      <c r="T561" s="159"/>
      <c r="AA561" s="160"/>
      <c r="AT561" s="156" t="s">
        <v>163</v>
      </c>
      <c r="AU561" s="156" t="s">
        <v>134</v>
      </c>
      <c r="AV561" s="10" t="s">
        <v>134</v>
      </c>
      <c r="AW561" s="10" t="s">
        <v>32</v>
      </c>
      <c r="AX561" s="10" t="s">
        <v>75</v>
      </c>
      <c r="AY561" s="156" t="s">
        <v>155</v>
      </c>
    </row>
    <row r="562" spans="2:65" s="12" customFormat="1" ht="16.5" customHeight="1">
      <c r="B562" s="167"/>
      <c r="E562" s="168" t="s">
        <v>5</v>
      </c>
      <c r="F562" s="260" t="s">
        <v>705</v>
      </c>
      <c r="G562" s="261"/>
      <c r="H562" s="261"/>
      <c r="I562" s="261"/>
      <c r="K562" s="168" t="s">
        <v>5</v>
      </c>
      <c r="R562" s="169"/>
      <c r="T562" s="170"/>
      <c r="AA562" s="171"/>
      <c r="AT562" s="168" t="s">
        <v>163</v>
      </c>
      <c r="AU562" s="168" t="s">
        <v>134</v>
      </c>
      <c r="AV562" s="12" t="s">
        <v>80</v>
      </c>
      <c r="AW562" s="12" t="s">
        <v>32</v>
      </c>
      <c r="AX562" s="12" t="s">
        <v>75</v>
      </c>
      <c r="AY562" s="168" t="s">
        <v>155</v>
      </c>
    </row>
    <row r="563" spans="2:65" s="10" customFormat="1" ht="16.5" customHeight="1">
      <c r="B563" s="155"/>
      <c r="E563" s="156" t="s">
        <v>5</v>
      </c>
      <c r="F563" s="252" t="s">
        <v>706</v>
      </c>
      <c r="G563" s="253"/>
      <c r="H563" s="253"/>
      <c r="I563" s="253"/>
      <c r="K563" s="157">
        <v>363.87</v>
      </c>
      <c r="R563" s="158"/>
      <c r="T563" s="159"/>
      <c r="AA563" s="160"/>
      <c r="AT563" s="156" t="s">
        <v>163</v>
      </c>
      <c r="AU563" s="156" t="s">
        <v>134</v>
      </c>
      <c r="AV563" s="10" t="s">
        <v>134</v>
      </c>
      <c r="AW563" s="10" t="s">
        <v>32</v>
      </c>
      <c r="AX563" s="10" t="s">
        <v>75</v>
      </c>
      <c r="AY563" s="156" t="s">
        <v>155</v>
      </c>
    </row>
    <row r="564" spans="2:65" s="11" customFormat="1" ht="16.5" customHeight="1">
      <c r="B564" s="161"/>
      <c r="E564" s="162" t="s">
        <v>5</v>
      </c>
      <c r="F564" s="254" t="s">
        <v>166</v>
      </c>
      <c r="G564" s="255"/>
      <c r="H564" s="255"/>
      <c r="I564" s="255"/>
      <c r="K564" s="163">
        <v>823.61</v>
      </c>
      <c r="R564" s="164"/>
      <c r="T564" s="165"/>
      <c r="AA564" s="166"/>
      <c r="AT564" s="162" t="s">
        <v>163</v>
      </c>
      <c r="AU564" s="162" t="s">
        <v>134</v>
      </c>
      <c r="AV564" s="11" t="s">
        <v>160</v>
      </c>
      <c r="AW564" s="11" t="s">
        <v>32</v>
      </c>
      <c r="AX564" s="11" t="s">
        <v>80</v>
      </c>
      <c r="AY564" s="162" t="s">
        <v>155</v>
      </c>
    </row>
    <row r="565" spans="2:65" s="1" customFormat="1" ht="25.5" customHeight="1">
      <c r="B565" s="119"/>
      <c r="C565" s="146" t="s">
        <v>707</v>
      </c>
      <c r="D565" s="146" t="s">
        <v>156</v>
      </c>
      <c r="E565" s="147" t="s">
        <v>708</v>
      </c>
      <c r="F565" s="241" t="s">
        <v>709</v>
      </c>
      <c r="G565" s="241"/>
      <c r="H565" s="241"/>
      <c r="I565" s="241"/>
      <c r="J565" s="148" t="s">
        <v>353</v>
      </c>
      <c r="K565" s="149">
        <v>26</v>
      </c>
      <c r="L565" s="242">
        <v>0</v>
      </c>
      <c r="M565" s="242"/>
      <c r="N565" s="243">
        <f>ROUND(L565*K565,3)</f>
        <v>0</v>
      </c>
      <c r="O565" s="243"/>
      <c r="P565" s="243"/>
      <c r="Q565" s="243"/>
      <c r="R565" s="122"/>
      <c r="T565" s="151" t="s">
        <v>5</v>
      </c>
      <c r="U565" s="42" t="s">
        <v>42</v>
      </c>
      <c r="W565" s="152">
        <f>V565*K565</f>
        <v>0</v>
      </c>
      <c r="X565" s="152">
        <v>1.7500000000000002E-2</v>
      </c>
      <c r="Y565" s="152">
        <f>X565*K565</f>
        <v>0.45500000000000007</v>
      </c>
      <c r="Z565" s="152">
        <v>0</v>
      </c>
      <c r="AA565" s="153">
        <f>Z565*K565</f>
        <v>0</v>
      </c>
      <c r="AR565" s="20" t="s">
        <v>160</v>
      </c>
      <c r="AT565" s="20" t="s">
        <v>156</v>
      </c>
      <c r="AU565" s="20" t="s">
        <v>134</v>
      </c>
      <c r="AY565" s="20" t="s">
        <v>155</v>
      </c>
      <c r="BE565" s="96">
        <f>IF(U565="základná",N565,0)</f>
        <v>0</v>
      </c>
      <c r="BF565" s="96">
        <f>IF(U565="znížená",N565,0)</f>
        <v>0</v>
      </c>
      <c r="BG565" s="96">
        <f>IF(U565="zákl. prenesená",N565,0)</f>
        <v>0</v>
      </c>
      <c r="BH565" s="96">
        <f>IF(U565="zníž. prenesená",N565,0)</f>
        <v>0</v>
      </c>
      <c r="BI565" s="96">
        <f>IF(U565="nulová",N565,0)</f>
        <v>0</v>
      </c>
      <c r="BJ565" s="20" t="s">
        <v>134</v>
      </c>
      <c r="BK565" s="154">
        <f>ROUND(L565*K565,3)</f>
        <v>0</v>
      </c>
      <c r="BL565" s="20" t="s">
        <v>160</v>
      </c>
      <c r="BM565" s="20" t="s">
        <v>710</v>
      </c>
    </row>
    <row r="566" spans="2:65" s="12" customFormat="1" ht="16.5" customHeight="1">
      <c r="B566" s="167"/>
      <c r="E566" s="168" t="s">
        <v>5</v>
      </c>
      <c r="F566" s="256" t="s">
        <v>711</v>
      </c>
      <c r="G566" s="257"/>
      <c r="H566" s="257"/>
      <c r="I566" s="257"/>
      <c r="K566" s="168" t="s">
        <v>5</v>
      </c>
      <c r="R566" s="169"/>
      <c r="T566" s="170"/>
      <c r="AA566" s="171"/>
      <c r="AT566" s="168" t="s">
        <v>163</v>
      </c>
      <c r="AU566" s="168" t="s">
        <v>134</v>
      </c>
      <c r="AV566" s="12" t="s">
        <v>80</v>
      </c>
      <c r="AW566" s="12" t="s">
        <v>32</v>
      </c>
      <c r="AX566" s="12" t="s">
        <v>75</v>
      </c>
      <c r="AY566" s="168" t="s">
        <v>155</v>
      </c>
    </row>
    <row r="567" spans="2:65" s="10" customFormat="1" ht="16.5" customHeight="1">
      <c r="B567" s="155"/>
      <c r="E567" s="156" t="s">
        <v>5</v>
      </c>
      <c r="F567" s="252" t="s">
        <v>712</v>
      </c>
      <c r="G567" s="253"/>
      <c r="H567" s="253"/>
      <c r="I567" s="253"/>
      <c r="K567" s="157">
        <v>12</v>
      </c>
      <c r="R567" s="158"/>
      <c r="T567" s="159"/>
      <c r="AA567" s="160"/>
      <c r="AT567" s="156" t="s">
        <v>163</v>
      </c>
      <c r="AU567" s="156" t="s">
        <v>134</v>
      </c>
      <c r="AV567" s="10" t="s">
        <v>134</v>
      </c>
      <c r="AW567" s="10" t="s">
        <v>32</v>
      </c>
      <c r="AX567" s="10" t="s">
        <v>75</v>
      </c>
      <c r="AY567" s="156" t="s">
        <v>155</v>
      </c>
    </row>
    <row r="568" spans="2:65" s="12" customFormat="1" ht="16.5" customHeight="1">
      <c r="B568" s="167"/>
      <c r="E568" s="168" t="s">
        <v>5</v>
      </c>
      <c r="F568" s="260" t="s">
        <v>713</v>
      </c>
      <c r="G568" s="261"/>
      <c r="H568" s="261"/>
      <c r="I568" s="261"/>
      <c r="K568" s="168" t="s">
        <v>5</v>
      </c>
      <c r="R568" s="169"/>
      <c r="T568" s="170"/>
      <c r="AA568" s="171"/>
      <c r="AT568" s="168" t="s">
        <v>163</v>
      </c>
      <c r="AU568" s="168" t="s">
        <v>134</v>
      </c>
      <c r="AV568" s="12" t="s">
        <v>80</v>
      </c>
      <c r="AW568" s="12" t="s">
        <v>32</v>
      </c>
      <c r="AX568" s="12" t="s">
        <v>75</v>
      </c>
      <c r="AY568" s="168" t="s">
        <v>155</v>
      </c>
    </row>
    <row r="569" spans="2:65" s="10" customFormat="1" ht="16.5" customHeight="1">
      <c r="B569" s="155"/>
      <c r="E569" s="156" t="s">
        <v>5</v>
      </c>
      <c r="F569" s="252" t="s">
        <v>714</v>
      </c>
      <c r="G569" s="253"/>
      <c r="H569" s="253"/>
      <c r="I569" s="253"/>
      <c r="K569" s="157">
        <v>4</v>
      </c>
      <c r="R569" s="158"/>
      <c r="T569" s="159"/>
      <c r="AA569" s="160"/>
      <c r="AT569" s="156" t="s">
        <v>163</v>
      </c>
      <c r="AU569" s="156" t="s">
        <v>134</v>
      </c>
      <c r="AV569" s="10" t="s">
        <v>134</v>
      </c>
      <c r="AW569" s="10" t="s">
        <v>32</v>
      </c>
      <c r="AX569" s="10" t="s">
        <v>75</v>
      </c>
      <c r="AY569" s="156" t="s">
        <v>155</v>
      </c>
    </row>
    <row r="570" spans="2:65" s="12" customFormat="1" ht="16.5" customHeight="1">
      <c r="B570" s="167"/>
      <c r="E570" s="168" t="s">
        <v>5</v>
      </c>
      <c r="F570" s="260" t="s">
        <v>715</v>
      </c>
      <c r="G570" s="261"/>
      <c r="H570" s="261"/>
      <c r="I570" s="261"/>
      <c r="K570" s="168" t="s">
        <v>5</v>
      </c>
      <c r="R570" s="169"/>
      <c r="T570" s="170"/>
      <c r="AA570" s="171"/>
      <c r="AT570" s="168" t="s">
        <v>163</v>
      </c>
      <c r="AU570" s="168" t="s">
        <v>134</v>
      </c>
      <c r="AV570" s="12" t="s">
        <v>80</v>
      </c>
      <c r="AW570" s="12" t="s">
        <v>32</v>
      </c>
      <c r="AX570" s="12" t="s">
        <v>75</v>
      </c>
      <c r="AY570" s="168" t="s">
        <v>155</v>
      </c>
    </row>
    <row r="571" spans="2:65" s="10" customFormat="1" ht="16.5" customHeight="1">
      <c r="B571" s="155"/>
      <c r="E571" s="156" t="s">
        <v>5</v>
      </c>
      <c r="F571" s="252" t="s">
        <v>716</v>
      </c>
      <c r="G571" s="253"/>
      <c r="H571" s="253"/>
      <c r="I571" s="253"/>
      <c r="K571" s="157">
        <v>3</v>
      </c>
      <c r="R571" s="158"/>
      <c r="T571" s="159"/>
      <c r="AA571" s="160"/>
      <c r="AT571" s="156" t="s">
        <v>163</v>
      </c>
      <c r="AU571" s="156" t="s">
        <v>134</v>
      </c>
      <c r="AV571" s="10" t="s">
        <v>134</v>
      </c>
      <c r="AW571" s="10" t="s">
        <v>32</v>
      </c>
      <c r="AX571" s="10" t="s">
        <v>75</v>
      </c>
      <c r="AY571" s="156" t="s">
        <v>155</v>
      </c>
    </row>
    <row r="572" spans="2:65" s="12" customFormat="1" ht="16.5" customHeight="1">
      <c r="B572" s="167"/>
      <c r="E572" s="168" t="s">
        <v>5</v>
      </c>
      <c r="F572" s="260" t="s">
        <v>717</v>
      </c>
      <c r="G572" s="261"/>
      <c r="H572" s="261"/>
      <c r="I572" s="261"/>
      <c r="K572" s="168" t="s">
        <v>5</v>
      </c>
      <c r="R572" s="169"/>
      <c r="T572" s="170"/>
      <c r="AA572" s="171"/>
      <c r="AT572" s="168" t="s">
        <v>163</v>
      </c>
      <c r="AU572" s="168" t="s">
        <v>134</v>
      </c>
      <c r="AV572" s="12" t="s">
        <v>80</v>
      </c>
      <c r="AW572" s="12" t="s">
        <v>32</v>
      </c>
      <c r="AX572" s="12" t="s">
        <v>75</v>
      </c>
      <c r="AY572" s="168" t="s">
        <v>155</v>
      </c>
    </row>
    <row r="573" spans="2:65" s="10" customFormat="1" ht="16.5" customHeight="1">
      <c r="B573" s="155"/>
      <c r="E573" s="156" t="s">
        <v>5</v>
      </c>
      <c r="F573" s="252" t="s">
        <v>80</v>
      </c>
      <c r="G573" s="253"/>
      <c r="H573" s="253"/>
      <c r="I573" s="253"/>
      <c r="K573" s="157">
        <v>1</v>
      </c>
      <c r="R573" s="158"/>
      <c r="T573" s="159"/>
      <c r="AA573" s="160"/>
      <c r="AT573" s="156" t="s">
        <v>163</v>
      </c>
      <c r="AU573" s="156" t="s">
        <v>134</v>
      </c>
      <c r="AV573" s="10" t="s">
        <v>134</v>
      </c>
      <c r="AW573" s="10" t="s">
        <v>32</v>
      </c>
      <c r="AX573" s="10" t="s">
        <v>75</v>
      </c>
      <c r="AY573" s="156" t="s">
        <v>155</v>
      </c>
    </row>
    <row r="574" spans="2:65" s="12" customFormat="1" ht="16.5" customHeight="1">
      <c r="B574" s="167"/>
      <c r="E574" s="168" t="s">
        <v>5</v>
      </c>
      <c r="F574" s="260" t="s">
        <v>718</v>
      </c>
      <c r="G574" s="261"/>
      <c r="H574" s="261"/>
      <c r="I574" s="261"/>
      <c r="K574" s="168" t="s">
        <v>5</v>
      </c>
      <c r="R574" s="169"/>
      <c r="T574" s="170"/>
      <c r="AA574" s="171"/>
      <c r="AT574" s="168" t="s">
        <v>163</v>
      </c>
      <c r="AU574" s="168" t="s">
        <v>134</v>
      </c>
      <c r="AV574" s="12" t="s">
        <v>80</v>
      </c>
      <c r="AW574" s="12" t="s">
        <v>32</v>
      </c>
      <c r="AX574" s="12" t="s">
        <v>75</v>
      </c>
      <c r="AY574" s="168" t="s">
        <v>155</v>
      </c>
    </row>
    <row r="575" spans="2:65" s="10" customFormat="1" ht="16.5" customHeight="1">
      <c r="B575" s="155"/>
      <c r="E575" s="156" t="s">
        <v>5</v>
      </c>
      <c r="F575" s="252" t="s">
        <v>719</v>
      </c>
      <c r="G575" s="253"/>
      <c r="H575" s="253"/>
      <c r="I575" s="253"/>
      <c r="K575" s="157">
        <v>5</v>
      </c>
      <c r="R575" s="158"/>
      <c r="T575" s="159"/>
      <c r="AA575" s="160"/>
      <c r="AT575" s="156" t="s">
        <v>163</v>
      </c>
      <c r="AU575" s="156" t="s">
        <v>134</v>
      </c>
      <c r="AV575" s="10" t="s">
        <v>134</v>
      </c>
      <c r="AW575" s="10" t="s">
        <v>32</v>
      </c>
      <c r="AX575" s="10" t="s">
        <v>75</v>
      </c>
      <c r="AY575" s="156" t="s">
        <v>155</v>
      </c>
    </row>
    <row r="576" spans="2:65" s="12" customFormat="1" ht="16.5" customHeight="1">
      <c r="B576" s="167"/>
      <c r="E576" s="168" t="s">
        <v>5</v>
      </c>
      <c r="F576" s="260" t="s">
        <v>720</v>
      </c>
      <c r="G576" s="261"/>
      <c r="H576" s="261"/>
      <c r="I576" s="261"/>
      <c r="K576" s="168" t="s">
        <v>5</v>
      </c>
      <c r="R576" s="169"/>
      <c r="T576" s="170"/>
      <c r="AA576" s="171"/>
      <c r="AT576" s="168" t="s">
        <v>163</v>
      </c>
      <c r="AU576" s="168" t="s">
        <v>134</v>
      </c>
      <c r="AV576" s="12" t="s">
        <v>80</v>
      </c>
      <c r="AW576" s="12" t="s">
        <v>32</v>
      </c>
      <c r="AX576" s="12" t="s">
        <v>75</v>
      </c>
      <c r="AY576" s="168" t="s">
        <v>155</v>
      </c>
    </row>
    <row r="577" spans="2:65" s="10" customFormat="1" ht="16.5" customHeight="1">
      <c r="B577" s="155"/>
      <c r="E577" s="156" t="s">
        <v>5</v>
      </c>
      <c r="F577" s="252" t="s">
        <v>80</v>
      </c>
      <c r="G577" s="253"/>
      <c r="H577" s="253"/>
      <c r="I577" s="253"/>
      <c r="K577" s="157">
        <v>1</v>
      </c>
      <c r="R577" s="158"/>
      <c r="T577" s="159"/>
      <c r="AA577" s="160"/>
      <c r="AT577" s="156" t="s">
        <v>163</v>
      </c>
      <c r="AU577" s="156" t="s">
        <v>134</v>
      </c>
      <c r="AV577" s="10" t="s">
        <v>134</v>
      </c>
      <c r="AW577" s="10" t="s">
        <v>32</v>
      </c>
      <c r="AX577" s="10" t="s">
        <v>75</v>
      </c>
      <c r="AY577" s="156" t="s">
        <v>155</v>
      </c>
    </row>
    <row r="578" spans="2:65" s="11" customFormat="1" ht="16.5" customHeight="1">
      <c r="B578" s="161"/>
      <c r="E578" s="162" t="s">
        <v>5</v>
      </c>
      <c r="F578" s="254" t="s">
        <v>166</v>
      </c>
      <c r="G578" s="255"/>
      <c r="H578" s="255"/>
      <c r="I578" s="255"/>
      <c r="K578" s="163">
        <v>26</v>
      </c>
      <c r="R578" s="164"/>
      <c r="T578" s="165"/>
      <c r="AA578" s="166"/>
      <c r="AT578" s="162" t="s">
        <v>163</v>
      </c>
      <c r="AU578" s="162" t="s">
        <v>134</v>
      </c>
      <c r="AV578" s="11" t="s">
        <v>160</v>
      </c>
      <c r="AW578" s="11" t="s">
        <v>32</v>
      </c>
      <c r="AX578" s="11" t="s">
        <v>80</v>
      </c>
      <c r="AY578" s="162" t="s">
        <v>155</v>
      </c>
    </row>
    <row r="579" spans="2:65" s="1" customFormat="1" ht="16.5" customHeight="1">
      <c r="B579" s="119"/>
      <c r="C579" s="172" t="s">
        <v>721</v>
      </c>
      <c r="D579" s="172" t="s">
        <v>472</v>
      </c>
      <c r="E579" s="173" t="s">
        <v>722</v>
      </c>
      <c r="F579" s="262" t="s">
        <v>723</v>
      </c>
      <c r="G579" s="262"/>
      <c r="H579" s="262"/>
      <c r="I579" s="262"/>
      <c r="J579" s="174" t="s">
        <v>353</v>
      </c>
      <c r="K579" s="175">
        <v>3</v>
      </c>
      <c r="L579" s="263">
        <v>0</v>
      </c>
      <c r="M579" s="263"/>
      <c r="N579" s="264">
        <f>ROUND(L579*K579,3)</f>
        <v>0</v>
      </c>
      <c r="O579" s="243"/>
      <c r="P579" s="243"/>
      <c r="Q579" s="243"/>
      <c r="R579" s="122"/>
      <c r="T579" s="151" t="s">
        <v>5</v>
      </c>
      <c r="U579" s="42" t="s">
        <v>42</v>
      </c>
      <c r="W579" s="152">
        <f>V579*K579</f>
        <v>0</v>
      </c>
      <c r="X579" s="152">
        <v>1.37E-2</v>
      </c>
      <c r="Y579" s="152">
        <f>X579*K579</f>
        <v>4.1099999999999998E-2</v>
      </c>
      <c r="Z579" s="152">
        <v>0</v>
      </c>
      <c r="AA579" s="153">
        <f>Z579*K579</f>
        <v>0</v>
      </c>
      <c r="AR579" s="20" t="s">
        <v>199</v>
      </c>
      <c r="AT579" s="20" t="s">
        <v>472</v>
      </c>
      <c r="AU579" s="20" t="s">
        <v>134</v>
      </c>
      <c r="AY579" s="20" t="s">
        <v>155</v>
      </c>
      <c r="BE579" s="96">
        <f>IF(U579="základná",N579,0)</f>
        <v>0</v>
      </c>
      <c r="BF579" s="96">
        <f>IF(U579="znížená",N579,0)</f>
        <v>0</v>
      </c>
      <c r="BG579" s="96">
        <f>IF(U579="zákl. prenesená",N579,0)</f>
        <v>0</v>
      </c>
      <c r="BH579" s="96">
        <f>IF(U579="zníž. prenesená",N579,0)</f>
        <v>0</v>
      </c>
      <c r="BI579" s="96">
        <f>IF(U579="nulová",N579,0)</f>
        <v>0</v>
      </c>
      <c r="BJ579" s="20" t="s">
        <v>134</v>
      </c>
      <c r="BK579" s="154">
        <f>ROUND(L579*K579,3)</f>
        <v>0</v>
      </c>
      <c r="BL579" s="20" t="s">
        <v>160</v>
      </c>
      <c r="BM579" s="20" t="s">
        <v>724</v>
      </c>
    </row>
    <row r="580" spans="2:65" s="10" customFormat="1" ht="16.5" customHeight="1">
      <c r="B580" s="155"/>
      <c r="E580" s="156" t="s">
        <v>5</v>
      </c>
      <c r="F580" s="250" t="s">
        <v>725</v>
      </c>
      <c r="G580" s="251"/>
      <c r="H580" s="251"/>
      <c r="I580" s="251"/>
      <c r="K580" s="157">
        <v>3</v>
      </c>
      <c r="R580" s="158"/>
      <c r="T580" s="159"/>
      <c r="AA580" s="160"/>
      <c r="AT580" s="156" t="s">
        <v>163</v>
      </c>
      <c r="AU580" s="156" t="s">
        <v>134</v>
      </c>
      <c r="AV580" s="10" t="s">
        <v>134</v>
      </c>
      <c r="AW580" s="10" t="s">
        <v>32</v>
      </c>
      <c r="AX580" s="10" t="s">
        <v>80</v>
      </c>
      <c r="AY580" s="156" t="s">
        <v>155</v>
      </c>
    </row>
    <row r="581" spans="2:65" s="1" customFormat="1" ht="16.5" customHeight="1">
      <c r="B581" s="119"/>
      <c r="C581" s="172" t="s">
        <v>726</v>
      </c>
      <c r="D581" s="172" t="s">
        <v>472</v>
      </c>
      <c r="E581" s="173" t="s">
        <v>727</v>
      </c>
      <c r="F581" s="262" t="s">
        <v>728</v>
      </c>
      <c r="G581" s="262"/>
      <c r="H581" s="262"/>
      <c r="I581" s="262"/>
      <c r="J581" s="174" t="s">
        <v>353</v>
      </c>
      <c r="K581" s="175">
        <v>4</v>
      </c>
      <c r="L581" s="263">
        <v>0</v>
      </c>
      <c r="M581" s="263"/>
      <c r="N581" s="264">
        <f>ROUND(L581*K581,3)</f>
        <v>0</v>
      </c>
      <c r="O581" s="243"/>
      <c r="P581" s="243"/>
      <c r="Q581" s="243"/>
      <c r="R581" s="122"/>
      <c r="T581" s="151" t="s">
        <v>5</v>
      </c>
      <c r="U581" s="42" t="s">
        <v>42</v>
      </c>
      <c r="W581" s="152">
        <f>V581*K581</f>
        <v>0</v>
      </c>
      <c r="X581" s="152">
        <v>1.4E-2</v>
      </c>
      <c r="Y581" s="152">
        <f>X581*K581</f>
        <v>5.6000000000000001E-2</v>
      </c>
      <c r="Z581" s="152">
        <v>0</v>
      </c>
      <c r="AA581" s="153">
        <f>Z581*K581</f>
        <v>0</v>
      </c>
      <c r="AR581" s="20" t="s">
        <v>199</v>
      </c>
      <c r="AT581" s="20" t="s">
        <v>472</v>
      </c>
      <c r="AU581" s="20" t="s">
        <v>134</v>
      </c>
      <c r="AY581" s="20" t="s">
        <v>155</v>
      </c>
      <c r="BE581" s="96">
        <f>IF(U581="základná",N581,0)</f>
        <v>0</v>
      </c>
      <c r="BF581" s="96">
        <f>IF(U581="znížená",N581,0)</f>
        <v>0</v>
      </c>
      <c r="BG581" s="96">
        <f>IF(U581="zákl. prenesená",N581,0)</f>
        <v>0</v>
      </c>
      <c r="BH581" s="96">
        <f>IF(U581="zníž. prenesená",N581,0)</f>
        <v>0</v>
      </c>
      <c r="BI581" s="96">
        <f>IF(U581="nulová",N581,0)</f>
        <v>0</v>
      </c>
      <c r="BJ581" s="20" t="s">
        <v>134</v>
      </c>
      <c r="BK581" s="154">
        <f>ROUND(L581*K581,3)</f>
        <v>0</v>
      </c>
      <c r="BL581" s="20" t="s">
        <v>160</v>
      </c>
      <c r="BM581" s="20" t="s">
        <v>729</v>
      </c>
    </row>
    <row r="582" spans="2:65" s="10" customFormat="1" ht="16.5" customHeight="1">
      <c r="B582" s="155"/>
      <c r="E582" s="156" t="s">
        <v>5</v>
      </c>
      <c r="F582" s="250" t="s">
        <v>714</v>
      </c>
      <c r="G582" s="251"/>
      <c r="H582" s="251"/>
      <c r="I582" s="251"/>
      <c r="K582" s="157">
        <v>4</v>
      </c>
      <c r="R582" s="158"/>
      <c r="T582" s="159"/>
      <c r="AA582" s="160"/>
      <c r="AT582" s="156" t="s">
        <v>163</v>
      </c>
      <c r="AU582" s="156" t="s">
        <v>134</v>
      </c>
      <c r="AV582" s="10" t="s">
        <v>134</v>
      </c>
      <c r="AW582" s="10" t="s">
        <v>32</v>
      </c>
      <c r="AX582" s="10" t="s">
        <v>80</v>
      </c>
      <c r="AY582" s="156" t="s">
        <v>155</v>
      </c>
    </row>
    <row r="583" spans="2:65" s="1" customFormat="1" ht="16.5" customHeight="1">
      <c r="B583" s="119"/>
      <c r="C583" s="172" t="s">
        <v>730</v>
      </c>
      <c r="D583" s="172" t="s">
        <v>472</v>
      </c>
      <c r="E583" s="173" t="s">
        <v>731</v>
      </c>
      <c r="F583" s="262" t="s">
        <v>732</v>
      </c>
      <c r="G583" s="262"/>
      <c r="H583" s="262"/>
      <c r="I583" s="262"/>
      <c r="J583" s="174" t="s">
        <v>353</v>
      </c>
      <c r="K583" s="175">
        <v>12</v>
      </c>
      <c r="L583" s="263">
        <v>0</v>
      </c>
      <c r="M583" s="263"/>
      <c r="N583" s="264">
        <f>ROUND(L583*K583,3)</f>
        <v>0</v>
      </c>
      <c r="O583" s="243"/>
      <c r="P583" s="243"/>
      <c r="Q583" s="243"/>
      <c r="R583" s="122"/>
      <c r="T583" s="151" t="s">
        <v>5</v>
      </c>
      <c r="U583" s="42" t="s">
        <v>42</v>
      </c>
      <c r="W583" s="152">
        <f>V583*K583</f>
        <v>0</v>
      </c>
      <c r="X583" s="152">
        <v>1.43E-2</v>
      </c>
      <c r="Y583" s="152">
        <f>X583*K583</f>
        <v>0.1716</v>
      </c>
      <c r="Z583" s="152">
        <v>0</v>
      </c>
      <c r="AA583" s="153">
        <f>Z583*K583</f>
        <v>0</v>
      </c>
      <c r="AR583" s="20" t="s">
        <v>199</v>
      </c>
      <c r="AT583" s="20" t="s">
        <v>472</v>
      </c>
      <c r="AU583" s="20" t="s">
        <v>134</v>
      </c>
      <c r="AY583" s="20" t="s">
        <v>155</v>
      </c>
      <c r="BE583" s="96">
        <f>IF(U583="základná",N583,0)</f>
        <v>0</v>
      </c>
      <c r="BF583" s="96">
        <f>IF(U583="znížená",N583,0)</f>
        <v>0</v>
      </c>
      <c r="BG583" s="96">
        <f>IF(U583="zákl. prenesená",N583,0)</f>
        <v>0</v>
      </c>
      <c r="BH583" s="96">
        <f>IF(U583="zníž. prenesená",N583,0)</f>
        <v>0</v>
      </c>
      <c r="BI583" s="96">
        <f>IF(U583="nulová",N583,0)</f>
        <v>0</v>
      </c>
      <c r="BJ583" s="20" t="s">
        <v>134</v>
      </c>
      <c r="BK583" s="154">
        <f>ROUND(L583*K583,3)</f>
        <v>0</v>
      </c>
      <c r="BL583" s="20" t="s">
        <v>160</v>
      </c>
      <c r="BM583" s="20" t="s">
        <v>733</v>
      </c>
    </row>
    <row r="584" spans="2:65" s="10" customFormat="1" ht="16.5" customHeight="1">
      <c r="B584" s="155"/>
      <c r="E584" s="156" t="s">
        <v>5</v>
      </c>
      <c r="F584" s="250" t="s">
        <v>712</v>
      </c>
      <c r="G584" s="251"/>
      <c r="H584" s="251"/>
      <c r="I584" s="251"/>
      <c r="K584" s="157">
        <v>12</v>
      </c>
      <c r="R584" s="158"/>
      <c r="T584" s="159"/>
      <c r="AA584" s="160"/>
      <c r="AT584" s="156" t="s">
        <v>163</v>
      </c>
      <c r="AU584" s="156" t="s">
        <v>134</v>
      </c>
      <c r="AV584" s="10" t="s">
        <v>134</v>
      </c>
      <c r="AW584" s="10" t="s">
        <v>32</v>
      </c>
      <c r="AX584" s="10" t="s">
        <v>80</v>
      </c>
      <c r="AY584" s="156" t="s">
        <v>155</v>
      </c>
    </row>
    <row r="585" spans="2:65" s="1" customFormat="1" ht="16.5" customHeight="1">
      <c r="B585" s="119"/>
      <c r="C585" s="172" t="s">
        <v>734</v>
      </c>
      <c r="D585" s="172" t="s">
        <v>472</v>
      </c>
      <c r="E585" s="173" t="s">
        <v>735</v>
      </c>
      <c r="F585" s="262" t="s">
        <v>736</v>
      </c>
      <c r="G585" s="262"/>
      <c r="H585" s="262"/>
      <c r="I585" s="262"/>
      <c r="J585" s="174" t="s">
        <v>353</v>
      </c>
      <c r="K585" s="175">
        <v>5</v>
      </c>
      <c r="L585" s="263">
        <v>0</v>
      </c>
      <c r="M585" s="263"/>
      <c r="N585" s="264">
        <f>ROUND(L585*K585,3)</f>
        <v>0</v>
      </c>
      <c r="O585" s="243"/>
      <c r="P585" s="243"/>
      <c r="Q585" s="243"/>
      <c r="R585" s="122"/>
      <c r="T585" s="151" t="s">
        <v>5</v>
      </c>
      <c r="U585" s="42" t="s">
        <v>42</v>
      </c>
      <c r="W585" s="152">
        <f>V585*K585</f>
        <v>0</v>
      </c>
      <c r="X585" s="152">
        <v>1.46E-2</v>
      </c>
      <c r="Y585" s="152">
        <f>X585*K585</f>
        <v>7.2999999999999995E-2</v>
      </c>
      <c r="Z585" s="152">
        <v>0</v>
      </c>
      <c r="AA585" s="153">
        <f>Z585*K585</f>
        <v>0</v>
      </c>
      <c r="AR585" s="20" t="s">
        <v>199</v>
      </c>
      <c r="AT585" s="20" t="s">
        <v>472</v>
      </c>
      <c r="AU585" s="20" t="s">
        <v>134</v>
      </c>
      <c r="AY585" s="20" t="s">
        <v>155</v>
      </c>
      <c r="BE585" s="96">
        <f>IF(U585="základná",N585,0)</f>
        <v>0</v>
      </c>
      <c r="BF585" s="96">
        <f>IF(U585="znížená",N585,0)</f>
        <v>0</v>
      </c>
      <c r="BG585" s="96">
        <f>IF(U585="zákl. prenesená",N585,0)</f>
        <v>0</v>
      </c>
      <c r="BH585" s="96">
        <f>IF(U585="zníž. prenesená",N585,0)</f>
        <v>0</v>
      </c>
      <c r="BI585" s="96">
        <f>IF(U585="nulová",N585,0)</f>
        <v>0</v>
      </c>
      <c r="BJ585" s="20" t="s">
        <v>134</v>
      </c>
      <c r="BK585" s="154">
        <f>ROUND(L585*K585,3)</f>
        <v>0</v>
      </c>
      <c r="BL585" s="20" t="s">
        <v>160</v>
      </c>
      <c r="BM585" s="20" t="s">
        <v>737</v>
      </c>
    </row>
    <row r="586" spans="2:65" s="10" customFormat="1" ht="16.5" customHeight="1">
      <c r="B586" s="155"/>
      <c r="E586" s="156" t="s">
        <v>5</v>
      </c>
      <c r="F586" s="250" t="s">
        <v>719</v>
      </c>
      <c r="G586" s="251"/>
      <c r="H586" s="251"/>
      <c r="I586" s="251"/>
      <c r="K586" s="157">
        <v>5</v>
      </c>
      <c r="R586" s="158"/>
      <c r="T586" s="159"/>
      <c r="AA586" s="160"/>
      <c r="AT586" s="156" t="s">
        <v>163</v>
      </c>
      <c r="AU586" s="156" t="s">
        <v>134</v>
      </c>
      <c r="AV586" s="10" t="s">
        <v>134</v>
      </c>
      <c r="AW586" s="10" t="s">
        <v>32</v>
      </c>
      <c r="AX586" s="10" t="s">
        <v>80</v>
      </c>
      <c r="AY586" s="156" t="s">
        <v>155</v>
      </c>
    </row>
    <row r="587" spans="2:65" s="1" customFormat="1" ht="16.5" customHeight="1">
      <c r="B587" s="119"/>
      <c r="C587" s="172" t="s">
        <v>738</v>
      </c>
      <c r="D587" s="172" t="s">
        <v>472</v>
      </c>
      <c r="E587" s="173" t="s">
        <v>739</v>
      </c>
      <c r="F587" s="262" t="s">
        <v>740</v>
      </c>
      <c r="G587" s="262"/>
      <c r="H587" s="262"/>
      <c r="I587" s="262"/>
      <c r="J587" s="174" t="s">
        <v>353</v>
      </c>
      <c r="K587" s="175">
        <v>1</v>
      </c>
      <c r="L587" s="263">
        <v>0</v>
      </c>
      <c r="M587" s="263"/>
      <c r="N587" s="264">
        <f>ROUND(L587*K587,3)</f>
        <v>0</v>
      </c>
      <c r="O587" s="243"/>
      <c r="P587" s="243"/>
      <c r="Q587" s="243"/>
      <c r="R587" s="122"/>
      <c r="T587" s="151" t="s">
        <v>5</v>
      </c>
      <c r="U587" s="42" t="s">
        <v>42</v>
      </c>
      <c r="W587" s="152">
        <f>V587*K587</f>
        <v>0</v>
      </c>
      <c r="X587" s="152">
        <v>1.61E-2</v>
      </c>
      <c r="Y587" s="152">
        <f>X587*K587</f>
        <v>1.61E-2</v>
      </c>
      <c r="Z587" s="152">
        <v>0</v>
      </c>
      <c r="AA587" s="153">
        <f>Z587*K587</f>
        <v>0</v>
      </c>
      <c r="AR587" s="20" t="s">
        <v>199</v>
      </c>
      <c r="AT587" s="20" t="s">
        <v>472</v>
      </c>
      <c r="AU587" s="20" t="s">
        <v>134</v>
      </c>
      <c r="AY587" s="20" t="s">
        <v>155</v>
      </c>
      <c r="BE587" s="96">
        <f>IF(U587="základná",N587,0)</f>
        <v>0</v>
      </c>
      <c r="BF587" s="96">
        <f>IF(U587="znížená",N587,0)</f>
        <v>0</v>
      </c>
      <c r="BG587" s="96">
        <f>IF(U587="zákl. prenesená",N587,0)</f>
        <v>0</v>
      </c>
      <c r="BH587" s="96">
        <f>IF(U587="zníž. prenesená",N587,0)</f>
        <v>0</v>
      </c>
      <c r="BI587" s="96">
        <f>IF(U587="nulová",N587,0)</f>
        <v>0</v>
      </c>
      <c r="BJ587" s="20" t="s">
        <v>134</v>
      </c>
      <c r="BK587" s="154">
        <f>ROUND(L587*K587,3)</f>
        <v>0</v>
      </c>
      <c r="BL587" s="20" t="s">
        <v>160</v>
      </c>
      <c r="BM587" s="20" t="s">
        <v>741</v>
      </c>
    </row>
    <row r="588" spans="2:65" s="1" customFormat="1" ht="16.5" customHeight="1">
      <c r="B588" s="119"/>
      <c r="C588" s="172" t="s">
        <v>742</v>
      </c>
      <c r="D588" s="172" t="s">
        <v>472</v>
      </c>
      <c r="E588" s="173" t="s">
        <v>743</v>
      </c>
      <c r="F588" s="262" t="s">
        <v>744</v>
      </c>
      <c r="G588" s="262"/>
      <c r="H588" s="262"/>
      <c r="I588" s="262"/>
      <c r="J588" s="174" t="s">
        <v>353</v>
      </c>
      <c r="K588" s="175">
        <v>1</v>
      </c>
      <c r="L588" s="263">
        <v>0</v>
      </c>
      <c r="M588" s="263"/>
      <c r="N588" s="264">
        <f>ROUND(L588*K588,3)</f>
        <v>0</v>
      </c>
      <c r="O588" s="243"/>
      <c r="P588" s="243"/>
      <c r="Q588" s="243"/>
      <c r="R588" s="122"/>
      <c r="T588" s="151" t="s">
        <v>5</v>
      </c>
      <c r="U588" s="42" t="s">
        <v>42</v>
      </c>
      <c r="W588" s="152">
        <f>V588*K588</f>
        <v>0</v>
      </c>
      <c r="X588" s="152">
        <v>1.43E-2</v>
      </c>
      <c r="Y588" s="152">
        <f>X588*K588</f>
        <v>1.43E-2</v>
      </c>
      <c r="Z588" s="152">
        <v>0</v>
      </c>
      <c r="AA588" s="153">
        <f>Z588*K588</f>
        <v>0</v>
      </c>
      <c r="AR588" s="20" t="s">
        <v>199</v>
      </c>
      <c r="AT588" s="20" t="s">
        <v>472</v>
      </c>
      <c r="AU588" s="20" t="s">
        <v>134</v>
      </c>
      <c r="AY588" s="20" t="s">
        <v>155</v>
      </c>
      <c r="BE588" s="96">
        <f>IF(U588="základná",N588,0)</f>
        <v>0</v>
      </c>
      <c r="BF588" s="96">
        <f>IF(U588="znížená",N588,0)</f>
        <v>0</v>
      </c>
      <c r="BG588" s="96">
        <f>IF(U588="zákl. prenesená",N588,0)</f>
        <v>0</v>
      </c>
      <c r="BH588" s="96">
        <f>IF(U588="zníž. prenesená",N588,0)</f>
        <v>0</v>
      </c>
      <c r="BI588" s="96">
        <f>IF(U588="nulová",N588,0)</f>
        <v>0</v>
      </c>
      <c r="BJ588" s="20" t="s">
        <v>134</v>
      </c>
      <c r="BK588" s="154">
        <f>ROUND(L588*K588,3)</f>
        <v>0</v>
      </c>
      <c r="BL588" s="20" t="s">
        <v>160</v>
      </c>
      <c r="BM588" s="20" t="s">
        <v>745</v>
      </c>
    </row>
    <row r="589" spans="2:65" s="9" customFormat="1" ht="29.85" customHeight="1">
      <c r="B589" s="136"/>
      <c r="D589" s="145" t="s">
        <v>110</v>
      </c>
      <c r="E589" s="145"/>
      <c r="F589" s="145"/>
      <c r="G589" s="145"/>
      <c r="H589" s="145"/>
      <c r="I589" s="145"/>
      <c r="J589" s="145"/>
      <c r="K589" s="145"/>
      <c r="L589" s="145"/>
      <c r="M589" s="145"/>
      <c r="N589" s="258">
        <f>BK589</f>
        <v>0</v>
      </c>
      <c r="O589" s="259"/>
      <c r="P589" s="259"/>
      <c r="Q589" s="259"/>
      <c r="R589" s="138"/>
      <c r="T589" s="139"/>
      <c r="W589" s="140">
        <f>SUM(W590:W619)</f>
        <v>0</v>
      </c>
      <c r="Y589" s="140">
        <f>SUM(Y590:Y619)</f>
        <v>96.855172600000003</v>
      </c>
      <c r="AA589" s="141">
        <f>SUM(AA590:AA619)</f>
        <v>6.9273749999999996</v>
      </c>
      <c r="AR589" s="142" t="s">
        <v>80</v>
      </c>
      <c r="AT589" s="143" t="s">
        <v>74</v>
      </c>
      <c r="AU589" s="143" t="s">
        <v>80</v>
      </c>
      <c r="AY589" s="142" t="s">
        <v>155</v>
      </c>
      <c r="BK589" s="144">
        <f>SUM(BK590:BK619)</f>
        <v>0</v>
      </c>
    </row>
    <row r="590" spans="2:65" s="1" customFormat="1" ht="38.25" customHeight="1">
      <c r="B590" s="119"/>
      <c r="C590" s="146" t="s">
        <v>746</v>
      </c>
      <c r="D590" s="146" t="s">
        <v>156</v>
      </c>
      <c r="E590" s="147" t="s">
        <v>747</v>
      </c>
      <c r="F590" s="241" t="s">
        <v>748</v>
      </c>
      <c r="G590" s="241"/>
      <c r="H590" s="241"/>
      <c r="I590" s="241"/>
      <c r="J590" s="148" t="s">
        <v>474</v>
      </c>
      <c r="K590" s="149">
        <v>70</v>
      </c>
      <c r="L590" s="242">
        <v>0</v>
      </c>
      <c r="M590" s="242"/>
      <c r="N590" s="243">
        <f>ROUND(L590*K590,3)</f>
        <v>0</v>
      </c>
      <c r="O590" s="243"/>
      <c r="P590" s="243"/>
      <c r="Q590" s="243"/>
      <c r="R590" s="122"/>
      <c r="T590" s="151" t="s">
        <v>5</v>
      </c>
      <c r="U590" s="42" t="s">
        <v>42</v>
      </c>
      <c r="W590" s="152">
        <f>V590*K590</f>
        <v>0</v>
      </c>
      <c r="X590" s="152">
        <v>9.3869999999999995E-2</v>
      </c>
      <c r="Y590" s="152">
        <f>X590*K590</f>
        <v>6.5709</v>
      </c>
      <c r="Z590" s="152">
        <v>0</v>
      </c>
      <c r="AA590" s="153">
        <f>Z590*K590</f>
        <v>0</v>
      </c>
      <c r="AR590" s="20" t="s">
        <v>160</v>
      </c>
      <c r="AT590" s="20" t="s">
        <v>156</v>
      </c>
      <c r="AU590" s="20" t="s">
        <v>134</v>
      </c>
      <c r="AY590" s="20" t="s">
        <v>155</v>
      </c>
      <c r="BE590" s="96">
        <f>IF(U590="základná",N590,0)</f>
        <v>0</v>
      </c>
      <c r="BF590" s="96">
        <f>IF(U590="znížená",N590,0)</f>
        <v>0</v>
      </c>
      <c r="BG590" s="96">
        <f>IF(U590="zákl. prenesená",N590,0)</f>
        <v>0</v>
      </c>
      <c r="BH590" s="96">
        <f>IF(U590="zníž. prenesená",N590,0)</f>
        <v>0</v>
      </c>
      <c r="BI590" s="96">
        <f>IF(U590="nulová",N590,0)</f>
        <v>0</v>
      </c>
      <c r="BJ590" s="20" t="s">
        <v>134</v>
      </c>
      <c r="BK590" s="154">
        <f>ROUND(L590*K590,3)</f>
        <v>0</v>
      </c>
      <c r="BL590" s="20" t="s">
        <v>160</v>
      </c>
      <c r="BM590" s="20" t="s">
        <v>749</v>
      </c>
    </row>
    <row r="591" spans="2:65" s="1" customFormat="1" ht="25.5" customHeight="1">
      <c r="B591" s="119"/>
      <c r="C591" s="172" t="s">
        <v>750</v>
      </c>
      <c r="D591" s="172" t="s">
        <v>472</v>
      </c>
      <c r="E591" s="173" t="s">
        <v>751</v>
      </c>
      <c r="F591" s="262" t="s">
        <v>752</v>
      </c>
      <c r="G591" s="262"/>
      <c r="H591" s="262"/>
      <c r="I591" s="262"/>
      <c r="J591" s="174" t="s">
        <v>353</v>
      </c>
      <c r="K591" s="175">
        <v>72</v>
      </c>
      <c r="L591" s="263">
        <v>0</v>
      </c>
      <c r="M591" s="263"/>
      <c r="N591" s="264">
        <f>ROUND(L591*K591,3)</f>
        <v>0</v>
      </c>
      <c r="O591" s="243"/>
      <c r="P591" s="243"/>
      <c r="Q591" s="243"/>
      <c r="R591" s="122"/>
      <c r="T591" s="151" t="s">
        <v>5</v>
      </c>
      <c r="U591" s="42" t="s">
        <v>42</v>
      </c>
      <c r="W591" s="152">
        <f>V591*K591</f>
        <v>0</v>
      </c>
      <c r="X591" s="152">
        <v>2.1999999999999999E-2</v>
      </c>
      <c r="Y591" s="152">
        <f>X591*K591</f>
        <v>1.5839999999999999</v>
      </c>
      <c r="Z591" s="152">
        <v>0</v>
      </c>
      <c r="AA591" s="153">
        <f>Z591*K591</f>
        <v>0</v>
      </c>
      <c r="AR591" s="20" t="s">
        <v>199</v>
      </c>
      <c r="AT591" s="20" t="s">
        <v>472</v>
      </c>
      <c r="AU591" s="20" t="s">
        <v>134</v>
      </c>
      <c r="AY591" s="20" t="s">
        <v>155</v>
      </c>
      <c r="BE591" s="96">
        <f>IF(U591="základná",N591,0)</f>
        <v>0</v>
      </c>
      <c r="BF591" s="96">
        <f>IF(U591="znížená",N591,0)</f>
        <v>0</v>
      </c>
      <c r="BG591" s="96">
        <f>IF(U591="zákl. prenesená",N591,0)</f>
        <v>0</v>
      </c>
      <c r="BH591" s="96">
        <f>IF(U591="zníž. prenesená",N591,0)</f>
        <v>0</v>
      </c>
      <c r="BI591" s="96">
        <f>IF(U591="nulová",N591,0)</f>
        <v>0</v>
      </c>
      <c r="BJ591" s="20" t="s">
        <v>134</v>
      </c>
      <c r="BK591" s="154">
        <f>ROUND(L591*K591,3)</f>
        <v>0</v>
      </c>
      <c r="BL591" s="20" t="s">
        <v>160</v>
      </c>
      <c r="BM591" s="20" t="s">
        <v>753</v>
      </c>
    </row>
    <row r="592" spans="2:65" s="1" customFormat="1" ht="38.25" customHeight="1">
      <c r="B592" s="119"/>
      <c r="C592" s="146" t="s">
        <v>754</v>
      </c>
      <c r="D592" s="146" t="s">
        <v>156</v>
      </c>
      <c r="E592" s="147" t="s">
        <v>755</v>
      </c>
      <c r="F592" s="241" t="s">
        <v>756</v>
      </c>
      <c r="G592" s="241"/>
      <c r="H592" s="241"/>
      <c r="I592" s="241"/>
      <c r="J592" s="148" t="s">
        <v>249</v>
      </c>
      <c r="K592" s="149">
        <v>901.69500000000005</v>
      </c>
      <c r="L592" s="242">
        <v>0</v>
      </c>
      <c r="M592" s="242"/>
      <c r="N592" s="243">
        <f>ROUND(L592*K592,3)</f>
        <v>0</v>
      </c>
      <c r="O592" s="243"/>
      <c r="P592" s="243"/>
      <c r="Q592" s="243"/>
      <c r="R592" s="122"/>
      <c r="T592" s="151" t="s">
        <v>5</v>
      </c>
      <c r="U592" s="42" t="s">
        <v>42</v>
      </c>
      <c r="W592" s="152">
        <f>V592*K592</f>
        <v>0</v>
      </c>
      <c r="X592" s="152">
        <v>2.572E-2</v>
      </c>
      <c r="Y592" s="152">
        <f>X592*K592</f>
        <v>23.191595400000001</v>
      </c>
      <c r="Z592" s="152">
        <v>0</v>
      </c>
      <c r="AA592" s="153">
        <f>Z592*K592</f>
        <v>0</v>
      </c>
      <c r="AR592" s="20" t="s">
        <v>160</v>
      </c>
      <c r="AT592" s="20" t="s">
        <v>156</v>
      </c>
      <c r="AU592" s="20" t="s">
        <v>134</v>
      </c>
      <c r="AY592" s="20" t="s">
        <v>155</v>
      </c>
      <c r="BE592" s="96">
        <f>IF(U592="základná",N592,0)</f>
        <v>0</v>
      </c>
      <c r="BF592" s="96">
        <f>IF(U592="znížená",N592,0)</f>
        <v>0</v>
      </c>
      <c r="BG592" s="96">
        <f>IF(U592="zákl. prenesená",N592,0)</f>
        <v>0</v>
      </c>
      <c r="BH592" s="96">
        <f>IF(U592="zníž. prenesená",N592,0)</f>
        <v>0</v>
      </c>
      <c r="BI592" s="96">
        <f>IF(U592="nulová",N592,0)</f>
        <v>0</v>
      </c>
      <c r="BJ592" s="20" t="s">
        <v>134</v>
      </c>
      <c r="BK592" s="154">
        <f>ROUND(L592*K592,3)</f>
        <v>0</v>
      </c>
      <c r="BL592" s="20" t="s">
        <v>160</v>
      </c>
      <c r="BM592" s="20" t="s">
        <v>757</v>
      </c>
    </row>
    <row r="593" spans="2:65" s="10" customFormat="1" ht="16.5" customHeight="1">
      <c r="B593" s="155"/>
      <c r="E593" s="156" t="s">
        <v>5</v>
      </c>
      <c r="F593" s="250" t="s">
        <v>758</v>
      </c>
      <c r="G593" s="251"/>
      <c r="H593" s="251"/>
      <c r="I593" s="251"/>
      <c r="K593" s="157">
        <v>687.572</v>
      </c>
      <c r="R593" s="158"/>
      <c r="T593" s="159"/>
      <c r="AA593" s="160"/>
      <c r="AT593" s="156" t="s">
        <v>163</v>
      </c>
      <c r="AU593" s="156" t="s">
        <v>134</v>
      </c>
      <c r="AV593" s="10" t="s">
        <v>134</v>
      </c>
      <c r="AW593" s="10" t="s">
        <v>32</v>
      </c>
      <c r="AX593" s="10" t="s">
        <v>75</v>
      </c>
      <c r="AY593" s="156" t="s">
        <v>155</v>
      </c>
    </row>
    <row r="594" spans="2:65" s="10" customFormat="1" ht="16.5" customHeight="1">
      <c r="B594" s="155"/>
      <c r="E594" s="156" t="s">
        <v>5</v>
      </c>
      <c r="F594" s="252" t="s">
        <v>759</v>
      </c>
      <c r="G594" s="253"/>
      <c r="H594" s="253"/>
      <c r="I594" s="253"/>
      <c r="K594" s="157">
        <v>214.12299999999999</v>
      </c>
      <c r="R594" s="158"/>
      <c r="T594" s="159"/>
      <c r="AA594" s="160"/>
      <c r="AT594" s="156" t="s">
        <v>163</v>
      </c>
      <c r="AU594" s="156" t="s">
        <v>134</v>
      </c>
      <c r="AV594" s="10" t="s">
        <v>134</v>
      </c>
      <c r="AW594" s="10" t="s">
        <v>32</v>
      </c>
      <c r="AX594" s="10" t="s">
        <v>75</v>
      </c>
      <c r="AY594" s="156" t="s">
        <v>155</v>
      </c>
    </row>
    <row r="595" spans="2:65" s="11" customFormat="1" ht="16.5" customHeight="1">
      <c r="B595" s="161"/>
      <c r="E595" s="162" t="s">
        <v>5</v>
      </c>
      <c r="F595" s="254" t="s">
        <v>166</v>
      </c>
      <c r="G595" s="255"/>
      <c r="H595" s="255"/>
      <c r="I595" s="255"/>
      <c r="K595" s="163">
        <v>901.69500000000005</v>
      </c>
      <c r="R595" s="164"/>
      <c r="T595" s="165"/>
      <c r="AA595" s="166"/>
      <c r="AT595" s="162" t="s">
        <v>163</v>
      </c>
      <c r="AU595" s="162" t="s">
        <v>134</v>
      </c>
      <c r="AV595" s="11" t="s">
        <v>160</v>
      </c>
      <c r="AW595" s="11" t="s">
        <v>32</v>
      </c>
      <c r="AX595" s="11" t="s">
        <v>80</v>
      </c>
      <c r="AY595" s="162" t="s">
        <v>155</v>
      </c>
    </row>
    <row r="596" spans="2:65" s="1" customFormat="1" ht="51" customHeight="1">
      <c r="B596" s="119"/>
      <c r="C596" s="146" t="s">
        <v>760</v>
      </c>
      <c r="D596" s="146" t="s">
        <v>156</v>
      </c>
      <c r="E596" s="147" t="s">
        <v>761</v>
      </c>
      <c r="F596" s="241" t="s">
        <v>762</v>
      </c>
      <c r="G596" s="241"/>
      <c r="H596" s="241"/>
      <c r="I596" s="241"/>
      <c r="J596" s="148" t="s">
        <v>249</v>
      </c>
      <c r="K596" s="149">
        <v>2705.085</v>
      </c>
      <c r="L596" s="242">
        <v>0</v>
      </c>
      <c r="M596" s="242"/>
      <c r="N596" s="243">
        <f>ROUND(L596*K596,3)</f>
        <v>0</v>
      </c>
      <c r="O596" s="243"/>
      <c r="P596" s="243"/>
      <c r="Q596" s="243"/>
      <c r="R596" s="122"/>
      <c r="T596" s="151" t="s">
        <v>5</v>
      </c>
      <c r="U596" s="42" t="s">
        <v>42</v>
      </c>
      <c r="W596" s="152">
        <f>V596*K596</f>
        <v>0</v>
      </c>
      <c r="X596" s="152">
        <v>0</v>
      </c>
      <c r="Y596" s="152">
        <f>X596*K596</f>
        <v>0</v>
      </c>
      <c r="Z596" s="152">
        <v>0</v>
      </c>
      <c r="AA596" s="153">
        <f>Z596*K596</f>
        <v>0</v>
      </c>
      <c r="AR596" s="20" t="s">
        <v>160</v>
      </c>
      <c r="AT596" s="20" t="s">
        <v>156</v>
      </c>
      <c r="AU596" s="20" t="s">
        <v>134</v>
      </c>
      <c r="AY596" s="20" t="s">
        <v>155</v>
      </c>
      <c r="BE596" s="96">
        <f>IF(U596="základná",N596,0)</f>
        <v>0</v>
      </c>
      <c r="BF596" s="96">
        <f>IF(U596="znížená",N596,0)</f>
        <v>0</v>
      </c>
      <c r="BG596" s="96">
        <f>IF(U596="zákl. prenesená",N596,0)</f>
        <v>0</v>
      </c>
      <c r="BH596" s="96">
        <f>IF(U596="zníž. prenesená",N596,0)</f>
        <v>0</v>
      </c>
      <c r="BI596" s="96">
        <f>IF(U596="nulová",N596,0)</f>
        <v>0</v>
      </c>
      <c r="BJ596" s="20" t="s">
        <v>134</v>
      </c>
      <c r="BK596" s="154">
        <f>ROUND(L596*K596,3)</f>
        <v>0</v>
      </c>
      <c r="BL596" s="20" t="s">
        <v>160</v>
      </c>
      <c r="BM596" s="20" t="s">
        <v>763</v>
      </c>
    </row>
    <row r="597" spans="2:65" s="1" customFormat="1" ht="38.25" customHeight="1">
      <c r="B597" s="119"/>
      <c r="C597" s="146" t="s">
        <v>764</v>
      </c>
      <c r="D597" s="146" t="s">
        <v>156</v>
      </c>
      <c r="E597" s="147" t="s">
        <v>765</v>
      </c>
      <c r="F597" s="241" t="s">
        <v>766</v>
      </c>
      <c r="G597" s="241"/>
      <c r="H597" s="241"/>
      <c r="I597" s="241"/>
      <c r="J597" s="148" t="s">
        <v>249</v>
      </c>
      <c r="K597" s="149">
        <v>901.69500000000005</v>
      </c>
      <c r="L597" s="242">
        <v>0</v>
      </c>
      <c r="M597" s="242"/>
      <c r="N597" s="243">
        <f>ROUND(L597*K597,3)</f>
        <v>0</v>
      </c>
      <c r="O597" s="243"/>
      <c r="P597" s="243"/>
      <c r="Q597" s="243"/>
      <c r="R597" s="122"/>
      <c r="T597" s="151" t="s">
        <v>5</v>
      </c>
      <c r="U597" s="42" t="s">
        <v>42</v>
      </c>
      <c r="W597" s="152">
        <f>V597*K597</f>
        <v>0</v>
      </c>
      <c r="X597" s="152">
        <v>2.572E-2</v>
      </c>
      <c r="Y597" s="152">
        <f>X597*K597</f>
        <v>23.191595400000001</v>
      </c>
      <c r="Z597" s="152">
        <v>0</v>
      </c>
      <c r="AA597" s="153">
        <f>Z597*K597</f>
        <v>0</v>
      </c>
      <c r="AR597" s="20" t="s">
        <v>160</v>
      </c>
      <c r="AT597" s="20" t="s">
        <v>156</v>
      </c>
      <c r="AU597" s="20" t="s">
        <v>134</v>
      </c>
      <c r="AY597" s="20" t="s">
        <v>155</v>
      </c>
      <c r="BE597" s="96">
        <f>IF(U597="základná",N597,0)</f>
        <v>0</v>
      </c>
      <c r="BF597" s="96">
        <f>IF(U597="znížená",N597,0)</f>
        <v>0</v>
      </c>
      <c r="BG597" s="96">
        <f>IF(U597="zákl. prenesená",N597,0)</f>
        <v>0</v>
      </c>
      <c r="BH597" s="96">
        <f>IF(U597="zníž. prenesená",N597,0)</f>
        <v>0</v>
      </c>
      <c r="BI597" s="96">
        <f>IF(U597="nulová",N597,0)</f>
        <v>0</v>
      </c>
      <c r="BJ597" s="20" t="s">
        <v>134</v>
      </c>
      <c r="BK597" s="154">
        <f>ROUND(L597*K597,3)</f>
        <v>0</v>
      </c>
      <c r="BL597" s="20" t="s">
        <v>160</v>
      </c>
      <c r="BM597" s="20" t="s">
        <v>767</v>
      </c>
    </row>
    <row r="598" spans="2:65" s="1" customFormat="1" ht="25.5" customHeight="1">
      <c r="B598" s="119"/>
      <c r="C598" s="146" t="s">
        <v>768</v>
      </c>
      <c r="D598" s="146" t="s">
        <v>156</v>
      </c>
      <c r="E598" s="147" t="s">
        <v>769</v>
      </c>
      <c r="F598" s="241" t="s">
        <v>770</v>
      </c>
      <c r="G598" s="241"/>
      <c r="H598" s="241"/>
      <c r="I598" s="241"/>
      <c r="J598" s="148" t="s">
        <v>249</v>
      </c>
      <c r="K598" s="149">
        <v>823.61</v>
      </c>
      <c r="L598" s="242">
        <v>0</v>
      </c>
      <c r="M598" s="242"/>
      <c r="N598" s="243">
        <f>ROUND(L598*K598,3)</f>
        <v>0</v>
      </c>
      <c r="O598" s="243"/>
      <c r="P598" s="243"/>
      <c r="Q598" s="243"/>
      <c r="R598" s="122"/>
      <c r="T598" s="151" t="s">
        <v>5</v>
      </c>
      <c r="U598" s="42" t="s">
        <v>42</v>
      </c>
      <c r="W598" s="152">
        <f>V598*K598</f>
        <v>0</v>
      </c>
      <c r="X598" s="152">
        <v>5.1380000000000002E-2</v>
      </c>
      <c r="Y598" s="152">
        <f>X598*K598</f>
        <v>42.317081800000004</v>
      </c>
      <c r="Z598" s="152">
        <v>0</v>
      </c>
      <c r="AA598" s="153">
        <f>Z598*K598</f>
        <v>0</v>
      </c>
      <c r="AR598" s="20" t="s">
        <v>160</v>
      </c>
      <c r="AT598" s="20" t="s">
        <v>156</v>
      </c>
      <c r="AU598" s="20" t="s">
        <v>134</v>
      </c>
      <c r="AY598" s="20" t="s">
        <v>155</v>
      </c>
      <c r="BE598" s="96">
        <f>IF(U598="základná",N598,0)</f>
        <v>0</v>
      </c>
      <c r="BF598" s="96">
        <f>IF(U598="znížená",N598,0)</f>
        <v>0</v>
      </c>
      <c r="BG598" s="96">
        <f>IF(U598="zákl. prenesená",N598,0)</f>
        <v>0</v>
      </c>
      <c r="BH598" s="96">
        <f>IF(U598="zníž. prenesená",N598,0)</f>
        <v>0</v>
      </c>
      <c r="BI598" s="96">
        <f>IF(U598="nulová",N598,0)</f>
        <v>0</v>
      </c>
      <c r="BJ598" s="20" t="s">
        <v>134</v>
      </c>
      <c r="BK598" s="154">
        <f>ROUND(L598*K598,3)</f>
        <v>0</v>
      </c>
      <c r="BL598" s="20" t="s">
        <v>160</v>
      </c>
      <c r="BM598" s="20" t="s">
        <v>771</v>
      </c>
    </row>
    <row r="599" spans="2:65" s="12" customFormat="1" ht="16.5" customHeight="1">
      <c r="B599" s="167"/>
      <c r="E599" s="168" t="s">
        <v>5</v>
      </c>
      <c r="F599" s="256" t="s">
        <v>443</v>
      </c>
      <c r="G599" s="257"/>
      <c r="H599" s="257"/>
      <c r="I599" s="257"/>
      <c r="K599" s="168" t="s">
        <v>5</v>
      </c>
      <c r="R599" s="169"/>
      <c r="T599" s="170"/>
      <c r="AA599" s="171"/>
      <c r="AT599" s="168" t="s">
        <v>163</v>
      </c>
      <c r="AU599" s="168" t="s">
        <v>134</v>
      </c>
      <c r="AV599" s="12" t="s">
        <v>80</v>
      </c>
      <c r="AW599" s="12" t="s">
        <v>32</v>
      </c>
      <c r="AX599" s="12" t="s">
        <v>75</v>
      </c>
      <c r="AY599" s="168" t="s">
        <v>155</v>
      </c>
    </row>
    <row r="600" spans="2:65" s="10" customFormat="1" ht="16.5" customHeight="1">
      <c r="B600" s="155"/>
      <c r="E600" s="156" t="s">
        <v>5</v>
      </c>
      <c r="F600" s="252" t="s">
        <v>704</v>
      </c>
      <c r="G600" s="253"/>
      <c r="H600" s="253"/>
      <c r="I600" s="253"/>
      <c r="K600" s="157">
        <v>459.74</v>
      </c>
      <c r="R600" s="158"/>
      <c r="T600" s="159"/>
      <c r="AA600" s="160"/>
      <c r="AT600" s="156" t="s">
        <v>163</v>
      </c>
      <c r="AU600" s="156" t="s">
        <v>134</v>
      </c>
      <c r="AV600" s="10" t="s">
        <v>134</v>
      </c>
      <c r="AW600" s="10" t="s">
        <v>32</v>
      </c>
      <c r="AX600" s="10" t="s">
        <v>75</v>
      </c>
      <c r="AY600" s="156" t="s">
        <v>155</v>
      </c>
    </row>
    <row r="601" spans="2:65" s="12" customFormat="1" ht="16.5" customHeight="1">
      <c r="B601" s="167"/>
      <c r="E601" s="168" t="s">
        <v>5</v>
      </c>
      <c r="F601" s="260" t="s">
        <v>348</v>
      </c>
      <c r="G601" s="261"/>
      <c r="H601" s="261"/>
      <c r="I601" s="261"/>
      <c r="K601" s="168" t="s">
        <v>5</v>
      </c>
      <c r="R601" s="169"/>
      <c r="T601" s="170"/>
      <c r="AA601" s="171"/>
      <c r="AT601" s="168" t="s">
        <v>163</v>
      </c>
      <c r="AU601" s="168" t="s">
        <v>134</v>
      </c>
      <c r="AV601" s="12" t="s">
        <v>80</v>
      </c>
      <c r="AW601" s="12" t="s">
        <v>32</v>
      </c>
      <c r="AX601" s="12" t="s">
        <v>75</v>
      </c>
      <c r="AY601" s="168" t="s">
        <v>155</v>
      </c>
    </row>
    <row r="602" spans="2:65" s="10" customFormat="1" ht="16.5" customHeight="1">
      <c r="B602" s="155"/>
      <c r="E602" s="156" t="s">
        <v>5</v>
      </c>
      <c r="F602" s="252" t="s">
        <v>706</v>
      </c>
      <c r="G602" s="253"/>
      <c r="H602" s="253"/>
      <c r="I602" s="253"/>
      <c r="K602" s="157">
        <v>363.87</v>
      </c>
      <c r="R602" s="158"/>
      <c r="T602" s="159"/>
      <c r="AA602" s="160"/>
      <c r="AT602" s="156" t="s">
        <v>163</v>
      </c>
      <c r="AU602" s="156" t="s">
        <v>134</v>
      </c>
      <c r="AV602" s="10" t="s">
        <v>134</v>
      </c>
      <c r="AW602" s="10" t="s">
        <v>32</v>
      </c>
      <c r="AX602" s="10" t="s">
        <v>75</v>
      </c>
      <c r="AY602" s="156" t="s">
        <v>155</v>
      </c>
    </row>
    <row r="603" spans="2:65" s="11" customFormat="1" ht="16.5" customHeight="1">
      <c r="B603" s="161"/>
      <c r="E603" s="162" t="s">
        <v>5</v>
      </c>
      <c r="F603" s="254" t="s">
        <v>166</v>
      </c>
      <c r="G603" s="255"/>
      <c r="H603" s="255"/>
      <c r="I603" s="255"/>
      <c r="K603" s="163">
        <v>823.61</v>
      </c>
      <c r="R603" s="164"/>
      <c r="T603" s="165"/>
      <c r="AA603" s="166"/>
      <c r="AT603" s="162" t="s">
        <v>163</v>
      </c>
      <c r="AU603" s="162" t="s">
        <v>134</v>
      </c>
      <c r="AV603" s="11" t="s">
        <v>160</v>
      </c>
      <c r="AW603" s="11" t="s">
        <v>32</v>
      </c>
      <c r="AX603" s="11" t="s">
        <v>80</v>
      </c>
      <c r="AY603" s="162" t="s">
        <v>155</v>
      </c>
    </row>
    <row r="604" spans="2:65" s="1" customFormat="1" ht="25.5" customHeight="1">
      <c r="B604" s="119"/>
      <c r="C604" s="146" t="s">
        <v>772</v>
      </c>
      <c r="D604" s="146" t="s">
        <v>156</v>
      </c>
      <c r="E604" s="147" t="s">
        <v>773</v>
      </c>
      <c r="F604" s="241" t="s">
        <v>774</v>
      </c>
      <c r="G604" s="241"/>
      <c r="H604" s="241"/>
      <c r="I604" s="241"/>
      <c r="J604" s="148" t="s">
        <v>474</v>
      </c>
      <c r="K604" s="149">
        <v>9</v>
      </c>
      <c r="L604" s="242">
        <v>0</v>
      </c>
      <c r="M604" s="242"/>
      <c r="N604" s="243">
        <f>ROUND(L604*K604,3)</f>
        <v>0</v>
      </c>
      <c r="O604" s="243"/>
      <c r="P604" s="243"/>
      <c r="Q604" s="243"/>
      <c r="R604" s="122"/>
      <c r="T604" s="151" t="s">
        <v>5</v>
      </c>
      <c r="U604" s="42" t="s">
        <v>42</v>
      </c>
      <c r="W604" s="152">
        <f>V604*K604</f>
        <v>0</v>
      </c>
      <c r="X604" s="152">
        <v>0</v>
      </c>
      <c r="Y604" s="152">
        <f>X604*K604</f>
        <v>0</v>
      </c>
      <c r="Z604" s="152">
        <v>7.0000000000000001E-3</v>
      </c>
      <c r="AA604" s="153">
        <f>Z604*K604</f>
        <v>6.3E-2</v>
      </c>
      <c r="AR604" s="20" t="s">
        <v>160</v>
      </c>
      <c r="AT604" s="20" t="s">
        <v>156</v>
      </c>
      <c r="AU604" s="20" t="s">
        <v>134</v>
      </c>
      <c r="AY604" s="20" t="s">
        <v>155</v>
      </c>
      <c r="BE604" s="96">
        <f>IF(U604="základná",N604,0)</f>
        <v>0</v>
      </c>
      <c r="BF604" s="96">
        <f>IF(U604="znížená",N604,0)</f>
        <v>0</v>
      </c>
      <c r="BG604" s="96">
        <f>IF(U604="zákl. prenesená",N604,0)</f>
        <v>0</v>
      </c>
      <c r="BH604" s="96">
        <f>IF(U604="zníž. prenesená",N604,0)</f>
        <v>0</v>
      </c>
      <c r="BI604" s="96">
        <f>IF(U604="nulová",N604,0)</f>
        <v>0</v>
      </c>
      <c r="BJ604" s="20" t="s">
        <v>134</v>
      </c>
      <c r="BK604" s="154">
        <f>ROUND(L604*K604,3)</f>
        <v>0</v>
      </c>
      <c r="BL604" s="20" t="s">
        <v>160</v>
      </c>
      <c r="BM604" s="20" t="s">
        <v>775</v>
      </c>
    </row>
    <row r="605" spans="2:65" s="12" customFormat="1" ht="16.5" customHeight="1">
      <c r="B605" s="167"/>
      <c r="E605" s="168" t="s">
        <v>5</v>
      </c>
      <c r="F605" s="256" t="s">
        <v>776</v>
      </c>
      <c r="G605" s="257"/>
      <c r="H605" s="257"/>
      <c r="I605" s="257"/>
      <c r="K605" s="168" t="s">
        <v>5</v>
      </c>
      <c r="R605" s="169"/>
      <c r="T605" s="170"/>
      <c r="AA605" s="171"/>
      <c r="AT605" s="168" t="s">
        <v>163</v>
      </c>
      <c r="AU605" s="168" t="s">
        <v>134</v>
      </c>
      <c r="AV605" s="12" t="s">
        <v>80</v>
      </c>
      <c r="AW605" s="12" t="s">
        <v>32</v>
      </c>
      <c r="AX605" s="12" t="s">
        <v>75</v>
      </c>
      <c r="AY605" s="168" t="s">
        <v>155</v>
      </c>
    </row>
    <row r="606" spans="2:65" s="10" customFormat="1" ht="16.5" customHeight="1">
      <c r="B606" s="155"/>
      <c r="E606" s="156" t="s">
        <v>5</v>
      </c>
      <c r="F606" s="252" t="s">
        <v>777</v>
      </c>
      <c r="G606" s="253"/>
      <c r="H606" s="253"/>
      <c r="I606" s="253"/>
      <c r="K606" s="157">
        <v>9</v>
      </c>
      <c r="R606" s="158"/>
      <c r="T606" s="159"/>
      <c r="AA606" s="160"/>
      <c r="AT606" s="156" t="s">
        <v>163</v>
      </c>
      <c r="AU606" s="156" t="s">
        <v>134</v>
      </c>
      <c r="AV606" s="10" t="s">
        <v>134</v>
      </c>
      <c r="AW606" s="10" t="s">
        <v>32</v>
      </c>
      <c r="AX606" s="10" t="s">
        <v>80</v>
      </c>
      <c r="AY606" s="156" t="s">
        <v>155</v>
      </c>
    </row>
    <row r="607" spans="2:65" s="1" customFormat="1" ht="25.5" customHeight="1">
      <c r="B607" s="119"/>
      <c r="C607" s="146" t="s">
        <v>778</v>
      </c>
      <c r="D607" s="146" t="s">
        <v>156</v>
      </c>
      <c r="E607" s="147" t="s">
        <v>779</v>
      </c>
      <c r="F607" s="241" t="s">
        <v>780</v>
      </c>
      <c r="G607" s="241"/>
      <c r="H607" s="241"/>
      <c r="I607" s="241"/>
      <c r="J607" s="148" t="s">
        <v>159</v>
      </c>
      <c r="K607" s="149">
        <v>3.661</v>
      </c>
      <c r="L607" s="242">
        <v>0</v>
      </c>
      <c r="M607" s="242"/>
      <c r="N607" s="243">
        <f>ROUND(L607*K607,3)</f>
        <v>0</v>
      </c>
      <c r="O607" s="243"/>
      <c r="P607" s="243"/>
      <c r="Q607" s="243"/>
      <c r="R607" s="122"/>
      <c r="T607" s="151" t="s">
        <v>5</v>
      </c>
      <c r="U607" s="42" t="s">
        <v>42</v>
      </c>
      <c r="W607" s="152">
        <f>V607*K607</f>
        <v>0</v>
      </c>
      <c r="X607" s="152">
        <v>0</v>
      </c>
      <c r="Y607" s="152">
        <f>X607*K607</f>
        <v>0</v>
      </c>
      <c r="Z607" s="152">
        <v>1.875</v>
      </c>
      <c r="AA607" s="153">
        <f>Z607*K607</f>
        <v>6.8643749999999999</v>
      </c>
      <c r="AR607" s="20" t="s">
        <v>160</v>
      </c>
      <c r="AT607" s="20" t="s">
        <v>156</v>
      </c>
      <c r="AU607" s="20" t="s">
        <v>134</v>
      </c>
      <c r="AY607" s="20" t="s">
        <v>155</v>
      </c>
      <c r="BE607" s="96">
        <f>IF(U607="základná",N607,0)</f>
        <v>0</v>
      </c>
      <c r="BF607" s="96">
        <f>IF(U607="znížená",N607,0)</f>
        <v>0</v>
      </c>
      <c r="BG607" s="96">
        <f>IF(U607="zákl. prenesená",N607,0)</f>
        <v>0</v>
      </c>
      <c r="BH607" s="96">
        <f>IF(U607="zníž. prenesená",N607,0)</f>
        <v>0</v>
      </c>
      <c r="BI607" s="96">
        <f>IF(U607="nulová",N607,0)</f>
        <v>0</v>
      </c>
      <c r="BJ607" s="20" t="s">
        <v>134</v>
      </c>
      <c r="BK607" s="154">
        <f>ROUND(L607*K607,3)</f>
        <v>0</v>
      </c>
      <c r="BL607" s="20" t="s">
        <v>160</v>
      </c>
      <c r="BM607" s="20" t="s">
        <v>781</v>
      </c>
    </row>
    <row r="608" spans="2:65" s="12" customFormat="1" ht="16.5" customHeight="1">
      <c r="B608" s="167"/>
      <c r="E608" s="168" t="s">
        <v>5</v>
      </c>
      <c r="F608" s="256" t="s">
        <v>782</v>
      </c>
      <c r="G608" s="257"/>
      <c r="H608" s="257"/>
      <c r="I608" s="257"/>
      <c r="K608" s="168" t="s">
        <v>5</v>
      </c>
      <c r="R608" s="169"/>
      <c r="T608" s="170"/>
      <c r="AA608" s="171"/>
      <c r="AT608" s="168" t="s">
        <v>163</v>
      </c>
      <c r="AU608" s="168" t="s">
        <v>134</v>
      </c>
      <c r="AV608" s="12" t="s">
        <v>80</v>
      </c>
      <c r="AW608" s="12" t="s">
        <v>32</v>
      </c>
      <c r="AX608" s="12" t="s">
        <v>75</v>
      </c>
      <c r="AY608" s="168" t="s">
        <v>155</v>
      </c>
    </row>
    <row r="609" spans="2:65" s="10" customFormat="1" ht="16.5" customHeight="1">
      <c r="B609" s="155"/>
      <c r="E609" s="156" t="s">
        <v>5</v>
      </c>
      <c r="F609" s="252" t="s">
        <v>783</v>
      </c>
      <c r="G609" s="253"/>
      <c r="H609" s="253"/>
      <c r="I609" s="253"/>
      <c r="K609" s="157">
        <v>1.5680000000000001</v>
      </c>
      <c r="R609" s="158"/>
      <c r="T609" s="159"/>
      <c r="AA609" s="160"/>
      <c r="AT609" s="156" t="s">
        <v>163</v>
      </c>
      <c r="AU609" s="156" t="s">
        <v>134</v>
      </c>
      <c r="AV609" s="10" t="s">
        <v>134</v>
      </c>
      <c r="AW609" s="10" t="s">
        <v>32</v>
      </c>
      <c r="AX609" s="10" t="s">
        <v>75</v>
      </c>
      <c r="AY609" s="156" t="s">
        <v>155</v>
      </c>
    </row>
    <row r="610" spans="2:65" s="12" customFormat="1" ht="16.5" customHeight="1">
      <c r="B610" s="167"/>
      <c r="E610" s="168" t="s">
        <v>5</v>
      </c>
      <c r="F610" s="260" t="s">
        <v>784</v>
      </c>
      <c r="G610" s="261"/>
      <c r="H610" s="261"/>
      <c r="I610" s="261"/>
      <c r="K610" s="168" t="s">
        <v>5</v>
      </c>
      <c r="R610" s="169"/>
      <c r="T610" s="170"/>
      <c r="AA610" s="171"/>
      <c r="AT610" s="168" t="s">
        <v>163</v>
      </c>
      <c r="AU610" s="168" t="s">
        <v>134</v>
      </c>
      <c r="AV610" s="12" t="s">
        <v>80</v>
      </c>
      <c r="AW610" s="12" t="s">
        <v>32</v>
      </c>
      <c r="AX610" s="12" t="s">
        <v>75</v>
      </c>
      <c r="AY610" s="168" t="s">
        <v>155</v>
      </c>
    </row>
    <row r="611" spans="2:65" s="10" customFormat="1" ht="16.5" customHeight="1">
      <c r="B611" s="155"/>
      <c r="E611" s="156" t="s">
        <v>5</v>
      </c>
      <c r="F611" s="252" t="s">
        <v>785</v>
      </c>
      <c r="G611" s="253"/>
      <c r="H611" s="253"/>
      <c r="I611" s="253"/>
      <c r="K611" s="157">
        <v>1.4179999999999999</v>
      </c>
      <c r="R611" s="158"/>
      <c r="T611" s="159"/>
      <c r="AA611" s="160"/>
      <c r="AT611" s="156" t="s">
        <v>163</v>
      </c>
      <c r="AU611" s="156" t="s">
        <v>134</v>
      </c>
      <c r="AV611" s="10" t="s">
        <v>134</v>
      </c>
      <c r="AW611" s="10" t="s">
        <v>32</v>
      </c>
      <c r="AX611" s="10" t="s">
        <v>75</v>
      </c>
      <c r="AY611" s="156" t="s">
        <v>155</v>
      </c>
    </row>
    <row r="612" spans="2:65" s="12" customFormat="1" ht="16.5" customHeight="1">
      <c r="B612" s="167"/>
      <c r="E612" s="168" t="s">
        <v>5</v>
      </c>
      <c r="F612" s="260" t="s">
        <v>786</v>
      </c>
      <c r="G612" s="261"/>
      <c r="H612" s="261"/>
      <c r="I612" s="261"/>
      <c r="K612" s="168" t="s">
        <v>5</v>
      </c>
      <c r="R612" s="169"/>
      <c r="T612" s="170"/>
      <c r="AA612" s="171"/>
      <c r="AT612" s="168" t="s">
        <v>163</v>
      </c>
      <c r="AU612" s="168" t="s">
        <v>134</v>
      </c>
      <c r="AV612" s="12" t="s">
        <v>80</v>
      </c>
      <c r="AW612" s="12" t="s">
        <v>32</v>
      </c>
      <c r="AX612" s="12" t="s">
        <v>75</v>
      </c>
      <c r="AY612" s="168" t="s">
        <v>155</v>
      </c>
    </row>
    <row r="613" spans="2:65" s="10" customFormat="1" ht="16.5" customHeight="1">
      <c r="B613" s="155"/>
      <c r="E613" s="156" t="s">
        <v>5</v>
      </c>
      <c r="F613" s="252" t="s">
        <v>787</v>
      </c>
      <c r="G613" s="253"/>
      <c r="H613" s="253"/>
      <c r="I613" s="253"/>
      <c r="K613" s="157">
        <v>0.67500000000000004</v>
      </c>
      <c r="R613" s="158"/>
      <c r="T613" s="159"/>
      <c r="AA613" s="160"/>
      <c r="AT613" s="156" t="s">
        <v>163</v>
      </c>
      <c r="AU613" s="156" t="s">
        <v>134</v>
      </c>
      <c r="AV613" s="10" t="s">
        <v>134</v>
      </c>
      <c r="AW613" s="10" t="s">
        <v>32</v>
      </c>
      <c r="AX613" s="10" t="s">
        <v>75</v>
      </c>
      <c r="AY613" s="156" t="s">
        <v>155</v>
      </c>
    </row>
    <row r="614" spans="2:65" s="11" customFormat="1" ht="16.5" customHeight="1">
      <c r="B614" s="161"/>
      <c r="E614" s="162" t="s">
        <v>5</v>
      </c>
      <c r="F614" s="254" t="s">
        <v>166</v>
      </c>
      <c r="G614" s="255"/>
      <c r="H614" s="255"/>
      <c r="I614" s="255"/>
      <c r="K614" s="163">
        <v>3.661</v>
      </c>
      <c r="R614" s="164"/>
      <c r="T614" s="165"/>
      <c r="AA614" s="166"/>
      <c r="AT614" s="162" t="s">
        <v>163</v>
      </c>
      <c r="AU614" s="162" t="s">
        <v>134</v>
      </c>
      <c r="AV614" s="11" t="s">
        <v>160</v>
      </c>
      <c r="AW614" s="11" t="s">
        <v>32</v>
      </c>
      <c r="AX614" s="11" t="s">
        <v>80</v>
      </c>
      <c r="AY614" s="162" t="s">
        <v>155</v>
      </c>
    </row>
    <row r="615" spans="2:65" s="1" customFormat="1" ht="38.25" customHeight="1">
      <c r="B615" s="119"/>
      <c r="C615" s="146" t="s">
        <v>788</v>
      </c>
      <c r="D615" s="146" t="s">
        <v>156</v>
      </c>
      <c r="E615" s="147" t="s">
        <v>789</v>
      </c>
      <c r="F615" s="241" t="s">
        <v>790</v>
      </c>
      <c r="G615" s="241"/>
      <c r="H615" s="241"/>
      <c r="I615" s="241"/>
      <c r="J615" s="148" t="s">
        <v>261</v>
      </c>
      <c r="K615" s="149">
        <v>6.9269999999999996</v>
      </c>
      <c r="L615" s="242">
        <v>0</v>
      </c>
      <c r="M615" s="242"/>
      <c r="N615" s="243">
        <f>ROUND(L615*K615,3)</f>
        <v>0</v>
      </c>
      <c r="O615" s="243"/>
      <c r="P615" s="243"/>
      <c r="Q615" s="243"/>
      <c r="R615" s="122"/>
      <c r="T615" s="151" t="s">
        <v>5</v>
      </c>
      <c r="U615" s="42" t="s">
        <v>42</v>
      </c>
      <c r="W615" s="152">
        <f>V615*K615</f>
        <v>0</v>
      </c>
      <c r="X615" s="152">
        <v>0</v>
      </c>
      <c r="Y615" s="152">
        <f>X615*K615</f>
        <v>0</v>
      </c>
      <c r="Z615" s="152">
        <v>0</v>
      </c>
      <c r="AA615" s="153">
        <f>Z615*K615</f>
        <v>0</v>
      </c>
      <c r="AR615" s="20" t="s">
        <v>160</v>
      </c>
      <c r="AT615" s="20" t="s">
        <v>156</v>
      </c>
      <c r="AU615" s="20" t="s">
        <v>134</v>
      </c>
      <c r="AY615" s="20" t="s">
        <v>155</v>
      </c>
      <c r="BE615" s="96">
        <f>IF(U615="základná",N615,0)</f>
        <v>0</v>
      </c>
      <c r="BF615" s="96">
        <f>IF(U615="znížená",N615,0)</f>
        <v>0</v>
      </c>
      <c r="BG615" s="96">
        <f>IF(U615="zákl. prenesená",N615,0)</f>
        <v>0</v>
      </c>
      <c r="BH615" s="96">
        <f>IF(U615="zníž. prenesená",N615,0)</f>
        <v>0</v>
      </c>
      <c r="BI615" s="96">
        <f>IF(U615="nulová",N615,0)</f>
        <v>0</v>
      </c>
      <c r="BJ615" s="20" t="s">
        <v>134</v>
      </c>
      <c r="BK615" s="154">
        <f>ROUND(L615*K615,3)</f>
        <v>0</v>
      </c>
      <c r="BL615" s="20" t="s">
        <v>160</v>
      </c>
      <c r="BM615" s="20" t="s">
        <v>791</v>
      </c>
    </row>
    <row r="616" spans="2:65" s="1" customFormat="1" ht="25.5" customHeight="1">
      <c r="B616" s="119"/>
      <c r="C616" s="146" t="s">
        <v>792</v>
      </c>
      <c r="D616" s="146" t="s">
        <v>156</v>
      </c>
      <c r="E616" s="147" t="s">
        <v>793</v>
      </c>
      <c r="F616" s="241" t="s">
        <v>794</v>
      </c>
      <c r="G616" s="241"/>
      <c r="H616" s="241"/>
      <c r="I616" s="241"/>
      <c r="J616" s="148" t="s">
        <v>261</v>
      </c>
      <c r="K616" s="149">
        <v>6.9269999999999996</v>
      </c>
      <c r="L616" s="242">
        <v>0</v>
      </c>
      <c r="M616" s="242"/>
      <c r="N616" s="243">
        <f>ROUND(L616*K616,3)</f>
        <v>0</v>
      </c>
      <c r="O616" s="243"/>
      <c r="P616" s="243"/>
      <c r="Q616" s="243"/>
      <c r="R616" s="122"/>
      <c r="T616" s="151" t="s">
        <v>5</v>
      </c>
      <c r="U616" s="42" t="s">
        <v>42</v>
      </c>
      <c r="W616" s="152">
        <f>V616*K616</f>
        <v>0</v>
      </c>
      <c r="X616" s="152">
        <v>0</v>
      </c>
      <c r="Y616" s="152">
        <f>X616*K616</f>
        <v>0</v>
      </c>
      <c r="Z616" s="152">
        <v>0</v>
      </c>
      <c r="AA616" s="153">
        <f>Z616*K616</f>
        <v>0</v>
      </c>
      <c r="AR616" s="20" t="s">
        <v>160</v>
      </c>
      <c r="AT616" s="20" t="s">
        <v>156</v>
      </c>
      <c r="AU616" s="20" t="s">
        <v>134</v>
      </c>
      <c r="AY616" s="20" t="s">
        <v>155</v>
      </c>
      <c r="BE616" s="96">
        <f>IF(U616="základná",N616,0)</f>
        <v>0</v>
      </c>
      <c r="BF616" s="96">
        <f>IF(U616="znížená",N616,0)</f>
        <v>0</v>
      </c>
      <c r="BG616" s="96">
        <f>IF(U616="zákl. prenesená",N616,0)</f>
        <v>0</v>
      </c>
      <c r="BH616" s="96">
        <f>IF(U616="zníž. prenesená",N616,0)</f>
        <v>0</v>
      </c>
      <c r="BI616" s="96">
        <f>IF(U616="nulová",N616,0)</f>
        <v>0</v>
      </c>
      <c r="BJ616" s="20" t="s">
        <v>134</v>
      </c>
      <c r="BK616" s="154">
        <f>ROUND(L616*K616,3)</f>
        <v>0</v>
      </c>
      <c r="BL616" s="20" t="s">
        <v>160</v>
      </c>
      <c r="BM616" s="20" t="s">
        <v>795</v>
      </c>
    </row>
    <row r="617" spans="2:65" s="1" customFormat="1" ht="25.5" customHeight="1">
      <c r="B617" s="119"/>
      <c r="C617" s="146" t="s">
        <v>796</v>
      </c>
      <c r="D617" s="146" t="s">
        <v>156</v>
      </c>
      <c r="E617" s="147" t="s">
        <v>797</v>
      </c>
      <c r="F617" s="241" t="s">
        <v>798</v>
      </c>
      <c r="G617" s="241"/>
      <c r="H617" s="241"/>
      <c r="I617" s="241"/>
      <c r="J617" s="148" t="s">
        <v>261</v>
      </c>
      <c r="K617" s="149">
        <v>131.613</v>
      </c>
      <c r="L617" s="242">
        <v>0</v>
      </c>
      <c r="M617" s="242"/>
      <c r="N617" s="243">
        <f>ROUND(L617*K617,3)</f>
        <v>0</v>
      </c>
      <c r="O617" s="243"/>
      <c r="P617" s="243"/>
      <c r="Q617" s="243"/>
      <c r="R617" s="122"/>
      <c r="T617" s="151" t="s">
        <v>5</v>
      </c>
      <c r="U617" s="42" t="s">
        <v>42</v>
      </c>
      <c r="W617" s="152">
        <f>V617*K617</f>
        <v>0</v>
      </c>
      <c r="X617" s="152">
        <v>0</v>
      </c>
      <c r="Y617" s="152">
        <f>X617*K617</f>
        <v>0</v>
      </c>
      <c r="Z617" s="152">
        <v>0</v>
      </c>
      <c r="AA617" s="153">
        <f>Z617*K617</f>
        <v>0</v>
      </c>
      <c r="AR617" s="20" t="s">
        <v>160</v>
      </c>
      <c r="AT617" s="20" t="s">
        <v>156</v>
      </c>
      <c r="AU617" s="20" t="s">
        <v>134</v>
      </c>
      <c r="AY617" s="20" t="s">
        <v>155</v>
      </c>
      <c r="BE617" s="96">
        <f>IF(U617="základná",N617,0)</f>
        <v>0</v>
      </c>
      <c r="BF617" s="96">
        <f>IF(U617="znížená",N617,0)</f>
        <v>0</v>
      </c>
      <c r="BG617" s="96">
        <f>IF(U617="zákl. prenesená",N617,0)</f>
        <v>0</v>
      </c>
      <c r="BH617" s="96">
        <f>IF(U617="zníž. prenesená",N617,0)</f>
        <v>0</v>
      </c>
      <c r="BI617" s="96">
        <f>IF(U617="nulová",N617,0)</f>
        <v>0</v>
      </c>
      <c r="BJ617" s="20" t="s">
        <v>134</v>
      </c>
      <c r="BK617" s="154">
        <f>ROUND(L617*K617,3)</f>
        <v>0</v>
      </c>
      <c r="BL617" s="20" t="s">
        <v>160</v>
      </c>
      <c r="BM617" s="20" t="s">
        <v>799</v>
      </c>
    </row>
    <row r="618" spans="2:65" s="1" customFormat="1" ht="25.5" customHeight="1">
      <c r="B618" s="119"/>
      <c r="C618" s="146" t="s">
        <v>800</v>
      </c>
      <c r="D618" s="146" t="s">
        <v>156</v>
      </c>
      <c r="E618" s="147" t="s">
        <v>801</v>
      </c>
      <c r="F618" s="241" t="s">
        <v>802</v>
      </c>
      <c r="G618" s="241"/>
      <c r="H618" s="241"/>
      <c r="I618" s="241"/>
      <c r="J618" s="148" t="s">
        <v>261</v>
      </c>
      <c r="K618" s="149">
        <v>6.9269999999999996</v>
      </c>
      <c r="L618" s="242">
        <v>0</v>
      </c>
      <c r="M618" s="242"/>
      <c r="N618" s="243">
        <f>ROUND(L618*K618,3)</f>
        <v>0</v>
      </c>
      <c r="O618" s="243"/>
      <c r="P618" s="243"/>
      <c r="Q618" s="243"/>
      <c r="R618" s="122"/>
      <c r="T618" s="151" t="s">
        <v>5</v>
      </c>
      <c r="U618" s="42" t="s">
        <v>42</v>
      </c>
      <c r="W618" s="152">
        <f>V618*K618</f>
        <v>0</v>
      </c>
      <c r="X618" s="152">
        <v>0</v>
      </c>
      <c r="Y618" s="152">
        <f>X618*K618</f>
        <v>0</v>
      </c>
      <c r="Z618" s="152">
        <v>0</v>
      </c>
      <c r="AA618" s="153">
        <f>Z618*K618</f>
        <v>0</v>
      </c>
      <c r="AR618" s="20" t="s">
        <v>160</v>
      </c>
      <c r="AT618" s="20" t="s">
        <v>156</v>
      </c>
      <c r="AU618" s="20" t="s">
        <v>134</v>
      </c>
      <c r="AY618" s="20" t="s">
        <v>155</v>
      </c>
      <c r="BE618" s="96">
        <f>IF(U618="základná",N618,0)</f>
        <v>0</v>
      </c>
      <c r="BF618" s="96">
        <f>IF(U618="znížená",N618,0)</f>
        <v>0</v>
      </c>
      <c r="BG618" s="96">
        <f>IF(U618="zákl. prenesená",N618,0)</f>
        <v>0</v>
      </c>
      <c r="BH618" s="96">
        <f>IF(U618="zníž. prenesená",N618,0)</f>
        <v>0</v>
      </c>
      <c r="BI618" s="96">
        <f>IF(U618="nulová",N618,0)</f>
        <v>0</v>
      </c>
      <c r="BJ618" s="20" t="s">
        <v>134</v>
      </c>
      <c r="BK618" s="154">
        <f>ROUND(L618*K618,3)</f>
        <v>0</v>
      </c>
      <c r="BL618" s="20" t="s">
        <v>160</v>
      </c>
      <c r="BM618" s="20" t="s">
        <v>803</v>
      </c>
    </row>
    <row r="619" spans="2:65" s="1" customFormat="1" ht="25.5" customHeight="1">
      <c r="B619" s="119"/>
      <c r="C619" s="146" t="s">
        <v>804</v>
      </c>
      <c r="D619" s="146" t="s">
        <v>156</v>
      </c>
      <c r="E619" s="147" t="s">
        <v>805</v>
      </c>
      <c r="F619" s="241" t="s">
        <v>806</v>
      </c>
      <c r="G619" s="241"/>
      <c r="H619" s="241"/>
      <c r="I619" s="241"/>
      <c r="J619" s="148" t="s">
        <v>261</v>
      </c>
      <c r="K619" s="149">
        <v>6.9269999999999996</v>
      </c>
      <c r="L619" s="242">
        <v>0</v>
      </c>
      <c r="M619" s="242"/>
      <c r="N619" s="243">
        <f>ROUND(L619*K619,3)</f>
        <v>0</v>
      </c>
      <c r="O619" s="243"/>
      <c r="P619" s="243"/>
      <c r="Q619" s="243"/>
      <c r="R619" s="122"/>
      <c r="T619" s="151" t="s">
        <v>5</v>
      </c>
      <c r="U619" s="42" t="s">
        <v>42</v>
      </c>
      <c r="W619" s="152">
        <f>V619*K619</f>
        <v>0</v>
      </c>
      <c r="X619" s="152">
        <v>0</v>
      </c>
      <c r="Y619" s="152">
        <f>X619*K619</f>
        <v>0</v>
      </c>
      <c r="Z619" s="152">
        <v>0</v>
      </c>
      <c r="AA619" s="153">
        <f>Z619*K619</f>
        <v>0</v>
      </c>
      <c r="AR619" s="20" t="s">
        <v>160</v>
      </c>
      <c r="AT619" s="20" t="s">
        <v>156</v>
      </c>
      <c r="AU619" s="20" t="s">
        <v>134</v>
      </c>
      <c r="AY619" s="20" t="s">
        <v>155</v>
      </c>
      <c r="BE619" s="96">
        <f>IF(U619="základná",N619,0)</f>
        <v>0</v>
      </c>
      <c r="BF619" s="96">
        <f>IF(U619="znížená",N619,0)</f>
        <v>0</v>
      </c>
      <c r="BG619" s="96">
        <f>IF(U619="zákl. prenesená",N619,0)</f>
        <v>0</v>
      </c>
      <c r="BH619" s="96">
        <f>IF(U619="zníž. prenesená",N619,0)</f>
        <v>0</v>
      </c>
      <c r="BI619" s="96">
        <f>IF(U619="nulová",N619,0)</f>
        <v>0</v>
      </c>
      <c r="BJ619" s="20" t="s">
        <v>134</v>
      </c>
      <c r="BK619" s="154">
        <f>ROUND(L619*K619,3)</f>
        <v>0</v>
      </c>
      <c r="BL619" s="20" t="s">
        <v>160</v>
      </c>
      <c r="BM619" s="20" t="s">
        <v>807</v>
      </c>
    </row>
    <row r="620" spans="2:65" s="9" customFormat="1" ht="29.85" customHeight="1">
      <c r="B620" s="136"/>
      <c r="D620" s="145" t="s">
        <v>111</v>
      </c>
      <c r="E620" s="145"/>
      <c r="F620" s="145"/>
      <c r="G620" s="145"/>
      <c r="H620" s="145"/>
      <c r="I620" s="145"/>
      <c r="J620" s="145"/>
      <c r="K620" s="145"/>
      <c r="L620" s="145"/>
      <c r="M620" s="145"/>
      <c r="N620" s="258">
        <f>BK620</f>
        <v>0</v>
      </c>
      <c r="O620" s="259"/>
      <c r="P620" s="259"/>
      <c r="Q620" s="259"/>
      <c r="R620" s="138"/>
      <c r="T620" s="139"/>
      <c r="W620" s="140">
        <f>W621</f>
        <v>0</v>
      </c>
      <c r="Y620" s="140">
        <f>Y621</f>
        <v>0</v>
      </c>
      <c r="AA620" s="141">
        <f>AA621</f>
        <v>0</v>
      </c>
      <c r="AR620" s="142" t="s">
        <v>80</v>
      </c>
      <c r="AT620" s="143" t="s">
        <v>74</v>
      </c>
      <c r="AU620" s="143" t="s">
        <v>80</v>
      </c>
      <c r="AY620" s="142" t="s">
        <v>155</v>
      </c>
      <c r="BK620" s="144">
        <f>BK621</f>
        <v>0</v>
      </c>
    </row>
    <row r="621" spans="2:65" s="1" customFormat="1" ht="38.25" customHeight="1">
      <c r="B621" s="119"/>
      <c r="C621" s="146" t="s">
        <v>808</v>
      </c>
      <c r="D621" s="146" t="s">
        <v>156</v>
      </c>
      <c r="E621" s="147" t="s">
        <v>809</v>
      </c>
      <c r="F621" s="241" t="s">
        <v>810</v>
      </c>
      <c r="G621" s="241"/>
      <c r="H621" s="241"/>
      <c r="I621" s="241"/>
      <c r="J621" s="148" t="s">
        <v>261</v>
      </c>
      <c r="K621" s="149">
        <v>1730.701</v>
      </c>
      <c r="L621" s="242">
        <v>0</v>
      </c>
      <c r="M621" s="242"/>
      <c r="N621" s="243">
        <f>ROUND(L621*K621,3)</f>
        <v>0</v>
      </c>
      <c r="O621" s="243"/>
      <c r="P621" s="243"/>
      <c r="Q621" s="243"/>
      <c r="R621" s="122"/>
      <c r="T621" s="151" t="s">
        <v>5</v>
      </c>
      <c r="U621" s="42" t="s">
        <v>42</v>
      </c>
      <c r="W621" s="152">
        <f>V621*K621</f>
        <v>0</v>
      </c>
      <c r="X621" s="152">
        <v>0</v>
      </c>
      <c r="Y621" s="152">
        <f>X621*K621</f>
        <v>0</v>
      </c>
      <c r="Z621" s="152">
        <v>0</v>
      </c>
      <c r="AA621" s="153">
        <f>Z621*K621</f>
        <v>0</v>
      </c>
      <c r="AR621" s="20" t="s">
        <v>160</v>
      </c>
      <c r="AT621" s="20" t="s">
        <v>156</v>
      </c>
      <c r="AU621" s="20" t="s">
        <v>134</v>
      </c>
      <c r="AY621" s="20" t="s">
        <v>155</v>
      </c>
      <c r="BE621" s="96">
        <f>IF(U621="základná",N621,0)</f>
        <v>0</v>
      </c>
      <c r="BF621" s="96">
        <f>IF(U621="znížená",N621,0)</f>
        <v>0</v>
      </c>
      <c r="BG621" s="96">
        <f>IF(U621="zákl. prenesená",N621,0)</f>
        <v>0</v>
      </c>
      <c r="BH621" s="96">
        <f>IF(U621="zníž. prenesená",N621,0)</f>
        <v>0</v>
      </c>
      <c r="BI621" s="96">
        <f>IF(U621="nulová",N621,0)</f>
        <v>0</v>
      </c>
      <c r="BJ621" s="20" t="s">
        <v>134</v>
      </c>
      <c r="BK621" s="154">
        <f>ROUND(L621*K621,3)</f>
        <v>0</v>
      </c>
      <c r="BL621" s="20" t="s">
        <v>160</v>
      </c>
      <c r="BM621" s="20" t="s">
        <v>811</v>
      </c>
    </row>
    <row r="622" spans="2:65" s="9" customFormat="1" ht="37.35" customHeight="1">
      <c r="B622" s="136"/>
      <c r="D622" s="137" t="s">
        <v>112</v>
      </c>
      <c r="E622" s="137"/>
      <c r="F622" s="137"/>
      <c r="G622" s="137"/>
      <c r="H622" s="137"/>
      <c r="I622" s="137"/>
      <c r="J622" s="137"/>
      <c r="K622" s="137"/>
      <c r="L622" s="137"/>
      <c r="M622" s="137"/>
      <c r="N622" s="266">
        <f>BK622</f>
        <v>0</v>
      </c>
      <c r="O622" s="267"/>
      <c r="P622" s="267"/>
      <c r="Q622" s="267"/>
      <c r="R622" s="138"/>
      <c r="T622" s="139"/>
      <c r="W622" s="140">
        <f>W623+W645+W682+W718+W720+W722+W735+W746+W760+W861+W903+W905+W914+W932+W952</f>
        <v>0</v>
      </c>
      <c r="Y622" s="140">
        <f>Y623+Y645+Y682+Y718+Y720+Y722+Y735+Y746+Y760+Y861+Y903+Y905+Y914+Y932+Y952</f>
        <v>125.57413242000001</v>
      </c>
      <c r="AA622" s="141">
        <f>AA623+AA645+AA682+AA718+AA720+AA722+AA735+AA746+AA760+AA861+AA903+AA905+AA914+AA932+AA952</f>
        <v>0</v>
      </c>
      <c r="AR622" s="142" t="s">
        <v>134</v>
      </c>
      <c r="AT622" s="143" t="s">
        <v>74</v>
      </c>
      <c r="AU622" s="143" t="s">
        <v>75</v>
      </c>
      <c r="AY622" s="142" t="s">
        <v>155</v>
      </c>
      <c r="BK622" s="144">
        <f>BK623+BK645+BK682+BK718+BK720+BK722+BK735+BK746+BK760+BK861+BK903+BK905+BK914+BK932+BK952</f>
        <v>0</v>
      </c>
    </row>
    <row r="623" spans="2:65" s="9" customFormat="1" ht="19.899999999999999" customHeight="1">
      <c r="B623" s="136"/>
      <c r="D623" s="145" t="s">
        <v>113</v>
      </c>
      <c r="E623" s="145"/>
      <c r="F623" s="145"/>
      <c r="G623" s="145"/>
      <c r="H623" s="145"/>
      <c r="I623" s="145"/>
      <c r="J623" s="145"/>
      <c r="K623" s="145"/>
      <c r="L623" s="145"/>
      <c r="M623" s="145"/>
      <c r="N623" s="248">
        <f>BK623</f>
        <v>0</v>
      </c>
      <c r="O623" s="249"/>
      <c r="P623" s="249"/>
      <c r="Q623" s="249"/>
      <c r="R623" s="138"/>
      <c r="T623" s="139"/>
      <c r="W623" s="140">
        <f>SUM(W624:W644)</f>
        <v>0</v>
      </c>
      <c r="Y623" s="140">
        <f>SUM(Y624:Y644)</f>
        <v>3.2400182799999997</v>
      </c>
      <c r="AA623" s="141">
        <f>SUM(AA624:AA644)</f>
        <v>0</v>
      </c>
      <c r="AR623" s="142" t="s">
        <v>134</v>
      </c>
      <c r="AT623" s="143" t="s">
        <v>74</v>
      </c>
      <c r="AU623" s="143" t="s">
        <v>80</v>
      </c>
      <c r="AY623" s="142" t="s">
        <v>155</v>
      </c>
      <c r="BK623" s="144">
        <f>SUM(BK624:BK644)</f>
        <v>0</v>
      </c>
    </row>
    <row r="624" spans="2:65" s="1" customFormat="1" ht="38.25" customHeight="1">
      <c r="B624" s="119"/>
      <c r="C624" s="146" t="s">
        <v>812</v>
      </c>
      <c r="D624" s="146" t="s">
        <v>156</v>
      </c>
      <c r="E624" s="147" t="s">
        <v>813</v>
      </c>
      <c r="F624" s="241" t="s">
        <v>814</v>
      </c>
      <c r="G624" s="241"/>
      <c r="H624" s="241"/>
      <c r="I624" s="241"/>
      <c r="J624" s="148" t="s">
        <v>249</v>
      </c>
      <c r="K624" s="149">
        <v>498.04500000000002</v>
      </c>
      <c r="L624" s="242">
        <v>0</v>
      </c>
      <c r="M624" s="242"/>
      <c r="N624" s="243">
        <f>ROUND(L624*K624,3)</f>
        <v>0</v>
      </c>
      <c r="O624" s="243"/>
      <c r="P624" s="243"/>
      <c r="Q624" s="243"/>
      <c r="R624" s="122"/>
      <c r="T624" s="151" t="s">
        <v>5</v>
      </c>
      <c r="U624" s="42" t="s">
        <v>42</v>
      </c>
      <c r="W624" s="152">
        <f>V624*K624</f>
        <v>0</v>
      </c>
      <c r="X624" s="152">
        <v>0</v>
      </c>
      <c r="Y624" s="152">
        <f>X624*K624</f>
        <v>0</v>
      </c>
      <c r="Z624" s="152">
        <v>0</v>
      </c>
      <c r="AA624" s="153">
        <f>Z624*K624</f>
        <v>0</v>
      </c>
      <c r="AR624" s="20" t="s">
        <v>246</v>
      </c>
      <c r="AT624" s="20" t="s">
        <v>156</v>
      </c>
      <c r="AU624" s="20" t="s">
        <v>134</v>
      </c>
      <c r="AY624" s="20" t="s">
        <v>155</v>
      </c>
      <c r="BE624" s="96">
        <f>IF(U624="základná",N624,0)</f>
        <v>0</v>
      </c>
      <c r="BF624" s="96">
        <f>IF(U624="znížená",N624,0)</f>
        <v>0</v>
      </c>
      <c r="BG624" s="96">
        <f>IF(U624="zákl. prenesená",N624,0)</f>
        <v>0</v>
      </c>
      <c r="BH624" s="96">
        <f>IF(U624="zníž. prenesená",N624,0)</f>
        <v>0</v>
      </c>
      <c r="BI624" s="96">
        <f>IF(U624="nulová",N624,0)</f>
        <v>0</v>
      </c>
      <c r="BJ624" s="20" t="s">
        <v>134</v>
      </c>
      <c r="BK624" s="154">
        <f>ROUND(L624*K624,3)</f>
        <v>0</v>
      </c>
      <c r="BL624" s="20" t="s">
        <v>246</v>
      </c>
      <c r="BM624" s="20" t="s">
        <v>815</v>
      </c>
    </row>
    <row r="625" spans="2:65" s="12" customFormat="1" ht="16.5" customHeight="1">
      <c r="B625" s="167"/>
      <c r="E625" s="168" t="s">
        <v>5</v>
      </c>
      <c r="F625" s="256" t="s">
        <v>234</v>
      </c>
      <c r="G625" s="257"/>
      <c r="H625" s="257"/>
      <c r="I625" s="257"/>
      <c r="K625" s="168" t="s">
        <v>5</v>
      </c>
      <c r="R625" s="169"/>
      <c r="T625" s="170"/>
      <c r="AA625" s="171"/>
      <c r="AT625" s="168" t="s">
        <v>163</v>
      </c>
      <c r="AU625" s="168" t="s">
        <v>134</v>
      </c>
      <c r="AV625" s="12" t="s">
        <v>80</v>
      </c>
      <c r="AW625" s="12" t="s">
        <v>32</v>
      </c>
      <c r="AX625" s="12" t="s">
        <v>75</v>
      </c>
      <c r="AY625" s="168" t="s">
        <v>155</v>
      </c>
    </row>
    <row r="626" spans="2:65" s="10" customFormat="1" ht="16.5" customHeight="1">
      <c r="B626" s="155"/>
      <c r="E626" s="156" t="s">
        <v>5</v>
      </c>
      <c r="F626" s="252" t="s">
        <v>816</v>
      </c>
      <c r="G626" s="253"/>
      <c r="H626" s="253"/>
      <c r="I626" s="253"/>
      <c r="K626" s="157">
        <v>278.935</v>
      </c>
      <c r="R626" s="158"/>
      <c r="T626" s="159"/>
      <c r="AA626" s="160"/>
      <c r="AT626" s="156" t="s">
        <v>163</v>
      </c>
      <c r="AU626" s="156" t="s">
        <v>134</v>
      </c>
      <c r="AV626" s="10" t="s">
        <v>134</v>
      </c>
      <c r="AW626" s="10" t="s">
        <v>32</v>
      </c>
      <c r="AX626" s="10" t="s">
        <v>75</v>
      </c>
      <c r="AY626" s="156" t="s">
        <v>155</v>
      </c>
    </row>
    <row r="627" spans="2:65" s="10" customFormat="1" ht="16.5" customHeight="1">
      <c r="B627" s="155"/>
      <c r="E627" s="156" t="s">
        <v>5</v>
      </c>
      <c r="F627" s="252" t="s">
        <v>817</v>
      </c>
      <c r="G627" s="253"/>
      <c r="H627" s="253"/>
      <c r="I627" s="253"/>
      <c r="K627" s="157">
        <v>114.68</v>
      </c>
      <c r="R627" s="158"/>
      <c r="T627" s="159"/>
      <c r="AA627" s="160"/>
      <c r="AT627" s="156" t="s">
        <v>163</v>
      </c>
      <c r="AU627" s="156" t="s">
        <v>134</v>
      </c>
      <c r="AV627" s="10" t="s">
        <v>134</v>
      </c>
      <c r="AW627" s="10" t="s">
        <v>32</v>
      </c>
      <c r="AX627" s="10" t="s">
        <v>75</v>
      </c>
      <c r="AY627" s="156" t="s">
        <v>155</v>
      </c>
    </row>
    <row r="628" spans="2:65" s="12" customFormat="1" ht="16.5" customHeight="1">
      <c r="B628" s="167"/>
      <c r="E628" s="168" t="s">
        <v>5</v>
      </c>
      <c r="F628" s="260" t="s">
        <v>241</v>
      </c>
      <c r="G628" s="261"/>
      <c r="H628" s="261"/>
      <c r="I628" s="261"/>
      <c r="K628" s="168" t="s">
        <v>5</v>
      </c>
      <c r="R628" s="169"/>
      <c r="T628" s="170"/>
      <c r="AA628" s="171"/>
      <c r="AT628" s="168" t="s">
        <v>163</v>
      </c>
      <c r="AU628" s="168" t="s">
        <v>134</v>
      </c>
      <c r="AV628" s="12" t="s">
        <v>80</v>
      </c>
      <c r="AW628" s="12" t="s">
        <v>32</v>
      </c>
      <c r="AX628" s="12" t="s">
        <v>75</v>
      </c>
      <c r="AY628" s="168" t="s">
        <v>155</v>
      </c>
    </row>
    <row r="629" spans="2:65" s="12" customFormat="1" ht="16.5" customHeight="1">
      <c r="B629" s="167"/>
      <c r="E629" s="168" t="s">
        <v>5</v>
      </c>
      <c r="F629" s="260" t="s">
        <v>242</v>
      </c>
      <c r="G629" s="261"/>
      <c r="H629" s="261"/>
      <c r="I629" s="261"/>
      <c r="K629" s="168" t="s">
        <v>5</v>
      </c>
      <c r="R629" s="169"/>
      <c r="T629" s="170"/>
      <c r="AA629" s="171"/>
      <c r="AT629" s="168" t="s">
        <v>163</v>
      </c>
      <c r="AU629" s="168" t="s">
        <v>134</v>
      </c>
      <c r="AV629" s="12" t="s">
        <v>80</v>
      </c>
      <c r="AW629" s="12" t="s">
        <v>32</v>
      </c>
      <c r="AX629" s="12" t="s">
        <v>75</v>
      </c>
      <c r="AY629" s="168" t="s">
        <v>155</v>
      </c>
    </row>
    <row r="630" spans="2:65" s="10" customFormat="1" ht="16.5" customHeight="1">
      <c r="B630" s="155"/>
      <c r="E630" s="156" t="s">
        <v>5</v>
      </c>
      <c r="F630" s="252" t="s">
        <v>818</v>
      </c>
      <c r="G630" s="253"/>
      <c r="H630" s="253"/>
      <c r="I630" s="253"/>
      <c r="K630" s="157">
        <v>56.805</v>
      </c>
      <c r="R630" s="158"/>
      <c r="T630" s="159"/>
      <c r="AA630" s="160"/>
      <c r="AT630" s="156" t="s">
        <v>163</v>
      </c>
      <c r="AU630" s="156" t="s">
        <v>134</v>
      </c>
      <c r="AV630" s="10" t="s">
        <v>134</v>
      </c>
      <c r="AW630" s="10" t="s">
        <v>32</v>
      </c>
      <c r="AX630" s="10" t="s">
        <v>75</v>
      </c>
      <c r="AY630" s="156" t="s">
        <v>155</v>
      </c>
    </row>
    <row r="631" spans="2:65" s="12" customFormat="1" ht="16.5" customHeight="1">
      <c r="B631" s="167"/>
      <c r="E631" s="168" t="s">
        <v>5</v>
      </c>
      <c r="F631" s="260" t="s">
        <v>244</v>
      </c>
      <c r="G631" s="261"/>
      <c r="H631" s="261"/>
      <c r="I631" s="261"/>
      <c r="K631" s="168" t="s">
        <v>5</v>
      </c>
      <c r="R631" s="169"/>
      <c r="T631" s="170"/>
      <c r="AA631" s="171"/>
      <c r="AT631" s="168" t="s">
        <v>163</v>
      </c>
      <c r="AU631" s="168" t="s">
        <v>134</v>
      </c>
      <c r="AV631" s="12" t="s">
        <v>80</v>
      </c>
      <c r="AW631" s="12" t="s">
        <v>32</v>
      </c>
      <c r="AX631" s="12" t="s">
        <v>75</v>
      </c>
      <c r="AY631" s="168" t="s">
        <v>155</v>
      </c>
    </row>
    <row r="632" spans="2:65" s="10" customFormat="1" ht="16.5" customHeight="1">
      <c r="B632" s="155"/>
      <c r="E632" s="156" t="s">
        <v>5</v>
      </c>
      <c r="F632" s="252" t="s">
        <v>819</v>
      </c>
      <c r="G632" s="253"/>
      <c r="H632" s="253"/>
      <c r="I632" s="253"/>
      <c r="K632" s="157">
        <v>47.625</v>
      </c>
      <c r="R632" s="158"/>
      <c r="T632" s="159"/>
      <c r="AA632" s="160"/>
      <c r="AT632" s="156" t="s">
        <v>163</v>
      </c>
      <c r="AU632" s="156" t="s">
        <v>134</v>
      </c>
      <c r="AV632" s="10" t="s">
        <v>134</v>
      </c>
      <c r="AW632" s="10" t="s">
        <v>32</v>
      </c>
      <c r="AX632" s="10" t="s">
        <v>75</v>
      </c>
      <c r="AY632" s="156" t="s">
        <v>155</v>
      </c>
    </row>
    <row r="633" spans="2:65" s="11" customFormat="1" ht="16.5" customHeight="1">
      <c r="B633" s="161"/>
      <c r="E633" s="162" t="s">
        <v>5</v>
      </c>
      <c r="F633" s="254" t="s">
        <v>166</v>
      </c>
      <c r="G633" s="255"/>
      <c r="H633" s="255"/>
      <c r="I633" s="255"/>
      <c r="K633" s="163">
        <v>498.04500000000002</v>
      </c>
      <c r="R633" s="164"/>
      <c r="T633" s="165"/>
      <c r="AA633" s="166"/>
      <c r="AT633" s="162" t="s">
        <v>163</v>
      </c>
      <c r="AU633" s="162" t="s">
        <v>134</v>
      </c>
      <c r="AV633" s="11" t="s">
        <v>160</v>
      </c>
      <c r="AW633" s="11" t="s">
        <v>32</v>
      </c>
      <c r="AX633" s="11" t="s">
        <v>80</v>
      </c>
      <c r="AY633" s="162" t="s">
        <v>155</v>
      </c>
    </row>
    <row r="634" spans="2:65" s="1" customFormat="1" ht="16.5" customHeight="1">
      <c r="B634" s="119"/>
      <c r="C634" s="172" t="s">
        <v>820</v>
      </c>
      <c r="D634" s="172" t="s">
        <v>472</v>
      </c>
      <c r="E634" s="173" t="s">
        <v>821</v>
      </c>
      <c r="F634" s="262" t="s">
        <v>1387</v>
      </c>
      <c r="G634" s="262"/>
      <c r="H634" s="262"/>
      <c r="I634" s="262"/>
      <c r="J634" s="174" t="s">
        <v>261</v>
      </c>
      <c r="K634" s="175">
        <v>0.14899999999999999</v>
      </c>
      <c r="L634" s="263">
        <v>0</v>
      </c>
      <c r="M634" s="263"/>
      <c r="N634" s="264">
        <f>ROUND(L634*K634,3)</f>
        <v>0</v>
      </c>
      <c r="O634" s="243"/>
      <c r="P634" s="243"/>
      <c r="Q634" s="243"/>
      <c r="R634" s="122"/>
      <c r="T634" s="151" t="s">
        <v>5</v>
      </c>
      <c r="U634" s="42" t="s">
        <v>42</v>
      </c>
      <c r="W634" s="152">
        <f>V634*K634</f>
        <v>0</v>
      </c>
      <c r="X634" s="152">
        <v>1</v>
      </c>
      <c r="Y634" s="152">
        <f>X634*K634</f>
        <v>0.14899999999999999</v>
      </c>
      <c r="Z634" s="152">
        <v>0</v>
      </c>
      <c r="AA634" s="153">
        <f>Z634*K634</f>
        <v>0</v>
      </c>
      <c r="AR634" s="20" t="s">
        <v>356</v>
      </c>
      <c r="AT634" s="20" t="s">
        <v>472</v>
      </c>
      <c r="AU634" s="20" t="s">
        <v>134</v>
      </c>
      <c r="AY634" s="20" t="s">
        <v>155</v>
      </c>
      <c r="BE634" s="96">
        <f>IF(U634="základná",N634,0)</f>
        <v>0</v>
      </c>
      <c r="BF634" s="96">
        <f>IF(U634="znížená",N634,0)</f>
        <v>0</v>
      </c>
      <c r="BG634" s="96">
        <f>IF(U634="zákl. prenesená",N634,0)</f>
        <v>0</v>
      </c>
      <c r="BH634" s="96">
        <f>IF(U634="zníž. prenesená",N634,0)</f>
        <v>0</v>
      </c>
      <c r="BI634" s="96">
        <f>IF(U634="nulová",N634,0)</f>
        <v>0</v>
      </c>
      <c r="BJ634" s="20" t="s">
        <v>134</v>
      </c>
      <c r="BK634" s="154">
        <f>ROUND(L634*K634,3)</f>
        <v>0</v>
      </c>
      <c r="BL634" s="20" t="s">
        <v>246</v>
      </c>
      <c r="BM634" s="20" t="s">
        <v>822</v>
      </c>
    </row>
    <row r="635" spans="2:65" s="1" customFormat="1" ht="25.5" customHeight="1">
      <c r="B635" s="119"/>
      <c r="C635" s="146" t="s">
        <v>823</v>
      </c>
      <c r="D635" s="146" t="s">
        <v>156</v>
      </c>
      <c r="E635" s="147" t="s">
        <v>824</v>
      </c>
      <c r="F635" s="241" t="s">
        <v>825</v>
      </c>
      <c r="G635" s="241"/>
      <c r="H635" s="241"/>
      <c r="I635" s="241"/>
      <c r="J635" s="148" t="s">
        <v>249</v>
      </c>
      <c r="K635" s="149">
        <v>38.837000000000003</v>
      </c>
      <c r="L635" s="242">
        <v>0</v>
      </c>
      <c r="M635" s="242"/>
      <c r="N635" s="243">
        <f>ROUND(L635*K635,3)</f>
        <v>0</v>
      </c>
      <c r="O635" s="243"/>
      <c r="P635" s="243"/>
      <c r="Q635" s="243"/>
      <c r="R635" s="122"/>
      <c r="T635" s="151" t="s">
        <v>5</v>
      </c>
      <c r="U635" s="42" t="s">
        <v>42</v>
      </c>
      <c r="W635" s="152">
        <f>V635*K635</f>
        <v>0</v>
      </c>
      <c r="X635" s="152">
        <v>0</v>
      </c>
      <c r="Y635" s="152">
        <f>X635*K635</f>
        <v>0</v>
      </c>
      <c r="Z635" s="152">
        <v>0</v>
      </c>
      <c r="AA635" s="153">
        <f>Z635*K635</f>
        <v>0</v>
      </c>
      <c r="AR635" s="20" t="s">
        <v>246</v>
      </c>
      <c r="AT635" s="20" t="s">
        <v>156</v>
      </c>
      <c r="AU635" s="20" t="s">
        <v>134</v>
      </c>
      <c r="AY635" s="20" t="s">
        <v>155</v>
      </c>
      <c r="BE635" s="96">
        <f>IF(U635="základná",N635,0)</f>
        <v>0</v>
      </c>
      <c r="BF635" s="96">
        <f>IF(U635="znížená",N635,0)</f>
        <v>0</v>
      </c>
      <c r="BG635" s="96">
        <f>IF(U635="zákl. prenesená",N635,0)</f>
        <v>0</v>
      </c>
      <c r="BH635" s="96">
        <f>IF(U635="zníž. prenesená",N635,0)</f>
        <v>0</v>
      </c>
      <c r="BI635" s="96">
        <f>IF(U635="nulová",N635,0)</f>
        <v>0</v>
      </c>
      <c r="BJ635" s="20" t="s">
        <v>134</v>
      </c>
      <c r="BK635" s="154">
        <f>ROUND(L635*K635,3)</f>
        <v>0</v>
      </c>
      <c r="BL635" s="20" t="s">
        <v>246</v>
      </c>
      <c r="BM635" s="20" t="s">
        <v>826</v>
      </c>
    </row>
    <row r="636" spans="2:65" s="10" customFormat="1" ht="16.5" customHeight="1">
      <c r="B636" s="155"/>
      <c r="E636" s="156" t="s">
        <v>5</v>
      </c>
      <c r="F636" s="250" t="s">
        <v>827</v>
      </c>
      <c r="G636" s="251"/>
      <c r="H636" s="251"/>
      <c r="I636" s="251"/>
      <c r="K636" s="157">
        <v>23.454000000000001</v>
      </c>
      <c r="R636" s="158"/>
      <c r="T636" s="159"/>
      <c r="AA636" s="160"/>
      <c r="AT636" s="156" t="s">
        <v>163</v>
      </c>
      <c r="AU636" s="156" t="s">
        <v>134</v>
      </c>
      <c r="AV636" s="10" t="s">
        <v>134</v>
      </c>
      <c r="AW636" s="10" t="s">
        <v>32</v>
      </c>
      <c r="AX636" s="10" t="s">
        <v>75</v>
      </c>
      <c r="AY636" s="156" t="s">
        <v>155</v>
      </c>
    </row>
    <row r="637" spans="2:65" s="10" customFormat="1" ht="16.5" customHeight="1">
      <c r="B637" s="155"/>
      <c r="E637" s="156" t="s">
        <v>5</v>
      </c>
      <c r="F637" s="252" t="s">
        <v>633</v>
      </c>
      <c r="G637" s="253"/>
      <c r="H637" s="253"/>
      <c r="I637" s="253"/>
      <c r="K637" s="157">
        <v>15.382999999999999</v>
      </c>
      <c r="R637" s="158"/>
      <c r="T637" s="159"/>
      <c r="AA637" s="160"/>
      <c r="AT637" s="156" t="s">
        <v>163</v>
      </c>
      <c r="AU637" s="156" t="s">
        <v>134</v>
      </c>
      <c r="AV637" s="10" t="s">
        <v>134</v>
      </c>
      <c r="AW637" s="10" t="s">
        <v>32</v>
      </c>
      <c r="AX637" s="10" t="s">
        <v>75</v>
      </c>
      <c r="AY637" s="156" t="s">
        <v>155</v>
      </c>
    </row>
    <row r="638" spans="2:65" s="11" customFormat="1" ht="16.5" customHeight="1">
      <c r="B638" s="161"/>
      <c r="E638" s="162" t="s">
        <v>5</v>
      </c>
      <c r="F638" s="254" t="s">
        <v>166</v>
      </c>
      <c r="G638" s="255"/>
      <c r="H638" s="255"/>
      <c r="I638" s="255"/>
      <c r="K638" s="163">
        <v>38.837000000000003</v>
      </c>
      <c r="R638" s="164"/>
      <c r="T638" s="165"/>
      <c r="AA638" s="166"/>
      <c r="AT638" s="162" t="s">
        <v>163</v>
      </c>
      <c r="AU638" s="162" t="s">
        <v>134</v>
      </c>
      <c r="AV638" s="11" t="s">
        <v>160</v>
      </c>
      <c r="AW638" s="11" t="s">
        <v>32</v>
      </c>
      <c r="AX638" s="11" t="s">
        <v>80</v>
      </c>
      <c r="AY638" s="162" t="s">
        <v>155</v>
      </c>
    </row>
    <row r="639" spans="2:65" s="1" customFormat="1" ht="16.5" customHeight="1">
      <c r="B639" s="119"/>
      <c r="C639" s="172" t="s">
        <v>828</v>
      </c>
      <c r="D639" s="172" t="s">
        <v>472</v>
      </c>
      <c r="E639" s="173" t="s">
        <v>821</v>
      </c>
      <c r="F639" s="262" t="s">
        <v>1388</v>
      </c>
      <c r="G639" s="262"/>
      <c r="H639" s="262"/>
      <c r="I639" s="262"/>
      <c r="J639" s="174" t="s">
        <v>261</v>
      </c>
      <c r="K639" s="175">
        <v>1.4E-2</v>
      </c>
      <c r="L639" s="263">
        <v>0</v>
      </c>
      <c r="M639" s="263"/>
      <c r="N639" s="264">
        <f t="shared" ref="N639:N644" si="5">ROUND(L639*K639,3)</f>
        <v>0</v>
      </c>
      <c r="O639" s="243"/>
      <c r="P639" s="243"/>
      <c r="Q639" s="243"/>
      <c r="R639" s="122"/>
      <c r="T639" s="151" t="s">
        <v>5</v>
      </c>
      <c r="U639" s="42" t="s">
        <v>42</v>
      </c>
      <c r="W639" s="152">
        <f t="shared" ref="W639:W644" si="6">V639*K639</f>
        <v>0</v>
      </c>
      <c r="X639" s="152">
        <v>1</v>
      </c>
      <c r="Y639" s="152">
        <f t="shared" ref="Y639:Y644" si="7">X639*K639</f>
        <v>1.4E-2</v>
      </c>
      <c r="Z639" s="152">
        <v>0</v>
      </c>
      <c r="AA639" s="153">
        <f t="shared" ref="AA639:AA644" si="8">Z639*K639</f>
        <v>0</v>
      </c>
      <c r="AR639" s="20" t="s">
        <v>356</v>
      </c>
      <c r="AT639" s="20" t="s">
        <v>472</v>
      </c>
      <c r="AU639" s="20" t="s">
        <v>134</v>
      </c>
      <c r="AY639" s="20" t="s">
        <v>155</v>
      </c>
      <c r="BE639" s="96">
        <f t="shared" ref="BE639:BE644" si="9">IF(U639="základná",N639,0)</f>
        <v>0</v>
      </c>
      <c r="BF639" s="96">
        <f t="shared" ref="BF639:BF644" si="10">IF(U639="znížená",N639,0)</f>
        <v>0</v>
      </c>
      <c r="BG639" s="96">
        <f t="shared" ref="BG639:BG644" si="11">IF(U639="zákl. prenesená",N639,0)</f>
        <v>0</v>
      </c>
      <c r="BH639" s="96">
        <f t="shared" ref="BH639:BH644" si="12">IF(U639="zníž. prenesená",N639,0)</f>
        <v>0</v>
      </c>
      <c r="BI639" s="96">
        <f t="shared" ref="BI639:BI644" si="13">IF(U639="nulová",N639,0)</f>
        <v>0</v>
      </c>
      <c r="BJ639" s="20" t="s">
        <v>134</v>
      </c>
      <c r="BK639" s="154">
        <f t="shared" ref="BK639:BK644" si="14">ROUND(L639*K639,3)</f>
        <v>0</v>
      </c>
      <c r="BL639" s="20" t="s">
        <v>246</v>
      </c>
      <c r="BM639" s="20" t="s">
        <v>829</v>
      </c>
    </row>
    <row r="640" spans="2:65" s="1" customFormat="1" ht="38.25" customHeight="1">
      <c r="B640" s="119"/>
      <c r="C640" s="146" t="s">
        <v>830</v>
      </c>
      <c r="D640" s="146" t="s">
        <v>156</v>
      </c>
      <c r="E640" s="147" t="s">
        <v>831</v>
      </c>
      <c r="F640" s="241" t="s">
        <v>832</v>
      </c>
      <c r="G640" s="241"/>
      <c r="H640" s="241"/>
      <c r="I640" s="241"/>
      <c r="J640" s="148" t="s">
        <v>249</v>
      </c>
      <c r="K640" s="149">
        <v>498.04500000000002</v>
      </c>
      <c r="L640" s="242">
        <v>0</v>
      </c>
      <c r="M640" s="242"/>
      <c r="N640" s="243">
        <f t="shared" si="5"/>
        <v>0</v>
      </c>
      <c r="O640" s="243"/>
      <c r="P640" s="243"/>
      <c r="Q640" s="243"/>
      <c r="R640" s="122"/>
      <c r="T640" s="151" t="s">
        <v>5</v>
      </c>
      <c r="U640" s="42" t="s">
        <v>42</v>
      </c>
      <c r="W640" s="152">
        <f t="shared" si="6"/>
        <v>0</v>
      </c>
      <c r="X640" s="152">
        <v>5.4000000000000001E-4</v>
      </c>
      <c r="Y640" s="152">
        <f t="shared" si="7"/>
        <v>0.26894430000000003</v>
      </c>
      <c r="Z640" s="152">
        <v>0</v>
      </c>
      <c r="AA640" s="153">
        <f t="shared" si="8"/>
        <v>0</v>
      </c>
      <c r="AR640" s="20" t="s">
        <v>246</v>
      </c>
      <c r="AT640" s="20" t="s">
        <v>156</v>
      </c>
      <c r="AU640" s="20" t="s">
        <v>134</v>
      </c>
      <c r="AY640" s="20" t="s">
        <v>155</v>
      </c>
      <c r="BE640" s="96">
        <f t="shared" si="9"/>
        <v>0</v>
      </c>
      <c r="BF640" s="96">
        <f t="shared" si="10"/>
        <v>0</v>
      </c>
      <c r="BG640" s="96">
        <f t="shared" si="11"/>
        <v>0</v>
      </c>
      <c r="BH640" s="96">
        <f t="shared" si="12"/>
        <v>0</v>
      </c>
      <c r="BI640" s="96">
        <f t="shared" si="13"/>
        <v>0</v>
      </c>
      <c r="BJ640" s="20" t="s">
        <v>134</v>
      </c>
      <c r="BK640" s="154">
        <f t="shared" si="14"/>
        <v>0</v>
      </c>
      <c r="BL640" s="20" t="s">
        <v>246</v>
      </c>
      <c r="BM640" s="20" t="s">
        <v>833</v>
      </c>
    </row>
    <row r="641" spans="2:65" s="1" customFormat="1" ht="38.25" customHeight="1">
      <c r="B641" s="119"/>
      <c r="C641" s="172" t="s">
        <v>834</v>
      </c>
      <c r="D641" s="172" t="s">
        <v>472</v>
      </c>
      <c r="E641" s="173" t="s">
        <v>835</v>
      </c>
      <c r="F641" s="262" t="s">
        <v>1390</v>
      </c>
      <c r="G641" s="262"/>
      <c r="H641" s="262"/>
      <c r="I641" s="262"/>
      <c r="J641" s="174" t="s">
        <v>249</v>
      </c>
      <c r="K641" s="175">
        <v>572.75199999999995</v>
      </c>
      <c r="L641" s="263">
        <v>0</v>
      </c>
      <c r="M641" s="263"/>
      <c r="N641" s="264">
        <f t="shared" si="5"/>
        <v>0</v>
      </c>
      <c r="O641" s="243"/>
      <c r="P641" s="243"/>
      <c r="Q641" s="243"/>
      <c r="R641" s="122"/>
      <c r="T641" s="151" t="s">
        <v>5</v>
      </c>
      <c r="U641" s="42" t="s">
        <v>42</v>
      </c>
      <c r="W641" s="152">
        <f t="shared" si="6"/>
        <v>0</v>
      </c>
      <c r="X641" s="152">
        <v>4.4999999999999997E-3</v>
      </c>
      <c r="Y641" s="152">
        <f t="shared" si="7"/>
        <v>2.5773839999999995</v>
      </c>
      <c r="Z641" s="152">
        <v>0</v>
      </c>
      <c r="AA641" s="153">
        <f t="shared" si="8"/>
        <v>0</v>
      </c>
      <c r="AR641" s="20" t="s">
        <v>356</v>
      </c>
      <c r="AT641" s="20" t="s">
        <v>472</v>
      </c>
      <c r="AU641" s="20" t="s">
        <v>134</v>
      </c>
      <c r="AY641" s="20" t="s">
        <v>155</v>
      </c>
      <c r="BE641" s="96">
        <f t="shared" si="9"/>
        <v>0</v>
      </c>
      <c r="BF641" s="96">
        <f t="shared" si="10"/>
        <v>0</v>
      </c>
      <c r="BG641" s="96">
        <f t="shared" si="11"/>
        <v>0</v>
      </c>
      <c r="BH641" s="96">
        <f t="shared" si="12"/>
        <v>0</v>
      </c>
      <c r="BI641" s="96">
        <f t="shared" si="13"/>
        <v>0</v>
      </c>
      <c r="BJ641" s="20" t="s">
        <v>134</v>
      </c>
      <c r="BK641" s="154">
        <f t="shared" si="14"/>
        <v>0</v>
      </c>
      <c r="BL641" s="20" t="s">
        <v>246</v>
      </c>
      <c r="BM641" s="20" t="s">
        <v>836</v>
      </c>
    </row>
    <row r="642" spans="2:65" s="1" customFormat="1" ht="25.5" customHeight="1">
      <c r="B642" s="119"/>
      <c r="C642" s="146" t="s">
        <v>837</v>
      </c>
      <c r="D642" s="146" t="s">
        <v>156</v>
      </c>
      <c r="E642" s="147" t="s">
        <v>838</v>
      </c>
      <c r="F642" s="241" t="s">
        <v>839</v>
      </c>
      <c r="G642" s="241"/>
      <c r="H642" s="241"/>
      <c r="I642" s="241"/>
      <c r="J642" s="148" t="s">
        <v>249</v>
      </c>
      <c r="K642" s="149">
        <v>38.837000000000003</v>
      </c>
      <c r="L642" s="242">
        <v>0</v>
      </c>
      <c r="M642" s="242"/>
      <c r="N642" s="243">
        <f t="shared" si="5"/>
        <v>0</v>
      </c>
      <c r="O642" s="243"/>
      <c r="P642" s="243"/>
      <c r="Q642" s="243"/>
      <c r="R642" s="122"/>
      <c r="T642" s="151" t="s">
        <v>5</v>
      </c>
      <c r="U642" s="42" t="s">
        <v>42</v>
      </c>
      <c r="W642" s="152">
        <f t="shared" si="6"/>
        <v>0</v>
      </c>
      <c r="X642" s="152">
        <v>5.4000000000000001E-4</v>
      </c>
      <c r="Y642" s="152">
        <f t="shared" si="7"/>
        <v>2.0971980000000001E-2</v>
      </c>
      <c r="Z642" s="152">
        <v>0</v>
      </c>
      <c r="AA642" s="153">
        <f t="shared" si="8"/>
        <v>0</v>
      </c>
      <c r="AR642" s="20" t="s">
        <v>246</v>
      </c>
      <c r="AT642" s="20" t="s">
        <v>156</v>
      </c>
      <c r="AU642" s="20" t="s">
        <v>134</v>
      </c>
      <c r="AY642" s="20" t="s">
        <v>155</v>
      </c>
      <c r="BE642" s="96">
        <f t="shared" si="9"/>
        <v>0</v>
      </c>
      <c r="BF642" s="96">
        <f t="shared" si="10"/>
        <v>0</v>
      </c>
      <c r="BG642" s="96">
        <f t="shared" si="11"/>
        <v>0</v>
      </c>
      <c r="BH642" s="96">
        <f t="shared" si="12"/>
        <v>0</v>
      </c>
      <c r="BI642" s="96">
        <f t="shared" si="13"/>
        <v>0</v>
      </c>
      <c r="BJ642" s="20" t="s">
        <v>134</v>
      </c>
      <c r="BK642" s="154">
        <f t="shared" si="14"/>
        <v>0</v>
      </c>
      <c r="BL642" s="20" t="s">
        <v>246</v>
      </c>
      <c r="BM642" s="20" t="s">
        <v>840</v>
      </c>
    </row>
    <row r="643" spans="2:65" s="1" customFormat="1" ht="38.25" customHeight="1">
      <c r="B643" s="119"/>
      <c r="C643" s="172" t="s">
        <v>841</v>
      </c>
      <c r="D643" s="172" t="s">
        <v>472</v>
      </c>
      <c r="E643" s="173" t="s">
        <v>835</v>
      </c>
      <c r="F643" s="262" t="s">
        <v>1390</v>
      </c>
      <c r="G643" s="262"/>
      <c r="H643" s="262"/>
      <c r="I643" s="262"/>
      <c r="J643" s="174" t="s">
        <v>249</v>
      </c>
      <c r="K643" s="175">
        <v>46.603999999999999</v>
      </c>
      <c r="L643" s="263">
        <v>0</v>
      </c>
      <c r="M643" s="263"/>
      <c r="N643" s="264">
        <f t="shared" si="5"/>
        <v>0</v>
      </c>
      <c r="O643" s="243"/>
      <c r="P643" s="243"/>
      <c r="Q643" s="243"/>
      <c r="R643" s="122"/>
      <c r="T643" s="151" t="s">
        <v>5</v>
      </c>
      <c r="U643" s="42" t="s">
        <v>42</v>
      </c>
      <c r="W643" s="152">
        <f t="shared" si="6"/>
        <v>0</v>
      </c>
      <c r="X643" s="152">
        <v>4.4999999999999997E-3</v>
      </c>
      <c r="Y643" s="152">
        <f t="shared" si="7"/>
        <v>0.20971799999999999</v>
      </c>
      <c r="Z643" s="152">
        <v>0</v>
      </c>
      <c r="AA643" s="153">
        <f t="shared" si="8"/>
        <v>0</v>
      </c>
      <c r="AR643" s="20" t="s">
        <v>356</v>
      </c>
      <c r="AT643" s="20" t="s">
        <v>472</v>
      </c>
      <c r="AU643" s="20" t="s">
        <v>134</v>
      </c>
      <c r="AY643" s="20" t="s">
        <v>155</v>
      </c>
      <c r="BE643" s="96">
        <f t="shared" si="9"/>
        <v>0</v>
      </c>
      <c r="BF643" s="96">
        <f t="shared" si="10"/>
        <v>0</v>
      </c>
      <c r="BG643" s="96">
        <f t="shared" si="11"/>
        <v>0</v>
      </c>
      <c r="BH643" s="96">
        <f t="shared" si="12"/>
        <v>0</v>
      </c>
      <c r="BI643" s="96">
        <f t="shared" si="13"/>
        <v>0</v>
      </c>
      <c r="BJ643" s="20" t="s">
        <v>134</v>
      </c>
      <c r="BK643" s="154">
        <f t="shared" si="14"/>
        <v>0</v>
      </c>
      <c r="BL643" s="20" t="s">
        <v>246</v>
      </c>
      <c r="BM643" s="20" t="s">
        <v>842</v>
      </c>
    </row>
    <row r="644" spans="2:65" s="1" customFormat="1" ht="25.5" customHeight="1">
      <c r="B644" s="119"/>
      <c r="C644" s="146" t="s">
        <v>843</v>
      </c>
      <c r="D644" s="146" t="s">
        <v>156</v>
      </c>
      <c r="E644" s="147" t="s">
        <v>844</v>
      </c>
      <c r="F644" s="241" t="s">
        <v>845</v>
      </c>
      <c r="G644" s="241"/>
      <c r="H644" s="241"/>
      <c r="I644" s="241"/>
      <c r="J644" s="148" t="s">
        <v>846</v>
      </c>
      <c r="K644" s="150">
        <v>0</v>
      </c>
      <c r="L644" s="242">
        <v>0</v>
      </c>
      <c r="M644" s="242"/>
      <c r="N644" s="243">
        <f t="shared" si="5"/>
        <v>0</v>
      </c>
      <c r="O644" s="243"/>
      <c r="P644" s="243"/>
      <c r="Q644" s="243"/>
      <c r="R644" s="122"/>
      <c r="T644" s="151" t="s">
        <v>5</v>
      </c>
      <c r="U644" s="42" t="s">
        <v>42</v>
      </c>
      <c r="W644" s="152">
        <f t="shared" si="6"/>
        <v>0</v>
      </c>
      <c r="X644" s="152">
        <v>0</v>
      </c>
      <c r="Y644" s="152">
        <f t="shared" si="7"/>
        <v>0</v>
      </c>
      <c r="Z644" s="152">
        <v>0</v>
      </c>
      <c r="AA644" s="153">
        <f t="shared" si="8"/>
        <v>0</v>
      </c>
      <c r="AR644" s="20" t="s">
        <v>246</v>
      </c>
      <c r="AT644" s="20" t="s">
        <v>156</v>
      </c>
      <c r="AU644" s="20" t="s">
        <v>134</v>
      </c>
      <c r="AY644" s="20" t="s">
        <v>155</v>
      </c>
      <c r="BE644" s="96">
        <f t="shared" si="9"/>
        <v>0</v>
      </c>
      <c r="BF644" s="96">
        <f t="shared" si="10"/>
        <v>0</v>
      </c>
      <c r="BG644" s="96">
        <f t="shared" si="11"/>
        <v>0</v>
      </c>
      <c r="BH644" s="96">
        <f t="shared" si="12"/>
        <v>0</v>
      </c>
      <c r="BI644" s="96">
        <f t="shared" si="13"/>
        <v>0</v>
      </c>
      <c r="BJ644" s="20" t="s">
        <v>134</v>
      </c>
      <c r="BK644" s="154">
        <f t="shared" si="14"/>
        <v>0</v>
      </c>
      <c r="BL644" s="20" t="s">
        <v>246</v>
      </c>
      <c r="BM644" s="20" t="s">
        <v>847</v>
      </c>
    </row>
    <row r="645" spans="2:65" s="9" customFormat="1" ht="29.85" customHeight="1">
      <c r="B645" s="136"/>
      <c r="D645" s="145" t="s">
        <v>114</v>
      </c>
      <c r="E645" s="145"/>
      <c r="F645" s="145"/>
      <c r="G645" s="145"/>
      <c r="H645" s="145"/>
      <c r="I645" s="145"/>
      <c r="J645" s="145"/>
      <c r="K645" s="145"/>
      <c r="L645" s="145"/>
      <c r="M645" s="145"/>
      <c r="N645" s="258">
        <f>BK645</f>
        <v>0</v>
      </c>
      <c r="O645" s="259"/>
      <c r="P645" s="259"/>
      <c r="Q645" s="259"/>
      <c r="R645" s="138"/>
      <c r="T645" s="139"/>
      <c r="W645" s="140">
        <f>SUM(W646:W681)</f>
        <v>0</v>
      </c>
      <c r="Y645" s="140">
        <f>SUM(Y646:Y681)</f>
        <v>5.1512413399999994</v>
      </c>
      <c r="AA645" s="141">
        <f>SUM(AA646:AA681)</f>
        <v>0</v>
      </c>
      <c r="AR645" s="142" t="s">
        <v>134</v>
      </c>
      <c r="AT645" s="143" t="s">
        <v>74</v>
      </c>
      <c r="AU645" s="143" t="s">
        <v>80</v>
      </c>
      <c r="AY645" s="142" t="s">
        <v>155</v>
      </c>
      <c r="BK645" s="144">
        <f>SUM(BK646:BK681)</f>
        <v>0</v>
      </c>
    </row>
    <row r="646" spans="2:65" s="1" customFormat="1" ht="25.5" customHeight="1">
      <c r="B646" s="119"/>
      <c r="C646" s="146" t="s">
        <v>848</v>
      </c>
      <c r="D646" s="146" t="s">
        <v>156</v>
      </c>
      <c r="E646" s="147" t="s">
        <v>849</v>
      </c>
      <c r="F646" s="241" t="s">
        <v>850</v>
      </c>
      <c r="G646" s="241"/>
      <c r="H646" s="241"/>
      <c r="I646" s="241"/>
      <c r="J646" s="148" t="s">
        <v>249</v>
      </c>
      <c r="K646" s="149">
        <v>597.85</v>
      </c>
      <c r="L646" s="242">
        <v>0</v>
      </c>
      <c r="M646" s="242"/>
      <c r="N646" s="243">
        <f>ROUND(L646*K646,3)</f>
        <v>0</v>
      </c>
      <c r="O646" s="243"/>
      <c r="P646" s="243"/>
      <c r="Q646" s="243"/>
      <c r="R646" s="122"/>
      <c r="T646" s="151" t="s">
        <v>5</v>
      </c>
      <c r="U646" s="42" t="s">
        <v>42</v>
      </c>
      <c r="W646" s="152">
        <f>V646*K646</f>
        <v>0</v>
      </c>
      <c r="X646" s="152">
        <v>0</v>
      </c>
      <c r="Y646" s="152">
        <f>X646*K646</f>
        <v>0</v>
      </c>
      <c r="Z646" s="152">
        <v>0</v>
      </c>
      <c r="AA646" s="153">
        <f>Z646*K646</f>
        <v>0</v>
      </c>
      <c r="AR646" s="20" t="s">
        <v>246</v>
      </c>
      <c r="AT646" s="20" t="s">
        <v>156</v>
      </c>
      <c r="AU646" s="20" t="s">
        <v>134</v>
      </c>
      <c r="AY646" s="20" t="s">
        <v>155</v>
      </c>
      <c r="BE646" s="96">
        <f>IF(U646="základná",N646,0)</f>
        <v>0</v>
      </c>
      <c r="BF646" s="96">
        <f>IF(U646="znížená",N646,0)</f>
        <v>0</v>
      </c>
      <c r="BG646" s="96">
        <f>IF(U646="zákl. prenesená",N646,0)</f>
        <v>0</v>
      </c>
      <c r="BH646" s="96">
        <f>IF(U646="zníž. prenesená",N646,0)</f>
        <v>0</v>
      </c>
      <c r="BI646" s="96">
        <f>IF(U646="nulová",N646,0)</f>
        <v>0</v>
      </c>
      <c r="BJ646" s="20" t="s">
        <v>134</v>
      </c>
      <c r="BK646" s="154">
        <f>ROUND(L646*K646,3)</f>
        <v>0</v>
      </c>
      <c r="BL646" s="20" t="s">
        <v>246</v>
      </c>
      <c r="BM646" s="20" t="s">
        <v>851</v>
      </c>
    </row>
    <row r="647" spans="2:65" s="12" customFormat="1" ht="16.5" customHeight="1">
      <c r="B647" s="167"/>
      <c r="E647" s="168" t="s">
        <v>5</v>
      </c>
      <c r="F647" s="256" t="s">
        <v>432</v>
      </c>
      <c r="G647" s="257"/>
      <c r="H647" s="257"/>
      <c r="I647" s="257"/>
      <c r="K647" s="168" t="s">
        <v>5</v>
      </c>
      <c r="R647" s="169"/>
      <c r="T647" s="170"/>
      <c r="AA647" s="171"/>
      <c r="AT647" s="168" t="s">
        <v>163</v>
      </c>
      <c r="AU647" s="168" t="s">
        <v>134</v>
      </c>
      <c r="AV647" s="12" t="s">
        <v>80</v>
      </c>
      <c r="AW647" s="12" t="s">
        <v>32</v>
      </c>
      <c r="AX647" s="12" t="s">
        <v>75</v>
      </c>
      <c r="AY647" s="168" t="s">
        <v>155</v>
      </c>
    </row>
    <row r="648" spans="2:65" s="10" customFormat="1" ht="16.5" customHeight="1">
      <c r="B648" s="155"/>
      <c r="E648" s="156" t="s">
        <v>5</v>
      </c>
      <c r="F648" s="252" t="s">
        <v>852</v>
      </c>
      <c r="G648" s="253"/>
      <c r="H648" s="253"/>
      <c r="I648" s="253"/>
      <c r="K648" s="157">
        <v>463.9</v>
      </c>
      <c r="R648" s="158"/>
      <c r="T648" s="159"/>
      <c r="AA648" s="160"/>
      <c r="AT648" s="156" t="s">
        <v>163</v>
      </c>
      <c r="AU648" s="156" t="s">
        <v>134</v>
      </c>
      <c r="AV648" s="10" t="s">
        <v>134</v>
      </c>
      <c r="AW648" s="10" t="s">
        <v>32</v>
      </c>
      <c r="AX648" s="10" t="s">
        <v>75</v>
      </c>
      <c r="AY648" s="156" t="s">
        <v>155</v>
      </c>
    </row>
    <row r="649" spans="2:65" s="12" customFormat="1" ht="16.5" customHeight="1">
      <c r="B649" s="167"/>
      <c r="E649" s="168" t="s">
        <v>5</v>
      </c>
      <c r="F649" s="260" t="s">
        <v>853</v>
      </c>
      <c r="G649" s="261"/>
      <c r="H649" s="261"/>
      <c r="I649" s="261"/>
      <c r="K649" s="168" t="s">
        <v>5</v>
      </c>
      <c r="R649" s="169"/>
      <c r="T649" s="170"/>
      <c r="AA649" s="171"/>
      <c r="AT649" s="168" t="s">
        <v>163</v>
      </c>
      <c r="AU649" s="168" t="s">
        <v>134</v>
      </c>
      <c r="AV649" s="12" t="s">
        <v>80</v>
      </c>
      <c r="AW649" s="12" t="s">
        <v>32</v>
      </c>
      <c r="AX649" s="12" t="s">
        <v>75</v>
      </c>
      <c r="AY649" s="168" t="s">
        <v>155</v>
      </c>
    </row>
    <row r="650" spans="2:65" s="10" customFormat="1" ht="16.5" customHeight="1">
      <c r="B650" s="155"/>
      <c r="E650" s="156" t="s">
        <v>5</v>
      </c>
      <c r="F650" s="252" t="s">
        <v>854</v>
      </c>
      <c r="G650" s="253"/>
      <c r="H650" s="253"/>
      <c r="I650" s="253"/>
      <c r="K650" s="157">
        <v>58.75</v>
      </c>
      <c r="R650" s="158"/>
      <c r="T650" s="159"/>
      <c r="AA650" s="160"/>
      <c r="AT650" s="156" t="s">
        <v>163</v>
      </c>
      <c r="AU650" s="156" t="s">
        <v>134</v>
      </c>
      <c r="AV650" s="10" t="s">
        <v>134</v>
      </c>
      <c r="AW650" s="10" t="s">
        <v>32</v>
      </c>
      <c r="AX650" s="10" t="s">
        <v>75</v>
      </c>
      <c r="AY650" s="156" t="s">
        <v>155</v>
      </c>
    </row>
    <row r="651" spans="2:65" s="12" customFormat="1" ht="16.5" customHeight="1">
      <c r="B651" s="167"/>
      <c r="E651" s="168" t="s">
        <v>5</v>
      </c>
      <c r="F651" s="260" t="s">
        <v>855</v>
      </c>
      <c r="G651" s="261"/>
      <c r="H651" s="261"/>
      <c r="I651" s="261"/>
      <c r="K651" s="168" t="s">
        <v>5</v>
      </c>
      <c r="R651" s="169"/>
      <c r="T651" s="170"/>
      <c r="AA651" s="171"/>
      <c r="AT651" s="168" t="s">
        <v>163</v>
      </c>
      <c r="AU651" s="168" t="s">
        <v>134</v>
      </c>
      <c r="AV651" s="12" t="s">
        <v>80</v>
      </c>
      <c r="AW651" s="12" t="s">
        <v>32</v>
      </c>
      <c r="AX651" s="12" t="s">
        <v>75</v>
      </c>
      <c r="AY651" s="168" t="s">
        <v>155</v>
      </c>
    </row>
    <row r="652" spans="2:65" s="10" customFormat="1" ht="16.5" customHeight="1">
      <c r="B652" s="155"/>
      <c r="E652" s="156" t="s">
        <v>5</v>
      </c>
      <c r="F652" s="252" t="s">
        <v>856</v>
      </c>
      <c r="G652" s="253"/>
      <c r="H652" s="253"/>
      <c r="I652" s="253"/>
      <c r="K652" s="157">
        <v>75.2</v>
      </c>
      <c r="R652" s="158"/>
      <c r="T652" s="159"/>
      <c r="AA652" s="160"/>
      <c r="AT652" s="156" t="s">
        <v>163</v>
      </c>
      <c r="AU652" s="156" t="s">
        <v>134</v>
      </c>
      <c r="AV652" s="10" t="s">
        <v>134</v>
      </c>
      <c r="AW652" s="10" t="s">
        <v>32</v>
      </c>
      <c r="AX652" s="10" t="s">
        <v>75</v>
      </c>
      <c r="AY652" s="156" t="s">
        <v>155</v>
      </c>
    </row>
    <row r="653" spans="2:65" s="11" customFormat="1" ht="16.5" customHeight="1">
      <c r="B653" s="161"/>
      <c r="E653" s="162" t="s">
        <v>5</v>
      </c>
      <c r="F653" s="254" t="s">
        <v>166</v>
      </c>
      <c r="G653" s="255"/>
      <c r="H653" s="255"/>
      <c r="I653" s="255"/>
      <c r="K653" s="163">
        <v>597.85</v>
      </c>
      <c r="R653" s="164"/>
      <c r="T653" s="165"/>
      <c r="AA653" s="166"/>
      <c r="AT653" s="162" t="s">
        <v>163</v>
      </c>
      <c r="AU653" s="162" t="s">
        <v>134</v>
      </c>
      <c r="AV653" s="11" t="s">
        <v>160</v>
      </c>
      <c r="AW653" s="11" t="s">
        <v>32</v>
      </c>
      <c r="AX653" s="11" t="s">
        <v>80</v>
      </c>
      <c r="AY653" s="162" t="s">
        <v>155</v>
      </c>
    </row>
    <row r="654" spans="2:65" s="1" customFormat="1" ht="51" customHeight="1">
      <c r="B654" s="119"/>
      <c r="C654" s="172" t="s">
        <v>857</v>
      </c>
      <c r="D654" s="172" t="s">
        <v>472</v>
      </c>
      <c r="E654" s="173" t="s">
        <v>858</v>
      </c>
      <c r="F654" s="262" t="s">
        <v>1389</v>
      </c>
      <c r="G654" s="262"/>
      <c r="H654" s="262"/>
      <c r="I654" s="262"/>
      <c r="J654" s="174" t="s">
        <v>249</v>
      </c>
      <c r="K654" s="175">
        <v>687.52800000000002</v>
      </c>
      <c r="L654" s="263">
        <v>0</v>
      </c>
      <c r="M654" s="263"/>
      <c r="N654" s="264">
        <f>ROUND(L654*K654,3)</f>
        <v>0</v>
      </c>
      <c r="O654" s="243"/>
      <c r="P654" s="243"/>
      <c r="Q654" s="243"/>
      <c r="R654" s="122"/>
      <c r="T654" s="151" t="s">
        <v>5</v>
      </c>
      <c r="U654" s="42" t="s">
        <v>42</v>
      </c>
      <c r="W654" s="152">
        <f>V654*K654</f>
        <v>0</v>
      </c>
      <c r="X654" s="152">
        <v>5.13E-3</v>
      </c>
      <c r="Y654" s="152">
        <f>X654*K654</f>
        <v>3.5270186400000001</v>
      </c>
      <c r="Z654" s="152">
        <v>0</v>
      </c>
      <c r="AA654" s="153">
        <f>Z654*K654</f>
        <v>0</v>
      </c>
      <c r="AR654" s="20" t="s">
        <v>356</v>
      </c>
      <c r="AT654" s="20" t="s">
        <v>472</v>
      </c>
      <c r="AU654" s="20" t="s">
        <v>134</v>
      </c>
      <c r="AY654" s="20" t="s">
        <v>155</v>
      </c>
      <c r="BE654" s="96">
        <f>IF(U654="základná",N654,0)</f>
        <v>0</v>
      </c>
      <c r="BF654" s="96">
        <f>IF(U654="znížená",N654,0)</f>
        <v>0</v>
      </c>
      <c r="BG654" s="96">
        <f>IF(U654="zákl. prenesená",N654,0)</f>
        <v>0</v>
      </c>
      <c r="BH654" s="96">
        <f>IF(U654="zníž. prenesená",N654,0)</f>
        <v>0</v>
      </c>
      <c r="BI654" s="96">
        <f>IF(U654="nulová",N654,0)</f>
        <v>0</v>
      </c>
      <c r="BJ654" s="20" t="s">
        <v>134</v>
      </c>
      <c r="BK654" s="154">
        <f>ROUND(L654*K654,3)</f>
        <v>0</v>
      </c>
      <c r="BL654" s="20" t="s">
        <v>246</v>
      </c>
      <c r="BM654" s="20" t="s">
        <v>859</v>
      </c>
    </row>
    <row r="655" spans="2:65" s="1" customFormat="1" ht="38.25" customHeight="1">
      <c r="B655" s="119"/>
      <c r="C655" s="146" t="s">
        <v>860</v>
      </c>
      <c r="D655" s="146" t="s">
        <v>156</v>
      </c>
      <c r="E655" s="147" t="s">
        <v>861</v>
      </c>
      <c r="F655" s="241" t="s">
        <v>862</v>
      </c>
      <c r="G655" s="241"/>
      <c r="H655" s="241"/>
      <c r="I655" s="241"/>
      <c r="J655" s="148" t="s">
        <v>249</v>
      </c>
      <c r="K655" s="149">
        <v>559.78</v>
      </c>
      <c r="L655" s="242">
        <v>0</v>
      </c>
      <c r="M655" s="242"/>
      <c r="N655" s="243">
        <f>ROUND(L655*K655,3)</f>
        <v>0</v>
      </c>
      <c r="O655" s="243"/>
      <c r="P655" s="243"/>
      <c r="Q655" s="243"/>
      <c r="R655" s="122"/>
      <c r="T655" s="151" t="s">
        <v>5</v>
      </c>
      <c r="U655" s="42" t="s">
        <v>42</v>
      </c>
      <c r="W655" s="152">
        <f>V655*K655</f>
        <v>0</v>
      </c>
      <c r="X655" s="152">
        <v>2.2000000000000001E-4</v>
      </c>
      <c r="Y655" s="152">
        <f>X655*K655</f>
        <v>0.1231516</v>
      </c>
      <c r="Z655" s="152">
        <v>0</v>
      </c>
      <c r="AA655" s="153">
        <f>Z655*K655</f>
        <v>0</v>
      </c>
      <c r="AR655" s="20" t="s">
        <v>246</v>
      </c>
      <c r="AT655" s="20" t="s">
        <v>156</v>
      </c>
      <c r="AU655" s="20" t="s">
        <v>134</v>
      </c>
      <c r="AY655" s="20" t="s">
        <v>155</v>
      </c>
      <c r="BE655" s="96">
        <f>IF(U655="základná",N655,0)</f>
        <v>0</v>
      </c>
      <c r="BF655" s="96">
        <f>IF(U655="znížená",N655,0)</f>
        <v>0</v>
      </c>
      <c r="BG655" s="96">
        <f>IF(U655="zákl. prenesená",N655,0)</f>
        <v>0</v>
      </c>
      <c r="BH655" s="96">
        <f>IF(U655="zníž. prenesená",N655,0)</f>
        <v>0</v>
      </c>
      <c r="BI655" s="96">
        <f>IF(U655="nulová",N655,0)</f>
        <v>0</v>
      </c>
      <c r="BJ655" s="20" t="s">
        <v>134</v>
      </c>
      <c r="BK655" s="154">
        <f>ROUND(L655*K655,3)</f>
        <v>0</v>
      </c>
      <c r="BL655" s="20" t="s">
        <v>246</v>
      </c>
      <c r="BM655" s="20" t="s">
        <v>863</v>
      </c>
    </row>
    <row r="656" spans="2:65" s="12" customFormat="1" ht="16.5" customHeight="1">
      <c r="B656" s="167"/>
      <c r="E656" s="168" t="s">
        <v>5</v>
      </c>
      <c r="F656" s="256" t="s">
        <v>432</v>
      </c>
      <c r="G656" s="257"/>
      <c r="H656" s="257"/>
      <c r="I656" s="257"/>
      <c r="K656" s="168" t="s">
        <v>5</v>
      </c>
      <c r="R656" s="169"/>
      <c r="T656" s="170"/>
      <c r="AA656" s="171"/>
      <c r="AT656" s="168" t="s">
        <v>163</v>
      </c>
      <c r="AU656" s="168" t="s">
        <v>134</v>
      </c>
      <c r="AV656" s="12" t="s">
        <v>80</v>
      </c>
      <c r="AW656" s="12" t="s">
        <v>32</v>
      </c>
      <c r="AX656" s="12" t="s">
        <v>75</v>
      </c>
      <c r="AY656" s="168" t="s">
        <v>155</v>
      </c>
    </row>
    <row r="657" spans="2:65" s="10" customFormat="1" ht="16.5" customHeight="1">
      <c r="B657" s="155"/>
      <c r="E657" s="156" t="s">
        <v>5</v>
      </c>
      <c r="F657" s="252" t="s">
        <v>864</v>
      </c>
      <c r="G657" s="253"/>
      <c r="H657" s="253"/>
      <c r="I657" s="253"/>
      <c r="K657" s="157">
        <v>439.06</v>
      </c>
      <c r="R657" s="158"/>
      <c r="T657" s="159"/>
      <c r="AA657" s="160"/>
      <c r="AT657" s="156" t="s">
        <v>163</v>
      </c>
      <c r="AU657" s="156" t="s">
        <v>134</v>
      </c>
      <c r="AV657" s="10" t="s">
        <v>134</v>
      </c>
      <c r="AW657" s="10" t="s">
        <v>32</v>
      </c>
      <c r="AX657" s="10" t="s">
        <v>75</v>
      </c>
      <c r="AY657" s="156" t="s">
        <v>155</v>
      </c>
    </row>
    <row r="658" spans="2:65" s="12" customFormat="1" ht="16.5" customHeight="1">
      <c r="B658" s="167"/>
      <c r="E658" s="168" t="s">
        <v>5</v>
      </c>
      <c r="F658" s="260" t="s">
        <v>853</v>
      </c>
      <c r="G658" s="261"/>
      <c r="H658" s="261"/>
      <c r="I658" s="261"/>
      <c r="K658" s="168" t="s">
        <v>5</v>
      </c>
      <c r="R658" s="169"/>
      <c r="T658" s="170"/>
      <c r="AA658" s="171"/>
      <c r="AT658" s="168" t="s">
        <v>163</v>
      </c>
      <c r="AU658" s="168" t="s">
        <v>134</v>
      </c>
      <c r="AV658" s="12" t="s">
        <v>80</v>
      </c>
      <c r="AW658" s="12" t="s">
        <v>32</v>
      </c>
      <c r="AX658" s="12" t="s">
        <v>75</v>
      </c>
      <c r="AY658" s="168" t="s">
        <v>155</v>
      </c>
    </row>
    <row r="659" spans="2:65" s="10" customFormat="1" ht="16.5" customHeight="1">
      <c r="B659" s="155"/>
      <c r="E659" s="156" t="s">
        <v>5</v>
      </c>
      <c r="F659" s="252" t="s">
        <v>865</v>
      </c>
      <c r="G659" s="253"/>
      <c r="H659" s="253"/>
      <c r="I659" s="253"/>
      <c r="K659" s="157">
        <v>53.68</v>
      </c>
      <c r="R659" s="158"/>
      <c r="T659" s="159"/>
      <c r="AA659" s="160"/>
      <c r="AT659" s="156" t="s">
        <v>163</v>
      </c>
      <c r="AU659" s="156" t="s">
        <v>134</v>
      </c>
      <c r="AV659" s="10" t="s">
        <v>134</v>
      </c>
      <c r="AW659" s="10" t="s">
        <v>32</v>
      </c>
      <c r="AX659" s="10" t="s">
        <v>75</v>
      </c>
      <c r="AY659" s="156" t="s">
        <v>155</v>
      </c>
    </row>
    <row r="660" spans="2:65" s="12" customFormat="1" ht="16.5" customHeight="1">
      <c r="B660" s="167"/>
      <c r="E660" s="168" t="s">
        <v>5</v>
      </c>
      <c r="F660" s="260" t="s">
        <v>855</v>
      </c>
      <c r="G660" s="261"/>
      <c r="H660" s="261"/>
      <c r="I660" s="261"/>
      <c r="K660" s="168" t="s">
        <v>5</v>
      </c>
      <c r="R660" s="169"/>
      <c r="T660" s="170"/>
      <c r="AA660" s="171"/>
      <c r="AT660" s="168" t="s">
        <v>163</v>
      </c>
      <c r="AU660" s="168" t="s">
        <v>134</v>
      </c>
      <c r="AV660" s="12" t="s">
        <v>80</v>
      </c>
      <c r="AW660" s="12" t="s">
        <v>32</v>
      </c>
      <c r="AX660" s="12" t="s">
        <v>75</v>
      </c>
      <c r="AY660" s="168" t="s">
        <v>155</v>
      </c>
    </row>
    <row r="661" spans="2:65" s="10" customFormat="1" ht="16.5" customHeight="1">
      <c r="B661" s="155"/>
      <c r="E661" s="156" t="s">
        <v>5</v>
      </c>
      <c r="F661" s="252" t="s">
        <v>866</v>
      </c>
      <c r="G661" s="253"/>
      <c r="H661" s="253"/>
      <c r="I661" s="253"/>
      <c r="K661" s="157">
        <v>67.040000000000006</v>
      </c>
      <c r="R661" s="158"/>
      <c r="T661" s="159"/>
      <c r="AA661" s="160"/>
      <c r="AT661" s="156" t="s">
        <v>163</v>
      </c>
      <c r="AU661" s="156" t="s">
        <v>134</v>
      </c>
      <c r="AV661" s="10" t="s">
        <v>134</v>
      </c>
      <c r="AW661" s="10" t="s">
        <v>32</v>
      </c>
      <c r="AX661" s="10" t="s">
        <v>75</v>
      </c>
      <c r="AY661" s="156" t="s">
        <v>155</v>
      </c>
    </row>
    <row r="662" spans="2:65" s="11" customFormat="1" ht="16.5" customHeight="1">
      <c r="B662" s="161"/>
      <c r="E662" s="162" t="s">
        <v>5</v>
      </c>
      <c r="F662" s="254" t="s">
        <v>166</v>
      </c>
      <c r="G662" s="255"/>
      <c r="H662" s="255"/>
      <c r="I662" s="255"/>
      <c r="K662" s="163">
        <v>559.78</v>
      </c>
      <c r="R662" s="164"/>
      <c r="T662" s="165"/>
      <c r="AA662" s="166"/>
      <c r="AT662" s="162" t="s">
        <v>163</v>
      </c>
      <c r="AU662" s="162" t="s">
        <v>134</v>
      </c>
      <c r="AV662" s="11" t="s">
        <v>160</v>
      </c>
      <c r="AW662" s="11" t="s">
        <v>32</v>
      </c>
      <c r="AX662" s="11" t="s">
        <v>80</v>
      </c>
      <c r="AY662" s="162" t="s">
        <v>155</v>
      </c>
    </row>
    <row r="663" spans="2:65" s="1" customFormat="1" ht="38.25" customHeight="1">
      <c r="B663" s="119"/>
      <c r="C663" s="172" t="s">
        <v>867</v>
      </c>
      <c r="D663" s="172" t="s">
        <v>472</v>
      </c>
      <c r="E663" s="173" t="s">
        <v>868</v>
      </c>
      <c r="F663" s="262" t="s">
        <v>1391</v>
      </c>
      <c r="G663" s="262"/>
      <c r="H663" s="262"/>
      <c r="I663" s="262"/>
      <c r="J663" s="174" t="s">
        <v>249</v>
      </c>
      <c r="K663" s="175">
        <v>643.74699999999996</v>
      </c>
      <c r="L663" s="263">
        <v>0</v>
      </c>
      <c r="M663" s="263"/>
      <c r="N663" s="264">
        <f>ROUND(L663*K663,3)</f>
        <v>0</v>
      </c>
      <c r="O663" s="243"/>
      <c r="P663" s="243"/>
      <c r="Q663" s="243"/>
      <c r="R663" s="122"/>
      <c r="T663" s="151" t="s">
        <v>5</v>
      </c>
      <c r="U663" s="42" t="s">
        <v>42</v>
      </c>
      <c r="W663" s="152">
        <f>V663*K663</f>
        <v>0</v>
      </c>
      <c r="X663" s="152">
        <v>1.9E-3</v>
      </c>
      <c r="Y663" s="152">
        <f>X663*K663</f>
        <v>1.2231193</v>
      </c>
      <c r="Z663" s="152">
        <v>0</v>
      </c>
      <c r="AA663" s="153">
        <f>Z663*K663</f>
        <v>0</v>
      </c>
      <c r="AR663" s="20" t="s">
        <v>356</v>
      </c>
      <c r="AT663" s="20" t="s">
        <v>472</v>
      </c>
      <c r="AU663" s="20" t="s">
        <v>134</v>
      </c>
      <c r="AY663" s="20" t="s">
        <v>155</v>
      </c>
      <c r="BE663" s="96">
        <f>IF(U663="základná",N663,0)</f>
        <v>0</v>
      </c>
      <c r="BF663" s="96">
        <f>IF(U663="znížená",N663,0)</f>
        <v>0</v>
      </c>
      <c r="BG663" s="96">
        <f>IF(U663="zákl. prenesená",N663,0)</f>
        <v>0</v>
      </c>
      <c r="BH663" s="96">
        <f>IF(U663="zníž. prenesená",N663,0)</f>
        <v>0</v>
      </c>
      <c r="BI663" s="96">
        <f>IF(U663="nulová",N663,0)</f>
        <v>0</v>
      </c>
      <c r="BJ663" s="20" t="s">
        <v>134</v>
      </c>
      <c r="BK663" s="154">
        <f>ROUND(L663*K663,3)</f>
        <v>0</v>
      </c>
      <c r="BL663" s="20" t="s">
        <v>246</v>
      </c>
      <c r="BM663" s="20" t="s">
        <v>869</v>
      </c>
    </row>
    <row r="664" spans="2:65" s="1" customFormat="1" ht="25.5" customHeight="1">
      <c r="B664" s="119"/>
      <c r="C664" s="146" t="s">
        <v>870</v>
      </c>
      <c r="D664" s="146" t="s">
        <v>156</v>
      </c>
      <c r="E664" s="147" t="s">
        <v>871</v>
      </c>
      <c r="F664" s="241" t="s">
        <v>872</v>
      </c>
      <c r="G664" s="241"/>
      <c r="H664" s="241"/>
      <c r="I664" s="241"/>
      <c r="J664" s="148" t="s">
        <v>353</v>
      </c>
      <c r="K664" s="149">
        <v>3</v>
      </c>
      <c r="L664" s="242">
        <v>0</v>
      </c>
      <c r="M664" s="242"/>
      <c r="N664" s="243">
        <f>ROUND(L664*K664,3)</f>
        <v>0</v>
      </c>
      <c r="O664" s="243"/>
      <c r="P664" s="243"/>
      <c r="Q664" s="243"/>
      <c r="R664" s="122"/>
      <c r="T664" s="151" t="s">
        <v>5</v>
      </c>
      <c r="U664" s="42" t="s">
        <v>42</v>
      </c>
      <c r="W664" s="152">
        <f>V664*K664</f>
        <v>0</v>
      </c>
      <c r="X664" s="152">
        <v>6.0000000000000002E-5</v>
      </c>
      <c r="Y664" s="152">
        <f>X664*K664</f>
        <v>1.8000000000000001E-4</v>
      </c>
      <c r="Z664" s="152">
        <v>0</v>
      </c>
      <c r="AA664" s="153">
        <f>Z664*K664</f>
        <v>0</v>
      </c>
      <c r="AR664" s="20" t="s">
        <v>246</v>
      </c>
      <c r="AT664" s="20" t="s">
        <v>156</v>
      </c>
      <c r="AU664" s="20" t="s">
        <v>134</v>
      </c>
      <c r="AY664" s="20" t="s">
        <v>155</v>
      </c>
      <c r="BE664" s="96">
        <f>IF(U664="základná",N664,0)</f>
        <v>0</v>
      </c>
      <c r="BF664" s="96">
        <f>IF(U664="znížená",N664,0)</f>
        <v>0</v>
      </c>
      <c r="BG664" s="96">
        <f>IF(U664="zákl. prenesená",N664,0)</f>
        <v>0</v>
      </c>
      <c r="BH664" s="96">
        <f>IF(U664="zníž. prenesená",N664,0)</f>
        <v>0</v>
      </c>
      <c r="BI664" s="96">
        <f>IF(U664="nulová",N664,0)</f>
        <v>0</v>
      </c>
      <c r="BJ664" s="20" t="s">
        <v>134</v>
      </c>
      <c r="BK664" s="154">
        <f>ROUND(L664*K664,3)</f>
        <v>0</v>
      </c>
      <c r="BL664" s="20" t="s">
        <v>246</v>
      </c>
      <c r="BM664" s="20" t="s">
        <v>873</v>
      </c>
    </row>
    <row r="665" spans="2:65" s="1" customFormat="1" ht="38.25" customHeight="1">
      <c r="B665" s="119"/>
      <c r="C665" s="172" t="s">
        <v>874</v>
      </c>
      <c r="D665" s="172" t="s">
        <v>472</v>
      </c>
      <c r="E665" s="173" t="s">
        <v>875</v>
      </c>
      <c r="F665" s="262" t="s">
        <v>1392</v>
      </c>
      <c r="G665" s="262"/>
      <c r="H665" s="262"/>
      <c r="I665" s="262"/>
      <c r="J665" s="174" t="s">
        <v>353</v>
      </c>
      <c r="K665" s="175">
        <v>3</v>
      </c>
      <c r="L665" s="263">
        <v>0</v>
      </c>
      <c r="M665" s="263"/>
      <c r="N665" s="264">
        <f>ROUND(L665*K665,3)</f>
        <v>0</v>
      </c>
      <c r="O665" s="243"/>
      <c r="P665" s="243"/>
      <c r="Q665" s="243"/>
      <c r="R665" s="122"/>
      <c r="T665" s="151" t="s">
        <v>5</v>
      </c>
      <c r="U665" s="42" t="s">
        <v>42</v>
      </c>
      <c r="W665" s="152">
        <f>V665*K665</f>
        <v>0</v>
      </c>
      <c r="X665" s="152">
        <v>1.2600000000000001E-3</v>
      </c>
      <c r="Y665" s="152">
        <f>X665*K665</f>
        <v>3.7800000000000004E-3</v>
      </c>
      <c r="Z665" s="152">
        <v>0</v>
      </c>
      <c r="AA665" s="153">
        <f>Z665*K665</f>
        <v>0</v>
      </c>
      <c r="AR665" s="20" t="s">
        <v>356</v>
      </c>
      <c r="AT665" s="20" t="s">
        <v>472</v>
      </c>
      <c r="AU665" s="20" t="s">
        <v>134</v>
      </c>
      <c r="AY665" s="20" t="s">
        <v>155</v>
      </c>
      <c r="BE665" s="96">
        <f>IF(U665="základná",N665,0)</f>
        <v>0</v>
      </c>
      <c r="BF665" s="96">
        <f>IF(U665="znížená",N665,0)</f>
        <v>0</v>
      </c>
      <c r="BG665" s="96">
        <f>IF(U665="zákl. prenesená",N665,0)</f>
        <v>0</v>
      </c>
      <c r="BH665" s="96">
        <f>IF(U665="zníž. prenesená",N665,0)</f>
        <v>0</v>
      </c>
      <c r="BI665" s="96">
        <f>IF(U665="nulová",N665,0)</f>
        <v>0</v>
      </c>
      <c r="BJ665" s="20" t="s">
        <v>134</v>
      </c>
      <c r="BK665" s="154">
        <f>ROUND(L665*K665,3)</f>
        <v>0</v>
      </c>
      <c r="BL665" s="20" t="s">
        <v>246</v>
      </c>
      <c r="BM665" s="20" t="s">
        <v>876</v>
      </c>
    </row>
    <row r="666" spans="2:65" s="1" customFormat="1" ht="38.25" customHeight="1">
      <c r="B666" s="119"/>
      <c r="C666" s="146" t="s">
        <v>877</v>
      </c>
      <c r="D666" s="146" t="s">
        <v>156</v>
      </c>
      <c r="E666" s="147" t="s">
        <v>878</v>
      </c>
      <c r="F666" s="241" t="s">
        <v>879</v>
      </c>
      <c r="G666" s="241"/>
      <c r="H666" s="241"/>
      <c r="I666" s="241"/>
      <c r="J666" s="148" t="s">
        <v>474</v>
      </c>
      <c r="K666" s="149">
        <v>160.9</v>
      </c>
      <c r="L666" s="242">
        <v>0</v>
      </c>
      <c r="M666" s="242"/>
      <c r="N666" s="243">
        <f>ROUND(L666*K666,3)</f>
        <v>0</v>
      </c>
      <c r="O666" s="243"/>
      <c r="P666" s="243"/>
      <c r="Q666" s="243"/>
      <c r="R666" s="122"/>
      <c r="T666" s="151" t="s">
        <v>5</v>
      </c>
      <c r="U666" s="42" t="s">
        <v>42</v>
      </c>
      <c r="W666" s="152">
        <f>V666*K666</f>
        <v>0</v>
      </c>
      <c r="X666" s="152">
        <v>5.0000000000000002E-5</v>
      </c>
      <c r="Y666" s="152">
        <f>X666*K666</f>
        <v>8.0450000000000001E-3</v>
      </c>
      <c r="Z666" s="152">
        <v>0</v>
      </c>
      <c r="AA666" s="153">
        <f>Z666*K666</f>
        <v>0</v>
      </c>
      <c r="AR666" s="20" t="s">
        <v>246</v>
      </c>
      <c r="AT666" s="20" t="s">
        <v>156</v>
      </c>
      <c r="AU666" s="20" t="s">
        <v>134</v>
      </c>
      <c r="AY666" s="20" t="s">
        <v>155</v>
      </c>
      <c r="BE666" s="96">
        <f>IF(U666="základná",N666,0)</f>
        <v>0</v>
      </c>
      <c r="BF666" s="96">
        <f>IF(U666="znížená",N666,0)</f>
        <v>0</v>
      </c>
      <c r="BG666" s="96">
        <f>IF(U666="zákl. prenesená",N666,0)</f>
        <v>0</v>
      </c>
      <c r="BH666" s="96">
        <f>IF(U666="zníž. prenesená",N666,0)</f>
        <v>0</v>
      </c>
      <c r="BI666" s="96">
        <f>IF(U666="nulová",N666,0)</f>
        <v>0</v>
      </c>
      <c r="BJ666" s="20" t="s">
        <v>134</v>
      </c>
      <c r="BK666" s="154">
        <f>ROUND(L666*K666,3)</f>
        <v>0</v>
      </c>
      <c r="BL666" s="20" t="s">
        <v>246</v>
      </c>
      <c r="BM666" s="20" t="s">
        <v>880</v>
      </c>
    </row>
    <row r="667" spans="2:65" s="10" customFormat="1" ht="16.5" customHeight="1">
      <c r="B667" s="155"/>
      <c r="E667" s="156" t="s">
        <v>5</v>
      </c>
      <c r="F667" s="250" t="s">
        <v>881</v>
      </c>
      <c r="G667" s="251"/>
      <c r="H667" s="251"/>
      <c r="I667" s="251"/>
      <c r="K667" s="157">
        <v>160.9</v>
      </c>
      <c r="R667" s="158"/>
      <c r="T667" s="159"/>
      <c r="AA667" s="160"/>
      <c r="AT667" s="156" t="s">
        <v>163</v>
      </c>
      <c r="AU667" s="156" t="s">
        <v>134</v>
      </c>
      <c r="AV667" s="10" t="s">
        <v>134</v>
      </c>
      <c r="AW667" s="10" t="s">
        <v>32</v>
      </c>
      <c r="AX667" s="10" t="s">
        <v>80</v>
      </c>
      <c r="AY667" s="156" t="s">
        <v>155</v>
      </c>
    </row>
    <row r="668" spans="2:65" s="1" customFormat="1" ht="38.25" customHeight="1">
      <c r="B668" s="119"/>
      <c r="C668" s="146" t="s">
        <v>882</v>
      </c>
      <c r="D668" s="146" t="s">
        <v>156</v>
      </c>
      <c r="E668" s="147" t="s">
        <v>883</v>
      </c>
      <c r="F668" s="241" t="s">
        <v>884</v>
      </c>
      <c r="G668" s="241"/>
      <c r="H668" s="241"/>
      <c r="I668" s="241"/>
      <c r="J668" s="148" t="s">
        <v>474</v>
      </c>
      <c r="K668" s="149">
        <v>127.2</v>
      </c>
      <c r="L668" s="242">
        <v>0</v>
      </c>
      <c r="M668" s="242"/>
      <c r="N668" s="243">
        <f>ROUND(L668*K668,3)</f>
        <v>0</v>
      </c>
      <c r="O668" s="243"/>
      <c r="P668" s="243"/>
      <c r="Q668" s="243"/>
      <c r="R668" s="122"/>
      <c r="T668" s="151" t="s">
        <v>5</v>
      </c>
      <c r="U668" s="42" t="s">
        <v>42</v>
      </c>
      <c r="W668" s="152">
        <f>V668*K668</f>
        <v>0</v>
      </c>
      <c r="X668" s="152">
        <v>4.0000000000000003E-5</v>
      </c>
      <c r="Y668" s="152">
        <f>X668*K668</f>
        <v>5.0880000000000005E-3</v>
      </c>
      <c r="Z668" s="152">
        <v>0</v>
      </c>
      <c r="AA668" s="153">
        <f>Z668*K668</f>
        <v>0</v>
      </c>
      <c r="AR668" s="20" t="s">
        <v>246</v>
      </c>
      <c r="AT668" s="20" t="s">
        <v>156</v>
      </c>
      <c r="AU668" s="20" t="s">
        <v>134</v>
      </c>
      <c r="AY668" s="20" t="s">
        <v>155</v>
      </c>
      <c r="BE668" s="96">
        <f>IF(U668="základná",N668,0)</f>
        <v>0</v>
      </c>
      <c r="BF668" s="96">
        <f>IF(U668="znížená",N668,0)</f>
        <v>0</v>
      </c>
      <c r="BG668" s="96">
        <f>IF(U668="zákl. prenesená",N668,0)</f>
        <v>0</v>
      </c>
      <c r="BH668" s="96">
        <f>IF(U668="zníž. prenesená",N668,0)</f>
        <v>0</v>
      </c>
      <c r="BI668" s="96">
        <f>IF(U668="nulová",N668,0)</f>
        <v>0</v>
      </c>
      <c r="BJ668" s="20" t="s">
        <v>134</v>
      </c>
      <c r="BK668" s="154">
        <f>ROUND(L668*K668,3)</f>
        <v>0</v>
      </c>
      <c r="BL668" s="20" t="s">
        <v>246</v>
      </c>
      <c r="BM668" s="20" t="s">
        <v>885</v>
      </c>
    </row>
    <row r="669" spans="2:65" s="10" customFormat="1" ht="16.5" customHeight="1">
      <c r="B669" s="155"/>
      <c r="E669" s="156" t="s">
        <v>5</v>
      </c>
      <c r="F669" s="250" t="s">
        <v>886</v>
      </c>
      <c r="G669" s="251"/>
      <c r="H669" s="251"/>
      <c r="I669" s="251"/>
      <c r="K669" s="157">
        <v>127.2</v>
      </c>
      <c r="R669" s="158"/>
      <c r="T669" s="159"/>
      <c r="AA669" s="160"/>
      <c r="AT669" s="156" t="s">
        <v>163</v>
      </c>
      <c r="AU669" s="156" t="s">
        <v>134</v>
      </c>
      <c r="AV669" s="10" t="s">
        <v>134</v>
      </c>
      <c r="AW669" s="10" t="s">
        <v>32</v>
      </c>
      <c r="AX669" s="10" t="s">
        <v>80</v>
      </c>
      <c r="AY669" s="156" t="s">
        <v>155</v>
      </c>
    </row>
    <row r="670" spans="2:65" s="1" customFormat="1" ht="51" customHeight="1">
      <c r="B670" s="119"/>
      <c r="C670" s="146" t="s">
        <v>887</v>
      </c>
      <c r="D670" s="146" t="s">
        <v>156</v>
      </c>
      <c r="E670" s="147" t="s">
        <v>888</v>
      </c>
      <c r="F670" s="241" t="s">
        <v>889</v>
      </c>
      <c r="G670" s="241"/>
      <c r="H670" s="241"/>
      <c r="I670" s="241"/>
      <c r="J670" s="148" t="s">
        <v>474</v>
      </c>
      <c r="K670" s="149">
        <v>24</v>
      </c>
      <c r="L670" s="242">
        <v>0</v>
      </c>
      <c r="M670" s="242"/>
      <c r="N670" s="243">
        <f>ROUND(L670*K670,3)</f>
        <v>0</v>
      </c>
      <c r="O670" s="243"/>
      <c r="P670" s="243"/>
      <c r="Q670" s="243"/>
      <c r="R670" s="122"/>
      <c r="T670" s="151" t="s">
        <v>5</v>
      </c>
      <c r="U670" s="42" t="s">
        <v>42</v>
      </c>
      <c r="W670" s="152">
        <f>V670*K670</f>
        <v>0</v>
      </c>
      <c r="X670" s="152">
        <v>1.3999999999999999E-4</v>
      </c>
      <c r="Y670" s="152">
        <f>X670*K670</f>
        <v>3.3599999999999997E-3</v>
      </c>
      <c r="Z670" s="152">
        <v>0</v>
      </c>
      <c r="AA670" s="153">
        <f>Z670*K670</f>
        <v>0</v>
      </c>
      <c r="AR670" s="20" t="s">
        <v>246</v>
      </c>
      <c r="AT670" s="20" t="s">
        <v>156</v>
      </c>
      <c r="AU670" s="20" t="s">
        <v>134</v>
      </c>
      <c r="AY670" s="20" t="s">
        <v>155</v>
      </c>
      <c r="BE670" s="96">
        <f>IF(U670="základná",N670,0)</f>
        <v>0</v>
      </c>
      <c r="BF670" s="96">
        <f>IF(U670="znížená",N670,0)</f>
        <v>0</v>
      </c>
      <c r="BG670" s="96">
        <f>IF(U670="zákl. prenesená",N670,0)</f>
        <v>0</v>
      </c>
      <c r="BH670" s="96">
        <f>IF(U670="zníž. prenesená",N670,0)</f>
        <v>0</v>
      </c>
      <c r="BI670" s="96">
        <f>IF(U670="nulová",N670,0)</f>
        <v>0</v>
      </c>
      <c r="BJ670" s="20" t="s">
        <v>134</v>
      </c>
      <c r="BK670" s="154">
        <f>ROUND(L670*K670,3)</f>
        <v>0</v>
      </c>
      <c r="BL670" s="20" t="s">
        <v>246</v>
      </c>
      <c r="BM670" s="20" t="s">
        <v>890</v>
      </c>
    </row>
    <row r="671" spans="2:65" s="10" customFormat="1" ht="16.5" customHeight="1">
      <c r="B671" s="155"/>
      <c r="E671" s="156" t="s">
        <v>5</v>
      </c>
      <c r="F671" s="250" t="s">
        <v>891</v>
      </c>
      <c r="G671" s="251"/>
      <c r="H671" s="251"/>
      <c r="I671" s="251"/>
      <c r="K671" s="157">
        <v>24</v>
      </c>
      <c r="R671" s="158"/>
      <c r="T671" s="159"/>
      <c r="AA671" s="160"/>
      <c r="AT671" s="156" t="s">
        <v>163</v>
      </c>
      <c r="AU671" s="156" t="s">
        <v>134</v>
      </c>
      <c r="AV671" s="10" t="s">
        <v>134</v>
      </c>
      <c r="AW671" s="10" t="s">
        <v>32</v>
      </c>
      <c r="AX671" s="10" t="s">
        <v>80</v>
      </c>
      <c r="AY671" s="156" t="s">
        <v>155</v>
      </c>
    </row>
    <row r="672" spans="2:65" s="1" customFormat="1" ht="25.5" customHeight="1">
      <c r="B672" s="119"/>
      <c r="C672" s="146" t="s">
        <v>892</v>
      </c>
      <c r="D672" s="146" t="s">
        <v>156</v>
      </c>
      <c r="E672" s="147" t="s">
        <v>893</v>
      </c>
      <c r="F672" s="241" t="s">
        <v>894</v>
      </c>
      <c r="G672" s="241"/>
      <c r="H672" s="241"/>
      <c r="I672" s="241"/>
      <c r="J672" s="148" t="s">
        <v>249</v>
      </c>
      <c r="K672" s="149">
        <v>1119.56</v>
      </c>
      <c r="L672" s="242">
        <v>0</v>
      </c>
      <c r="M672" s="242"/>
      <c r="N672" s="243">
        <f>ROUND(L672*K672,3)</f>
        <v>0</v>
      </c>
      <c r="O672" s="243"/>
      <c r="P672" s="243"/>
      <c r="Q672" s="243"/>
      <c r="R672" s="122"/>
      <c r="T672" s="151" t="s">
        <v>5</v>
      </c>
      <c r="U672" s="42" t="s">
        <v>42</v>
      </c>
      <c r="W672" s="152">
        <f>V672*K672</f>
        <v>0</v>
      </c>
      <c r="X672" s="152">
        <v>0</v>
      </c>
      <c r="Y672" s="152">
        <f>X672*K672</f>
        <v>0</v>
      </c>
      <c r="Z672" s="152">
        <v>0</v>
      </c>
      <c r="AA672" s="153">
        <f>Z672*K672</f>
        <v>0</v>
      </c>
      <c r="AR672" s="20" t="s">
        <v>246</v>
      </c>
      <c r="AT672" s="20" t="s">
        <v>156</v>
      </c>
      <c r="AU672" s="20" t="s">
        <v>134</v>
      </c>
      <c r="AY672" s="20" t="s">
        <v>155</v>
      </c>
      <c r="BE672" s="96">
        <f>IF(U672="základná",N672,0)</f>
        <v>0</v>
      </c>
      <c r="BF672" s="96">
        <f>IF(U672="znížená",N672,0)</f>
        <v>0</v>
      </c>
      <c r="BG672" s="96">
        <f>IF(U672="zákl. prenesená",N672,0)</f>
        <v>0</v>
      </c>
      <c r="BH672" s="96">
        <f>IF(U672="zníž. prenesená",N672,0)</f>
        <v>0</v>
      </c>
      <c r="BI672" s="96">
        <f>IF(U672="nulová",N672,0)</f>
        <v>0</v>
      </c>
      <c r="BJ672" s="20" t="s">
        <v>134</v>
      </c>
      <c r="BK672" s="154">
        <f>ROUND(L672*K672,3)</f>
        <v>0</v>
      </c>
      <c r="BL672" s="20" t="s">
        <v>246</v>
      </c>
      <c r="BM672" s="20" t="s">
        <v>895</v>
      </c>
    </row>
    <row r="673" spans="2:65" s="12" customFormat="1" ht="16.5" customHeight="1">
      <c r="B673" s="167"/>
      <c r="E673" s="168" t="s">
        <v>5</v>
      </c>
      <c r="F673" s="256" t="s">
        <v>432</v>
      </c>
      <c r="G673" s="257"/>
      <c r="H673" s="257"/>
      <c r="I673" s="257"/>
      <c r="K673" s="168" t="s">
        <v>5</v>
      </c>
      <c r="R673" s="169"/>
      <c r="T673" s="170"/>
      <c r="AA673" s="171"/>
      <c r="AT673" s="168" t="s">
        <v>163</v>
      </c>
      <c r="AU673" s="168" t="s">
        <v>134</v>
      </c>
      <c r="AV673" s="12" t="s">
        <v>80</v>
      </c>
      <c r="AW673" s="12" t="s">
        <v>32</v>
      </c>
      <c r="AX673" s="12" t="s">
        <v>75</v>
      </c>
      <c r="AY673" s="168" t="s">
        <v>155</v>
      </c>
    </row>
    <row r="674" spans="2:65" s="10" customFormat="1" ht="16.5" customHeight="1">
      <c r="B674" s="155"/>
      <c r="E674" s="156" t="s">
        <v>5</v>
      </c>
      <c r="F674" s="252" t="s">
        <v>896</v>
      </c>
      <c r="G674" s="253"/>
      <c r="H674" s="253"/>
      <c r="I674" s="253"/>
      <c r="K674" s="157">
        <v>878.12</v>
      </c>
      <c r="R674" s="158"/>
      <c r="T674" s="159"/>
      <c r="AA674" s="160"/>
      <c r="AT674" s="156" t="s">
        <v>163</v>
      </c>
      <c r="AU674" s="156" t="s">
        <v>134</v>
      </c>
      <c r="AV674" s="10" t="s">
        <v>134</v>
      </c>
      <c r="AW674" s="10" t="s">
        <v>32</v>
      </c>
      <c r="AX674" s="10" t="s">
        <v>75</v>
      </c>
      <c r="AY674" s="156" t="s">
        <v>155</v>
      </c>
    </row>
    <row r="675" spans="2:65" s="12" customFormat="1" ht="16.5" customHeight="1">
      <c r="B675" s="167"/>
      <c r="E675" s="168" t="s">
        <v>5</v>
      </c>
      <c r="F675" s="260" t="s">
        <v>853</v>
      </c>
      <c r="G675" s="261"/>
      <c r="H675" s="261"/>
      <c r="I675" s="261"/>
      <c r="K675" s="168" t="s">
        <v>5</v>
      </c>
      <c r="R675" s="169"/>
      <c r="T675" s="170"/>
      <c r="AA675" s="171"/>
      <c r="AT675" s="168" t="s">
        <v>163</v>
      </c>
      <c r="AU675" s="168" t="s">
        <v>134</v>
      </c>
      <c r="AV675" s="12" t="s">
        <v>80</v>
      </c>
      <c r="AW675" s="12" t="s">
        <v>32</v>
      </c>
      <c r="AX675" s="12" t="s">
        <v>75</v>
      </c>
      <c r="AY675" s="168" t="s">
        <v>155</v>
      </c>
    </row>
    <row r="676" spans="2:65" s="10" customFormat="1" ht="16.5" customHeight="1">
      <c r="B676" s="155"/>
      <c r="E676" s="156" t="s">
        <v>5</v>
      </c>
      <c r="F676" s="252" t="s">
        <v>897</v>
      </c>
      <c r="G676" s="253"/>
      <c r="H676" s="253"/>
      <c r="I676" s="253"/>
      <c r="K676" s="157">
        <v>107.36</v>
      </c>
      <c r="R676" s="158"/>
      <c r="T676" s="159"/>
      <c r="AA676" s="160"/>
      <c r="AT676" s="156" t="s">
        <v>163</v>
      </c>
      <c r="AU676" s="156" t="s">
        <v>134</v>
      </c>
      <c r="AV676" s="10" t="s">
        <v>134</v>
      </c>
      <c r="AW676" s="10" t="s">
        <v>32</v>
      </c>
      <c r="AX676" s="10" t="s">
        <v>75</v>
      </c>
      <c r="AY676" s="156" t="s">
        <v>155</v>
      </c>
    </row>
    <row r="677" spans="2:65" s="12" customFormat="1" ht="16.5" customHeight="1">
      <c r="B677" s="167"/>
      <c r="E677" s="168" t="s">
        <v>5</v>
      </c>
      <c r="F677" s="260" t="s">
        <v>855</v>
      </c>
      <c r="G677" s="261"/>
      <c r="H677" s="261"/>
      <c r="I677" s="261"/>
      <c r="K677" s="168" t="s">
        <v>5</v>
      </c>
      <c r="R677" s="169"/>
      <c r="T677" s="170"/>
      <c r="AA677" s="171"/>
      <c r="AT677" s="168" t="s">
        <v>163</v>
      </c>
      <c r="AU677" s="168" t="s">
        <v>134</v>
      </c>
      <c r="AV677" s="12" t="s">
        <v>80</v>
      </c>
      <c r="AW677" s="12" t="s">
        <v>32</v>
      </c>
      <c r="AX677" s="12" t="s">
        <v>75</v>
      </c>
      <c r="AY677" s="168" t="s">
        <v>155</v>
      </c>
    </row>
    <row r="678" spans="2:65" s="10" customFormat="1" ht="16.5" customHeight="1">
      <c r="B678" s="155"/>
      <c r="E678" s="156" t="s">
        <v>5</v>
      </c>
      <c r="F678" s="252" t="s">
        <v>898</v>
      </c>
      <c r="G678" s="253"/>
      <c r="H678" s="253"/>
      <c r="I678" s="253"/>
      <c r="K678" s="157">
        <v>134.08000000000001</v>
      </c>
      <c r="R678" s="158"/>
      <c r="T678" s="159"/>
      <c r="AA678" s="160"/>
      <c r="AT678" s="156" t="s">
        <v>163</v>
      </c>
      <c r="AU678" s="156" t="s">
        <v>134</v>
      </c>
      <c r="AV678" s="10" t="s">
        <v>134</v>
      </c>
      <c r="AW678" s="10" t="s">
        <v>32</v>
      </c>
      <c r="AX678" s="10" t="s">
        <v>75</v>
      </c>
      <c r="AY678" s="156" t="s">
        <v>155</v>
      </c>
    </row>
    <row r="679" spans="2:65" s="11" customFormat="1" ht="16.5" customHeight="1">
      <c r="B679" s="161"/>
      <c r="E679" s="162" t="s">
        <v>5</v>
      </c>
      <c r="F679" s="254" t="s">
        <v>166</v>
      </c>
      <c r="G679" s="255"/>
      <c r="H679" s="255"/>
      <c r="I679" s="255"/>
      <c r="K679" s="163">
        <v>1119.56</v>
      </c>
      <c r="R679" s="164"/>
      <c r="T679" s="165"/>
      <c r="AA679" s="166"/>
      <c r="AT679" s="162" t="s">
        <v>163</v>
      </c>
      <c r="AU679" s="162" t="s">
        <v>134</v>
      </c>
      <c r="AV679" s="11" t="s">
        <v>160</v>
      </c>
      <c r="AW679" s="11" t="s">
        <v>32</v>
      </c>
      <c r="AX679" s="11" t="s">
        <v>80</v>
      </c>
      <c r="AY679" s="162" t="s">
        <v>155</v>
      </c>
    </row>
    <row r="680" spans="2:65" s="1" customFormat="1" ht="25.5" customHeight="1">
      <c r="B680" s="119"/>
      <c r="C680" s="172" t="s">
        <v>899</v>
      </c>
      <c r="D680" s="172" t="s">
        <v>472</v>
      </c>
      <c r="E680" s="173" t="s">
        <v>900</v>
      </c>
      <c r="F680" s="265" t="s">
        <v>1393</v>
      </c>
      <c r="G680" s="262"/>
      <c r="H680" s="262"/>
      <c r="I680" s="262"/>
      <c r="J680" s="174" t="s">
        <v>249</v>
      </c>
      <c r="K680" s="175">
        <v>1287.4939999999999</v>
      </c>
      <c r="L680" s="263">
        <v>0</v>
      </c>
      <c r="M680" s="263"/>
      <c r="N680" s="264">
        <f>ROUND(L680*K680,3)</f>
        <v>0</v>
      </c>
      <c r="O680" s="243"/>
      <c r="P680" s="243"/>
      <c r="Q680" s="243"/>
      <c r="R680" s="122"/>
      <c r="T680" s="151" t="s">
        <v>5</v>
      </c>
      <c r="U680" s="42" t="s">
        <v>42</v>
      </c>
      <c r="W680" s="152">
        <f>V680*K680</f>
        <v>0</v>
      </c>
      <c r="X680" s="152">
        <v>2.0000000000000001E-4</v>
      </c>
      <c r="Y680" s="152">
        <f>X680*K680</f>
        <v>0.25749879999999997</v>
      </c>
      <c r="Z680" s="152">
        <v>0</v>
      </c>
      <c r="AA680" s="153">
        <f>Z680*K680</f>
        <v>0</v>
      </c>
      <c r="AR680" s="20" t="s">
        <v>356</v>
      </c>
      <c r="AT680" s="20" t="s">
        <v>472</v>
      </c>
      <c r="AU680" s="20" t="s">
        <v>134</v>
      </c>
      <c r="AY680" s="20" t="s">
        <v>155</v>
      </c>
      <c r="BE680" s="96">
        <f>IF(U680="základná",N680,0)</f>
        <v>0</v>
      </c>
      <c r="BF680" s="96">
        <f>IF(U680="znížená",N680,0)</f>
        <v>0</v>
      </c>
      <c r="BG680" s="96">
        <f>IF(U680="zákl. prenesená",N680,0)</f>
        <v>0</v>
      </c>
      <c r="BH680" s="96">
        <f>IF(U680="zníž. prenesená",N680,0)</f>
        <v>0</v>
      </c>
      <c r="BI680" s="96">
        <f>IF(U680="nulová",N680,0)</f>
        <v>0</v>
      </c>
      <c r="BJ680" s="20" t="s">
        <v>134</v>
      </c>
      <c r="BK680" s="154">
        <f>ROUND(L680*K680,3)</f>
        <v>0</v>
      </c>
      <c r="BL680" s="20" t="s">
        <v>246</v>
      </c>
      <c r="BM680" s="20" t="s">
        <v>901</v>
      </c>
    </row>
    <row r="681" spans="2:65" s="1" customFormat="1" ht="38.25" customHeight="1">
      <c r="B681" s="119"/>
      <c r="C681" s="146" t="s">
        <v>902</v>
      </c>
      <c r="D681" s="146" t="s">
        <v>156</v>
      </c>
      <c r="E681" s="147" t="s">
        <v>903</v>
      </c>
      <c r="F681" s="241" t="s">
        <v>904</v>
      </c>
      <c r="G681" s="241"/>
      <c r="H681" s="241"/>
      <c r="I681" s="241"/>
      <c r="J681" s="148" t="s">
        <v>846</v>
      </c>
      <c r="K681" s="150">
        <v>0</v>
      </c>
      <c r="L681" s="242">
        <v>0</v>
      </c>
      <c r="M681" s="242"/>
      <c r="N681" s="243">
        <f>ROUND(L681*K681,3)</f>
        <v>0</v>
      </c>
      <c r="O681" s="243"/>
      <c r="P681" s="243"/>
      <c r="Q681" s="243"/>
      <c r="R681" s="122"/>
      <c r="T681" s="151" t="s">
        <v>5</v>
      </c>
      <c r="U681" s="42" t="s">
        <v>42</v>
      </c>
      <c r="W681" s="152">
        <f>V681*K681</f>
        <v>0</v>
      </c>
      <c r="X681" s="152">
        <v>0</v>
      </c>
      <c r="Y681" s="152">
        <f>X681*K681</f>
        <v>0</v>
      </c>
      <c r="Z681" s="152">
        <v>0</v>
      </c>
      <c r="AA681" s="153">
        <f>Z681*K681</f>
        <v>0</v>
      </c>
      <c r="AR681" s="20" t="s">
        <v>246</v>
      </c>
      <c r="AT681" s="20" t="s">
        <v>156</v>
      </c>
      <c r="AU681" s="20" t="s">
        <v>134</v>
      </c>
      <c r="AY681" s="20" t="s">
        <v>155</v>
      </c>
      <c r="BE681" s="96">
        <f>IF(U681="základná",N681,0)</f>
        <v>0</v>
      </c>
      <c r="BF681" s="96">
        <f>IF(U681="znížená",N681,0)</f>
        <v>0</v>
      </c>
      <c r="BG681" s="96">
        <f>IF(U681="zákl. prenesená",N681,0)</f>
        <v>0</v>
      </c>
      <c r="BH681" s="96">
        <f>IF(U681="zníž. prenesená",N681,0)</f>
        <v>0</v>
      </c>
      <c r="BI681" s="96">
        <f>IF(U681="nulová",N681,0)</f>
        <v>0</v>
      </c>
      <c r="BJ681" s="20" t="s">
        <v>134</v>
      </c>
      <c r="BK681" s="154">
        <f>ROUND(L681*K681,3)</f>
        <v>0</v>
      </c>
      <c r="BL681" s="20" t="s">
        <v>246</v>
      </c>
      <c r="BM681" s="20" t="s">
        <v>905</v>
      </c>
    </row>
    <row r="682" spans="2:65" s="9" customFormat="1" ht="29.85" customHeight="1">
      <c r="B682" s="136"/>
      <c r="D682" s="145" t="s">
        <v>115</v>
      </c>
      <c r="E682" s="145"/>
      <c r="F682" s="145"/>
      <c r="G682" s="145"/>
      <c r="H682" s="145"/>
      <c r="I682" s="145"/>
      <c r="J682" s="145"/>
      <c r="K682" s="145"/>
      <c r="L682" s="145"/>
      <c r="M682" s="145"/>
      <c r="N682" s="258">
        <f>BK682</f>
        <v>0</v>
      </c>
      <c r="O682" s="259"/>
      <c r="P682" s="259"/>
      <c r="Q682" s="259"/>
      <c r="R682" s="138"/>
      <c r="T682" s="139"/>
      <c r="W682" s="140">
        <f>SUM(W683:W717)</f>
        <v>0</v>
      </c>
      <c r="Y682" s="140">
        <f>SUM(Y683:Y717)</f>
        <v>9.8153968200000001</v>
      </c>
      <c r="AA682" s="141">
        <f>SUM(AA683:AA717)</f>
        <v>0</v>
      </c>
      <c r="AR682" s="142" t="s">
        <v>134</v>
      </c>
      <c r="AT682" s="143" t="s">
        <v>74</v>
      </c>
      <c r="AU682" s="143" t="s">
        <v>80</v>
      </c>
      <c r="AY682" s="142" t="s">
        <v>155</v>
      </c>
      <c r="BK682" s="144">
        <f>SUM(BK683:BK717)</f>
        <v>0</v>
      </c>
    </row>
    <row r="683" spans="2:65" s="1" customFormat="1" ht="16.5" customHeight="1">
      <c r="B683" s="119"/>
      <c r="C683" s="146" t="s">
        <v>906</v>
      </c>
      <c r="D683" s="146" t="s">
        <v>156</v>
      </c>
      <c r="E683" s="147" t="s">
        <v>907</v>
      </c>
      <c r="F683" s="241" t="s">
        <v>908</v>
      </c>
      <c r="G683" s="241"/>
      <c r="H683" s="241"/>
      <c r="I683" s="241"/>
      <c r="J683" s="148" t="s">
        <v>249</v>
      </c>
      <c r="K683" s="149">
        <v>823.61</v>
      </c>
      <c r="L683" s="242">
        <v>0</v>
      </c>
      <c r="M683" s="242"/>
      <c r="N683" s="243">
        <f>ROUND(L683*K683,3)</f>
        <v>0</v>
      </c>
      <c r="O683" s="243"/>
      <c r="P683" s="243"/>
      <c r="Q683" s="243"/>
      <c r="R683" s="122"/>
      <c r="T683" s="151" t="s">
        <v>5</v>
      </c>
      <c r="U683" s="42" t="s">
        <v>42</v>
      </c>
      <c r="W683" s="152">
        <f>V683*K683</f>
        <v>0</v>
      </c>
      <c r="X683" s="152">
        <v>0</v>
      </c>
      <c r="Y683" s="152">
        <f>X683*K683</f>
        <v>0</v>
      </c>
      <c r="Z683" s="152">
        <v>0</v>
      </c>
      <c r="AA683" s="153">
        <f>Z683*K683</f>
        <v>0</v>
      </c>
      <c r="AR683" s="20" t="s">
        <v>246</v>
      </c>
      <c r="AT683" s="20" t="s">
        <v>156</v>
      </c>
      <c r="AU683" s="20" t="s">
        <v>134</v>
      </c>
      <c r="AY683" s="20" t="s">
        <v>155</v>
      </c>
      <c r="BE683" s="96">
        <f>IF(U683="základná",N683,0)</f>
        <v>0</v>
      </c>
      <c r="BF683" s="96">
        <f>IF(U683="znížená",N683,0)</f>
        <v>0</v>
      </c>
      <c r="BG683" s="96">
        <f>IF(U683="zákl. prenesená",N683,0)</f>
        <v>0</v>
      </c>
      <c r="BH683" s="96">
        <f>IF(U683="zníž. prenesená",N683,0)</f>
        <v>0</v>
      </c>
      <c r="BI683" s="96">
        <f>IF(U683="nulová",N683,0)</f>
        <v>0</v>
      </c>
      <c r="BJ683" s="20" t="s">
        <v>134</v>
      </c>
      <c r="BK683" s="154">
        <f>ROUND(L683*K683,3)</f>
        <v>0</v>
      </c>
      <c r="BL683" s="20" t="s">
        <v>246</v>
      </c>
      <c r="BM683" s="20" t="s">
        <v>909</v>
      </c>
    </row>
    <row r="684" spans="2:65" s="12" customFormat="1" ht="16.5" customHeight="1">
      <c r="B684" s="167"/>
      <c r="E684" s="168" t="s">
        <v>5</v>
      </c>
      <c r="F684" s="256" t="s">
        <v>703</v>
      </c>
      <c r="G684" s="257"/>
      <c r="H684" s="257"/>
      <c r="I684" s="257"/>
      <c r="K684" s="168" t="s">
        <v>5</v>
      </c>
      <c r="R684" s="169"/>
      <c r="T684" s="170"/>
      <c r="AA684" s="171"/>
      <c r="AT684" s="168" t="s">
        <v>163</v>
      </c>
      <c r="AU684" s="168" t="s">
        <v>134</v>
      </c>
      <c r="AV684" s="12" t="s">
        <v>80</v>
      </c>
      <c r="AW684" s="12" t="s">
        <v>32</v>
      </c>
      <c r="AX684" s="12" t="s">
        <v>75</v>
      </c>
      <c r="AY684" s="168" t="s">
        <v>155</v>
      </c>
    </row>
    <row r="685" spans="2:65" s="10" customFormat="1" ht="16.5" customHeight="1">
      <c r="B685" s="155"/>
      <c r="E685" s="156" t="s">
        <v>5</v>
      </c>
      <c r="F685" s="252" t="s">
        <v>704</v>
      </c>
      <c r="G685" s="253"/>
      <c r="H685" s="253"/>
      <c r="I685" s="253"/>
      <c r="K685" s="157">
        <v>459.74</v>
      </c>
      <c r="R685" s="158"/>
      <c r="T685" s="159"/>
      <c r="AA685" s="160"/>
      <c r="AT685" s="156" t="s">
        <v>163</v>
      </c>
      <c r="AU685" s="156" t="s">
        <v>134</v>
      </c>
      <c r="AV685" s="10" t="s">
        <v>134</v>
      </c>
      <c r="AW685" s="10" t="s">
        <v>32</v>
      </c>
      <c r="AX685" s="10" t="s">
        <v>75</v>
      </c>
      <c r="AY685" s="156" t="s">
        <v>155</v>
      </c>
    </row>
    <row r="686" spans="2:65" s="12" customFormat="1" ht="16.5" customHeight="1">
      <c r="B686" s="167"/>
      <c r="E686" s="168" t="s">
        <v>5</v>
      </c>
      <c r="F686" s="260" t="s">
        <v>705</v>
      </c>
      <c r="G686" s="261"/>
      <c r="H686" s="261"/>
      <c r="I686" s="261"/>
      <c r="K686" s="168" t="s">
        <v>5</v>
      </c>
      <c r="R686" s="169"/>
      <c r="T686" s="170"/>
      <c r="AA686" s="171"/>
      <c r="AT686" s="168" t="s">
        <v>163</v>
      </c>
      <c r="AU686" s="168" t="s">
        <v>134</v>
      </c>
      <c r="AV686" s="12" t="s">
        <v>80</v>
      </c>
      <c r="AW686" s="12" t="s">
        <v>32</v>
      </c>
      <c r="AX686" s="12" t="s">
        <v>75</v>
      </c>
      <c r="AY686" s="168" t="s">
        <v>155</v>
      </c>
    </row>
    <row r="687" spans="2:65" s="10" customFormat="1" ht="16.5" customHeight="1">
      <c r="B687" s="155"/>
      <c r="E687" s="156" t="s">
        <v>5</v>
      </c>
      <c r="F687" s="252" t="s">
        <v>706</v>
      </c>
      <c r="G687" s="253"/>
      <c r="H687" s="253"/>
      <c r="I687" s="253"/>
      <c r="K687" s="157">
        <v>363.87</v>
      </c>
      <c r="R687" s="158"/>
      <c r="T687" s="159"/>
      <c r="AA687" s="160"/>
      <c r="AT687" s="156" t="s">
        <v>163</v>
      </c>
      <c r="AU687" s="156" t="s">
        <v>134</v>
      </c>
      <c r="AV687" s="10" t="s">
        <v>134</v>
      </c>
      <c r="AW687" s="10" t="s">
        <v>32</v>
      </c>
      <c r="AX687" s="10" t="s">
        <v>75</v>
      </c>
      <c r="AY687" s="156" t="s">
        <v>155</v>
      </c>
    </row>
    <row r="688" spans="2:65" s="11" customFormat="1" ht="16.5" customHeight="1">
      <c r="B688" s="161"/>
      <c r="E688" s="162" t="s">
        <v>5</v>
      </c>
      <c r="F688" s="254" t="s">
        <v>166</v>
      </c>
      <c r="G688" s="255"/>
      <c r="H688" s="255"/>
      <c r="I688" s="255"/>
      <c r="K688" s="163">
        <v>823.61</v>
      </c>
      <c r="R688" s="164"/>
      <c r="T688" s="165"/>
      <c r="AA688" s="166"/>
      <c r="AT688" s="162" t="s">
        <v>163</v>
      </c>
      <c r="AU688" s="162" t="s">
        <v>134</v>
      </c>
      <c r="AV688" s="11" t="s">
        <v>160</v>
      </c>
      <c r="AW688" s="11" t="s">
        <v>32</v>
      </c>
      <c r="AX688" s="11" t="s">
        <v>80</v>
      </c>
      <c r="AY688" s="162" t="s">
        <v>155</v>
      </c>
    </row>
    <row r="689" spans="2:65" s="1" customFormat="1" ht="16.5" customHeight="1">
      <c r="B689" s="119"/>
      <c r="C689" s="172" t="s">
        <v>910</v>
      </c>
      <c r="D689" s="172" t="s">
        <v>472</v>
      </c>
      <c r="E689" s="173" t="s">
        <v>911</v>
      </c>
      <c r="F689" s="262" t="s">
        <v>912</v>
      </c>
      <c r="G689" s="262"/>
      <c r="H689" s="262"/>
      <c r="I689" s="262"/>
      <c r="J689" s="174" t="s">
        <v>249</v>
      </c>
      <c r="K689" s="175">
        <v>947.15200000000004</v>
      </c>
      <c r="L689" s="263">
        <v>0</v>
      </c>
      <c r="M689" s="263"/>
      <c r="N689" s="264">
        <f>ROUND(L689*K689,3)</f>
        <v>0</v>
      </c>
      <c r="O689" s="243"/>
      <c r="P689" s="243"/>
      <c r="Q689" s="243"/>
      <c r="R689" s="122"/>
      <c r="T689" s="151" t="s">
        <v>5</v>
      </c>
      <c r="U689" s="42" t="s">
        <v>42</v>
      </c>
      <c r="W689" s="152">
        <f>V689*K689</f>
        <v>0</v>
      </c>
      <c r="X689" s="152">
        <v>2.0000000000000002E-5</v>
      </c>
      <c r="Y689" s="152">
        <f>X689*K689</f>
        <v>1.8943040000000001E-2</v>
      </c>
      <c r="Z689" s="152">
        <v>0</v>
      </c>
      <c r="AA689" s="153">
        <f>Z689*K689</f>
        <v>0</v>
      </c>
      <c r="AR689" s="20" t="s">
        <v>356</v>
      </c>
      <c r="AT689" s="20" t="s">
        <v>472</v>
      </c>
      <c r="AU689" s="20" t="s">
        <v>134</v>
      </c>
      <c r="AY689" s="20" t="s">
        <v>155</v>
      </c>
      <c r="BE689" s="96">
        <f>IF(U689="základná",N689,0)</f>
        <v>0</v>
      </c>
      <c r="BF689" s="96">
        <f>IF(U689="znížená",N689,0)</f>
        <v>0</v>
      </c>
      <c r="BG689" s="96">
        <f>IF(U689="zákl. prenesená",N689,0)</f>
        <v>0</v>
      </c>
      <c r="BH689" s="96">
        <f>IF(U689="zníž. prenesená",N689,0)</f>
        <v>0</v>
      </c>
      <c r="BI689" s="96">
        <f>IF(U689="nulová",N689,0)</f>
        <v>0</v>
      </c>
      <c r="BJ689" s="20" t="s">
        <v>134</v>
      </c>
      <c r="BK689" s="154">
        <f>ROUND(L689*K689,3)</f>
        <v>0</v>
      </c>
      <c r="BL689" s="20" t="s">
        <v>246</v>
      </c>
      <c r="BM689" s="20" t="s">
        <v>913</v>
      </c>
    </row>
    <row r="690" spans="2:65" s="1" customFormat="1" ht="25.5" customHeight="1">
      <c r="B690" s="119"/>
      <c r="C690" s="146" t="s">
        <v>914</v>
      </c>
      <c r="D690" s="146" t="s">
        <v>156</v>
      </c>
      <c r="E690" s="147" t="s">
        <v>915</v>
      </c>
      <c r="F690" s="241" t="s">
        <v>916</v>
      </c>
      <c r="G690" s="241"/>
      <c r="H690" s="241"/>
      <c r="I690" s="241"/>
      <c r="J690" s="148" t="s">
        <v>249</v>
      </c>
      <c r="K690" s="149">
        <v>363.87</v>
      </c>
      <c r="L690" s="242">
        <v>0</v>
      </c>
      <c r="M690" s="242"/>
      <c r="N690" s="243">
        <f>ROUND(L690*K690,3)</f>
        <v>0</v>
      </c>
      <c r="O690" s="243"/>
      <c r="P690" s="243"/>
      <c r="Q690" s="243"/>
      <c r="R690" s="122"/>
      <c r="T690" s="151" t="s">
        <v>5</v>
      </c>
      <c r="U690" s="42" t="s">
        <v>42</v>
      </c>
      <c r="W690" s="152">
        <f>V690*K690</f>
        <v>0</v>
      </c>
      <c r="X690" s="152">
        <v>0</v>
      </c>
      <c r="Y690" s="152">
        <f>X690*K690</f>
        <v>0</v>
      </c>
      <c r="Z690" s="152">
        <v>0</v>
      </c>
      <c r="AA690" s="153">
        <f>Z690*K690</f>
        <v>0</v>
      </c>
      <c r="AR690" s="20" t="s">
        <v>246</v>
      </c>
      <c r="AT690" s="20" t="s">
        <v>156</v>
      </c>
      <c r="AU690" s="20" t="s">
        <v>134</v>
      </c>
      <c r="AY690" s="20" t="s">
        <v>155</v>
      </c>
      <c r="BE690" s="96">
        <f>IF(U690="základná",N690,0)</f>
        <v>0</v>
      </c>
      <c r="BF690" s="96">
        <f>IF(U690="znížená",N690,0)</f>
        <v>0</v>
      </c>
      <c r="BG690" s="96">
        <f>IF(U690="zákl. prenesená",N690,0)</f>
        <v>0</v>
      </c>
      <c r="BH690" s="96">
        <f>IF(U690="zníž. prenesená",N690,0)</f>
        <v>0</v>
      </c>
      <c r="BI690" s="96">
        <f>IF(U690="nulová",N690,0)</f>
        <v>0</v>
      </c>
      <c r="BJ690" s="20" t="s">
        <v>134</v>
      </c>
      <c r="BK690" s="154">
        <f>ROUND(L690*K690,3)</f>
        <v>0</v>
      </c>
      <c r="BL690" s="20" t="s">
        <v>246</v>
      </c>
      <c r="BM690" s="20" t="s">
        <v>917</v>
      </c>
    </row>
    <row r="691" spans="2:65" s="12" customFormat="1" ht="16.5" customHeight="1">
      <c r="B691" s="167"/>
      <c r="E691" s="168" t="s">
        <v>5</v>
      </c>
      <c r="F691" s="256" t="s">
        <v>918</v>
      </c>
      <c r="G691" s="257"/>
      <c r="H691" s="257"/>
      <c r="I691" s="257"/>
      <c r="K691" s="168" t="s">
        <v>5</v>
      </c>
      <c r="R691" s="169"/>
      <c r="T691" s="170"/>
      <c r="AA691" s="171"/>
      <c r="AT691" s="168" t="s">
        <v>163</v>
      </c>
      <c r="AU691" s="168" t="s">
        <v>134</v>
      </c>
      <c r="AV691" s="12" t="s">
        <v>80</v>
      </c>
      <c r="AW691" s="12" t="s">
        <v>32</v>
      </c>
      <c r="AX691" s="12" t="s">
        <v>75</v>
      </c>
      <c r="AY691" s="168" t="s">
        <v>155</v>
      </c>
    </row>
    <row r="692" spans="2:65" s="10" customFormat="1" ht="16.5" customHeight="1">
      <c r="B692" s="155"/>
      <c r="E692" s="156" t="s">
        <v>5</v>
      </c>
      <c r="F692" s="252" t="s">
        <v>706</v>
      </c>
      <c r="G692" s="253"/>
      <c r="H692" s="253"/>
      <c r="I692" s="253"/>
      <c r="K692" s="157">
        <v>363.87</v>
      </c>
      <c r="R692" s="158"/>
      <c r="T692" s="159"/>
      <c r="AA692" s="160"/>
      <c r="AT692" s="156" t="s">
        <v>163</v>
      </c>
      <c r="AU692" s="156" t="s">
        <v>134</v>
      </c>
      <c r="AV692" s="10" t="s">
        <v>134</v>
      </c>
      <c r="AW692" s="10" t="s">
        <v>32</v>
      </c>
      <c r="AX692" s="10" t="s">
        <v>80</v>
      </c>
      <c r="AY692" s="156" t="s">
        <v>155</v>
      </c>
    </row>
    <row r="693" spans="2:65" s="1" customFormat="1" ht="38.25" customHeight="1">
      <c r="B693" s="119"/>
      <c r="C693" s="172" t="s">
        <v>919</v>
      </c>
      <c r="D693" s="172" t="s">
        <v>472</v>
      </c>
      <c r="E693" s="173" t="s">
        <v>920</v>
      </c>
      <c r="F693" s="265" t="s">
        <v>1394</v>
      </c>
      <c r="G693" s="262"/>
      <c r="H693" s="262"/>
      <c r="I693" s="262"/>
      <c r="J693" s="174" t="s">
        <v>249</v>
      </c>
      <c r="K693" s="175">
        <v>371.14699999999999</v>
      </c>
      <c r="L693" s="263">
        <v>0</v>
      </c>
      <c r="M693" s="263"/>
      <c r="N693" s="264">
        <f>ROUND(L693*K693,3)</f>
        <v>0</v>
      </c>
      <c r="O693" s="243"/>
      <c r="P693" s="243"/>
      <c r="Q693" s="243"/>
      <c r="R693" s="122"/>
      <c r="T693" s="151" t="s">
        <v>5</v>
      </c>
      <c r="U693" s="42" t="s">
        <v>42</v>
      </c>
      <c r="W693" s="152">
        <f>V693*K693</f>
        <v>0</v>
      </c>
      <c r="X693" s="152">
        <v>7.1999999999999998E-3</v>
      </c>
      <c r="Y693" s="152">
        <f>X693*K693</f>
        <v>2.6722584</v>
      </c>
      <c r="Z693" s="152">
        <v>0</v>
      </c>
      <c r="AA693" s="153">
        <f>Z693*K693</f>
        <v>0</v>
      </c>
      <c r="AR693" s="20" t="s">
        <v>356</v>
      </c>
      <c r="AT693" s="20" t="s">
        <v>472</v>
      </c>
      <c r="AU693" s="20" t="s">
        <v>134</v>
      </c>
      <c r="AY693" s="20" t="s">
        <v>155</v>
      </c>
      <c r="BE693" s="96">
        <f>IF(U693="základná",N693,0)</f>
        <v>0</v>
      </c>
      <c r="BF693" s="96">
        <f>IF(U693="znížená",N693,0)</f>
        <v>0</v>
      </c>
      <c r="BG693" s="96">
        <f>IF(U693="zákl. prenesená",N693,0)</f>
        <v>0</v>
      </c>
      <c r="BH693" s="96">
        <f>IF(U693="zníž. prenesená",N693,0)</f>
        <v>0</v>
      </c>
      <c r="BI693" s="96">
        <f>IF(U693="nulová",N693,0)</f>
        <v>0</v>
      </c>
      <c r="BJ693" s="20" t="s">
        <v>134</v>
      </c>
      <c r="BK693" s="154">
        <f>ROUND(L693*K693,3)</f>
        <v>0</v>
      </c>
      <c r="BL693" s="20" t="s">
        <v>246</v>
      </c>
      <c r="BM693" s="20" t="s">
        <v>921</v>
      </c>
    </row>
    <row r="694" spans="2:65" s="1" customFormat="1" ht="38.25" customHeight="1">
      <c r="B694" s="119"/>
      <c r="C694" s="146" t="s">
        <v>922</v>
      </c>
      <c r="D694" s="146" t="s">
        <v>156</v>
      </c>
      <c r="E694" s="147" t="s">
        <v>923</v>
      </c>
      <c r="F694" s="241" t="s">
        <v>924</v>
      </c>
      <c r="G694" s="241"/>
      <c r="H694" s="241"/>
      <c r="I694" s="241"/>
      <c r="J694" s="148" t="s">
        <v>249</v>
      </c>
      <c r="K694" s="149">
        <v>459.74</v>
      </c>
      <c r="L694" s="242">
        <v>0</v>
      </c>
      <c r="M694" s="242"/>
      <c r="N694" s="243">
        <f>ROUND(L694*K694,3)</f>
        <v>0</v>
      </c>
      <c r="O694" s="243"/>
      <c r="P694" s="243"/>
      <c r="Q694" s="243"/>
      <c r="R694" s="122"/>
      <c r="T694" s="151" t="s">
        <v>5</v>
      </c>
      <c r="U694" s="42" t="s">
        <v>42</v>
      </c>
      <c r="W694" s="152">
        <f>V694*K694</f>
        <v>0</v>
      </c>
      <c r="X694" s="152">
        <v>0</v>
      </c>
      <c r="Y694" s="152">
        <f>X694*K694</f>
        <v>0</v>
      </c>
      <c r="Z694" s="152">
        <v>0</v>
      </c>
      <c r="AA694" s="153">
        <f>Z694*K694</f>
        <v>0</v>
      </c>
      <c r="AR694" s="20" t="s">
        <v>246</v>
      </c>
      <c r="AT694" s="20" t="s">
        <v>156</v>
      </c>
      <c r="AU694" s="20" t="s">
        <v>134</v>
      </c>
      <c r="AY694" s="20" t="s">
        <v>155</v>
      </c>
      <c r="BE694" s="96">
        <f>IF(U694="základná",N694,0)</f>
        <v>0</v>
      </c>
      <c r="BF694" s="96">
        <f>IF(U694="znížená",N694,0)</f>
        <v>0</v>
      </c>
      <c r="BG694" s="96">
        <f>IF(U694="zákl. prenesená",N694,0)</f>
        <v>0</v>
      </c>
      <c r="BH694" s="96">
        <f>IF(U694="zníž. prenesená",N694,0)</f>
        <v>0</v>
      </c>
      <c r="BI694" s="96">
        <f>IF(U694="nulová",N694,0)</f>
        <v>0</v>
      </c>
      <c r="BJ694" s="20" t="s">
        <v>134</v>
      </c>
      <c r="BK694" s="154">
        <f>ROUND(L694*K694,3)</f>
        <v>0</v>
      </c>
      <c r="BL694" s="20" t="s">
        <v>246</v>
      </c>
      <c r="BM694" s="20" t="s">
        <v>925</v>
      </c>
    </row>
    <row r="695" spans="2:65" s="12" customFormat="1" ht="16.5" customHeight="1">
      <c r="B695" s="167"/>
      <c r="E695" s="168" t="s">
        <v>5</v>
      </c>
      <c r="F695" s="256" t="s">
        <v>926</v>
      </c>
      <c r="G695" s="257"/>
      <c r="H695" s="257"/>
      <c r="I695" s="257"/>
      <c r="K695" s="168" t="s">
        <v>5</v>
      </c>
      <c r="R695" s="169"/>
      <c r="T695" s="170"/>
      <c r="AA695" s="171"/>
      <c r="AT695" s="168" t="s">
        <v>163</v>
      </c>
      <c r="AU695" s="168" t="s">
        <v>134</v>
      </c>
      <c r="AV695" s="12" t="s">
        <v>80</v>
      </c>
      <c r="AW695" s="12" t="s">
        <v>32</v>
      </c>
      <c r="AX695" s="12" t="s">
        <v>75</v>
      </c>
      <c r="AY695" s="168" t="s">
        <v>155</v>
      </c>
    </row>
    <row r="696" spans="2:65" s="10" customFormat="1" ht="16.5" customHeight="1">
      <c r="B696" s="155"/>
      <c r="E696" s="156" t="s">
        <v>5</v>
      </c>
      <c r="F696" s="252" t="s">
        <v>704</v>
      </c>
      <c r="G696" s="253"/>
      <c r="H696" s="253"/>
      <c r="I696" s="253"/>
      <c r="K696" s="157">
        <v>459.74</v>
      </c>
      <c r="R696" s="158"/>
      <c r="T696" s="159"/>
      <c r="AA696" s="160"/>
      <c r="AT696" s="156" t="s">
        <v>163</v>
      </c>
      <c r="AU696" s="156" t="s">
        <v>134</v>
      </c>
      <c r="AV696" s="10" t="s">
        <v>134</v>
      </c>
      <c r="AW696" s="10" t="s">
        <v>32</v>
      </c>
      <c r="AX696" s="10" t="s">
        <v>80</v>
      </c>
      <c r="AY696" s="156" t="s">
        <v>155</v>
      </c>
    </row>
    <row r="697" spans="2:65" s="1" customFormat="1" ht="25.5" customHeight="1">
      <c r="B697" s="119"/>
      <c r="C697" s="172" t="s">
        <v>927</v>
      </c>
      <c r="D697" s="172" t="s">
        <v>472</v>
      </c>
      <c r="E697" s="173" t="s">
        <v>928</v>
      </c>
      <c r="F697" s="262" t="s">
        <v>929</v>
      </c>
      <c r="G697" s="262"/>
      <c r="H697" s="262"/>
      <c r="I697" s="262"/>
      <c r="J697" s="174" t="s">
        <v>249</v>
      </c>
      <c r="K697" s="175">
        <v>468.935</v>
      </c>
      <c r="L697" s="263">
        <v>0</v>
      </c>
      <c r="M697" s="263"/>
      <c r="N697" s="264">
        <f>ROUND(L697*K697,3)</f>
        <v>0</v>
      </c>
      <c r="O697" s="243"/>
      <c r="P697" s="243"/>
      <c r="Q697" s="243"/>
      <c r="R697" s="122"/>
      <c r="T697" s="151" t="s">
        <v>5</v>
      </c>
      <c r="U697" s="42" t="s">
        <v>42</v>
      </c>
      <c r="W697" s="152">
        <f>V697*K697</f>
        <v>0</v>
      </c>
      <c r="X697" s="152">
        <v>3.9199999999999999E-3</v>
      </c>
      <c r="Y697" s="152">
        <f>X697*K697</f>
        <v>1.8382251999999999</v>
      </c>
      <c r="Z697" s="152">
        <v>0</v>
      </c>
      <c r="AA697" s="153">
        <f>Z697*K697</f>
        <v>0</v>
      </c>
      <c r="AR697" s="20" t="s">
        <v>356</v>
      </c>
      <c r="AT697" s="20" t="s">
        <v>472</v>
      </c>
      <c r="AU697" s="20" t="s">
        <v>134</v>
      </c>
      <c r="AY697" s="20" t="s">
        <v>155</v>
      </c>
      <c r="BE697" s="96">
        <f>IF(U697="základná",N697,0)</f>
        <v>0</v>
      </c>
      <c r="BF697" s="96">
        <f>IF(U697="znížená",N697,0)</f>
        <v>0</v>
      </c>
      <c r="BG697" s="96">
        <f>IF(U697="zákl. prenesená",N697,0)</f>
        <v>0</v>
      </c>
      <c r="BH697" s="96">
        <f>IF(U697="zníž. prenesená",N697,0)</f>
        <v>0</v>
      </c>
      <c r="BI697" s="96">
        <f>IF(U697="nulová",N697,0)</f>
        <v>0</v>
      </c>
      <c r="BJ697" s="20" t="s">
        <v>134</v>
      </c>
      <c r="BK697" s="154">
        <f>ROUND(L697*K697,3)</f>
        <v>0</v>
      </c>
      <c r="BL697" s="20" t="s">
        <v>246</v>
      </c>
      <c r="BM697" s="20" t="s">
        <v>930</v>
      </c>
    </row>
    <row r="698" spans="2:65" s="1" customFormat="1" ht="25.5" customHeight="1">
      <c r="B698" s="119"/>
      <c r="C698" s="146" t="s">
        <v>931</v>
      </c>
      <c r="D698" s="146" t="s">
        <v>156</v>
      </c>
      <c r="E698" s="147" t="s">
        <v>932</v>
      </c>
      <c r="F698" s="241" t="s">
        <v>933</v>
      </c>
      <c r="G698" s="241"/>
      <c r="H698" s="241"/>
      <c r="I698" s="241"/>
      <c r="J698" s="148" t="s">
        <v>249</v>
      </c>
      <c r="K698" s="149">
        <v>76.730999999999995</v>
      </c>
      <c r="L698" s="242">
        <v>0</v>
      </c>
      <c r="M698" s="242"/>
      <c r="N698" s="243">
        <f>ROUND(L698*K698,3)</f>
        <v>0</v>
      </c>
      <c r="O698" s="243"/>
      <c r="P698" s="243"/>
      <c r="Q698" s="243"/>
      <c r="R698" s="122"/>
      <c r="T698" s="151" t="s">
        <v>5</v>
      </c>
      <c r="U698" s="42" t="s">
        <v>42</v>
      </c>
      <c r="W698" s="152">
        <f>V698*K698</f>
        <v>0</v>
      </c>
      <c r="X698" s="152">
        <v>4.28E-3</v>
      </c>
      <c r="Y698" s="152">
        <f>X698*K698</f>
        <v>0.32840867999999995</v>
      </c>
      <c r="Z698" s="152">
        <v>0</v>
      </c>
      <c r="AA698" s="153">
        <f>Z698*K698</f>
        <v>0</v>
      </c>
      <c r="AR698" s="20" t="s">
        <v>246</v>
      </c>
      <c r="AT698" s="20" t="s">
        <v>156</v>
      </c>
      <c r="AU698" s="20" t="s">
        <v>134</v>
      </c>
      <c r="AY698" s="20" t="s">
        <v>155</v>
      </c>
      <c r="BE698" s="96">
        <f>IF(U698="základná",N698,0)</f>
        <v>0</v>
      </c>
      <c r="BF698" s="96">
        <f>IF(U698="znížená",N698,0)</f>
        <v>0</v>
      </c>
      <c r="BG698" s="96">
        <f>IF(U698="zákl. prenesená",N698,0)</f>
        <v>0</v>
      </c>
      <c r="BH698" s="96">
        <f>IF(U698="zníž. prenesená",N698,0)</f>
        <v>0</v>
      </c>
      <c r="BI698" s="96">
        <f>IF(U698="nulová",N698,0)</f>
        <v>0</v>
      </c>
      <c r="BJ698" s="20" t="s">
        <v>134</v>
      </c>
      <c r="BK698" s="154">
        <f>ROUND(L698*K698,3)</f>
        <v>0</v>
      </c>
      <c r="BL698" s="20" t="s">
        <v>246</v>
      </c>
      <c r="BM698" s="20" t="s">
        <v>934</v>
      </c>
    </row>
    <row r="699" spans="2:65" s="10" customFormat="1" ht="16.5" customHeight="1">
      <c r="B699" s="155"/>
      <c r="E699" s="156" t="s">
        <v>5</v>
      </c>
      <c r="F699" s="250" t="s">
        <v>935</v>
      </c>
      <c r="G699" s="251"/>
      <c r="H699" s="251"/>
      <c r="I699" s="251"/>
      <c r="K699" s="157">
        <v>37.529000000000003</v>
      </c>
      <c r="R699" s="158"/>
      <c r="T699" s="159"/>
      <c r="AA699" s="160"/>
      <c r="AT699" s="156" t="s">
        <v>163</v>
      </c>
      <c r="AU699" s="156" t="s">
        <v>134</v>
      </c>
      <c r="AV699" s="10" t="s">
        <v>134</v>
      </c>
      <c r="AW699" s="10" t="s">
        <v>32</v>
      </c>
      <c r="AX699" s="10" t="s">
        <v>75</v>
      </c>
      <c r="AY699" s="156" t="s">
        <v>155</v>
      </c>
    </row>
    <row r="700" spans="2:65" s="10" customFormat="1" ht="16.5" customHeight="1">
      <c r="B700" s="155"/>
      <c r="E700" s="156" t="s">
        <v>5</v>
      </c>
      <c r="F700" s="252" t="s">
        <v>936</v>
      </c>
      <c r="G700" s="253"/>
      <c r="H700" s="253"/>
      <c r="I700" s="253"/>
      <c r="K700" s="157">
        <v>39.201999999999998</v>
      </c>
      <c r="R700" s="158"/>
      <c r="T700" s="159"/>
      <c r="AA700" s="160"/>
      <c r="AT700" s="156" t="s">
        <v>163</v>
      </c>
      <c r="AU700" s="156" t="s">
        <v>134</v>
      </c>
      <c r="AV700" s="10" t="s">
        <v>134</v>
      </c>
      <c r="AW700" s="10" t="s">
        <v>32</v>
      </c>
      <c r="AX700" s="10" t="s">
        <v>75</v>
      </c>
      <c r="AY700" s="156" t="s">
        <v>155</v>
      </c>
    </row>
    <row r="701" spans="2:65" s="11" customFormat="1" ht="16.5" customHeight="1">
      <c r="B701" s="161"/>
      <c r="E701" s="162" t="s">
        <v>5</v>
      </c>
      <c r="F701" s="254" t="s">
        <v>166</v>
      </c>
      <c r="G701" s="255"/>
      <c r="H701" s="255"/>
      <c r="I701" s="255"/>
      <c r="K701" s="163">
        <v>76.730999999999995</v>
      </c>
      <c r="R701" s="164"/>
      <c r="T701" s="165"/>
      <c r="AA701" s="166"/>
      <c r="AT701" s="162" t="s">
        <v>163</v>
      </c>
      <c r="AU701" s="162" t="s">
        <v>134</v>
      </c>
      <c r="AV701" s="11" t="s">
        <v>160</v>
      </c>
      <c r="AW701" s="11" t="s">
        <v>32</v>
      </c>
      <c r="AX701" s="11" t="s">
        <v>80</v>
      </c>
      <c r="AY701" s="162" t="s">
        <v>155</v>
      </c>
    </row>
    <row r="702" spans="2:65" s="1" customFormat="1" ht="25.5" customHeight="1">
      <c r="B702" s="119"/>
      <c r="C702" s="172" t="s">
        <v>937</v>
      </c>
      <c r="D702" s="172" t="s">
        <v>472</v>
      </c>
      <c r="E702" s="173" t="s">
        <v>938</v>
      </c>
      <c r="F702" s="265" t="s">
        <v>1395</v>
      </c>
      <c r="G702" s="262"/>
      <c r="H702" s="262"/>
      <c r="I702" s="262"/>
      <c r="J702" s="174" t="s">
        <v>249</v>
      </c>
      <c r="K702" s="175">
        <v>78.266000000000005</v>
      </c>
      <c r="L702" s="263">
        <v>0</v>
      </c>
      <c r="M702" s="263"/>
      <c r="N702" s="264">
        <f>ROUND(L702*K702,3)</f>
        <v>0</v>
      </c>
      <c r="O702" s="243"/>
      <c r="P702" s="243"/>
      <c r="Q702" s="243"/>
      <c r="R702" s="122"/>
      <c r="T702" s="151" t="s">
        <v>5</v>
      </c>
      <c r="U702" s="42" t="s">
        <v>42</v>
      </c>
      <c r="W702" s="152">
        <f>V702*K702</f>
        <v>0</v>
      </c>
      <c r="X702" s="152">
        <v>3.0000000000000001E-3</v>
      </c>
      <c r="Y702" s="152">
        <f>X702*K702</f>
        <v>0.23479800000000003</v>
      </c>
      <c r="Z702" s="152">
        <v>0</v>
      </c>
      <c r="AA702" s="153">
        <f>Z702*K702</f>
        <v>0</v>
      </c>
      <c r="AR702" s="20" t="s">
        <v>356</v>
      </c>
      <c r="AT702" s="20" t="s">
        <v>472</v>
      </c>
      <c r="AU702" s="20" t="s">
        <v>134</v>
      </c>
      <c r="AY702" s="20" t="s">
        <v>155</v>
      </c>
      <c r="BE702" s="96">
        <f>IF(U702="základná",N702,0)</f>
        <v>0</v>
      </c>
      <c r="BF702" s="96">
        <f>IF(U702="znížená",N702,0)</f>
        <v>0</v>
      </c>
      <c r="BG702" s="96">
        <f>IF(U702="zákl. prenesená",N702,0)</f>
        <v>0</v>
      </c>
      <c r="BH702" s="96">
        <f>IF(U702="zníž. prenesená",N702,0)</f>
        <v>0</v>
      </c>
      <c r="BI702" s="96">
        <f>IF(U702="nulová",N702,0)</f>
        <v>0</v>
      </c>
      <c r="BJ702" s="20" t="s">
        <v>134</v>
      </c>
      <c r="BK702" s="154">
        <f>ROUND(L702*K702,3)</f>
        <v>0</v>
      </c>
      <c r="BL702" s="20" t="s">
        <v>246</v>
      </c>
      <c r="BM702" s="20" t="s">
        <v>939</v>
      </c>
    </row>
    <row r="703" spans="2:65" s="1" customFormat="1" ht="38.25" customHeight="1">
      <c r="B703" s="119"/>
      <c r="C703" s="146" t="s">
        <v>940</v>
      </c>
      <c r="D703" s="146" t="s">
        <v>156</v>
      </c>
      <c r="E703" s="147" t="s">
        <v>941</v>
      </c>
      <c r="F703" s="241" t="s">
        <v>942</v>
      </c>
      <c r="G703" s="241"/>
      <c r="H703" s="241"/>
      <c r="I703" s="241"/>
      <c r="J703" s="148" t="s">
        <v>249</v>
      </c>
      <c r="K703" s="149">
        <v>534.4</v>
      </c>
      <c r="L703" s="242">
        <v>0</v>
      </c>
      <c r="M703" s="242"/>
      <c r="N703" s="243">
        <f>ROUND(L703*K703,3)</f>
        <v>0</v>
      </c>
      <c r="O703" s="243"/>
      <c r="P703" s="243"/>
      <c r="Q703" s="243"/>
      <c r="R703" s="122"/>
      <c r="T703" s="151" t="s">
        <v>5</v>
      </c>
      <c r="U703" s="42" t="s">
        <v>42</v>
      </c>
      <c r="W703" s="152">
        <f>V703*K703</f>
        <v>0</v>
      </c>
      <c r="X703" s="152">
        <v>0</v>
      </c>
      <c r="Y703" s="152">
        <f>X703*K703</f>
        <v>0</v>
      </c>
      <c r="Z703" s="152">
        <v>0</v>
      </c>
      <c r="AA703" s="153">
        <f>Z703*K703</f>
        <v>0</v>
      </c>
      <c r="AR703" s="20" t="s">
        <v>246</v>
      </c>
      <c r="AT703" s="20" t="s">
        <v>156</v>
      </c>
      <c r="AU703" s="20" t="s">
        <v>134</v>
      </c>
      <c r="AY703" s="20" t="s">
        <v>155</v>
      </c>
      <c r="BE703" s="96">
        <f>IF(U703="základná",N703,0)</f>
        <v>0</v>
      </c>
      <c r="BF703" s="96">
        <f>IF(U703="znížená",N703,0)</f>
        <v>0</v>
      </c>
      <c r="BG703" s="96">
        <f>IF(U703="zákl. prenesená",N703,0)</f>
        <v>0</v>
      </c>
      <c r="BH703" s="96">
        <f>IF(U703="zníž. prenesená",N703,0)</f>
        <v>0</v>
      </c>
      <c r="BI703" s="96">
        <f>IF(U703="nulová",N703,0)</f>
        <v>0</v>
      </c>
      <c r="BJ703" s="20" t="s">
        <v>134</v>
      </c>
      <c r="BK703" s="154">
        <f>ROUND(L703*K703,3)</f>
        <v>0</v>
      </c>
      <c r="BL703" s="20" t="s">
        <v>246</v>
      </c>
      <c r="BM703" s="20" t="s">
        <v>943</v>
      </c>
    </row>
    <row r="704" spans="2:65" s="12" customFormat="1" ht="16.5" customHeight="1">
      <c r="B704" s="167"/>
      <c r="E704" s="168" t="s">
        <v>5</v>
      </c>
      <c r="F704" s="256" t="s">
        <v>432</v>
      </c>
      <c r="G704" s="257"/>
      <c r="H704" s="257"/>
      <c r="I704" s="257"/>
      <c r="K704" s="168" t="s">
        <v>5</v>
      </c>
      <c r="R704" s="169"/>
      <c r="T704" s="170"/>
      <c r="AA704" s="171"/>
      <c r="AT704" s="168" t="s">
        <v>163</v>
      </c>
      <c r="AU704" s="168" t="s">
        <v>134</v>
      </c>
      <c r="AV704" s="12" t="s">
        <v>80</v>
      </c>
      <c r="AW704" s="12" t="s">
        <v>32</v>
      </c>
      <c r="AX704" s="12" t="s">
        <v>75</v>
      </c>
      <c r="AY704" s="168" t="s">
        <v>155</v>
      </c>
    </row>
    <row r="705" spans="2:65" s="10" customFormat="1" ht="16.5" customHeight="1">
      <c r="B705" s="155"/>
      <c r="E705" s="156" t="s">
        <v>5</v>
      </c>
      <c r="F705" s="252" t="s">
        <v>944</v>
      </c>
      <c r="G705" s="253"/>
      <c r="H705" s="253"/>
      <c r="I705" s="253"/>
      <c r="K705" s="157">
        <v>422.5</v>
      </c>
      <c r="R705" s="158"/>
      <c r="T705" s="159"/>
      <c r="AA705" s="160"/>
      <c r="AT705" s="156" t="s">
        <v>163</v>
      </c>
      <c r="AU705" s="156" t="s">
        <v>134</v>
      </c>
      <c r="AV705" s="10" t="s">
        <v>134</v>
      </c>
      <c r="AW705" s="10" t="s">
        <v>32</v>
      </c>
      <c r="AX705" s="10" t="s">
        <v>75</v>
      </c>
      <c r="AY705" s="156" t="s">
        <v>155</v>
      </c>
    </row>
    <row r="706" spans="2:65" s="12" customFormat="1" ht="16.5" customHeight="1">
      <c r="B706" s="167"/>
      <c r="E706" s="168" t="s">
        <v>5</v>
      </c>
      <c r="F706" s="260" t="s">
        <v>853</v>
      </c>
      <c r="G706" s="261"/>
      <c r="H706" s="261"/>
      <c r="I706" s="261"/>
      <c r="K706" s="168" t="s">
        <v>5</v>
      </c>
      <c r="R706" s="169"/>
      <c r="T706" s="170"/>
      <c r="AA706" s="171"/>
      <c r="AT706" s="168" t="s">
        <v>163</v>
      </c>
      <c r="AU706" s="168" t="s">
        <v>134</v>
      </c>
      <c r="AV706" s="12" t="s">
        <v>80</v>
      </c>
      <c r="AW706" s="12" t="s">
        <v>32</v>
      </c>
      <c r="AX706" s="12" t="s">
        <v>75</v>
      </c>
      <c r="AY706" s="168" t="s">
        <v>155</v>
      </c>
    </row>
    <row r="707" spans="2:65" s="10" customFormat="1" ht="16.5" customHeight="1">
      <c r="B707" s="155"/>
      <c r="E707" s="156" t="s">
        <v>5</v>
      </c>
      <c r="F707" s="252" t="s">
        <v>945</v>
      </c>
      <c r="G707" s="253"/>
      <c r="H707" s="253"/>
      <c r="I707" s="253"/>
      <c r="K707" s="157">
        <v>50.3</v>
      </c>
      <c r="R707" s="158"/>
      <c r="T707" s="159"/>
      <c r="AA707" s="160"/>
      <c r="AT707" s="156" t="s">
        <v>163</v>
      </c>
      <c r="AU707" s="156" t="s">
        <v>134</v>
      </c>
      <c r="AV707" s="10" t="s">
        <v>134</v>
      </c>
      <c r="AW707" s="10" t="s">
        <v>32</v>
      </c>
      <c r="AX707" s="10" t="s">
        <v>75</v>
      </c>
      <c r="AY707" s="156" t="s">
        <v>155</v>
      </c>
    </row>
    <row r="708" spans="2:65" s="12" customFormat="1" ht="16.5" customHeight="1">
      <c r="B708" s="167"/>
      <c r="E708" s="168" t="s">
        <v>5</v>
      </c>
      <c r="F708" s="260" t="s">
        <v>855</v>
      </c>
      <c r="G708" s="261"/>
      <c r="H708" s="261"/>
      <c r="I708" s="261"/>
      <c r="K708" s="168" t="s">
        <v>5</v>
      </c>
      <c r="R708" s="169"/>
      <c r="T708" s="170"/>
      <c r="AA708" s="171"/>
      <c r="AT708" s="168" t="s">
        <v>163</v>
      </c>
      <c r="AU708" s="168" t="s">
        <v>134</v>
      </c>
      <c r="AV708" s="12" t="s">
        <v>80</v>
      </c>
      <c r="AW708" s="12" t="s">
        <v>32</v>
      </c>
      <c r="AX708" s="12" t="s">
        <v>75</v>
      </c>
      <c r="AY708" s="168" t="s">
        <v>155</v>
      </c>
    </row>
    <row r="709" spans="2:65" s="10" customFormat="1" ht="16.5" customHeight="1">
      <c r="B709" s="155"/>
      <c r="E709" s="156" t="s">
        <v>5</v>
      </c>
      <c r="F709" s="252" t="s">
        <v>946</v>
      </c>
      <c r="G709" s="253"/>
      <c r="H709" s="253"/>
      <c r="I709" s="253"/>
      <c r="K709" s="157">
        <v>61.6</v>
      </c>
      <c r="R709" s="158"/>
      <c r="T709" s="159"/>
      <c r="AA709" s="160"/>
      <c r="AT709" s="156" t="s">
        <v>163</v>
      </c>
      <c r="AU709" s="156" t="s">
        <v>134</v>
      </c>
      <c r="AV709" s="10" t="s">
        <v>134</v>
      </c>
      <c r="AW709" s="10" t="s">
        <v>32</v>
      </c>
      <c r="AX709" s="10" t="s">
        <v>75</v>
      </c>
      <c r="AY709" s="156" t="s">
        <v>155</v>
      </c>
    </row>
    <row r="710" spans="2:65" s="11" customFormat="1" ht="16.5" customHeight="1">
      <c r="B710" s="161"/>
      <c r="E710" s="162" t="s">
        <v>5</v>
      </c>
      <c r="F710" s="254" t="s">
        <v>166</v>
      </c>
      <c r="G710" s="255"/>
      <c r="H710" s="255"/>
      <c r="I710" s="255"/>
      <c r="K710" s="163">
        <v>534.4</v>
      </c>
      <c r="R710" s="164"/>
      <c r="T710" s="165"/>
      <c r="AA710" s="166"/>
      <c r="AT710" s="162" t="s">
        <v>163</v>
      </c>
      <c r="AU710" s="162" t="s">
        <v>134</v>
      </c>
      <c r="AV710" s="11" t="s">
        <v>160</v>
      </c>
      <c r="AW710" s="11" t="s">
        <v>32</v>
      </c>
      <c r="AX710" s="11" t="s">
        <v>80</v>
      </c>
      <c r="AY710" s="162" t="s">
        <v>155</v>
      </c>
    </row>
    <row r="711" spans="2:65" s="1" customFormat="1" ht="25.5" customHeight="1">
      <c r="B711" s="119"/>
      <c r="C711" s="172" t="s">
        <v>947</v>
      </c>
      <c r="D711" s="172" t="s">
        <v>472</v>
      </c>
      <c r="E711" s="173" t="s">
        <v>948</v>
      </c>
      <c r="F711" s="262" t="s">
        <v>949</v>
      </c>
      <c r="G711" s="262"/>
      <c r="H711" s="262"/>
      <c r="I711" s="262"/>
      <c r="J711" s="174" t="s">
        <v>159</v>
      </c>
      <c r="K711" s="175">
        <v>242.19300000000001</v>
      </c>
      <c r="L711" s="263">
        <v>0</v>
      </c>
      <c r="M711" s="263"/>
      <c r="N711" s="264">
        <f>ROUND(L711*K711,3)</f>
        <v>0</v>
      </c>
      <c r="O711" s="243"/>
      <c r="P711" s="243"/>
      <c r="Q711" s="243"/>
      <c r="R711" s="122"/>
      <c r="T711" s="151" t="s">
        <v>5</v>
      </c>
      <c r="U711" s="42" t="s">
        <v>42</v>
      </c>
      <c r="W711" s="152">
        <f>V711*K711</f>
        <v>0</v>
      </c>
      <c r="X711" s="152">
        <v>1.95E-2</v>
      </c>
      <c r="Y711" s="152">
        <f>X711*K711</f>
        <v>4.7227635000000001</v>
      </c>
      <c r="Z711" s="152">
        <v>0</v>
      </c>
      <c r="AA711" s="153">
        <f>Z711*K711</f>
        <v>0</v>
      </c>
      <c r="AR711" s="20" t="s">
        <v>356</v>
      </c>
      <c r="AT711" s="20" t="s">
        <v>472</v>
      </c>
      <c r="AU711" s="20" t="s">
        <v>134</v>
      </c>
      <c r="AY711" s="20" t="s">
        <v>155</v>
      </c>
      <c r="BE711" s="96">
        <f>IF(U711="základná",N711,0)</f>
        <v>0</v>
      </c>
      <c r="BF711" s="96">
        <f>IF(U711="znížená",N711,0)</f>
        <v>0</v>
      </c>
      <c r="BG711" s="96">
        <f>IF(U711="zákl. prenesená",N711,0)</f>
        <v>0</v>
      </c>
      <c r="BH711" s="96">
        <f>IF(U711="zníž. prenesená",N711,0)</f>
        <v>0</v>
      </c>
      <c r="BI711" s="96">
        <f>IF(U711="nulová",N711,0)</f>
        <v>0</v>
      </c>
      <c r="BJ711" s="20" t="s">
        <v>134</v>
      </c>
      <c r="BK711" s="154">
        <f>ROUND(L711*K711,3)</f>
        <v>0</v>
      </c>
      <c r="BL711" s="20" t="s">
        <v>246</v>
      </c>
      <c r="BM711" s="20" t="s">
        <v>950</v>
      </c>
    </row>
    <row r="712" spans="2:65" s="12" customFormat="1" ht="16.5" customHeight="1">
      <c r="B712" s="167"/>
      <c r="E712" s="168" t="s">
        <v>5</v>
      </c>
      <c r="F712" s="256" t="s">
        <v>432</v>
      </c>
      <c r="G712" s="257"/>
      <c r="H712" s="257"/>
      <c r="I712" s="257"/>
      <c r="K712" s="168" t="s">
        <v>5</v>
      </c>
      <c r="R712" s="169"/>
      <c r="T712" s="170"/>
      <c r="AA712" s="171"/>
      <c r="AT712" s="168" t="s">
        <v>163</v>
      </c>
      <c r="AU712" s="168" t="s">
        <v>134</v>
      </c>
      <c r="AV712" s="12" t="s">
        <v>80</v>
      </c>
      <c r="AW712" s="12" t="s">
        <v>32</v>
      </c>
      <c r="AX712" s="12" t="s">
        <v>75</v>
      </c>
      <c r="AY712" s="168" t="s">
        <v>155</v>
      </c>
    </row>
    <row r="713" spans="2:65" s="10" customFormat="1" ht="16.5" customHeight="1">
      <c r="B713" s="155"/>
      <c r="E713" s="156" t="s">
        <v>5</v>
      </c>
      <c r="F713" s="252" t="s">
        <v>951</v>
      </c>
      <c r="G713" s="253"/>
      <c r="H713" s="253"/>
      <c r="I713" s="253"/>
      <c r="K713" s="157">
        <v>195.19499999999999</v>
      </c>
      <c r="R713" s="158"/>
      <c r="T713" s="159"/>
      <c r="AA713" s="160"/>
      <c r="AT713" s="156" t="s">
        <v>163</v>
      </c>
      <c r="AU713" s="156" t="s">
        <v>134</v>
      </c>
      <c r="AV713" s="10" t="s">
        <v>134</v>
      </c>
      <c r="AW713" s="10" t="s">
        <v>32</v>
      </c>
      <c r="AX713" s="10" t="s">
        <v>75</v>
      </c>
      <c r="AY713" s="156" t="s">
        <v>155</v>
      </c>
    </row>
    <row r="714" spans="2:65" s="12" customFormat="1" ht="16.5" customHeight="1">
      <c r="B714" s="167"/>
      <c r="E714" s="168" t="s">
        <v>5</v>
      </c>
      <c r="F714" s="260" t="s">
        <v>952</v>
      </c>
      <c r="G714" s="261"/>
      <c r="H714" s="261"/>
      <c r="I714" s="261"/>
      <c r="K714" s="168" t="s">
        <v>5</v>
      </c>
      <c r="R714" s="169"/>
      <c r="T714" s="170"/>
      <c r="AA714" s="171"/>
      <c r="AT714" s="168" t="s">
        <v>163</v>
      </c>
      <c r="AU714" s="168" t="s">
        <v>134</v>
      </c>
      <c r="AV714" s="12" t="s">
        <v>80</v>
      </c>
      <c r="AW714" s="12" t="s">
        <v>32</v>
      </c>
      <c r="AX714" s="12" t="s">
        <v>75</v>
      </c>
      <c r="AY714" s="168" t="s">
        <v>155</v>
      </c>
    </row>
    <row r="715" spans="2:65" s="10" customFormat="1" ht="16.5" customHeight="1">
      <c r="B715" s="155"/>
      <c r="E715" s="156" t="s">
        <v>5</v>
      </c>
      <c r="F715" s="252" t="s">
        <v>953</v>
      </c>
      <c r="G715" s="253"/>
      <c r="H715" s="253"/>
      <c r="I715" s="253"/>
      <c r="K715" s="157">
        <v>46.997999999999998</v>
      </c>
      <c r="R715" s="158"/>
      <c r="T715" s="159"/>
      <c r="AA715" s="160"/>
      <c r="AT715" s="156" t="s">
        <v>163</v>
      </c>
      <c r="AU715" s="156" t="s">
        <v>134</v>
      </c>
      <c r="AV715" s="10" t="s">
        <v>134</v>
      </c>
      <c r="AW715" s="10" t="s">
        <v>32</v>
      </c>
      <c r="AX715" s="10" t="s">
        <v>75</v>
      </c>
      <c r="AY715" s="156" t="s">
        <v>155</v>
      </c>
    </row>
    <row r="716" spans="2:65" s="11" customFormat="1" ht="16.5" customHeight="1">
      <c r="B716" s="161"/>
      <c r="E716" s="162" t="s">
        <v>5</v>
      </c>
      <c r="F716" s="254" t="s">
        <v>166</v>
      </c>
      <c r="G716" s="255"/>
      <c r="H716" s="255"/>
      <c r="I716" s="255"/>
      <c r="K716" s="163">
        <v>242.19300000000001</v>
      </c>
      <c r="R716" s="164"/>
      <c r="T716" s="165"/>
      <c r="AA716" s="166"/>
      <c r="AT716" s="162" t="s">
        <v>163</v>
      </c>
      <c r="AU716" s="162" t="s">
        <v>134</v>
      </c>
      <c r="AV716" s="11" t="s">
        <v>160</v>
      </c>
      <c r="AW716" s="11" t="s">
        <v>32</v>
      </c>
      <c r="AX716" s="11" t="s">
        <v>80</v>
      </c>
      <c r="AY716" s="162" t="s">
        <v>155</v>
      </c>
    </row>
    <row r="717" spans="2:65" s="1" customFormat="1" ht="25.5" customHeight="1">
      <c r="B717" s="119"/>
      <c r="C717" s="146" t="s">
        <v>954</v>
      </c>
      <c r="D717" s="146" t="s">
        <v>156</v>
      </c>
      <c r="E717" s="147" t="s">
        <v>955</v>
      </c>
      <c r="F717" s="241" t="s">
        <v>956</v>
      </c>
      <c r="G717" s="241"/>
      <c r="H717" s="241"/>
      <c r="I717" s="241"/>
      <c r="J717" s="148" t="s">
        <v>846</v>
      </c>
      <c r="K717" s="150">
        <v>0</v>
      </c>
      <c r="L717" s="242">
        <v>0</v>
      </c>
      <c r="M717" s="242"/>
      <c r="N717" s="243">
        <f>ROUND(L717*K717,3)</f>
        <v>0</v>
      </c>
      <c r="O717" s="243"/>
      <c r="P717" s="243"/>
      <c r="Q717" s="243"/>
      <c r="R717" s="122"/>
      <c r="T717" s="151" t="s">
        <v>5</v>
      </c>
      <c r="U717" s="42" t="s">
        <v>42</v>
      </c>
      <c r="W717" s="152">
        <f>V717*K717</f>
        <v>0</v>
      </c>
      <c r="X717" s="152">
        <v>0</v>
      </c>
      <c r="Y717" s="152">
        <f>X717*K717</f>
        <v>0</v>
      </c>
      <c r="Z717" s="152">
        <v>0</v>
      </c>
      <c r="AA717" s="153">
        <f>Z717*K717</f>
        <v>0</v>
      </c>
      <c r="AR717" s="20" t="s">
        <v>246</v>
      </c>
      <c r="AT717" s="20" t="s">
        <v>156</v>
      </c>
      <c r="AU717" s="20" t="s">
        <v>134</v>
      </c>
      <c r="AY717" s="20" t="s">
        <v>155</v>
      </c>
      <c r="BE717" s="96">
        <f>IF(U717="základná",N717,0)</f>
        <v>0</v>
      </c>
      <c r="BF717" s="96">
        <f>IF(U717="znížená",N717,0)</f>
        <v>0</v>
      </c>
      <c r="BG717" s="96">
        <f>IF(U717="zákl. prenesená",N717,0)</f>
        <v>0</v>
      </c>
      <c r="BH717" s="96">
        <f>IF(U717="zníž. prenesená",N717,0)</f>
        <v>0</v>
      </c>
      <c r="BI717" s="96">
        <f>IF(U717="nulová",N717,0)</f>
        <v>0</v>
      </c>
      <c r="BJ717" s="20" t="s">
        <v>134</v>
      </c>
      <c r="BK717" s="154">
        <f>ROUND(L717*K717,3)</f>
        <v>0</v>
      </c>
      <c r="BL717" s="20" t="s">
        <v>246</v>
      </c>
      <c r="BM717" s="20" t="s">
        <v>957</v>
      </c>
    </row>
    <row r="718" spans="2:65" s="9" customFormat="1" ht="29.85" customHeight="1">
      <c r="B718" s="136"/>
      <c r="D718" s="145" t="s">
        <v>116</v>
      </c>
      <c r="E718" s="145"/>
      <c r="F718" s="145"/>
      <c r="G718" s="145"/>
      <c r="H718" s="145"/>
      <c r="I718" s="145"/>
      <c r="J718" s="145"/>
      <c r="K718" s="145"/>
      <c r="L718" s="145"/>
      <c r="M718" s="145"/>
      <c r="N718" s="258">
        <f>BK718</f>
        <v>0</v>
      </c>
      <c r="O718" s="259"/>
      <c r="P718" s="259"/>
      <c r="Q718" s="259"/>
      <c r="R718" s="138"/>
      <c r="T718" s="139"/>
      <c r="W718" s="140">
        <f>W719</f>
        <v>0</v>
      </c>
      <c r="Y718" s="140">
        <f>Y719</f>
        <v>0</v>
      </c>
      <c r="AA718" s="141">
        <f>AA719</f>
        <v>0</v>
      </c>
      <c r="AR718" s="142" t="s">
        <v>134</v>
      </c>
      <c r="AT718" s="143" t="s">
        <v>74</v>
      </c>
      <c r="AU718" s="143" t="s">
        <v>80</v>
      </c>
      <c r="AY718" s="142" t="s">
        <v>155</v>
      </c>
      <c r="BK718" s="144">
        <f>BK719</f>
        <v>0</v>
      </c>
    </row>
    <row r="719" spans="2:65" s="1" customFormat="1" ht="16.5" customHeight="1">
      <c r="B719" s="119"/>
      <c r="C719" s="146" t="s">
        <v>958</v>
      </c>
      <c r="D719" s="146" t="s">
        <v>156</v>
      </c>
      <c r="E719" s="147" t="s">
        <v>959</v>
      </c>
      <c r="F719" s="241" t="s">
        <v>960</v>
      </c>
      <c r="G719" s="241"/>
      <c r="H719" s="241"/>
      <c r="I719" s="241"/>
      <c r="J719" s="148" t="s">
        <v>961</v>
      </c>
      <c r="K719" s="149">
        <v>1</v>
      </c>
      <c r="L719" s="242">
        <v>0</v>
      </c>
      <c r="M719" s="242"/>
      <c r="N719" s="243">
        <f>ROUND(L719*K719,3)</f>
        <v>0</v>
      </c>
      <c r="O719" s="243"/>
      <c r="P719" s="243"/>
      <c r="Q719" s="243"/>
      <c r="R719" s="122"/>
      <c r="T719" s="151" t="s">
        <v>5</v>
      </c>
      <c r="U719" s="42" t="s">
        <v>42</v>
      </c>
      <c r="W719" s="152">
        <f>V719*K719</f>
        <v>0</v>
      </c>
      <c r="X719" s="152">
        <v>0</v>
      </c>
      <c r="Y719" s="152">
        <f>X719*K719</f>
        <v>0</v>
      </c>
      <c r="Z719" s="152">
        <v>0</v>
      </c>
      <c r="AA719" s="153">
        <f>Z719*K719</f>
        <v>0</v>
      </c>
      <c r="AR719" s="20" t="s">
        <v>246</v>
      </c>
      <c r="AT719" s="20" t="s">
        <v>156</v>
      </c>
      <c r="AU719" s="20" t="s">
        <v>134</v>
      </c>
      <c r="AY719" s="20" t="s">
        <v>155</v>
      </c>
      <c r="BE719" s="96">
        <f>IF(U719="základná",N719,0)</f>
        <v>0</v>
      </c>
      <c r="BF719" s="96">
        <f>IF(U719="znížená",N719,0)</f>
        <v>0</v>
      </c>
      <c r="BG719" s="96">
        <f>IF(U719="zákl. prenesená",N719,0)</f>
        <v>0</v>
      </c>
      <c r="BH719" s="96">
        <f>IF(U719="zníž. prenesená",N719,0)</f>
        <v>0</v>
      </c>
      <c r="BI719" s="96">
        <f>IF(U719="nulová",N719,0)</f>
        <v>0</v>
      </c>
      <c r="BJ719" s="20" t="s">
        <v>134</v>
      </c>
      <c r="BK719" s="154">
        <f>ROUND(L719*K719,3)</f>
        <v>0</v>
      </c>
      <c r="BL719" s="20" t="s">
        <v>246</v>
      </c>
      <c r="BM719" s="20" t="s">
        <v>962</v>
      </c>
    </row>
    <row r="720" spans="2:65" s="9" customFormat="1" ht="29.85" customHeight="1">
      <c r="B720" s="136"/>
      <c r="D720" s="145" t="s">
        <v>117</v>
      </c>
      <c r="E720" s="145"/>
      <c r="F720" s="145"/>
      <c r="G720" s="145"/>
      <c r="H720" s="145"/>
      <c r="I720" s="145"/>
      <c r="J720" s="145"/>
      <c r="K720" s="145"/>
      <c r="L720" s="145"/>
      <c r="M720" s="145"/>
      <c r="N720" s="258">
        <f>BK720</f>
        <v>0</v>
      </c>
      <c r="O720" s="259"/>
      <c r="P720" s="259"/>
      <c r="Q720" s="259"/>
      <c r="R720" s="138"/>
      <c r="T720" s="139"/>
      <c r="W720" s="140">
        <f>W721</f>
        <v>0</v>
      </c>
      <c r="Y720" s="140">
        <f>Y721</f>
        <v>0</v>
      </c>
      <c r="AA720" s="141">
        <f>AA721</f>
        <v>0</v>
      </c>
      <c r="AR720" s="142" t="s">
        <v>134</v>
      </c>
      <c r="AT720" s="143" t="s">
        <v>74</v>
      </c>
      <c r="AU720" s="143" t="s">
        <v>80</v>
      </c>
      <c r="AY720" s="142" t="s">
        <v>155</v>
      </c>
      <c r="BK720" s="144">
        <f>BK721</f>
        <v>0</v>
      </c>
    </row>
    <row r="721" spans="2:65" s="1" customFormat="1" ht="25.5" customHeight="1">
      <c r="B721" s="119"/>
      <c r="C721" s="146" t="s">
        <v>963</v>
      </c>
      <c r="D721" s="146" t="s">
        <v>156</v>
      </c>
      <c r="E721" s="147" t="s">
        <v>964</v>
      </c>
      <c r="F721" s="241" t="s">
        <v>965</v>
      </c>
      <c r="G721" s="241"/>
      <c r="H721" s="241"/>
      <c r="I721" s="241"/>
      <c r="J721" s="148" t="s">
        <v>961</v>
      </c>
      <c r="K721" s="149">
        <v>1</v>
      </c>
      <c r="L721" s="242">
        <v>0</v>
      </c>
      <c r="M721" s="242"/>
      <c r="N721" s="243">
        <f>ROUND(L721*K721,3)</f>
        <v>0</v>
      </c>
      <c r="O721" s="243"/>
      <c r="P721" s="243"/>
      <c r="Q721" s="243"/>
      <c r="R721" s="122"/>
      <c r="T721" s="151" t="s">
        <v>5</v>
      </c>
      <c r="U721" s="42" t="s">
        <v>42</v>
      </c>
      <c r="W721" s="152">
        <f>V721*K721</f>
        <v>0</v>
      </c>
      <c r="X721" s="152">
        <v>0</v>
      </c>
      <c r="Y721" s="152">
        <f>X721*K721</f>
        <v>0</v>
      </c>
      <c r="Z721" s="152">
        <v>0</v>
      </c>
      <c r="AA721" s="153">
        <f>Z721*K721</f>
        <v>0</v>
      </c>
      <c r="AR721" s="20" t="s">
        <v>246</v>
      </c>
      <c r="AT721" s="20" t="s">
        <v>156</v>
      </c>
      <c r="AU721" s="20" t="s">
        <v>134</v>
      </c>
      <c r="AY721" s="20" t="s">
        <v>155</v>
      </c>
      <c r="BE721" s="96">
        <f>IF(U721="základná",N721,0)</f>
        <v>0</v>
      </c>
      <c r="BF721" s="96">
        <f>IF(U721="znížená",N721,0)</f>
        <v>0</v>
      </c>
      <c r="BG721" s="96">
        <f>IF(U721="zákl. prenesená",N721,0)</f>
        <v>0</v>
      </c>
      <c r="BH721" s="96">
        <f>IF(U721="zníž. prenesená",N721,0)</f>
        <v>0</v>
      </c>
      <c r="BI721" s="96">
        <f>IF(U721="nulová",N721,0)</f>
        <v>0</v>
      </c>
      <c r="BJ721" s="20" t="s">
        <v>134</v>
      </c>
      <c r="BK721" s="154">
        <f>ROUND(L721*K721,3)</f>
        <v>0</v>
      </c>
      <c r="BL721" s="20" t="s">
        <v>246</v>
      </c>
      <c r="BM721" s="20" t="s">
        <v>966</v>
      </c>
    </row>
    <row r="722" spans="2:65" s="9" customFormat="1" ht="29.85" customHeight="1">
      <c r="B722" s="136"/>
      <c r="D722" s="145" t="s">
        <v>118</v>
      </c>
      <c r="E722" s="145"/>
      <c r="F722" s="145"/>
      <c r="G722" s="145"/>
      <c r="H722" s="145"/>
      <c r="I722" s="145"/>
      <c r="J722" s="145"/>
      <c r="K722" s="145"/>
      <c r="L722" s="145"/>
      <c r="M722" s="145"/>
      <c r="N722" s="258">
        <f>BK722</f>
        <v>0</v>
      </c>
      <c r="O722" s="259"/>
      <c r="P722" s="259"/>
      <c r="Q722" s="259"/>
      <c r="R722" s="138"/>
      <c r="T722" s="139"/>
      <c r="W722" s="140">
        <f>SUM(W723:W734)</f>
        <v>0</v>
      </c>
      <c r="Y722" s="140">
        <f>SUM(Y723:Y734)</f>
        <v>1.67550328</v>
      </c>
      <c r="AA722" s="141">
        <f>SUM(AA723:AA734)</f>
        <v>0</v>
      </c>
      <c r="AR722" s="142" t="s">
        <v>134</v>
      </c>
      <c r="AT722" s="143" t="s">
        <v>74</v>
      </c>
      <c r="AU722" s="143" t="s">
        <v>80</v>
      </c>
      <c r="AY722" s="142" t="s">
        <v>155</v>
      </c>
      <c r="BK722" s="144">
        <f>SUM(BK723:BK734)</f>
        <v>0</v>
      </c>
    </row>
    <row r="723" spans="2:65" s="1" customFormat="1" ht="38.25" customHeight="1">
      <c r="B723" s="119"/>
      <c r="C723" s="146" t="s">
        <v>967</v>
      </c>
      <c r="D723" s="146" t="s">
        <v>156</v>
      </c>
      <c r="E723" s="147" t="s">
        <v>968</v>
      </c>
      <c r="F723" s="241" t="s">
        <v>969</v>
      </c>
      <c r="G723" s="241"/>
      <c r="H723" s="241"/>
      <c r="I723" s="241"/>
      <c r="J723" s="148" t="s">
        <v>474</v>
      </c>
      <c r="K723" s="149">
        <v>194</v>
      </c>
      <c r="L723" s="242">
        <v>0</v>
      </c>
      <c r="M723" s="242"/>
      <c r="N723" s="243">
        <f>ROUND(L723*K723,3)</f>
        <v>0</v>
      </c>
      <c r="O723" s="243"/>
      <c r="P723" s="243"/>
      <c r="Q723" s="243"/>
      <c r="R723" s="122"/>
      <c r="T723" s="151" t="s">
        <v>5</v>
      </c>
      <c r="U723" s="42" t="s">
        <v>42</v>
      </c>
      <c r="W723" s="152">
        <f>V723*K723</f>
        <v>0</v>
      </c>
      <c r="X723" s="152">
        <v>2.5999999999999998E-4</v>
      </c>
      <c r="Y723" s="152">
        <f>X723*K723</f>
        <v>5.0439999999999999E-2</v>
      </c>
      <c r="Z723" s="152">
        <v>0</v>
      </c>
      <c r="AA723" s="153">
        <f>Z723*K723</f>
        <v>0</v>
      </c>
      <c r="AR723" s="20" t="s">
        <v>246</v>
      </c>
      <c r="AT723" s="20" t="s">
        <v>156</v>
      </c>
      <c r="AU723" s="20" t="s">
        <v>134</v>
      </c>
      <c r="AY723" s="20" t="s">
        <v>155</v>
      </c>
      <c r="BE723" s="96">
        <f>IF(U723="základná",N723,0)</f>
        <v>0</v>
      </c>
      <c r="BF723" s="96">
        <f>IF(U723="znížená",N723,0)</f>
        <v>0</v>
      </c>
      <c r="BG723" s="96">
        <f>IF(U723="zákl. prenesená",N723,0)</f>
        <v>0</v>
      </c>
      <c r="BH723" s="96">
        <f>IF(U723="zníž. prenesená",N723,0)</f>
        <v>0</v>
      </c>
      <c r="BI723" s="96">
        <f>IF(U723="nulová",N723,0)</f>
        <v>0</v>
      </c>
      <c r="BJ723" s="20" t="s">
        <v>134</v>
      </c>
      <c r="BK723" s="154">
        <f>ROUND(L723*K723,3)</f>
        <v>0</v>
      </c>
      <c r="BL723" s="20" t="s">
        <v>246</v>
      </c>
      <c r="BM723" s="20" t="s">
        <v>970</v>
      </c>
    </row>
    <row r="724" spans="2:65" s="12" customFormat="1" ht="16.5" customHeight="1">
      <c r="B724" s="167"/>
      <c r="E724" s="168" t="s">
        <v>5</v>
      </c>
      <c r="F724" s="256" t="s">
        <v>971</v>
      </c>
      <c r="G724" s="257"/>
      <c r="H724" s="257"/>
      <c r="I724" s="257"/>
      <c r="K724" s="168" t="s">
        <v>5</v>
      </c>
      <c r="R724" s="169"/>
      <c r="T724" s="170"/>
      <c r="AA724" s="171"/>
      <c r="AT724" s="168" t="s">
        <v>163</v>
      </c>
      <c r="AU724" s="168" t="s">
        <v>134</v>
      </c>
      <c r="AV724" s="12" t="s">
        <v>80</v>
      </c>
      <c r="AW724" s="12" t="s">
        <v>32</v>
      </c>
      <c r="AX724" s="12" t="s">
        <v>75</v>
      </c>
      <c r="AY724" s="168" t="s">
        <v>155</v>
      </c>
    </row>
    <row r="725" spans="2:65" s="10" customFormat="1" ht="16.5" customHeight="1">
      <c r="B725" s="155"/>
      <c r="E725" s="156" t="s">
        <v>5</v>
      </c>
      <c r="F725" s="252" t="s">
        <v>972</v>
      </c>
      <c r="G725" s="253"/>
      <c r="H725" s="253"/>
      <c r="I725" s="253"/>
      <c r="K725" s="157">
        <v>194</v>
      </c>
      <c r="R725" s="158"/>
      <c r="T725" s="159"/>
      <c r="AA725" s="160"/>
      <c r="AT725" s="156" t="s">
        <v>163</v>
      </c>
      <c r="AU725" s="156" t="s">
        <v>134</v>
      </c>
      <c r="AV725" s="10" t="s">
        <v>134</v>
      </c>
      <c r="AW725" s="10" t="s">
        <v>32</v>
      </c>
      <c r="AX725" s="10" t="s">
        <v>80</v>
      </c>
      <c r="AY725" s="156" t="s">
        <v>155</v>
      </c>
    </row>
    <row r="726" spans="2:65" s="1" customFormat="1" ht="16.5" customHeight="1">
      <c r="B726" s="119"/>
      <c r="C726" s="172" t="s">
        <v>973</v>
      </c>
      <c r="D726" s="172" t="s">
        <v>472</v>
      </c>
      <c r="E726" s="173" t="s">
        <v>974</v>
      </c>
      <c r="F726" s="262" t="s">
        <v>975</v>
      </c>
      <c r="G726" s="262"/>
      <c r="H726" s="262"/>
      <c r="I726" s="262"/>
      <c r="J726" s="174" t="s">
        <v>159</v>
      </c>
      <c r="K726" s="175">
        <v>1.2929999999999999</v>
      </c>
      <c r="L726" s="263">
        <v>0</v>
      </c>
      <c r="M726" s="263"/>
      <c r="N726" s="264">
        <f>ROUND(L726*K726,3)</f>
        <v>0</v>
      </c>
      <c r="O726" s="243"/>
      <c r="P726" s="243"/>
      <c r="Q726" s="243"/>
      <c r="R726" s="122"/>
      <c r="T726" s="151" t="s">
        <v>5</v>
      </c>
      <c r="U726" s="42" t="s">
        <v>42</v>
      </c>
      <c r="W726" s="152">
        <f>V726*K726</f>
        <v>0</v>
      </c>
      <c r="X726" s="152">
        <v>0.55000000000000004</v>
      </c>
      <c r="Y726" s="152">
        <f>X726*K726</f>
        <v>0.71115000000000006</v>
      </c>
      <c r="Z726" s="152">
        <v>0</v>
      </c>
      <c r="AA726" s="153">
        <f>Z726*K726</f>
        <v>0</v>
      </c>
      <c r="AR726" s="20" t="s">
        <v>356</v>
      </c>
      <c r="AT726" s="20" t="s">
        <v>472</v>
      </c>
      <c r="AU726" s="20" t="s">
        <v>134</v>
      </c>
      <c r="AY726" s="20" t="s">
        <v>155</v>
      </c>
      <c r="BE726" s="96">
        <f>IF(U726="základná",N726,0)</f>
        <v>0</v>
      </c>
      <c r="BF726" s="96">
        <f>IF(U726="znížená",N726,0)</f>
        <v>0</v>
      </c>
      <c r="BG726" s="96">
        <f>IF(U726="zákl. prenesená",N726,0)</f>
        <v>0</v>
      </c>
      <c r="BH726" s="96">
        <f>IF(U726="zníž. prenesená",N726,0)</f>
        <v>0</v>
      </c>
      <c r="BI726" s="96">
        <f>IF(U726="nulová",N726,0)</f>
        <v>0</v>
      </c>
      <c r="BJ726" s="20" t="s">
        <v>134</v>
      </c>
      <c r="BK726" s="154">
        <f>ROUND(L726*K726,3)</f>
        <v>0</v>
      </c>
      <c r="BL726" s="20" t="s">
        <v>246</v>
      </c>
      <c r="BM726" s="20" t="s">
        <v>976</v>
      </c>
    </row>
    <row r="727" spans="2:65" s="10" customFormat="1" ht="16.5" customHeight="1">
      <c r="B727" s="155"/>
      <c r="E727" s="156" t="s">
        <v>5</v>
      </c>
      <c r="F727" s="250" t="s">
        <v>977</v>
      </c>
      <c r="G727" s="251"/>
      <c r="H727" s="251"/>
      <c r="I727" s="251"/>
      <c r="K727" s="157">
        <v>1.2929999999999999</v>
      </c>
      <c r="R727" s="158"/>
      <c r="T727" s="159"/>
      <c r="AA727" s="160"/>
      <c r="AT727" s="156" t="s">
        <v>163</v>
      </c>
      <c r="AU727" s="156" t="s">
        <v>134</v>
      </c>
      <c r="AV727" s="10" t="s">
        <v>134</v>
      </c>
      <c r="AW727" s="10" t="s">
        <v>32</v>
      </c>
      <c r="AX727" s="10" t="s">
        <v>80</v>
      </c>
      <c r="AY727" s="156" t="s">
        <v>155</v>
      </c>
    </row>
    <row r="728" spans="2:65" s="1" customFormat="1" ht="38.25" customHeight="1">
      <c r="B728" s="119"/>
      <c r="C728" s="146" t="s">
        <v>978</v>
      </c>
      <c r="D728" s="146" t="s">
        <v>156</v>
      </c>
      <c r="E728" s="147" t="s">
        <v>979</v>
      </c>
      <c r="F728" s="241" t="s">
        <v>980</v>
      </c>
      <c r="G728" s="241"/>
      <c r="H728" s="241"/>
      <c r="I728" s="241"/>
      <c r="J728" s="148" t="s">
        <v>249</v>
      </c>
      <c r="K728" s="149">
        <v>78.245999999999995</v>
      </c>
      <c r="L728" s="242">
        <v>0</v>
      </c>
      <c r="M728" s="242"/>
      <c r="N728" s="243">
        <f>ROUND(L728*K728,3)</f>
        <v>0</v>
      </c>
      <c r="O728" s="243"/>
      <c r="P728" s="243"/>
      <c r="Q728" s="243"/>
      <c r="R728" s="122"/>
      <c r="T728" s="151" t="s">
        <v>5</v>
      </c>
      <c r="U728" s="42" t="s">
        <v>42</v>
      </c>
      <c r="W728" s="152">
        <f>V728*K728</f>
        <v>0</v>
      </c>
      <c r="X728" s="152">
        <v>1.1679999999999999E-2</v>
      </c>
      <c r="Y728" s="152">
        <f>X728*K728</f>
        <v>0.91391327999999994</v>
      </c>
      <c r="Z728" s="152">
        <v>0</v>
      </c>
      <c r="AA728" s="153">
        <f>Z728*K728</f>
        <v>0</v>
      </c>
      <c r="AR728" s="20" t="s">
        <v>246</v>
      </c>
      <c r="AT728" s="20" t="s">
        <v>156</v>
      </c>
      <c r="AU728" s="20" t="s">
        <v>134</v>
      </c>
      <c r="AY728" s="20" t="s">
        <v>155</v>
      </c>
      <c r="BE728" s="96">
        <f>IF(U728="základná",N728,0)</f>
        <v>0</v>
      </c>
      <c r="BF728" s="96">
        <f>IF(U728="znížená",N728,0)</f>
        <v>0</v>
      </c>
      <c r="BG728" s="96">
        <f>IF(U728="zákl. prenesená",N728,0)</f>
        <v>0</v>
      </c>
      <c r="BH728" s="96">
        <f>IF(U728="zníž. prenesená",N728,0)</f>
        <v>0</v>
      </c>
      <c r="BI728" s="96">
        <f>IF(U728="nulová",N728,0)</f>
        <v>0</v>
      </c>
      <c r="BJ728" s="20" t="s">
        <v>134</v>
      </c>
      <c r="BK728" s="154">
        <f>ROUND(L728*K728,3)</f>
        <v>0</v>
      </c>
      <c r="BL728" s="20" t="s">
        <v>246</v>
      </c>
      <c r="BM728" s="20" t="s">
        <v>981</v>
      </c>
    </row>
    <row r="729" spans="2:65" s="12" customFormat="1" ht="16.5" customHeight="1">
      <c r="B729" s="167"/>
      <c r="E729" s="168" t="s">
        <v>5</v>
      </c>
      <c r="F729" s="256" t="s">
        <v>982</v>
      </c>
      <c r="G729" s="257"/>
      <c r="H729" s="257"/>
      <c r="I729" s="257"/>
      <c r="K729" s="168" t="s">
        <v>5</v>
      </c>
      <c r="R729" s="169"/>
      <c r="T729" s="170"/>
      <c r="AA729" s="171"/>
      <c r="AT729" s="168" t="s">
        <v>163</v>
      </c>
      <c r="AU729" s="168" t="s">
        <v>134</v>
      </c>
      <c r="AV729" s="12" t="s">
        <v>80</v>
      </c>
      <c r="AW729" s="12" t="s">
        <v>32</v>
      </c>
      <c r="AX729" s="12" t="s">
        <v>75</v>
      </c>
      <c r="AY729" s="168" t="s">
        <v>155</v>
      </c>
    </row>
    <row r="730" spans="2:65" s="10" customFormat="1" ht="16.5" customHeight="1">
      <c r="B730" s="155"/>
      <c r="E730" s="156" t="s">
        <v>5</v>
      </c>
      <c r="F730" s="252" t="s">
        <v>983</v>
      </c>
      <c r="G730" s="253"/>
      <c r="H730" s="253"/>
      <c r="I730" s="253"/>
      <c r="K730" s="157">
        <v>59</v>
      </c>
      <c r="R730" s="158"/>
      <c r="T730" s="159"/>
      <c r="AA730" s="160"/>
      <c r="AT730" s="156" t="s">
        <v>163</v>
      </c>
      <c r="AU730" s="156" t="s">
        <v>134</v>
      </c>
      <c r="AV730" s="10" t="s">
        <v>134</v>
      </c>
      <c r="AW730" s="10" t="s">
        <v>32</v>
      </c>
      <c r="AX730" s="10" t="s">
        <v>75</v>
      </c>
      <c r="AY730" s="156" t="s">
        <v>155</v>
      </c>
    </row>
    <row r="731" spans="2:65" s="12" customFormat="1" ht="16.5" customHeight="1">
      <c r="B731" s="167"/>
      <c r="E731" s="168" t="s">
        <v>5</v>
      </c>
      <c r="F731" s="260" t="s">
        <v>984</v>
      </c>
      <c r="G731" s="261"/>
      <c r="H731" s="261"/>
      <c r="I731" s="261"/>
      <c r="K731" s="168" t="s">
        <v>5</v>
      </c>
      <c r="R731" s="169"/>
      <c r="T731" s="170"/>
      <c r="AA731" s="171"/>
      <c r="AT731" s="168" t="s">
        <v>163</v>
      </c>
      <c r="AU731" s="168" t="s">
        <v>134</v>
      </c>
      <c r="AV731" s="12" t="s">
        <v>80</v>
      </c>
      <c r="AW731" s="12" t="s">
        <v>32</v>
      </c>
      <c r="AX731" s="12" t="s">
        <v>75</v>
      </c>
      <c r="AY731" s="168" t="s">
        <v>155</v>
      </c>
    </row>
    <row r="732" spans="2:65" s="10" customFormat="1" ht="16.5" customHeight="1">
      <c r="B732" s="155"/>
      <c r="E732" s="156" t="s">
        <v>5</v>
      </c>
      <c r="F732" s="252" t="s">
        <v>630</v>
      </c>
      <c r="G732" s="253"/>
      <c r="H732" s="253"/>
      <c r="I732" s="253"/>
      <c r="K732" s="157">
        <v>19.245999999999999</v>
      </c>
      <c r="R732" s="158"/>
      <c r="T732" s="159"/>
      <c r="AA732" s="160"/>
      <c r="AT732" s="156" t="s">
        <v>163</v>
      </c>
      <c r="AU732" s="156" t="s">
        <v>134</v>
      </c>
      <c r="AV732" s="10" t="s">
        <v>134</v>
      </c>
      <c r="AW732" s="10" t="s">
        <v>32</v>
      </c>
      <c r="AX732" s="10" t="s">
        <v>75</v>
      </c>
      <c r="AY732" s="156" t="s">
        <v>155</v>
      </c>
    </row>
    <row r="733" spans="2:65" s="11" customFormat="1" ht="16.5" customHeight="1">
      <c r="B733" s="161"/>
      <c r="E733" s="162" t="s">
        <v>5</v>
      </c>
      <c r="F733" s="254" t="s">
        <v>166</v>
      </c>
      <c r="G733" s="255"/>
      <c r="H733" s="255"/>
      <c r="I733" s="255"/>
      <c r="K733" s="163">
        <v>78.245999999999995</v>
      </c>
      <c r="R733" s="164"/>
      <c r="T733" s="165"/>
      <c r="AA733" s="166"/>
      <c r="AT733" s="162" t="s">
        <v>163</v>
      </c>
      <c r="AU733" s="162" t="s">
        <v>134</v>
      </c>
      <c r="AV733" s="11" t="s">
        <v>160</v>
      </c>
      <c r="AW733" s="11" t="s">
        <v>32</v>
      </c>
      <c r="AX733" s="11" t="s">
        <v>80</v>
      </c>
      <c r="AY733" s="162" t="s">
        <v>155</v>
      </c>
    </row>
    <row r="734" spans="2:65" s="1" customFormat="1" ht="25.5" customHeight="1">
      <c r="B734" s="119"/>
      <c r="C734" s="146" t="s">
        <v>985</v>
      </c>
      <c r="D734" s="146" t="s">
        <v>156</v>
      </c>
      <c r="E734" s="147" t="s">
        <v>986</v>
      </c>
      <c r="F734" s="241" t="s">
        <v>987</v>
      </c>
      <c r="G734" s="241"/>
      <c r="H734" s="241"/>
      <c r="I734" s="241"/>
      <c r="J734" s="148" t="s">
        <v>846</v>
      </c>
      <c r="K734" s="150">
        <v>0</v>
      </c>
      <c r="L734" s="242">
        <v>0</v>
      </c>
      <c r="M734" s="242"/>
      <c r="N734" s="243">
        <f>ROUND(L734*K734,3)</f>
        <v>0</v>
      </c>
      <c r="O734" s="243"/>
      <c r="P734" s="243"/>
      <c r="Q734" s="243"/>
      <c r="R734" s="122"/>
      <c r="T734" s="151" t="s">
        <v>5</v>
      </c>
      <c r="U734" s="42" t="s">
        <v>42</v>
      </c>
      <c r="W734" s="152">
        <f>V734*K734</f>
        <v>0</v>
      </c>
      <c r="X734" s="152">
        <v>0</v>
      </c>
      <c r="Y734" s="152">
        <f>X734*K734</f>
        <v>0</v>
      </c>
      <c r="Z734" s="152">
        <v>0</v>
      </c>
      <c r="AA734" s="153">
        <f>Z734*K734</f>
        <v>0</v>
      </c>
      <c r="AR734" s="20" t="s">
        <v>246</v>
      </c>
      <c r="AT734" s="20" t="s">
        <v>156</v>
      </c>
      <c r="AU734" s="20" t="s">
        <v>134</v>
      </c>
      <c r="AY734" s="20" t="s">
        <v>155</v>
      </c>
      <c r="BE734" s="96">
        <f>IF(U734="základná",N734,0)</f>
        <v>0</v>
      </c>
      <c r="BF734" s="96">
        <f>IF(U734="znížená",N734,0)</f>
        <v>0</v>
      </c>
      <c r="BG734" s="96">
        <f>IF(U734="zákl. prenesená",N734,0)</f>
        <v>0</v>
      </c>
      <c r="BH734" s="96">
        <f>IF(U734="zníž. prenesená",N734,0)</f>
        <v>0</v>
      </c>
      <c r="BI734" s="96">
        <f>IF(U734="nulová",N734,0)</f>
        <v>0</v>
      </c>
      <c r="BJ734" s="20" t="s">
        <v>134</v>
      </c>
      <c r="BK734" s="154">
        <f>ROUND(L734*K734,3)</f>
        <v>0</v>
      </c>
      <c r="BL734" s="20" t="s">
        <v>246</v>
      </c>
      <c r="BM734" s="20" t="s">
        <v>988</v>
      </c>
    </row>
    <row r="735" spans="2:65" s="9" customFormat="1" ht="29.85" customHeight="1">
      <c r="B735" s="136"/>
      <c r="D735" s="145" t="s">
        <v>119</v>
      </c>
      <c r="E735" s="145"/>
      <c r="F735" s="145"/>
      <c r="G735" s="145"/>
      <c r="H735" s="145"/>
      <c r="I735" s="145"/>
      <c r="J735" s="145"/>
      <c r="K735" s="145"/>
      <c r="L735" s="145"/>
      <c r="M735" s="145"/>
      <c r="N735" s="258">
        <f>BK735</f>
        <v>0</v>
      </c>
      <c r="O735" s="259"/>
      <c r="P735" s="259"/>
      <c r="Q735" s="259"/>
      <c r="R735" s="138"/>
      <c r="T735" s="139"/>
      <c r="W735" s="140">
        <f>SUM(W736:W745)</f>
        <v>0</v>
      </c>
      <c r="Y735" s="140">
        <f>SUM(Y736:Y745)</f>
        <v>4.6570730300000003</v>
      </c>
      <c r="AA735" s="141">
        <f>SUM(AA736:AA745)</f>
        <v>0</v>
      </c>
      <c r="AR735" s="142" t="s">
        <v>134</v>
      </c>
      <c r="AT735" s="143" t="s">
        <v>74</v>
      </c>
      <c r="AU735" s="143" t="s">
        <v>80</v>
      </c>
      <c r="AY735" s="142" t="s">
        <v>155</v>
      </c>
      <c r="BK735" s="144">
        <f>SUM(BK736:BK745)</f>
        <v>0</v>
      </c>
    </row>
    <row r="736" spans="2:65" s="1" customFormat="1" ht="38.25" customHeight="1">
      <c r="B736" s="119"/>
      <c r="C736" s="146" t="s">
        <v>989</v>
      </c>
      <c r="D736" s="146" t="s">
        <v>156</v>
      </c>
      <c r="E736" s="147" t="s">
        <v>990</v>
      </c>
      <c r="F736" s="241" t="s">
        <v>991</v>
      </c>
      <c r="G736" s="241"/>
      <c r="H736" s="241"/>
      <c r="I736" s="241"/>
      <c r="J736" s="148" t="s">
        <v>249</v>
      </c>
      <c r="K736" s="149">
        <v>5.1589999999999998</v>
      </c>
      <c r="L736" s="242">
        <v>0</v>
      </c>
      <c r="M736" s="242"/>
      <c r="N736" s="243">
        <f>ROUND(L736*K736,3)</f>
        <v>0</v>
      </c>
      <c r="O736" s="243"/>
      <c r="P736" s="243"/>
      <c r="Q736" s="243"/>
      <c r="R736" s="122"/>
      <c r="T736" s="151" t="s">
        <v>5</v>
      </c>
      <c r="U736" s="42" t="s">
        <v>42</v>
      </c>
      <c r="W736" s="152">
        <f>V736*K736</f>
        <v>0</v>
      </c>
      <c r="X736" s="152">
        <v>1.417E-2</v>
      </c>
      <c r="Y736" s="152">
        <f>X736*K736</f>
        <v>7.3103029999999999E-2</v>
      </c>
      <c r="Z736" s="152">
        <v>0</v>
      </c>
      <c r="AA736" s="153">
        <f>Z736*K736</f>
        <v>0</v>
      </c>
      <c r="AR736" s="20" t="s">
        <v>246</v>
      </c>
      <c r="AT736" s="20" t="s">
        <v>156</v>
      </c>
      <c r="AU736" s="20" t="s">
        <v>134</v>
      </c>
      <c r="AY736" s="20" t="s">
        <v>155</v>
      </c>
      <c r="BE736" s="96">
        <f>IF(U736="základná",N736,0)</f>
        <v>0</v>
      </c>
      <c r="BF736" s="96">
        <f>IF(U736="znížená",N736,0)</f>
        <v>0</v>
      </c>
      <c r="BG736" s="96">
        <f>IF(U736="zákl. prenesená",N736,0)</f>
        <v>0</v>
      </c>
      <c r="BH736" s="96">
        <f>IF(U736="zníž. prenesená",N736,0)</f>
        <v>0</v>
      </c>
      <c r="BI736" s="96">
        <f>IF(U736="nulová",N736,0)</f>
        <v>0</v>
      </c>
      <c r="BJ736" s="20" t="s">
        <v>134</v>
      </c>
      <c r="BK736" s="154">
        <f>ROUND(L736*K736,3)</f>
        <v>0</v>
      </c>
      <c r="BL736" s="20" t="s">
        <v>246</v>
      </c>
      <c r="BM736" s="20" t="s">
        <v>992</v>
      </c>
    </row>
    <row r="737" spans="2:65" s="12" customFormat="1" ht="16.5" customHeight="1">
      <c r="B737" s="167"/>
      <c r="E737" s="168" t="s">
        <v>5</v>
      </c>
      <c r="F737" s="256" t="s">
        <v>993</v>
      </c>
      <c r="G737" s="257"/>
      <c r="H737" s="257"/>
      <c r="I737" s="257"/>
      <c r="K737" s="168" t="s">
        <v>5</v>
      </c>
      <c r="R737" s="169"/>
      <c r="T737" s="170"/>
      <c r="AA737" s="171"/>
      <c r="AT737" s="168" t="s">
        <v>163</v>
      </c>
      <c r="AU737" s="168" t="s">
        <v>134</v>
      </c>
      <c r="AV737" s="12" t="s">
        <v>80</v>
      </c>
      <c r="AW737" s="12" t="s">
        <v>32</v>
      </c>
      <c r="AX737" s="12" t="s">
        <v>75</v>
      </c>
      <c r="AY737" s="168" t="s">
        <v>155</v>
      </c>
    </row>
    <row r="738" spans="2:65" s="10" customFormat="1" ht="16.5" customHeight="1">
      <c r="B738" s="155"/>
      <c r="E738" s="156" t="s">
        <v>5</v>
      </c>
      <c r="F738" s="252" t="s">
        <v>994</v>
      </c>
      <c r="G738" s="253"/>
      <c r="H738" s="253"/>
      <c r="I738" s="253"/>
      <c r="K738" s="157">
        <v>5.1589999999999998</v>
      </c>
      <c r="R738" s="158"/>
      <c r="T738" s="159"/>
      <c r="AA738" s="160"/>
      <c r="AT738" s="156" t="s">
        <v>163</v>
      </c>
      <c r="AU738" s="156" t="s">
        <v>134</v>
      </c>
      <c r="AV738" s="10" t="s">
        <v>134</v>
      </c>
      <c r="AW738" s="10" t="s">
        <v>32</v>
      </c>
      <c r="AX738" s="10" t="s">
        <v>80</v>
      </c>
      <c r="AY738" s="156" t="s">
        <v>155</v>
      </c>
    </row>
    <row r="739" spans="2:65" s="1" customFormat="1" ht="38.25" customHeight="1">
      <c r="B739" s="119"/>
      <c r="C739" s="146" t="s">
        <v>995</v>
      </c>
      <c r="D739" s="146" t="s">
        <v>156</v>
      </c>
      <c r="E739" s="147" t="s">
        <v>996</v>
      </c>
      <c r="F739" s="241" t="s">
        <v>997</v>
      </c>
      <c r="G739" s="241"/>
      <c r="H739" s="241"/>
      <c r="I739" s="241"/>
      <c r="J739" s="148" t="s">
        <v>249</v>
      </c>
      <c r="K739" s="149">
        <v>295.74</v>
      </c>
      <c r="L739" s="242">
        <v>0</v>
      </c>
      <c r="M739" s="242"/>
      <c r="N739" s="243">
        <f>ROUND(L739*K739,3)</f>
        <v>0</v>
      </c>
      <c r="O739" s="243"/>
      <c r="P739" s="243"/>
      <c r="Q739" s="243"/>
      <c r="R739" s="122"/>
      <c r="T739" s="151" t="s">
        <v>5</v>
      </c>
      <c r="U739" s="42" t="s">
        <v>42</v>
      </c>
      <c r="W739" s="152">
        <f>V739*K739</f>
        <v>0</v>
      </c>
      <c r="X739" s="152">
        <v>1.55E-2</v>
      </c>
      <c r="Y739" s="152">
        <f>X739*K739</f>
        <v>4.5839699999999999</v>
      </c>
      <c r="Z739" s="152">
        <v>0</v>
      </c>
      <c r="AA739" s="153">
        <f>Z739*K739</f>
        <v>0</v>
      </c>
      <c r="AR739" s="20" t="s">
        <v>246</v>
      </c>
      <c r="AT739" s="20" t="s">
        <v>156</v>
      </c>
      <c r="AU739" s="20" t="s">
        <v>134</v>
      </c>
      <c r="AY739" s="20" t="s">
        <v>155</v>
      </c>
      <c r="BE739" s="96">
        <f>IF(U739="základná",N739,0)</f>
        <v>0</v>
      </c>
      <c r="BF739" s="96">
        <f>IF(U739="znížená",N739,0)</f>
        <v>0</v>
      </c>
      <c r="BG739" s="96">
        <f>IF(U739="zákl. prenesená",N739,0)</f>
        <v>0</v>
      </c>
      <c r="BH739" s="96">
        <f>IF(U739="zníž. prenesená",N739,0)</f>
        <v>0</v>
      </c>
      <c r="BI739" s="96">
        <f>IF(U739="nulová",N739,0)</f>
        <v>0</v>
      </c>
      <c r="BJ739" s="20" t="s">
        <v>134</v>
      </c>
      <c r="BK739" s="154">
        <f>ROUND(L739*K739,3)</f>
        <v>0</v>
      </c>
      <c r="BL739" s="20" t="s">
        <v>246</v>
      </c>
      <c r="BM739" s="20" t="s">
        <v>998</v>
      </c>
    </row>
    <row r="740" spans="2:65" s="12" customFormat="1" ht="16.5" customHeight="1">
      <c r="B740" s="167"/>
      <c r="E740" s="168" t="s">
        <v>5</v>
      </c>
      <c r="F740" s="256" t="s">
        <v>443</v>
      </c>
      <c r="G740" s="257"/>
      <c r="H740" s="257"/>
      <c r="I740" s="257"/>
      <c r="K740" s="168" t="s">
        <v>5</v>
      </c>
      <c r="R740" s="169"/>
      <c r="T740" s="170"/>
      <c r="AA740" s="171"/>
      <c r="AT740" s="168" t="s">
        <v>163</v>
      </c>
      <c r="AU740" s="168" t="s">
        <v>134</v>
      </c>
      <c r="AV740" s="12" t="s">
        <v>80</v>
      </c>
      <c r="AW740" s="12" t="s">
        <v>32</v>
      </c>
      <c r="AX740" s="12" t="s">
        <v>75</v>
      </c>
      <c r="AY740" s="168" t="s">
        <v>155</v>
      </c>
    </row>
    <row r="741" spans="2:65" s="10" customFormat="1" ht="16.5" customHeight="1">
      <c r="B741" s="155"/>
      <c r="E741" s="156" t="s">
        <v>5</v>
      </c>
      <c r="F741" s="252" t="s">
        <v>999</v>
      </c>
      <c r="G741" s="253"/>
      <c r="H741" s="253"/>
      <c r="I741" s="253"/>
      <c r="K741" s="157">
        <v>276.43</v>
      </c>
      <c r="R741" s="158"/>
      <c r="T741" s="159"/>
      <c r="AA741" s="160"/>
      <c r="AT741" s="156" t="s">
        <v>163</v>
      </c>
      <c r="AU741" s="156" t="s">
        <v>134</v>
      </c>
      <c r="AV741" s="10" t="s">
        <v>134</v>
      </c>
      <c r="AW741" s="10" t="s">
        <v>32</v>
      </c>
      <c r="AX741" s="10" t="s">
        <v>75</v>
      </c>
      <c r="AY741" s="156" t="s">
        <v>155</v>
      </c>
    </row>
    <row r="742" spans="2:65" s="12" customFormat="1" ht="16.5" customHeight="1">
      <c r="B742" s="167"/>
      <c r="E742" s="168" t="s">
        <v>5</v>
      </c>
      <c r="F742" s="260" t="s">
        <v>348</v>
      </c>
      <c r="G742" s="261"/>
      <c r="H742" s="261"/>
      <c r="I742" s="261"/>
      <c r="K742" s="168" t="s">
        <v>5</v>
      </c>
      <c r="R742" s="169"/>
      <c r="T742" s="170"/>
      <c r="AA742" s="171"/>
      <c r="AT742" s="168" t="s">
        <v>163</v>
      </c>
      <c r="AU742" s="168" t="s">
        <v>134</v>
      </c>
      <c r="AV742" s="12" t="s">
        <v>80</v>
      </c>
      <c r="AW742" s="12" t="s">
        <v>32</v>
      </c>
      <c r="AX742" s="12" t="s">
        <v>75</v>
      </c>
      <c r="AY742" s="168" t="s">
        <v>155</v>
      </c>
    </row>
    <row r="743" spans="2:65" s="10" customFormat="1" ht="16.5" customHeight="1">
      <c r="B743" s="155"/>
      <c r="E743" s="156" t="s">
        <v>5</v>
      </c>
      <c r="F743" s="252" t="s">
        <v>1000</v>
      </c>
      <c r="G743" s="253"/>
      <c r="H743" s="253"/>
      <c r="I743" s="253"/>
      <c r="K743" s="157">
        <v>19.309999999999999</v>
      </c>
      <c r="R743" s="158"/>
      <c r="T743" s="159"/>
      <c r="AA743" s="160"/>
      <c r="AT743" s="156" t="s">
        <v>163</v>
      </c>
      <c r="AU743" s="156" t="s">
        <v>134</v>
      </c>
      <c r="AV743" s="10" t="s">
        <v>134</v>
      </c>
      <c r="AW743" s="10" t="s">
        <v>32</v>
      </c>
      <c r="AX743" s="10" t="s">
        <v>75</v>
      </c>
      <c r="AY743" s="156" t="s">
        <v>155</v>
      </c>
    </row>
    <row r="744" spans="2:65" s="11" customFormat="1" ht="16.5" customHeight="1">
      <c r="B744" s="161"/>
      <c r="E744" s="162" t="s">
        <v>5</v>
      </c>
      <c r="F744" s="254" t="s">
        <v>166</v>
      </c>
      <c r="G744" s="255"/>
      <c r="H744" s="255"/>
      <c r="I744" s="255"/>
      <c r="K744" s="163">
        <v>295.74</v>
      </c>
      <c r="R744" s="164"/>
      <c r="T744" s="165"/>
      <c r="AA744" s="166"/>
      <c r="AT744" s="162" t="s">
        <v>163</v>
      </c>
      <c r="AU744" s="162" t="s">
        <v>134</v>
      </c>
      <c r="AV744" s="11" t="s">
        <v>160</v>
      </c>
      <c r="AW744" s="11" t="s">
        <v>32</v>
      </c>
      <c r="AX744" s="11" t="s">
        <v>80</v>
      </c>
      <c r="AY744" s="162" t="s">
        <v>155</v>
      </c>
    </row>
    <row r="745" spans="2:65" s="1" customFormat="1" ht="38.25" customHeight="1">
      <c r="B745" s="119"/>
      <c r="C745" s="146" t="s">
        <v>1001</v>
      </c>
      <c r="D745" s="146" t="s">
        <v>156</v>
      </c>
      <c r="E745" s="147" t="s">
        <v>1002</v>
      </c>
      <c r="F745" s="241" t="s">
        <v>1003</v>
      </c>
      <c r="G745" s="241"/>
      <c r="H745" s="241"/>
      <c r="I745" s="241"/>
      <c r="J745" s="148" t="s">
        <v>846</v>
      </c>
      <c r="K745" s="150">
        <v>0</v>
      </c>
      <c r="L745" s="242">
        <v>0</v>
      </c>
      <c r="M745" s="242"/>
      <c r="N745" s="243">
        <f>ROUND(L745*K745,3)</f>
        <v>0</v>
      </c>
      <c r="O745" s="243"/>
      <c r="P745" s="243"/>
      <c r="Q745" s="243"/>
      <c r="R745" s="122"/>
      <c r="T745" s="151" t="s">
        <v>5</v>
      </c>
      <c r="U745" s="42" t="s">
        <v>42</v>
      </c>
      <c r="W745" s="152">
        <f>V745*K745</f>
        <v>0</v>
      </c>
      <c r="X745" s="152">
        <v>0</v>
      </c>
      <c r="Y745" s="152">
        <f>X745*K745</f>
        <v>0</v>
      </c>
      <c r="Z745" s="152">
        <v>0</v>
      </c>
      <c r="AA745" s="153">
        <f>Z745*K745</f>
        <v>0</v>
      </c>
      <c r="AR745" s="20" t="s">
        <v>246</v>
      </c>
      <c r="AT745" s="20" t="s">
        <v>156</v>
      </c>
      <c r="AU745" s="20" t="s">
        <v>134</v>
      </c>
      <c r="AY745" s="20" t="s">
        <v>155</v>
      </c>
      <c r="BE745" s="96">
        <f>IF(U745="základná",N745,0)</f>
        <v>0</v>
      </c>
      <c r="BF745" s="96">
        <f>IF(U745="znížená",N745,0)</f>
        <v>0</v>
      </c>
      <c r="BG745" s="96">
        <f>IF(U745="zákl. prenesená",N745,0)</f>
        <v>0</v>
      </c>
      <c r="BH745" s="96">
        <f>IF(U745="zníž. prenesená",N745,0)</f>
        <v>0</v>
      </c>
      <c r="BI745" s="96">
        <f>IF(U745="nulová",N745,0)</f>
        <v>0</v>
      </c>
      <c r="BJ745" s="20" t="s">
        <v>134</v>
      </c>
      <c r="BK745" s="154">
        <f>ROUND(L745*K745,3)</f>
        <v>0</v>
      </c>
      <c r="BL745" s="20" t="s">
        <v>246</v>
      </c>
      <c r="BM745" s="20" t="s">
        <v>1004</v>
      </c>
    </row>
    <row r="746" spans="2:65" s="9" customFormat="1" ht="29.85" customHeight="1">
      <c r="B746" s="136"/>
      <c r="D746" s="145" t="s">
        <v>120</v>
      </c>
      <c r="E746" s="145"/>
      <c r="F746" s="145"/>
      <c r="G746" s="145"/>
      <c r="H746" s="145"/>
      <c r="I746" s="145"/>
      <c r="J746" s="145"/>
      <c r="K746" s="145"/>
      <c r="L746" s="145"/>
      <c r="M746" s="145"/>
      <c r="N746" s="258">
        <f>BK746</f>
        <v>0</v>
      </c>
      <c r="O746" s="259"/>
      <c r="P746" s="259"/>
      <c r="Q746" s="259"/>
      <c r="R746" s="138"/>
      <c r="T746" s="139"/>
      <c r="W746" s="140">
        <f>SUM(W747:W759)</f>
        <v>0</v>
      </c>
      <c r="Y746" s="140">
        <f>SUM(Y747:Y759)</f>
        <v>0.87921349999999987</v>
      </c>
      <c r="AA746" s="141">
        <f>SUM(AA747:AA759)</f>
        <v>0</v>
      </c>
      <c r="AR746" s="142" t="s">
        <v>134</v>
      </c>
      <c r="AT746" s="143" t="s">
        <v>74</v>
      </c>
      <c r="AU746" s="143" t="s">
        <v>80</v>
      </c>
      <c r="AY746" s="142" t="s">
        <v>155</v>
      </c>
      <c r="BK746" s="144">
        <f>SUM(BK747:BK759)</f>
        <v>0</v>
      </c>
    </row>
    <row r="747" spans="2:65" s="1" customFormat="1" ht="25.5" customHeight="1">
      <c r="B747" s="119"/>
      <c r="C747" s="146" t="s">
        <v>1005</v>
      </c>
      <c r="D747" s="146" t="s">
        <v>156</v>
      </c>
      <c r="E747" s="147" t="s">
        <v>1006</v>
      </c>
      <c r="F747" s="241" t="s">
        <v>1007</v>
      </c>
      <c r="G747" s="241"/>
      <c r="H747" s="241"/>
      <c r="I747" s="241"/>
      <c r="J747" s="148" t="s">
        <v>474</v>
      </c>
      <c r="K747" s="149">
        <v>11.3</v>
      </c>
      <c r="L747" s="242">
        <v>0</v>
      </c>
      <c r="M747" s="242"/>
      <c r="N747" s="243">
        <f>ROUND(L747*K747,3)</f>
        <v>0</v>
      </c>
      <c r="O747" s="243"/>
      <c r="P747" s="243"/>
      <c r="Q747" s="243"/>
      <c r="R747" s="122"/>
      <c r="T747" s="151" t="s">
        <v>5</v>
      </c>
      <c r="U747" s="42" t="s">
        <v>42</v>
      </c>
      <c r="W747" s="152">
        <f>V747*K747</f>
        <v>0</v>
      </c>
      <c r="X747" s="152">
        <v>2.4499999999999999E-3</v>
      </c>
      <c r="Y747" s="152">
        <f>X747*K747</f>
        <v>2.7685000000000001E-2</v>
      </c>
      <c r="Z747" s="152">
        <v>0</v>
      </c>
      <c r="AA747" s="153">
        <f>Z747*K747</f>
        <v>0</v>
      </c>
      <c r="AR747" s="20" t="s">
        <v>246</v>
      </c>
      <c r="AT747" s="20" t="s">
        <v>156</v>
      </c>
      <c r="AU747" s="20" t="s">
        <v>134</v>
      </c>
      <c r="AY747" s="20" t="s">
        <v>155</v>
      </c>
      <c r="BE747" s="96">
        <f>IF(U747="základná",N747,0)</f>
        <v>0</v>
      </c>
      <c r="BF747" s="96">
        <f>IF(U747="znížená",N747,0)</f>
        <v>0</v>
      </c>
      <c r="BG747" s="96">
        <f>IF(U747="zákl. prenesená",N747,0)</f>
        <v>0</v>
      </c>
      <c r="BH747" s="96">
        <f>IF(U747="zníž. prenesená",N747,0)</f>
        <v>0</v>
      </c>
      <c r="BI747" s="96">
        <f>IF(U747="nulová",N747,0)</f>
        <v>0</v>
      </c>
      <c r="BJ747" s="20" t="s">
        <v>134</v>
      </c>
      <c r="BK747" s="154">
        <f>ROUND(L747*K747,3)</f>
        <v>0</v>
      </c>
      <c r="BL747" s="20" t="s">
        <v>246</v>
      </c>
      <c r="BM747" s="20" t="s">
        <v>1008</v>
      </c>
    </row>
    <row r="748" spans="2:65" s="1" customFormat="1" ht="38.25" customHeight="1">
      <c r="B748" s="119"/>
      <c r="C748" s="146" t="s">
        <v>1009</v>
      </c>
      <c r="D748" s="146" t="s">
        <v>156</v>
      </c>
      <c r="E748" s="147" t="s">
        <v>1010</v>
      </c>
      <c r="F748" s="241" t="s">
        <v>1011</v>
      </c>
      <c r="G748" s="241"/>
      <c r="H748" s="241"/>
      <c r="I748" s="241"/>
      <c r="J748" s="148" t="s">
        <v>353</v>
      </c>
      <c r="K748" s="149">
        <v>1</v>
      </c>
      <c r="L748" s="242">
        <v>0</v>
      </c>
      <c r="M748" s="242"/>
      <c r="N748" s="243">
        <f>ROUND(L748*K748,3)</f>
        <v>0</v>
      </c>
      <c r="O748" s="243"/>
      <c r="P748" s="243"/>
      <c r="Q748" s="243"/>
      <c r="R748" s="122"/>
      <c r="T748" s="151" t="s">
        <v>5</v>
      </c>
      <c r="U748" s="42" t="s">
        <v>42</v>
      </c>
      <c r="W748" s="152">
        <f>V748*K748</f>
        <v>0</v>
      </c>
      <c r="X748" s="152">
        <v>1.58E-3</v>
      </c>
      <c r="Y748" s="152">
        <f>X748*K748</f>
        <v>1.58E-3</v>
      </c>
      <c r="Z748" s="152">
        <v>0</v>
      </c>
      <c r="AA748" s="153">
        <f>Z748*K748</f>
        <v>0</v>
      </c>
      <c r="AR748" s="20" t="s">
        <v>246</v>
      </c>
      <c r="AT748" s="20" t="s">
        <v>156</v>
      </c>
      <c r="AU748" s="20" t="s">
        <v>134</v>
      </c>
      <c r="AY748" s="20" t="s">
        <v>155</v>
      </c>
      <c r="BE748" s="96">
        <f>IF(U748="základná",N748,0)</f>
        <v>0</v>
      </c>
      <c r="BF748" s="96">
        <f>IF(U748="znížená",N748,0)</f>
        <v>0</v>
      </c>
      <c r="BG748" s="96">
        <f>IF(U748="zákl. prenesená",N748,0)</f>
        <v>0</v>
      </c>
      <c r="BH748" s="96">
        <f>IF(U748="zníž. prenesená",N748,0)</f>
        <v>0</v>
      </c>
      <c r="BI748" s="96">
        <f>IF(U748="nulová",N748,0)</f>
        <v>0</v>
      </c>
      <c r="BJ748" s="20" t="s">
        <v>134</v>
      </c>
      <c r="BK748" s="154">
        <f>ROUND(L748*K748,3)</f>
        <v>0</v>
      </c>
      <c r="BL748" s="20" t="s">
        <v>246</v>
      </c>
      <c r="BM748" s="20" t="s">
        <v>1012</v>
      </c>
    </row>
    <row r="749" spans="2:65" s="1" customFormat="1" ht="25.5" customHeight="1">
      <c r="B749" s="119"/>
      <c r="C749" s="146" t="s">
        <v>1013</v>
      </c>
      <c r="D749" s="146" t="s">
        <v>156</v>
      </c>
      <c r="E749" s="147" t="s">
        <v>1014</v>
      </c>
      <c r="F749" s="241" t="s">
        <v>1015</v>
      </c>
      <c r="G749" s="241"/>
      <c r="H749" s="241"/>
      <c r="I749" s="241"/>
      <c r="J749" s="148" t="s">
        <v>353</v>
      </c>
      <c r="K749" s="149">
        <v>3</v>
      </c>
      <c r="L749" s="242">
        <v>0</v>
      </c>
      <c r="M749" s="242"/>
      <c r="N749" s="243">
        <f>ROUND(L749*K749,3)</f>
        <v>0</v>
      </c>
      <c r="O749" s="243"/>
      <c r="P749" s="243"/>
      <c r="Q749" s="243"/>
      <c r="R749" s="122"/>
      <c r="T749" s="151" t="s">
        <v>5</v>
      </c>
      <c r="U749" s="42" t="s">
        <v>42</v>
      </c>
      <c r="W749" s="152">
        <f>V749*K749</f>
        <v>0</v>
      </c>
      <c r="X749" s="152">
        <v>4.6499999999999996E-3</v>
      </c>
      <c r="Y749" s="152">
        <f>X749*K749</f>
        <v>1.3949999999999999E-2</v>
      </c>
      <c r="Z749" s="152">
        <v>0</v>
      </c>
      <c r="AA749" s="153">
        <f>Z749*K749</f>
        <v>0</v>
      </c>
      <c r="AR749" s="20" t="s">
        <v>246</v>
      </c>
      <c r="AT749" s="20" t="s">
        <v>156</v>
      </c>
      <c r="AU749" s="20" t="s">
        <v>134</v>
      </c>
      <c r="AY749" s="20" t="s">
        <v>155</v>
      </c>
      <c r="BE749" s="96">
        <f>IF(U749="základná",N749,0)</f>
        <v>0</v>
      </c>
      <c r="BF749" s="96">
        <f>IF(U749="znížená",N749,0)</f>
        <v>0</v>
      </c>
      <c r="BG749" s="96">
        <f>IF(U749="zákl. prenesená",N749,0)</f>
        <v>0</v>
      </c>
      <c r="BH749" s="96">
        <f>IF(U749="zníž. prenesená",N749,0)</f>
        <v>0</v>
      </c>
      <c r="BI749" s="96">
        <f>IF(U749="nulová",N749,0)</f>
        <v>0</v>
      </c>
      <c r="BJ749" s="20" t="s">
        <v>134</v>
      </c>
      <c r="BK749" s="154">
        <f>ROUND(L749*K749,3)</f>
        <v>0</v>
      </c>
      <c r="BL749" s="20" t="s">
        <v>246</v>
      </c>
      <c r="BM749" s="20" t="s">
        <v>1016</v>
      </c>
    </row>
    <row r="750" spans="2:65" s="1" customFormat="1" ht="38.25" customHeight="1">
      <c r="B750" s="119"/>
      <c r="C750" s="146" t="s">
        <v>1017</v>
      </c>
      <c r="D750" s="146" t="s">
        <v>156</v>
      </c>
      <c r="E750" s="147" t="s">
        <v>1018</v>
      </c>
      <c r="F750" s="241" t="s">
        <v>1019</v>
      </c>
      <c r="G750" s="241"/>
      <c r="H750" s="241"/>
      <c r="I750" s="241"/>
      <c r="J750" s="148" t="s">
        <v>474</v>
      </c>
      <c r="K750" s="149">
        <v>68.73</v>
      </c>
      <c r="L750" s="242">
        <v>0</v>
      </c>
      <c r="M750" s="242"/>
      <c r="N750" s="243">
        <f>ROUND(L750*K750,3)</f>
        <v>0</v>
      </c>
      <c r="O750" s="243"/>
      <c r="P750" s="243"/>
      <c r="Q750" s="243"/>
      <c r="R750" s="122"/>
      <c r="T750" s="151" t="s">
        <v>5</v>
      </c>
      <c r="U750" s="42" t="s">
        <v>42</v>
      </c>
      <c r="W750" s="152">
        <f>V750*K750</f>
        <v>0</v>
      </c>
      <c r="X750" s="152">
        <v>7.5000000000000002E-4</v>
      </c>
      <c r="Y750" s="152">
        <f>X750*K750</f>
        <v>5.1547500000000003E-2</v>
      </c>
      <c r="Z750" s="152">
        <v>0</v>
      </c>
      <c r="AA750" s="153">
        <f>Z750*K750</f>
        <v>0</v>
      </c>
      <c r="AR750" s="20" t="s">
        <v>246</v>
      </c>
      <c r="AT750" s="20" t="s">
        <v>156</v>
      </c>
      <c r="AU750" s="20" t="s">
        <v>134</v>
      </c>
      <c r="AY750" s="20" t="s">
        <v>155</v>
      </c>
      <c r="BE750" s="96">
        <f>IF(U750="základná",N750,0)</f>
        <v>0</v>
      </c>
      <c r="BF750" s="96">
        <f>IF(U750="znížená",N750,0)</f>
        <v>0</v>
      </c>
      <c r="BG750" s="96">
        <f>IF(U750="zákl. prenesená",N750,0)</f>
        <v>0</v>
      </c>
      <c r="BH750" s="96">
        <f>IF(U750="zníž. prenesená",N750,0)</f>
        <v>0</v>
      </c>
      <c r="BI750" s="96">
        <f>IF(U750="nulová",N750,0)</f>
        <v>0</v>
      </c>
      <c r="BJ750" s="20" t="s">
        <v>134</v>
      </c>
      <c r="BK750" s="154">
        <f>ROUND(L750*K750,3)</f>
        <v>0</v>
      </c>
      <c r="BL750" s="20" t="s">
        <v>246</v>
      </c>
      <c r="BM750" s="20" t="s">
        <v>1020</v>
      </c>
    </row>
    <row r="751" spans="2:65" s="10" customFormat="1" ht="16.5" customHeight="1">
      <c r="B751" s="155"/>
      <c r="E751" s="156" t="s">
        <v>5</v>
      </c>
      <c r="F751" s="250" t="s">
        <v>1021</v>
      </c>
      <c r="G751" s="251"/>
      <c r="H751" s="251"/>
      <c r="I751" s="251"/>
      <c r="K751" s="157">
        <v>45.99</v>
      </c>
      <c r="R751" s="158"/>
      <c r="T751" s="159"/>
      <c r="AA751" s="160"/>
      <c r="AT751" s="156" t="s">
        <v>163</v>
      </c>
      <c r="AU751" s="156" t="s">
        <v>134</v>
      </c>
      <c r="AV751" s="10" t="s">
        <v>134</v>
      </c>
      <c r="AW751" s="10" t="s">
        <v>32</v>
      </c>
      <c r="AX751" s="10" t="s">
        <v>75</v>
      </c>
      <c r="AY751" s="156" t="s">
        <v>155</v>
      </c>
    </row>
    <row r="752" spans="2:65" s="10" customFormat="1" ht="16.5" customHeight="1">
      <c r="B752" s="155"/>
      <c r="E752" s="156" t="s">
        <v>5</v>
      </c>
      <c r="F752" s="252" t="s">
        <v>1022</v>
      </c>
      <c r="G752" s="253"/>
      <c r="H752" s="253"/>
      <c r="I752" s="253"/>
      <c r="K752" s="157">
        <v>22.74</v>
      </c>
      <c r="R752" s="158"/>
      <c r="T752" s="159"/>
      <c r="AA752" s="160"/>
      <c r="AT752" s="156" t="s">
        <v>163</v>
      </c>
      <c r="AU752" s="156" t="s">
        <v>134</v>
      </c>
      <c r="AV752" s="10" t="s">
        <v>134</v>
      </c>
      <c r="AW752" s="10" t="s">
        <v>32</v>
      </c>
      <c r="AX752" s="10" t="s">
        <v>75</v>
      </c>
      <c r="AY752" s="156" t="s">
        <v>155</v>
      </c>
    </row>
    <row r="753" spans="2:65" s="11" customFormat="1" ht="16.5" customHeight="1">
      <c r="B753" s="161"/>
      <c r="E753" s="162" t="s">
        <v>5</v>
      </c>
      <c r="F753" s="254" t="s">
        <v>166</v>
      </c>
      <c r="G753" s="255"/>
      <c r="H753" s="255"/>
      <c r="I753" s="255"/>
      <c r="K753" s="163">
        <v>68.73</v>
      </c>
      <c r="R753" s="164"/>
      <c r="T753" s="165"/>
      <c r="AA753" s="166"/>
      <c r="AT753" s="162" t="s">
        <v>163</v>
      </c>
      <c r="AU753" s="162" t="s">
        <v>134</v>
      </c>
      <c r="AV753" s="11" t="s">
        <v>160</v>
      </c>
      <c r="AW753" s="11" t="s">
        <v>32</v>
      </c>
      <c r="AX753" s="11" t="s">
        <v>80</v>
      </c>
      <c r="AY753" s="162" t="s">
        <v>155</v>
      </c>
    </row>
    <row r="754" spans="2:65" s="1" customFormat="1" ht="38.25" customHeight="1">
      <c r="B754" s="119"/>
      <c r="C754" s="146" t="s">
        <v>1023</v>
      </c>
      <c r="D754" s="146" t="s">
        <v>156</v>
      </c>
      <c r="E754" s="147" t="s">
        <v>1024</v>
      </c>
      <c r="F754" s="241" t="s">
        <v>1025</v>
      </c>
      <c r="G754" s="241"/>
      <c r="H754" s="241"/>
      <c r="I754" s="241"/>
      <c r="J754" s="148" t="s">
        <v>474</v>
      </c>
      <c r="K754" s="149">
        <v>13.5</v>
      </c>
      <c r="L754" s="242">
        <v>0</v>
      </c>
      <c r="M754" s="242"/>
      <c r="N754" s="243">
        <f t="shared" ref="N754:N759" si="15">ROUND(L754*K754,3)</f>
        <v>0</v>
      </c>
      <c r="O754" s="243"/>
      <c r="P754" s="243"/>
      <c r="Q754" s="243"/>
      <c r="R754" s="122"/>
      <c r="T754" s="151" t="s">
        <v>5</v>
      </c>
      <c r="U754" s="42" t="s">
        <v>42</v>
      </c>
      <c r="W754" s="152">
        <f t="shared" ref="W754:W759" si="16">V754*K754</f>
        <v>0</v>
      </c>
      <c r="X754" s="152">
        <v>2.8700000000000002E-3</v>
      </c>
      <c r="Y754" s="152">
        <f t="shared" ref="Y754:Y759" si="17">X754*K754</f>
        <v>3.8745000000000002E-2</v>
      </c>
      <c r="Z754" s="152">
        <v>0</v>
      </c>
      <c r="AA754" s="153">
        <f t="shared" ref="AA754:AA759" si="18">Z754*K754</f>
        <v>0</v>
      </c>
      <c r="AR754" s="20" t="s">
        <v>246</v>
      </c>
      <c r="AT754" s="20" t="s">
        <v>156</v>
      </c>
      <c r="AU754" s="20" t="s">
        <v>134</v>
      </c>
      <c r="AY754" s="20" t="s">
        <v>155</v>
      </c>
      <c r="BE754" s="96">
        <f t="shared" ref="BE754:BE759" si="19">IF(U754="základná",N754,0)</f>
        <v>0</v>
      </c>
      <c r="BF754" s="96">
        <f t="shared" ref="BF754:BF759" si="20">IF(U754="znížená",N754,0)</f>
        <v>0</v>
      </c>
      <c r="BG754" s="96">
        <f t="shared" ref="BG754:BG759" si="21">IF(U754="zákl. prenesená",N754,0)</f>
        <v>0</v>
      </c>
      <c r="BH754" s="96">
        <f t="shared" ref="BH754:BH759" si="22">IF(U754="zníž. prenesená",N754,0)</f>
        <v>0</v>
      </c>
      <c r="BI754" s="96">
        <f t="shared" ref="BI754:BI759" si="23">IF(U754="nulová",N754,0)</f>
        <v>0</v>
      </c>
      <c r="BJ754" s="20" t="s">
        <v>134</v>
      </c>
      <c r="BK754" s="154">
        <f t="shared" ref="BK754:BK759" si="24">ROUND(L754*K754,3)</f>
        <v>0</v>
      </c>
      <c r="BL754" s="20" t="s">
        <v>246</v>
      </c>
      <c r="BM754" s="20" t="s">
        <v>1026</v>
      </c>
    </row>
    <row r="755" spans="2:65" s="1" customFormat="1" ht="38.25" customHeight="1">
      <c r="B755" s="119"/>
      <c r="C755" s="146" t="s">
        <v>1027</v>
      </c>
      <c r="D755" s="146" t="s">
        <v>156</v>
      </c>
      <c r="E755" s="147" t="s">
        <v>1028</v>
      </c>
      <c r="F755" s="241" t="s">
        <v>1029</v>
      </c>
      <c r="G755" s="241"/>
      <c r="H755" s="241"/>
      <c r="I755" s="241"/>
      <c r="J755" s="148" t="s">
        <v>474</v>
      </c>
      <c r="K755" s="149">
        <v>30.6</v>
      </c>
      <c r="L755" s="242">
        <v>0</v>
      </c>
      <c r="M755" s="242"/>
      <c r="N755" s="243">
        <f t="shared" si="15"/>
        <v>0</v>
      </c>
      <c r="O755" s="243"/>
      <c r="P755" s="243"/>
      <c r="Q755" s="243"/>
      <c r="R755" s="122"/>
      <c r="T755" s="151" t="s">
        <v>5</v>
      </c>
      <c r="U755" s="42" t="s">
        <v>42</v>
      </c>
      <c r="W755" s="152">
        <f t="shared" si="16"/>
        <v>0</v>
      </c>
      <c r="X755" s="152">
        <v>3.4399999999999999E-3</v>
      </c>
      <c r="Y755" s="152">
        <f t="shared" si="17"/>
        <v>0.105264</v>
      </c>
      <c r="Z755" s="152">
        <v>0</v>
      </c>
      <c r="AA755" s="153">
        <f t="shared" si="18"/>
        <v>0</v>
      </c>
      <c r="AR755" s="20" t="s">
        <v>246</v>
      </c>
      <c r="AT755" s="20" t="s">
        <v>156</v>
      </c>
      <c r="AU755" s="20" t="s">
        <v>134</v>
      </c>
      <c r="AY755" s="20" t="s">
        <v>155</v>
      </c>
      <c r="BE755" s="96">
        <f t="shared" si="19"/>
        <v>0</v>
      </c>
      <c r="BF755" s="96">
        <f t="shared" si="20"/>
        <v>0</v>
      </c>
      <c r="BG755" s="96">
        <f t="shared" si="21"/>
        <v>0</v>
      </c>
      <c r="BH755" s="96">
        <f t="shared" si="22"/>
        <v>0</v>
      </c>
      <c r="BI755" s="96">
        <f t="shared" si="23"/>
        <v>0</v>
      </c>
      <c r="BJ755" s="20" t="s">
        <v>134</v>
      </c>
      <c r="BK755" s="154">
        <f t="shared" si="24"/>
        <v>0</v>
      </c>
      <c r="BL755" s="20" t="s">
        <v>246</v>
      </c>
      <c r="BM755" s="20" t="s">
        <v>1030</v>
      </c>
    </row>
    <row r="756" spans="2:65" s="1" customFormat="1" ht="38.25" customHeight="1">
      <c r="B756" s="119"/>
      <c r="C756" s="146" t="s">
        <v>1031</v>
      </c>
      <c r="D756" s="146" t="s">
        <v>156</v>
      </c>
      <c r="E756" s="147" t="s">
        <v>1032</v>
      </c>
      <c r="F756" s="241" t="s">
        <v>1033</v>
      </c>
      <c r="G756" s="241"/>
      <c r="H756" s="241"/>
      <c r="I756" s="241"/>
      <c r="J756" s="148" t="s">
        <v>474</v>
      </c>
      <c r="K756" s="149">
        <v>82.6</v>
      </c>
      <c r="L756" s="242">
        <v>0</v>
      </c>
      <c r="M756" s="242"/>
      <c r="N756" s="243">
        <f t="shared" si="15"/>
        <v>0</v>
      </c>
      <c r="O756" s="243"/>
      <c r="P756" s="243"/>
      <c r="Q756" s="243"/>
      <c r="R756" s="122"/>
      <c r="T756" s="151" t="s">
        <v>5</v>
      </c>
      <c r="U756" s="42" t="s">
        <v>42</v>
      </c>
      <c r="W756" s="152">
        <f t="shared" si="16"/>
        <v>0</v>
      </c>
      <c r="X756" s="152">
        <v>6.3699999999999998E-3</v>
      </c>
      <c r="Y756" s="152">
        <f t="shared" si="17"/>
        <v>0.52616199999999991</v>
      </c>
      <c r="Z756" s="152">
        <v>0</v>
      </c>
      <c r="AA756" s="153">
        <f t="shared" si="18"/>
        <v>0</v>
      </c>
      <c r="AR756" s="20" t="s">
        <v>246</v>
      </c>
      <c r="AT756" s="20" t="s">
        <v>156</v>
      </c>
      <c r="AU756" s="20" t="s">
        <v>134</v>
      </c>
      <c r="AY756" s="20" t="s">
        <v>155</v>
      </c>
      <c r="BE756" s="96">
        <f t="shared" si="19"/>
        <v>0</v>
      </c>
      <c r="BF756" s="96">
        <f t="shared" si="20"/>
        <v>0</v>
      </c>
      <c r="BG756" s="96">
        <f t="shared" si="21"/>
        <v>0</v>
      </c>
      <c r="BH756" s="96">
        <f t="shared" si="22"/>
        <v>0</v>
      </c>
      <c r="BI756" s="96">
        <f t="shared" si="23"/>
        <v>0</v>
      </c>
      <c r="BJ756" s="20" t="s">
        <v>134</v>
      </c>
      <c r="BK756" s="154">
        <f t="shared" si="24"/>
        <v>0</v>
      </c>
      <c r="BL756" s="20" t="s">
        <v>246</v>
      </c>
      <c r="BM756" s="20" t="s">
        <v>1034</v>
      </c>
    </row>
    <row r="757" spans="2:65" s="1" customFormat="1" ht="38.25" customHeight="1">
      <c r="B757" s="119"/>
      <c r="C757" s="146" t="s">
        <v>1035</v>
      </c>
      <c r="D757" s="146" t="s">
        <v>156</v>
      </c>
      <c r="E757" s="147" t="s">
        <v>1036</v>
      </c>
      <c r="F757" s="241" t="s">
        <v>1037</v>
      </c>
      <c r="G757" s="241"/>
      <c r="H757" s="241"/>
      <c r="I757" s="241"/>
      <c r="J757" s="148" t="s">
        <v>474</v>
      </c>
      <c r="K757" s="149">
        <v>20</v>
      </c>
      <c r="L757" s="242">
        <v>0</v>
      </c>
      <c r="M757" s="242"/>
      <c r="N757" s="243">
        <f t="shared" si="15"/>
        <v>0</v>
      </c>
      <c r="O757" s="243"/>
      <c r="P757" s="243"/>
      <c r="Q757" s="243"/>
      <c r="R757" s="122"/>
      <c r="T757" s="151" t="s">
        <v>5</v>
      </c>
      <c r="U757" s="42" t="s">
        <v>42</v>
      </c>
      <c r="W757" s="152">
        <f t="shared" si="16"/>
        <v>0</v>
      </c>
      <c r="X757" s="152">
        <v>5.3099999999999996E-3</v>
      </c>
      <c r="Y757" s="152">
        <f t="shared" si="17"/>
        <v>0.10619999999999999</v>
      </c>
      <c r="Z757" s="152">
        <v>0</v>
      </c>
      <c r="AA757" s="153">
        <f t="shared" si="18"/>
        <v>0</v>
      </c>
      <c r="AR757" s="20" t="s">
        <v>246</v>
      </c>
      <c r="AT757" s="20" t="s">
        <v>156</v>
      </c>
      <c r="AU757" s="20" t="s">
        <v>134</v>
      </c>
      <c r="AY757" s="20" t="s">
        <v>155</v>
      </c>
      <c r="BE757" s="96">
        <f t="shared" si="19"/>
        <v>0</v>
      </c>
      <c r="BF757" s="96">
        <f t="shared" si="20"/>
        <v>0</v>
      </c>
      <c r="BG757" s="96">
        <f t="shared" si="21"/>
        <v>0</v>
      </c>
      <c r="BH757" s="96">
        <f t="shared" si="22"/>
        <v>0</v>
      </c>
      <c r="BI757" s="96">
        <f t="shared" si="23"/>
        <v>0</v>
      </c>
      <c r="BJ757" s="20" t="s">
        <v>134</v>
      </c>
      <c r="BK757" s="154">
        <f t="shared" si="24"/>
        <v>0</v>
      </c>
      <c r="BL757" s="20" t="s">
        <v>246</v>
      </c>
      <c r="BM757" s="20" t="s">
        <v>1038</v>
      </c>
    </row>
    <row r="758" spans="2:65" s="1" customFormat="1" ht="38.25" customHeight="1">
      <c r="B758" s="119"/>
      <c r="C758" s="146" t="s">
        <v>1039</v>
      </c>
      <c r="D758" s="146" t="s">
        <v>156</v>
      </c>
      <c r="E758" s="147" t="s">
        <v>1040</v>
      </c>
      <c r="F758" s="241" t="s">
        <v>1041</v>
      </c>
      <c r="G758" s="241"/>
      <c r="H758" s="241"/>
      <c r="I758" s="241"/>
      <c r="J758" s="148" t="s">
        <v>474</v>
      </c>
      <c r="K758" s="149">
        <v>4</v>
      </c>
      <c r="L758" s="242">
        <v>0</v>
      </c>
      <c r="M758" s="242"/>
      <c r="N758" s="243">
        <f t="shared" si="15"/>
        <v>0</v>
      </c>
      <c r="O758" s="243"/>
      <c r="P758" s="243"/>
      <c r="Q758" s="243"/>
      <c r="R758" s="122"/>
      <c r="T758" s="151" t="s">
        <v>5</v>
      </c>
      <c r="U758" s="42" t="s">
        <v>42</v>
      </c>
      <c r="W758" s="152">
        <f t="shared" si="16"/>
        <v>0</v>
      </c>
      <c r="X758" s="152">
        <v>2.0200000000000001E-3</v>
      </c>
      <c r="Y758" s="152">
        <f t="shared" si="17"/>
        <v>8.0800000000000004E-3</v>
      </c>
      <c r="Z758" s="152">
        <v>0</v>
      </c>
      <c r="AA758" s="153">
        <f t="shared" si="18"/>
        <v>0</v>
      </c>
      <c r="AR758" s="20" t="s">
        <v>246</v>
      </c>
      <c r="AT758" s="20" t="s">
        <v>156</v>
      </c>
      <c r="AU758" s="20" t="s">
        <v>134</v>
      </c>
      <c r="AY758" s="20" t="s">
        <v>155</v>
      </c>
      <c r="BE758" s="96">
        <f t="shared" si="19"/>
        <v>0</v>
      </c>
      <c r="BF758" s="96">
        <f t="shared" si="20"/>
        <v>0</v>
      </c>
      <c r="BG758" s="96">
        <f t="shared" si="21"/>
        <v>0</v>
      </c>
      <c r="BH758" s="96">
        <f t="shared" si="22"/>
        <v>0</v>
      </c>
      <c r="BI758" s="96">
        <f t="shared" si="23"/>
        <v>0</v>
      </c>
      <c r="BJ758" s="20" t="s">
        <v>134</v>
      </c>
      <c r="BK758" s="154">
        <f t="shared" si="24"/>
        <v>0</v>
      </c>
      <c r="BL758" s="20" t="s">
        <v>246</v>
      </c>
      <c r="BM758" s="20" t="s">
        <v>1042</v>
      </c>
    </row>
    <row r="759" spans="2:65" s="1" customFormat="1" ht="25.5" customHeight="1">
      <c r="B759" s="119"/>
      <c r="C759" s="146" t="s">
        <v>1043</v>
      </c>
      <c r="D759" s="146" t="s">
        <v>156</v>
      </c>
      <c r="E759" s="147" t="s">
        <v>1044</v>
      </c>
      <c r="F759" s="241" t="s">
        <v>1045</v>
      </c>
      <c r="G759" s="241"/>
      <c r="H759" s="241"/>
      <c r="I759" s="241"/>
      <c r="J759" s="148" t="s">
        <v>846</v>
      </c>
      <c r="K759" s="150">
        <v>0</v>
      </c>
      <c r="L759" s="242">
        <v>0</v>
      </c>
      <c r="M759" s="242"/>
      <c r="N759" s="243">
        <f t="shared" si="15"/>
        <v>0</v>
      </c>
      <c r="O759" s="243"/>
      <c r="P759" s="243"/>
      <c r="Q759" s="243"/>
      <c r="R759" s="122"/>
      <c r="T759" s="151" t="s">
        <v>5</v>
      </c>
      <c r="U759" s="42" t="s">
        <v>42</v>
      </c>
      <c r="W759" s="152">
        <f t="shared" si="16"/>
        <v>0</v>
      </c>
      <c r="X759" s="152">
        <v>0</v>
      </c>
      <c r="Y759" s="152">
        <f t="shared" si="17"/>
        <v>0</v>
      </c>
      <c r="Z759" s="152">
        <v>0</v>
      </c>
      <c r="AA759" s="153">
        <f t="shared" si="18"/>
        <v>0</v>
      </c>
      <c r="AR759" s="20" t="s">
        <v>246</v>
      </c>
      <c r="AT759" s="20" t="s">
        <v>156</v>
      </c>
      <c r="AU759" s="20" t="s">
        <v>134</v>
      </c>
      <c r="AY759" s="20" t="s">
        <v>155</v>
      </c>
      <c r="BE759" s="96">
        <f t="shared" si="19"/>
        <v>0</v>
      </c>
      <c r="BF759" s="96">
        <f t="shared" si="20"/>
        <v>0</v>
      </c>
      <c r="BG759" s="96">
        <f t="shared" si="21"/>
        <v>0</v>
      </c>
      <c r="BH759" s="96">
        <f t="shared" si="22"/>
        <v>0</v>
      </c>
      <c r="BI759" s="96">
        <f t="shared" si="23"/>
        <v>0</v>
      </c>
      <c r="BJ759" s="20" t="s">
        <v>134</v>
      </c>
      <c r="BK759" s="154">
        <f t="shared" si="24"/>
        <v>0</v>
      </c>
      <c r="BL759" s="20" t="s">
        <v>246</v>
      </c>
      <c r="BM759" s="20" t="s">
        <v>1046</v>
      </c>
    </row>
    <row r="760" spans="2:65" s="9" customFormat="1" ht="29.85" customHeight="1">
      <c r="B760" s="136"/>
      <c r="D760" s="145" t="s">
        <v>121</v>
      </c>
      <c r="E760" s="145"/>
      <c r="F760" s="145"/>
      <c r="G760" s="145"/>
      <c r="H760" s="145"/>
      <c r="I760" s="145"/>
      <c r="J760" s="145"/>
      <c r="K760" s="145"/>
      <c r="L760" s="145"/>
      <c r="M760" s="145"/>
      <c r="N760" s="258">
        <f>BK760</f>
        <v>0</v>
      </c>
      <c r="O760" s="259"/>
      <c r="P760" s="259"/>
      <c r="Q760" s="259"/>
      <c r="R760" s="138"/>
      <c r="T760" s="139"/>
      <c r="W760" s="140">
        <f>SUM(W761:W860)</f>
        <v>0</v>
      </c>
      <c r="Y760" s="140">
        <f>SUM(Y761:Y860)</f>
        <v>11.191938900000002</v>
      </c>
      <c r="AA760" s="141">
        <f>SUM(AA761:AA860)</f>
        <v>0</v>
      </c>
      <c r="AR760" s="142" t="s">
        <v>134</v>
      </c>
      <c r="AT760" s="143" t="s">
        <v>74</v>
      </c>
      <c r="AU760" s="143" t="s">
        <v>80</v>
      </c>
      <c r="AY760" s="142" t="s">
        <v>155</v>
      </c>
      <c r="BK760" s="144">
        <f>SUM(BK761:BK860)</f>
        <v>0</v>
      </c>
    </row>
    <row r="761" spans="2:65" s="1" customFormat="1" ht="38.25" customHeight="1">
      <c r="B761" s="119"/>
      <c r="C761" s="146" t="s">
        <v>1047</v>
      </c>
      <c r="D761" s="146" t="s">
        <v>156</v>
      </c>
      <c r="E761" s="147" t="s">
        <v>1048</v>
      </c>
      <c r="F761" s="241" t="s">
        <v>1049</v>
      </c>
      <c r="G761" s="241"/>
      <c r="H761" s="241"/>
      <c r="I761" s="241"/>
      <c r="J761" s="148" t="s">
        <v>249</v>
      </c>
      <c r="K761" s="149">
        <v>13.4</v>
      </c>
      <c r="L761" s="242">
        <v>0</v>
      </c>
      <c r="M761" s="242"/>
      <c r="N761" s="243">
        <f>ROUND(L761*K761,3)</f>
        <v>0</v>
      </c>
      <c r="O761" s="243"/>
      <c r="P761" s="243"/>
      <c r="Q761" s="243"/>
      <c r="R761" s="122"/>
      <c r="T761" s="151" t="s">
        <v>5</v>
      </c>
      <c r="U761" s="42" t="s">
        <v>42</v>
      </c>
      <c r="W761" s="152">
        <f>V761*K761</f>
        <v>0</v>
      </c>
      <c r="X761" s="152">
        <v>6.9999999999999994E-5</v>
      </c>
      <c r="Y761" s="152">
        <f>X761*K761</f>
        <v>9.3799999999999992E-4</v>
      </c>
      <c r="Z761" s="152">
        <v>0</v>
      </c>
      <c r="AA761" s="153">
        <f>Z761*K761</f>
        <v>0</v>
      </c>
      <c r="AR761" s="20" t="s">
        <v>246</v>
      </c>
      <c r="AT761" s="20" t="s">
        <v>156</v>
      </c>
      <c r="AU761" s="20" t="s">
        <v>134</v>
      </c>
      <c r="AY761" s="20" t="s">
        <v>155</v>
      </c>
      <c r="BE761" s="96">
        <f>IF(U761="základná",N761,0)</f>
        <v>0</v>
      </c>
      <c r="BF761" s="96">
        <f>IF(U761="znížená",N761,0)</f>
        <v>0</v>
      </c>
      <c r="BG761" s="96">
        <f>IF(U761="zákl. prenesená",N761,0)</f>
        <v>0</v>
      </c>
      <c r="BH761" s="96">
        <f>IF(U761="zníž. prenesená",N761,0)</f>
        <v>0</v>
      </c>
      <c r="BI761" s="96">
        <f>IF(U761="nulová",N761,0)</f>
        <v>0</v>
      </c>
      <c r="BJ761" s="20" t="s">
        <v>134</v>
      </c>
      <c r="BK761" s="154">
        <f>ROUND(L761*K761,3)</f>
        <v>0</v>
      </c>
      <c r="BL761" s="20" t="s">
        <v>246</v>
      </c>
      <c r="BM761" s="20" t="s">
        <v>1050</v>
      </c>
    </row>
    <row r="762" spans="2:65" s="12" customFormat="1" ht="16.5" customHeight="1">
      <c r="B762" s="167"/>
      <c r="E762" s="168" t="s">
        <v>5</v>
      </c>
      <c r="F762" s="256" t="s">
        <v>348</v>
      </c>
      <c r="G762" s="257"/>
      <c r="H762" s="257"/>
      <c r="I762" s="257"/>
      <c r="K762" s="168" t="s">
        <v>5</v>
      </c>
      <c r="R762" s="169"/>
      <c r="T762" s="170"/>
      <c r="AA762" s="171"/>
      <c r="AT762" s="168" t="s">
        <v>163</v>
      </c>
      <c r="AU762" s="168" t="s">
        <v>134</v>
      </c>
      <c r="AV762" s="12" t="s">
        <v>80</v>
      </c>
      <c r="AW762" s="12" t="s">
        <v>32</v>
      </c>
      <c r="AX762" s="12" t="s">
        <v>75</v>
      </c>
      <c r="AY762" s="168" t="s">
        <v>155</v>
      </c>
    </row>
    <row r="763" spans="2:65" s="10" customFormat="1" ht="16.5" customHeight="1">
      <c r="B763" s="155"/>
      <c r="E763" s="156" t="s">
        <v>5</v>
      </c>
      <c r="F763" s="252" t="s">
        <v>1051</v>
      </c>
      <c r="G763" s="253"/>
      <c r="H763" s="253"/>
      <c r="I763" s="253"/>
      <c r="K763" s="157">
        <v>13.4</v>
      </c>
      <c r="R763" s="158"/>
      <c r="T763" s="159"/>
      <c r="AA763" s="160"/>
      <c r="AT763" s="156" t="s">
        <v>163</v>
      </c>
      <c r="AU763" s="156" t="s">
        <v>134</v>
      </c>
      <c r="AV763" s="10" t="s">
        <v>134</v>
      </c>
      <c r="AW763" s="10" t="s">
        <v>32</v>
      </c>
      <c r="AX763" s="10" t="s">
        <v>80</v>
      </c>
      <c r="AY763" s="156" t="s">
        <v>155</v>
      </c>
    </row>
    <row r="764" spans="2:65" s="1" customFormat="1" ht="25.5" customHeight="1">
      <c r="B764" s="119"/>
      <c r="C764" s="146" t="s">
        <v>1052</v>
      </c>
      <c r="D764" s="146" t="s">
        <v>156</v>
      </c>
      <c r="E764" s="147" t="s">
        <v>1053</v>
      </c>
      <c r="F764" s="241" t="s">
        <v>1054</v>
      </c>
      <c r="G764" s="241"/>
      <c r="H764" s="241"/>
      <c r="I764" s="241"/>
      <c r="J764" s="148" t="s">
        <v>474</v>
      </c>
      <c r="K764" s="149">
        <v>374.03</v>
      </c>
      <c r="L764" s="242">
        <v>0</v>
      </c>
      <c r="M764" s="242"/>
      <c r="N764" s="243">
        <f>ROUND(L764*K764,3)</f>
        <v>0</v>
      </c>
      <c r="O764" s="243"/>
      <c r="P764" s="243"/>
      <c r="Q764" s="243"/>
      <c r="R764" s="122"/>
      <c r="T764" s="151" t="s">
        <v>5</v>
      </c>
      <c r="U764" s="42" t="s">
        <v>42</v>
      </c>
      <c r="W764" s="152">
        <f>V764*K764</f>
        <v>0</v>
      </c>
      <c r="X764" s="152">
        <v>2.1000000000000001E-4</v>
      </c>
      <c r="Y764" s="152">
        <f>X764*K764</f>
        <v>7.8546299999999999E-2</v>
      </c>
      <c r="Z764" s="152">
        <v>0</v>
      </c>
      <c r="AA764" s="153">
        <f>Z764*K764</f>
        <v>0</v>
      </c>
      <c r="AR764" s="20" t="s">
        <v>246</v>
      </c>
      <c r="AT764" s="20" t="s">
        <v>156</v>
      </c>
      <c r="AU764" s="20" t="s">
        <v>134</v>
      </c>
      <c r="AY764" s="20" t="s">
        <v>155</v>
      </c>
      <c r="BE764" s="96">
        <f>IF(U764="základná",N764,0)</f>
        <v>0</v>
      </c>
      <c r="BF764" s="96">
        <f>IF(U764="znížená",N764,0)</f>
        <v>0</v>
      </c>
      <c r="BG764" s="96">
        <f>IF(U764="zákl. prenesená",N764,0)</f>
        <v>0</v>
      </c>
      <c r="BH764" s="96">
        <f>IF(U764="zníž. prenesená",N764,0)</f>
        <v>0</v>
      </c>
      <c r="BI764" s="96">
        <f>IF(U764="nulová",N764,0)</f>
        <v>0</v>
      </c>
      <c r="BJ764" s="20" t="s">
        <v>134</v>
      </c>
      <c r="BK764" s="154">
        <f>ROUND(L764*K764,3)</f>
        <v>0</v>
      </c>
      <c r="BL764" s="20" t="s">
        <v>246</v>
      </c>
      <c r="BM764" s="20" t="s">
        <v>1055</v>
      </c>
    </row>
    <row r="765" spans="2:65" s="12" customFormat="1" ht="16.5" customHeight="1">
      <c r="B765" s="167"/>
      <c r="E765" s="168" t="s">
        <v>5</v>
      </c>
      <c r="F765" s="256" t="s">
        <v>1056</v>
      </c>
      <c r="G765" s="257"/>
      <c r="H765" s="257"/>
      <c r="I765" s="257"/>
      <c r="K765" s="168" t="s">
        <v>5</v>
      </c>
      <c r="R765" s="169"/>
      <c r="T765" s="170"/>
      <c r="AA765" s="171"/>
      <c r="AT765" s="168" t="s">
        <v>163</v>
      </c>
      <c r="AU765" s="168" t="s">
        <v>134</v>
      </c>
      <c r="AV765" s="12" t="s">
        <v>80</v>
      </c>
      <c r="AW765" s="12" t="s">
        <v>32</v>
      </c>
      <c r="AX765" s="12" t="s">
        <v>75</v>
      </c>
      <c r="AY765" s="168" t="s">
        <v>155</v>
      </c>
    </row>
    <row r="766" spans="2:65" s="10" customFormat="1" ht="16.5" customHeight="1">
      <c r="B766" s="155"/>
      <c r="E766" s="156" t="s">
        <v>5</v>
      </c>
      <c r="F766" s="252" t="s">
        <v>1057</v>
      </c>
      <c r="G766" s="253"/>
      <c r="H766" s="253"/>
      <c r="I766" s="253"/>
      <c r="K766" s="157">
        <v>8.7799999999999994</v>
      </c>
      <c r="R766" s="158"/>
      <c r="T766" s="159"/>
      <c r="AA766" s="160"/>
      <c r="AT766" s="156" t="s">
        <v>163</v>
      </c>
      <c r="AU766" s="156" t="s">
        <v>134</v>
      </c>
      <c r="AV766" s="10" t="s">
        <v>134</v>
      </c>
      <c r="AW766" s="10" t="s">
        <v>32</v>
      </c>
      <c r="AX766" s="10" t="s">
        <v>75</v>
      </c>
      <c r="AY766" s="156" t="s">
        <v>155</v>
      </c>
    </row>
    <row r="767" spans="2:65" s="10" customFormat="1" ht="16.5" customHeight="1">
      <c r="B767" s="155"/>
      <c r="E767" s="156" t="s">
        <v>5</v>
      </c>
      <c r="F767" s="252" t="s">
        <v>1058</v>
      </c>
      <c r="G767" s="253"/>
      <c r="H767" s="253"/>
      <c r="I767" s="253"/>
      <c r="K767" s="157">
        <v>52.8</v>
      </c>
      <c r="R767" s="158"/>
      <c r="T767" s="159"/>
      <c r="AA767" s="160"/>
      <c r="AT767" s="156" t="s">
        <v>163</v>
      </c>
      <c r="AU767" s="156" t="s">
        <v>134</v>
      </c>
      <c r="AV767" s="10" t="s">
        <v>134</v>
      </c>
      <c r="AW767" s="10" t="s">
        <v>32</v>
      </c>
      <c r="AX767" s="10" t="s">
        <v>75</v>
      </c>
      <c r="AY767" s="156" t="s">
        <v>155</v>
      </c>
    </row>
    <row r="768" spans="2:65" s="10" customFormat="1" ht="16.5" customHeight="1">
      <c r="B768" s="155"/>
      <c r="E768" s="156" t="s">
        <v>5</v>
      </c>
      <c r="F768" s="252" t="s">
        <v>1059</v>
      </c>
      <c r="G768" s="253"/>
      <c r="H768" s="253"/>
      <c r="I768" s="253"/>
      <c r="K768" s="157">
        <v>70.400000000000006</v>
      </c>
      <c r="R768" s="158"/>
      <c r="T768" s="159"/>
      <c r="AA768" s="160"/>
      <c r="AT768" s="156" t="s">
        <v>163</v>
      </c>
      <c r="AU768" s="156" t="s">
        <v>134</v>
      </c>
      <c r="AV768" s="10" t="s">
        <v>134</v>
      </c>
      <c r="AW768" s="10" t="s">
        <v>32</v>
      </c>
      <c r="AX768" s="10" t="s">
        <v>75</v>
      </c>
      <c r="AY768" s="156" t="s">
        <v>155</v>
      </c>
    </row>
    <row r="769" spans="2:51" s="10" customFormat="1" ht="16.5" customHeight="1">
      <c r="B769" s="155"/>
      <c r="E769" s="156" t="s">
        <v>5</v>
      </c>
      <c r="F769" s="252" t="s">
        <v>1060</v>
      </c>
      <c r="G769" s="253"/>
      <c r="H769" s="253"/>
      <c r="I769" s="253"/>
      <c r="K769" s="157">
        <v>36</v>
      </c>
      <c r="R769" s="158"/>
      <c r="T769" s="159"/>
      <c r="AA769" s="160"/>
      <c r="AT769" s="156" t="s">
        <v>163</v>
      </c>
      <c r="AU769" s="156" t="s">
        <v>134</v>
      </c>
      <c r="AV769" s="10" t="s">
        <v>134</v>
      </c>
      <c r="AW769" s="10" t="s">
        <v>32</v>
      </c>
      <c r="AX769" s="10" t="s">
        <v>75</v>
      </c>
      <c r="AY769" s="156" t="s">
        <v>155</v>
      </c>
    </row>
    <row r="770" spans="2:51" s="10" customFormat="1" ht="16.5" customHeight="1">
      <c r="B770" s="155"/>
      <c r="E770" s="156" t="s">
        <v>5</v>
      </c>
      <c r="F770" s="252" t="s">
        <v>1061</v>
      </c>
      <c r="G770" s="253"/>
      <c r="H770" s="253"/>
      <c r="I770" s="253"/>
      <c r="K770" s="157">
        <v>16</v>
      </c>
      <c r="R770" s="158"/>
      <c r="T770" s="159"/>
      <c r="AA770" s="160"/>
      <c r="AT770" s="156" t="s">
        <v>163</v>
      </c>
      <c r="AU770" s="156" t="s">
        <v>134</v>
      </c>
      <c r="AV770" s="10" t="s">
        <v>134</v>
      </c>
      <c r="AW770" s="10" t="s">
        <v>32</v>
      </c>
      <c r="AX770" s="10" t="s">
        <v>75</v>
      </c>
      <c r="AY770" s="156" t="s">
        <v>155</v>
      </c>
    </row>
    <row r="771" spans="2:51" s="10" customFormat="1" ht="16.5" customHeight="1">
      <c r="B771" s="155"/>
      <c r="E771" s="156" t="s">
        <v>5</v>
      </c>
      <c r="F771" s="252" t="s">
        <v>1057</v>
      </c>
      <c r="G771" s="253"/>
      <c r="H771" s="253"/>
      <c r="I771" s="253"/>
      <c r="K771" s="157">
        <v>8.7799999999999994</v>
      </c>
      <c r="R771" s="158"/>
      <c r="T771" s="159"/>
      <c r="AA771" s="160"/>
      <c r="AT771" s="156" t="s">
        <v>163</v>
      </c>
      <c r="AU771" s="156" t="s">
        <v>134</v>
      </c>
      <c r="AV771" s="10" t="s">
        <v>134</v>
      </c>
      <c r="AW771" s="10" t="s">
        <v>32</v>
      </c>
      <c r="AX771" s="10" t="s">
        <v>75</v>
      </c>
      <c r="AY771" s="156" t="s">
        <v>155</v>
      </c>
    </row>
    <row r="772" spans="2:51" s="10" customFormat="1" ht="16.5" customHeight="1">
      <c r="B772" s="155"/>
      <c r="E772" s="156" t="s">
        <v>5</v>
      </c>
      <c r="F772" s="252" t="s">
        <v>1062</v>
      </c>
      <c r="G772" s="253"/>
      <c r="H772" s="253"/>
      <c r="I772" s="253"/>
      <c r="K772" s="157">
        <v>7</v>
      </c>
      <c r="R772" s="158"/>
      <c r="T772" s="159"/>
      <c r="AA772" s="160"/>
      <c r="AT772" s="156" t="s">
        <v>163</v>
      </c>
      <c r="AU772" s="156" t="s">
        <v>134</v>
      </c>
      <c r="AV772" s="10" t="s">
        <v>134</v>
      </c>
      <c r="AW772" s="10" t="s">
        <v>32</v>
      </c>
      <c r="AX772" s="10" t="s">
        <v>75</v>
      </c>
      <c r="AY772" s="156" t="s">
        <v>155</v>
      </c>
    </row>
    <row r="773" spans="2:51" s="10" customFormat="1" ht="16.5" customHeight="1">
      <c r="B773" s="155"/>
      <c r="E773" s="156" t="s">
        <v>5</v>
      </c>
      <c r="F773" s="252" t="s">
        <v>1063</v>
      </c>
      <c r="G773" s="253"/>
      <c r="H773" s="253"/>
      <c r="I773" s="253"/>
      <c r="K773" s="157">
        <v>12</v>
      </c>
      <c r="R773" s="158"/>
      <c r="T773" s="159"/>
      <c r="AA773" s="160"/>
      <c r="AT773" s="156" t="s">
        <v>163</v>
      </c>
      <c r="AU773" s="156" t="s">
        <v>134</v>
      </c>
      <c r="AV773" s="10" t="s">
        <v>134</v>
      </c>
      <c r="AW773" s="10" t="s">
        <v>32</v>
      </c>
      <c r="AX773" s="10" t="s">
        <v>75</v>
      </c>
      <c r="AY773" s="156" t="s">
        <v>155</v>
      </c>
    </row>
    <row r="774" spans="2:51" s="10" customFormat="1" ht="16.5" customHeight="1">
      <c r="B774" s="155"/>
      <c r="E774" s="156" t="s">
        <v>5</v>
      </c>
      <c r="F774" s="252" t="s">
        <v>1064</v>
      </c>
      <c r="G774" s="253"/>
      <c r="H774" s="253"/>
      <c r="I774" s="253"/>
      <c r="K774" s="157">
        <v>72.900000000000006</v>
      </c>
      <c r="R774" s="158"/>
      <c r="T774" s="159"/>
      <c r="AA774" s="160"/>
      <c r="AT774" s="156" t="s">
        <v>163</v>
      </c>
      <c r="AU774" s="156" t="s">
        <v>134</v>
      </c>
      <c r="AV774" s="10" t="s">
        <v>134</v>
      </c>
      <c r="AW774" s="10" t="s">
        <v>32</v>
      </c>
      <c r="AX774" s="10" t="s">
        <v>75</v>
      </c>
      <c r="AY774" s="156" t="s">
        <v>155</v>
      </c>
    </row>
    <row r="775" spans="2:51" s="10" customFormat="1" ht="16.5" customHeight="1">
      <c r="B775" s="155"/>
      <c r="E775" s="156" t="s">
        <v>5</v>
      </c>
      <c r="F775" s="252" t="s">
        <v>1065</v>
      </c>
      <c r="G775" s="253"/>
      <c r="H775" s="253"/>
      <c r="I775" s="253"/>
      <c r="K775" s="157">
        <v>17.600000000000001</v>
      </c>
      <c r="R775" s="158"/>
      <c r="T775" s="159"/>
      <c r="AA775" s="160"/>
      <c r="AT775" s="156" t="s">
        <v>163</v>
      </c>
      <c r="AU775" s="156" t="s">
        <v>134</v>
      </c>
      <c r="AV775" s="10" t="s">
        <v>134</v>
      </c>
      <c r="AW775" s="10" t="s">
        <v>32</v>
      </c>
      <c r="AX775" s="10" t="s">
        <v>75</v>
      </c>
      <c r="AY775" s="156" t="s">
        <v>155</v>
      </c>
    </row>
    <row r="776" spans="2:51" s="10" customFormat="1" ht="16.5" customHeight="1">
      <c r="B776" s="155"/>
      <c r="E776" s="156" t="s">
        <v>5</v>
      </c>
      <c r="F776" s="252" t="s">
        <v>1066</v>
      </c>
      <c r="G776" s="253"/>
      <c r="H776" s="253"/>
      <c r="I776" s="253"/>
      <c r="K776" s="157">
        <v>21.6</v>
      </c>
      <c r="R776" s="158"/>
      <c r="T776" s="159"/>
      <c r="AA776" s="160"/>
      <c r="AT776" s="156" t="s">
        <v>163</v>
      </c>
      <c r="AU776" s="156" t="s">
        <v>134</v>
      </c>
      <c r="AV776" s="10" t="s">
        <v>134</v>
      </c>
      <c r="AW776" s="10" t="s">
        <v>32</v>
      </c>
      <c r="AX776" s="10" t="s">
        <v>75</v>
      </c>
      <c r="AY776" s="156" t="s">
        <v>155</v>
      </c>
    </row>
    <row r="777" spans="2:51" s="10" customFormat="1" ht="16.5" customHeight="1">
      <c r="B777" s="155"/>
      <c r="E777" s="156" t="s">
        <v>5</v>
      </c>
      <c r="F777" s="252" t="s">
        <v>1067</v>
      </c>
      <c r="G777" s="253"/>
      <c r="H777" s="253"/>
      <c r="I777" s="253"/>
      <c r="K777" s="157">
        <v>8.4</v>
      </c>
      <c r="R777" s="158"/>
      <c r="T777" s="159"/>
      <c r="AA777" s="160"/>
      <c r="AT777" s="156" t="s">
        <v>163</v>
      </c>
      <c r="AU777" s="156" t="s">
        <v>134</v>
      </c>
      <c r="AV777" s="10" t="s">
        <v>134</v>
      </c>
      <c r="AW777" s="10" t="s">
        <v>32</v>
      </c>
      <c r="AX777" s="10" t="s">
        <v>75</v>
      </c>
      <c r="AY777" s="156" t="s">
        <v>155</v>
      </c>
    </row>
    <row r="778" spans="2:51" s="12" customFormat="1" ht="16.5" customHeight="1">
      <c r="B778" s="167"/>
      <c r="E778" s="168" t="s">
        <v>5</v>
      </c>
      <c r="F778" s="260" t="s">
        <v>1068</v>
      </c>
      <c r="G778" s="261"/>
      <c r="H778" s="261"/>
      <c r="I778" s="261"/>
      <c r="K778" s="168" t="s">
        <v>5</v>
      </c>
      <c r="R778" s="169"/>
      <c r="T778" s="170"/>
      <c r="AA778" s="171"/>
      <c r="AT778" s="168" t="s">
        <v>163</v>
      </c>
      <c r="AU778" s="168" t="s">
        <v>134</v>
      </c>
      <c r="AV778" s="12" t="s">
        <v>80</v>
      </c>
      <c r="AW778" s="12" t="s">
        <v>32</v>
      </c>
      <c r="AX778" s="12" t="s">
        <v>75</v>
      </c>
      <c r="AY778" s="168" t="s">
        <v>155</v>
      </c>
    </row>
    <row r="779" spans="2:51" s="10" customFormat="1" ht="16.5" customHeight="1">
      <c r="B779" s="155"/>
      <c r="E779" s="156" t="s">
        <v>5</v>
      </c>
      <c r="F779" s="252" t="s">
        <v>777</v>
      </c>
      <c r="G779" s="253"/>
      <c r="H779" s="253"/>
      <c r="I779" s="253"/>
      <c r="K779" s="157">
        <v>9</v>
      </c>
      <c r="R779" s="158"/>
      <c r="T779" s="159"/>
      <c r="AA779" s="160"/>
      <c r="AT779" s="156" t="s">
        <v>163</v>
      </c>
      <c r="AU779" s="156" t="s">
        <v>134</v>
      </c>
      <c r="AV779" s="10" t="s">
        <v>134</v>
      </c>
      <c r="AW779" s="10" t="s">
        <v>32</v>
      </c>
      <c r="AX779" s="10" t="s">
        <v>75</v>
      </c>
      <c r="AY779" s="156" t="s">
        <v>155</v>
      </c>
    </row>
    <row r="780" spans="2:51" s="12" customFormat="1" ht="16.5" customHeight="1">
      <c r="B780" s="167"/>
      <c r="E780" s="168" t="s">
        <v>5</v>
      </c>
      <c r="F780" s="260" t="s">
        <v>1069</v>
      </c>
      <c r="G780" s="261"/>
      <c r="H780" s="261"/>
      <c r="I780" s="261"/>
      <c r="K780" s="168" t="s">
        <v>5</v>
      </c>
      <c r="R780" s="169"/>
      <c r="T780" s="170"/>
      <c r="AA780" s="171"/>
      <c r="AT780" s="168" t="s">
        <v>163</v>
      </c>
      <c r="AU780" s="168" t="s">
        <v>134</v>
      </c>
      <c r="AV780" s="12" t="s">
        <v>80</v>
      </c>
      <c r="AW780" s="12" t="s">
        <v>32</v>
      </c>
      <c r="AX780" s="12" t="s">
        <v>75</v>
      </c>
      <c r="AY780" s="168" t="s">
        <v>155</v>
      </c>
    </row>
    <row r="781" spans="2:51" s="10" customFormat="1" ht="16.5" customHeight="1">
      <c r="B781" s="155"/>
      <c r="E781" s="156" t="s">
        <v>5</v>
      </c>
      <c r="F781" s="252" t="s">
        <v>1070</v>
      </c>
      <c r="G781" s="253"/>
      <c r="H781" s="253"/>
      <c r="I781" s="253"/>
      <c r="K781" s="157">
        <v>4.62</v>
      </c>
      <c r="R781" s="158"/>
      <c r="T781" s="159"/>
      <c r="AA781" s="160"/>
      <c r="AT781" s="156" t="s">
        <v>163</v>
      </c>
      <c r="AU781" s="156" t="s">
        <v>134</v>
      </c>
      <c r="AV781" s="10" t="s">
        <v>134</v>
      </c>
      <c r="AW781" s="10" t="s">
        <v>32</v>
      </c>
      <c r="AX781" s="10" t="s">
        <v>75</v>
      </c>
      <c r="AY781" s="156" t="s">
        <v>155</v>
      </c>
    </row>
    <row r="782" spans="2:51" s="10" customFormat="1" ht="16.5" customHeight="1">
      <c r="B782" s="155"/>
      <c r="E782" s="156" t="s">
        <v>5</v>
      </c>
      <c r="F782" s="252" t="s">
        <v>1071</v>
      </c>
      <c r="G782" s="253"/>
      <c r="H782" s="253"/>
      <c r="I782" s="253"/>
      <c r="K782" s="157">
        <v>5.0199999999999996</v>
      </c>
      <c r="R782" s="158"/>
      <c r="T782" s="159"/>
      <c r="AA782" s="160"/>
      <c r="AT782" s="156" t="s">
        <v>163</v>
      </c>
      <c r="AU782" s="156" t="s">
        <v>134</v>
      </c>
      <c r="AV782" s="10" t="s">
        <v>134</v>
      </c>
      <c r="AW782" s="10" t="s">
        <v>32</v>
      </c>
      <c r="AX782" s="10" t="s">
        <v>75</v>
      </c>
      <c r="AY782" s="156" t="s">
        <v>155</v>
      </c>
    </row>
    <row r="783" spans="2:51" s="12" customFormat="1" ht="16.5" customHeight="1">
      <c r="B783" s="167"/>
      <c r="E783" s="168" t="s">
        <v>5</v>
      </c>
      <c r="F783" s="260" t="s">
        <v>984</v>
      </c>
      <c r="G783" s="261"/>
      <c r="H783" s="261"/>
      <c r="I783" s="261"/>
      <c r="K783" s="168" t="s">
        <v>5</v>
      </c>
      <c r="R783" s="169"/>
      <c r="T783" s="170"/>
      <c r="AA783" s="171"/>
      <c r="AT783" s="168" t="s">
        <v>163</v>
      </c>
      <c r="AU783" s="168" t="s">
        <v>134</v>
      </c>
      <c r="AV783" s="12" t="s">
        <v>80</v>
      </c>
      <c r="AW783" s="12" t="s">
        <v>32</v>
      </c>
      <c r="AX783" s="12" t="s">
        <v>75</v>
      </c>
      <c r="AY783" s="168" t="s">
        <v>155</v>
      </c>
    </row>
    <row r="784" spans="2:51" s="10" customFormat="1" ht="16.5" customHeight="1">
      <c r="B784" s="155"/>
      <c r="E784" s="156" t="s">
        <v>5</v>
      </c>
      <c r="F784" s="252" t="s">
        <v>1072</v>
      </c>
      <c r="G784" s="253"/>
      <c r="H784" s="253"/>
      <c r="I784" s="253"/>
      <c r="K784" s="157">
        <v>23.13</v>
      </c>
      <c r="R784" s="158"/>
      <c r="T784" s="159"/>
      <c r="AA784" s="160"/>
      <c r="AT784" s="156" t="s">
        <v>163</v>
      </c>
      <c r="AU784" s="156" t="s">
        <v>134</v>
      </c>
      <c r="AV784" s="10" t="s">
        <v>134</v>
      </c>
      <c r="AW784" s="10" t="s">
        <v>32</v>
      </c>
      <c r="AX784" s="10" t="s">
        <v>75</v>
      </c>
      <c r="AY784" s="156" t="s">
        <v>155</v>
      </c>
    </row>
    <row r="785" spans="2:65" s="11" customFormat="1" ht="16.5" customHeight="1">
      <c r="B785" s="161"/>
      <c r="E785" s="162" t="s">
        <v>5</v>
      </c>
      <c r="F785" s="254" t="s">
        <v>166</v>
      </c>
      <c r="G785" s="255"/>
      <c r="H785" s="255"/>
      <c r="I785" s="255"/>
      <c r="K785" s="163">
        <v>374.03</v>
      </c>
      <c r="R785" s="164"/>
      <c r="T785" s="165"/>
      <c r="AA785" s="166"/>
      <c r="AT785" s="162" t="s">
        <v>163</v>
      </c>
      <c r="AU785" s="162" t="s">
        <v>134</v>
      </c>
      <c r="AV785" s="11" t="s">
        <v>160</v>
      </c>
      <c r="AW785" s="11" t="s">
        <v>32</v>
      </c>
      <c r="AX785" s="11" t="s">
        <v>80</v>
      </c>
      <c r="AY785" s="162" t="s">
        <v>155</v>
      </c>
    </row>
    <row r="786" spans="2:65" s="1" customFormat="1" ht="38.25" customHeight="1">
      <c r="B786" s="119"/>
      <c r="C786" s="172" t="s">
        <v>1073</v>
      </c>
      <c r="D786" s="172" t="s">
        <v>472</v>
      </c>
      <c r="E786" s="173" t="s">
        <v>1074</v>
      </c>
      <c r="F786" s="262" t="s">
        <v>1075</v>
      </c>
      <c r="G786" s="262"/>
      <c r="H786" s="262"/>
      <c r="I786" s="262"/>
      <c r="J786" s="174" t="s">
        <v>249</v>
      </c>
      <c r="K786" s="175">
        <v>148.81299999999999</v>
      </c>
      <c r="L786" s="263">
        <v>0</v>
      </c>
      <c r="M786" s="263"/>
      <c r="N786" s="264">
        <f>ROUND(L786*K786,3)</f>
        <v>0</v>
      </c>
      <c r="O786" s="243"/>
      <c r="P786" s="243"/>
      <c r="Q786" s="243"/>
      <c r="R786" s="122"/>
      <c r="T786" s="151" t="s">
        <v>5</v>
      </c>
      <c r="U786" s="42" t="s">
        <v>42</v>
      </c>
      <c r="W786" s="152">
        <f>V786*K786</f>
        <v>0</v>
      </c>
      <c r="X786" s="152">
        <v>2.1999999999999999E-2</v>
      </c>
      <c r="Y786" s="152">
        <f>X786*K786</f>
        <v>3.2738859999999996</v>
      </c>
      <c r="Z786" s="152">
        <v>0</v>
      </c>
      <c r="AA786" s="153">
        <f>Z786*K786</f>
        <v>0</v>
      </c>
      <c r="AR786" s="20" t="s">
        <v>356</v>
      </c>
      <c r="AT786" s="20" t="s">
        <v>472</v>
      </c>
      <c r="AU786" s="20" t="s">
        <v>134</v>
      </c>
      <c r="AY786" s="20" t="s">
        <v>155</v>
      </c>
      <c r="BE786" s="96">
        <f>IF(U786="základná",N786,0)</f>
        <v>0</v>
      </c>
      <c r="BF786" s="96">
        <f>IF(U786="znížená",N786,0)</f>
        <v>0</v>
      </c>
      <c r="BG786" s="96">
        <f>IF(U786="zákl. prenesená",N786,0)</f>
        <v>0</v>
      </c>
      <c r="BH786" s="96">
        <f>IF(U786="zníž. prenesená",N786,0)</f>
        <v>0</v>
      </c>
      <c r="BI786" s="96">
        <f>IF(U786="nulová",N786,0)</f>
        <v>0</v>
      </c>
      <c r="BJ786" s="20" t="s">
        <v>134</v>
      </c>
      <c r="BK786" s="154">
        <f>ROUND(L786*K786,3)</f>
        <v>0</v>
      </c>
      <c r="BL786" s="20" t="s">
        <v>246</v>
      </c>
      <c r="BM786" s="20" t="s">
        <v>1076</v>
      </c>
    </row>
    <row r="787" spans="2:65" s="12" customFormat="1" ht="16.5" customHeight="1">
      <c r="B787" s="167"/>
      <c r="E787" s="168" t="s">
        <v>5</v>
      </c>
      <c r="F787" s="256" t="s">
        <v>1056</v>
      </c>
      <c r="G787" s="257"/>
      <c r="H787" s="257"/>
      <c r="I787" s="257"/>
      <c r="K787" s="168" t="s">
        <v>5</v>
      </c>
      <c r="R787" s="169"/>
      <c r="T787" s="170"/>
      <c r="AA787" s="171"/>
      <c r="AT787" s="168" t="s">
        <v>163</v>
      </c>
      <c r="AU787" s="168" t="s">
        <v>134</v>
      </c>
      <c r="AV787" s="12" t="s">
        <v>80</v>
      </c>
      <c r="AW787" s="12" t="s">
        <v>32</v>
      </c>
      <c r="AX787" s="12" t="s">
        <v>75</v>
      </c>
      <c r="AY787" s="168" t="s">
        <v>155</v>
      </c>
    </row>
    <row r="788" spans="2:65" s="10" customFormat="1" ht="16.5" customHeight="1">
      <c r="B788" s="155"/>
      <c r="E788" s="156" t="s">
        <v>5</v>
      </c>
      <c r="F788" s="252" t="s">
        <v>1077</v>
      </c>
      <c r="G788" s="253"/>
      <c r="H788" s="253"/>
      <c r="I788" s="253"/>
      <c r="K788" s="157">
        <v>4.78</v>
      </c>
      <c r="R788" s="158"/>
      <c r="T788" s="159"/>
      <c r="AA788" s="160"/>
      <c r="AT788" s="156" t="s">
        <v>163</v>
      </c>
      <c r="AU788" s="156" t="s">
        <v>134</v>
      </c>
      <c r="AV788" s="10" t="s">
        <v>134</v>
      </c>
      <c r="AW788" s="10" t="s">
        <v>32</v>
      </c>
      <c r="AX788" s="10" t="s">
        <v>75</v>
      </c>
      <c r="AY788" s="156" t="s">
        <v>155</v>
      </c>
    </row>
    <row r="789" spans="2:65" s="10" customFormat="1" ht="16.5" customHeight="1">
      <c r="B789" s="155"/>
      <c r="E789" s="156" t="s">
        <v>5</v>
      </c>
      <c r="F789" s="252" t="s">
        <v>1078</v>
      </c>
      <c r="G789" s="253"/>
      <c r="H789" s="253"/>
      <c r="I789" s="253"/>
      <c r="K789" s="157">
        <v>28.8</v>
      </c>
      <c r="R789" s="158"/>
      <c r="T789" s="159"/>
      <c r="AA789" s="160"/>
      <c r="AT789" s="156" t="s">
        <v>163</v>
      </c>
      <c r="AU789" s="156" t="s">
        <v>134</v>
      </c>
      <c r="AV789" s="10" t="s">
        <v>134</v>
      </c>
      <c r="AW789" s="10" t="s">
        <v>32</v>
      </c>
      <c r="AX789" s="10" t="s">
        <v>75</v>
      </c>
      <c r="AY789" s="156" t="s">
        <v>155</v>
      </c>
    </row>
    <row r="790" spans="2:65" s="10" customFormat="1" ht="16.5" customHeight="1">
      <c r="B790" s="155"/>
      <c r="E790" s="156" t="s">
        <v>5</v>
      </c>
      <c r="F790" s="252" t="s">
        <v>1079</v>
      </c>
      <c r="G790" s="253"/>
      <c r="H790" s="253"/>
      <c r="I790" s="253"/>
      <c r="K790" s="157">
        <v>38.4</v>
      </c>
      <c r="R790" s="158"/>
      <c r="T790" s="159"/>
      <c r="AA790" s="160"/>
      <c r="AT790" s="156" t="s">
        <v>163</v>
      </c>
      <c r="AU790" s="156" t="s">
        <v>134</v>
      </c>
      <c r="AV790" s="10" t="s">
        <v>134</v>
      </c>
      <c r="AW790" s="10" t="s">
        <v>32</v>
      </c>
      <c r="AX790" s="10" t="s">
        <v>75</v>
      </c>
      <c r="AY790" s="156" t="s">
        <v>155</v>
      </c>
    </row>
    <row r="791" spans="2:65" s="10" customFormat="1" ht="16.5" customHeight="1">
      <c r="B791" s="155"/>
      <c r="E791" s="156" t="s">
        <v>5</v>
      </c>
      <c r="F791" s="252" t="s">
        <v>1080</v>
      </c>
      <c r="G791" s="253"/>
      <c r="H791" s="253"/>
      <c r="I791" s="253"/>
      <c r="K791" s="157">
        <v>12</v>
      </c>
      <c r="R791" s="158"/>
      <c r="T791" s="159"/>
      <c r="AA791" s="160"/>
      <c r="AT791" s="156" t="s">
        <v>163</v>
      </c>
      <c r="AU791" s="156" t="s">
        <v>134</v>
      </c>
      <c r="AV791" s="10" t="s">
        <v>134</v>
      </c>
      <c r="AW791" s="10" t="s">
        <v>32</v>
      </c>
      <c r="AX791" s="10" t="s">
        <v>75</v>
      </c>
      <c r="AY791" s="156" t="s">
        <v>155</v>
      </c>
    </row>
    <row r="792" spans="2:65" s="10" customFormat="1" ht="16.5" customHeight="1">
      <c r="B792" s="155"/>
      <c r="E792" s="156" t="s">
        <v>5</v>
      </c>
      <c r="F792" s="252" t="s">
        <v>1081</v>
      </c>
      <c r="G792" s="253"/>
      <c r="H792" s="253"/>
      <c r="I792" s="253"/>
      <c r="K792" s="157">
        <v>8</v>
      </c>
      <c r="R792" s="158"/>
      <c r="T792" s="159"/>
      <c r="AA792" s="160"/>
      <c r="AT792" s="156" t="s">
        <v>163</v>
      </c>
      <c r="AU792" s="156" t="s">
        <v>134</v>
      </c>
      <c r="AV792" s="10" t="s">
        <v>134</v>
      </c>
      <c r="AW792" s="10" t="s">
        <v>32</v>
      </c>
      <c r="AX792" s="10" t="s">
        <v>75</v>
      </c>
      <c r="AY792" s="156" t="s">
        <v>155</v>
      </c>
    </row>
    <row r="793" spans="2:65" s="10" customFormat="1" ht="16.5" customHeight="1">
      <c r="B793" s="155"/>
      <c r="E793" s="156" t="s">
        <v>5</v>
      </c>
      <c r="F793" s="252" t="s">
        <v>1077</v>
      </c>
      <c r="G793" s="253"/>
      <c r="H793" s="253"/>
      <c r="I793" s="253"/>
      <c r="K793" s="157">
        <v>4.78</v>
      </c>
      <c r="R793" s="158"/>
      <c r="T793" s="159"/>
      <c r="AA793" s="160"/>
      <c r="AT793" s="156" t="s">
        <v>163</v>
      </c>
      <c r="AU793" s="156" t="s">
        <v>134</v>
      </c>
      <c r="AV793" s="10" t="s">
        <v>134</v>
      </c>
      <c r="AW793" s="10" t="s">
        <v>32</v>
      </c>
      <c r="AX793" s="10" t="s">
        <v>75</v>
      </c>
      <c r="AY793" s="156" t="s">
        <v>155</v>
      </c>
    </row>
    <row r="794" spans="2:65" s="10" customFormat="1" ht="16.5" customHeight="1">
      <c r="B794" s="155"/>
      <c r="E794" s="156" t="s">
        <v>5</v>
      </c>
      <c r="F794" s="252" t="s">
        <v>1082</v>
      </c>
      <c r="G794" s="253"/>
      <c r="H794" s="253"/>
      <c r="I794" s="253"/>
      <c r="K794" s="157">
        <v>3</v>
      </c>
      <c r="R794" s="158"/>
      <c r="T794" s="159"/>
      <c r="AA794" s="160"/>
      <c r="AT794" s="156" t="s">
        <v>163</v>
      </c>
      <c r="AU794" s="156" t="s">
        <v>134</v>
      </c>
      <c r="AV794" s="10" t="s">
        <v>134</v>
      </c>
      <c r="AW794" s="10" t="s">
        <v>32</v>
      </c>
      <c r="AX794" s="10" t="s">
        <v>75</v>
      </c>
      <c r="AY794" s="156" t="s">
        <v>155</v>
      </c>
    </row>
    <row r="795" spans="2:65" s="10" customFormat="1" ht="16.5" customHeight="1">
      <c r="B795" s="155"/>
      <c r="E795" s="156" t="s">
        <v>5</v>
      </c>
      <c r="F795" s="252" t="s">
        <v>1083</v>
      </c>
      <c r="G795" s="253"/>
      <c r="H795" s="253"/>
      <c r="I795" s="253"/>
      <c r="K795" s="157">
        <v>4</v>
      </c>
      <c r="R795" s="158"/>
      <c r="T795" s="159"/>
      <c r="AA795" s="160"/>
      <c r="AT795" s="156" t="s">
        <v>163</v>
      </c>
      <c r="AU795" s="156" t="s">
        <v>134</v>
      </c>
      <c r="AV795" s="10" t="s">
        <v>134</v>
      </c>
      <c r="AW795" s="10" t="s">
        <v>32</v>
      </c>
      <c r="AX795" s="10" t="s">
        <v>75</v>
      </c>
      <c r="AY795" s="156" t="s">
        <v>155</v>
      </c>
    </row>
    <row r="796" spans="2:65" s="10" customFormat="1" ht="16.5" customHeight="1">
      <c r="B796" s="155"/>
      <c r="E796" s="156" t="s">
        <v>5</v>
      </c>
      <c r="F796" s="252" t="s">
        <v>1084</v>
      </c>
      <c r="G796" s="253"/>
      <c r="H796" s="253"/>
      <c r="I796" s="253"/>
      <c r="K796" s="157">
        <v>27.45</v>
      </c>
      <c r="R796" s="158"/>
      <c r="T796" s="159"/>
      <c r="AA796" s="160"/>
      <c r="AT796" s="156" t="s">
        <v>163</v>
      </c>
      <c r="AU796" s="156" t="s">
        <v>134</v>
      </c>
      <c r="AV796" s="10" t="s">
        <v>134</v>
      </c>
      <c r="AW796" s="10" t="s">
        <v>32</v>
      </c>
      <c r="AX796" s="10" t="s">
        <v>75</v>
      </c>
      <c r="AY796" s="156" t="s">
        <v>155</v>
      </c>
    </row>
    <row r="797" spans="2:65" s="10" customFormat="1" ht="16.5" customHeight="1">
      <c r="B797" s="155"/>
      <c r="E797" s="156" t="s">
        <v>5</v>
      </c>
      <c r="F797" s="252" t="s">
        <v>1085</v>
      </c>
      <c r="G797" s="253"/>
      <c r="H797" s="253"/>
      <c r="I797" s="253"/>
      <c r="K797" s="157">
        <v>9.6</v>
      </c>
      <c r="R797" s="158"/>
      <c r="T797" s="159"/>
      <c r="AA797" s="160"/>
      <c r="AT797" s="156" t="s">
        <v>163</v>
      </c>
      <c r="AU797" s="156" t="s">
        <v>134</v>
      </c>
      <c r="AV797" s="10" t="s">
        <v>134</v>
      </c>
      <c r="AW797" s="10" t="s">
        <v>32</v>
      </c>
      <c r="AX797" s="10" t="s">
        <v>75</v>
      </c>
      <c r="AY797" s="156" t="s">
        <v>155</v>
      </c>
    </row>
    <row r="798" spans="2:65" s="10" customFormat="1" ht="16.5" customHeight="1">
      <c r="B798" s="155"/>
      <c r="E798" s="156" t="s">
        <v>5</v>
      </c>
      <c r="F798" s="252" t="s">
        <v>1086</v>
      </c>
      <c r="G798" s="253"/>
      <c r="H798" s="253"/>
      <c r="I798" s="253"/>
      <c r="K798" s="157">
        <v>5.0330000000000004</v>
      </c>
      <c r="R798" s="158"/>
      <c r="T798" s="159"/>
      <c r="AA798" s="160"/>
      <c r="AT798" s="156" t="s">
        <v>163</v>
      </c>
      <c r="AU798" s="156" t="s">
        <v>134</v>
      </c>
      <c r="AV798" s="10" t="s">
        <v>134</v>
      </c>
      <c r="AW798" s="10" t="s">
        <v>32</v>
      </c>
      <c r="AX798" s="10" t="s">
        <v>75</v>
      </c>
      <c r="AY798" s="156" t="s">
        <v>155</v>
      </c>
    </row>
    <row r="799" spans="2:65" s="10" customFormat="1" ht="16.5" customHeight="1">
      <c r="B799" s="155"/>
      <c r="E799" s="156" t="s">
        <v>5</v>
      </c>
      <c r="F799" s="252" t="s">
        <v>1087</v>
      </c>
      <c r="G799" s="253"/>
      <c r="H799" s="253"/>
      <c r="I799" s="253"/>
      <c r="K799" s="157">
        <v>2.97</v>
      </c>
      <c r="R799" s="158"/>
      <c r="T799" s="159"/>
      <c r="AA799" s="160"/>
      <c r="AT799" s="156" t="s">
        <v>163</v>
      </c>
      <c r="AU799" s="156" t="s">
        <v>134</v>
      </c>
      <c r="AV799" s="10" t="s">
        <v>134</v>
      </c>
      <c r="AW799" s="10" t="s">
        <v>32</v>
      </c>
      <c r="AX799" s="10" t="s">
        <v>75</v>
      </c>
      <c r="AY799" s="156" t="s">
        <v>155</v>
      </c>
    </row>
    <row r="800" spans="2:65" s="11" customFormat="1" ht="16.5" customHeight="1">
      <c r="B800" s="161"/>
      <c r="E800" s="162" t="s">
        <v>5</v>
      </c>
      <c r="F800" s="254" t="s">
        <v>166</v>
      </c>
      <c r="G800" s="255"/>
      <c r="H800" s="255"/>
      <c r="I800" s="255"/>
      <c r="K800" s="163">
        <v>148.81299999999999</v>
      </c>
      <c r="R800" s="164"/>
      <c r="T800" s="165"/>
      <c r="AA800" s="166"/>
      <c r="AT800" s="162" t="s">
        <v>163</v>
      </c>
      <c r="AU800" s="162" t="s">
        <v>134</v>
      </c>
      <c r="AV800" s="11" t="s">
        <v>160</v>
      </c>
      <c r="AW800" s="11" t="s">
        <v>32</v>
      </c>
      <c r="AX800" s="11" t="s">
        <v>80</v>
      </c>
      <c r="AY800" s="162" t="s">
        <v>155</v>
      </c>
    </row>
    <row r="801" spans="2:65" s="1" customFormat="1" ht="38.25" customHeight="1">
      <c r="B801" s="119"/>
      <c r="C801" s="172" t="s">
        <v>1088</v>
      </c>
      <c r="D801" s="172" t="s">
        <v>472</v>
      </c>
      <c r="E801" s="173" t="s">
        <v>1089</v>
      </c>
      <c r="F801" s="262" t="s">
        <v>1090</v>
      </c>
      <c r="G801" s="262"/>
      <c r="H801" s="262"/>
      <c r="I801" s="262"/>
      <c r="J801" s="174" t="s">
        <v>249</v>
      </c>
      <c r="K801" s="175">
        <v>12.377000000000001</v>
      </c>
      <c r="L801" s="263">
        <v>0</v>
      </c>
      <c r="M801" s="263"/>
      <c r="N801" s="264">
        <f>ROUND(L801*K801,3)</f>
        <v>0</v>
      </c>
      <c r="O801" s="243"/>
      <c r="P801" s="243"/>
      <c r="Q801" s="243"/>
      <c r="R801" s="122"/>
      <c r="T801" s="151" t="s">
        <v>5</v>
      </c>
      <c r="U801" s="42" t="s">
        <v>42</v>
      </c>
      <c r="W801" s="152">
        <f>V801*K801</f>
        <v>0</v>
      </c>
      <c r="X801" s="152">
        <v>2.1999999999999999E-2</v>
      </c>
      <c r="Y801" s="152">
        <f>X801*K801</f>
        <v>0.27229399999999998</v>
      </c>
      <c r="Z801" s="152">
        <v>0</v>
      </c>
      <c r="AA801" s="153">
        <f>Z801*K801</f>
        <v>0</v>
      </c>
      <c r="AR801" s="20" t="s">
        <v>356</v>
      </c>
      <c r="AT801" s="20" t="s">
        <v>472</v>
      </c>
      <c r="AU801" s="20" t="s">
        <v>134</v>
      </c>
      <c r="AY801" s="20" t="s">
        <v>155</v>
      </c>
      <c r="BE801" s="96">
        <f>IF(U801="základná",N801,0)</f>
        <v>0</v>
      </c>
      <c r="BF801" s="96">
        <f>IF(U801="znížená",N801,0)</f>
        <v>0</v>
      </c>
      <c r="BG801" s="96">
        <f>IF(U801="zákl. prenesená",N801,0)</f>
        <v>0</v>
      </c>
      <c r="BH801" s="96">
        <f>IF(U801="zníž. prenesená",N801,0)</f>
        <v>0</v>
      </c>
      <c r="BI801" s="96">
        <f>IF(U801="nulová",N801,0)</f>
        <v>0</v>
      </c>
      <c r="BJ801" s="20" t="s">
        <v>134</v>
      </c>
      <c r="BK801" s="154">
        <f>ROUND(L801*K801,3)</f>
        <v>0</v>
      </c>
      <c r="BL801" s="20" t="s">
        <v>246</v>
      </c>
      <c r="BM801" s="20" t="s">
        <v>1091</v>
      </c>
    </row>
    <row r="802" spans="2:65" s="12" customFormat="1" ht="16.5" customHeight="1">
      <c r="B802" s="167"/>
      <c r="E802" s="168" t="s">
        <v>5</v>
      </c>
      <c r="F802" s="256" t="s">
        <v>1092</v>
      </c>
      <c r="G802" s="257"/>
      <c r="H802" s="257"/>
      <c r="I802" s="257"/>
      <c r="K802" s="168" t="s">
        <v>5</v>
      </c>
      <c r="R802" s="169"/>
      <c r="T802" s="170"/>
      <c r="AA802" s="171"/>
      <c r="AT802" s="168" t="s">
        <v>163</v>
      </c>
      <c r="AU802" s="168" t="s">
        <v>134</v>
      </c>
      <c r="AV802" s="12" t="s">
        <v>80</v>
      </c>
      <c r="AW802" s="12" t="s">
        <v>32</v>
      </c>
      <c r="AX802" s="12" t="s">
        <v>75</v>
      </c>
      <c r="AY802" s="168" t="s">
        <v>155</v>
      </c>
    </row>
    <row r="803" spans="2:65" s="10" customFormat="1" ht="16.5" customHeight="1">
      <c r="B803" s="155"/>
      <c r="E803" s="156" t="s">
        <v>5</v>
      </c>
      <c r="F803" s="252" t="s">
        <v>1093</v>
      </c>
      <c r="G803" s="253"/>
      <c r="H803" s="253"/>
      <c r="I803" s="253"/>
      <c r="K803" s="157">
        <v>2.9039999999999999</v>
      </c>
      <c r="R803" s="158"/>
      <c r="T803" s="159"/>
      <c r="AA803" s="160"/>
      <c r="AT803" s="156" t="s">
        <v>163</v>
      </c>
      <c r="AU803" s="156" t="s">
        <v>134</v>
      </c>
      <c r="AV803" s="10" t="s">
        <v>134</v>
      </c>
      <c r="AW803" s="10" t="s">
        <v>32</v>
      </c>
      <c r="AX803" s="10" t="s">
        <v>75</v>
      </c>
      <c r="AY803" s="156" t="s">
        <v>155</v>
      </c>
    </row>
    <row r="804" spans="2:65" s="12" customFormat="1" ht="16.5" customHeight="1">
      <c r="B804" s="167"/>
      <c r="E804" s="168" t="s">
        <v>5</v>
      </c>
      <c r="F804" s="260" t="s">
        <v>984</v>
      </c>
      <c r="G804" s="261"/>
      <c r="H804" s="261"/>
      <c r="I804" s="261"/>
      <c r="K804" s="168" t="s">
        <v>5</v>
      </c>
      <c r="R804" s="169"/>
      <c r="T804" s="170"/>
      <c r="AA804" s="171"/>
      <c r="AT804" s="168" t="s">
        <v>163</v>
      </c>
      <c r="AU804" s="168" t="s">
        <v>134</v>
      </c>
      <c r="AV804" s="12" t="s">
        <v>80</v>
      </c>
      <c r="AW804" s="12" t="s">
        <v>32</v>
      </c>
      <c r="AX804" s="12" t="s">
        <v>75</v>
      </c>
      <c r="AY804" s="168" t="s">
        <v>155</v>
      </c>
    </row>
    <row r="805" spans="2:65" s="10" customFormat="1" ht="16.5" customHeight="1">
      <c r="B805" s="155"/>
      <c r="E805" s="156" t="s">
        <v>5</v>
      </c>
      <c r="F805" s="252" t="s">
        <v>1094</v>
      </c>
      <c r="G805" s="253"/>
      <c r="H805" s="253"/>
      <c r="I805" s="253"/>
      <c r="K805" s="157">
        <v>9.4730000000000008</v>
      </c>
      <c r="R805" s="158"/>
      <c r="T805" s="159"/>
      <c r="AA805" s="160"/>
      <c r="AT805" s="156" t="s">
        <v>163</v>
      </c>
      <c r="AU805" s="156" t="s">
        <v>134</v>
      </c>
      <c r="AV805" s="10" t="s">
        <v>134</v>
      </c>
      <c r="AW805" s="10" t="s">
        <v>32</v>
      </c>
      <c r="AX805" s="10" t="s">
        <v>75</v>
      </c>
      <c r="AY805" s="156" t="s">
        <v>155</v>
      </c>
    </row>
    <row r="806" spans="2:65" s="11" customFormat="1" ht="16.5" customHeight="1">
      <c r="B806" s="161"/>
      <c r="E806" s="162" t="s">
        <v>5</v>
      </c>
      <c r="F806" s="254" t="s">
        <v>166</v>
      </c>
      <c r="G806" s="255"/>
      <c r="H806" s="255"/>
      <c r="I806" s="255"/>
      <c r="K806" s="163">
        <v>12.377000000000001</v>
      </c>
      <c r="R806" s="164"/>
      <c r="T806" s="165"/>
      <c r="AA806" s="166"/>
      <c r="AT806" s="162" t="s">
        <v>163</v>
      </c>
      <c r="AU806" s="162" t="s">
        <v>134</v>
      </c>
      <c r="AV806" s="11" t="s">
        <v>160</v>
      </c>
      <c r="AW806" s="11" t="s">
        <v>32</v>
      </c>
      <c r="AX806" s="11" t="s">
        <v>80</v>
      </c>
      <c r="AY806" s="162" t="s">
        <v>155</v>
      </c>
    </row>
    <row r="807" spans="2:65" s="1" customFormat="1" ht="25.5" customHeight="1">
      <c r="B807" s="119"/>
      <c r="C807" s="146" t="s">
        <v>1095</v>
      </c>
      <c r="D807" s="146" t="s">
        <v>156</v>
      </c>
      <c r="E807" s="147" t="s">
        <v>1096</v>
      </c>
      <c r="F807" s="241" t="s">
        <v>1097</v>
      </c>
      <c r="G807" s="241"/>
      <c r="H807" s="241"/>
      <c r="I807" s="241"/>
      <c r="J807" s="148" t="s">
        <v>474</v>
      </c>
      <c r="K807" s="149">
        <v>55.26</v>
      </c>
      <c r="L807" s="242">
        <v>0</v>
      </c>
      <c r="M807" s="242"/>
      <c r="N807" s="243">
        <f>ROUND(L807*K807,3)</f>
        <v>0</v>
      </c>
      <c r="O807" s="243"/>
      <c r="P807" s="243"/>
      <c r="Q807" s="243"/>
      <c r="R807" s="122"/>
      <c r="T807" s="151" t="s">
        <v>5</v>
      </c>
      <c r="U807" s="42" t="s">
        <v>42</v>
      </c>
      <c r="W807" s="152">
        <f>V807*K807</f>
        <v>0</v>
      </c>
      <c r="X807" s="152">
        <v>2.1000000000000001E-4</v>
      </c>
      <c r="Y807" s="152">
        <f>X807*K807</f>
        <v>1.16046E-2</v>
      </c>
      <c r="Z807" s="152">
        <v>0</v>
      </c>
      <c r="AA807" s="153">
        <f>Z807*K807</f>
        <v>0</v>
      </c>
      <c r="AR807" s="20" t="s">
        <v>246</v>
      </c>
      <c r="AT807" s="20" t="s">
        <v>156</v>
      </c>
      <c r="AU807" s="20" t="s">
        <v>134</v>
      </c>
      <c r="AY807" s="20" t="s">
        <v>155</v>
      </c>
      <c r="BE807" s="96">
        <f>IF(U807="základná",N807,0)</f>
        <v>0</v>
      </c>
      <c r="BF807" s="96">
        <f>IF(U807="znížená",N807,0)</f>
        <v>0</v>
      </c>
      <c r="BG807" s="96">
        <f>IF(U807="zákl. prenesená",N807,0)</f>
        <v>0</v>
      </c>
      <c r="BH807" s="96">
        <f>IF(U807="zníž. prenesená",N807,0)</f>
        <v>0</v>
      </c>
      <c r="BI807" s="96">
        <f>IF(U807="nulová",N807,0)</f>
        <v>0</v>
      </c>
      <c r="BJ807" s="20" t="s">
        <v>134</v>
      </c>
      <c r="BK807" s="154">
        <f>ROUND(L807*K807,3)</f>
        <v>0</v>
      </c>
      <c r="BL807" s="20" t="s">
        <v>246</v>
      </c>
      <c r="BM807" s="20" t="s">
        <v>1098</v>
      </c>
    </row>
    <row r="808" spans="2:65" s="12" customFormat="1" ht="16.5" customHeight="1">
      <c r="B808" s="167"/>
      <c r="E808" s="168" t="s">
        <v>5</v>
      </c>
      <c r="F808" s="256" t="s">
        <v>1099</v>
      </c>
      <c r="G808" s="257"/>
      <c r="H808" s="257"/>
      <c r="I808" s="257"/>
      <c r="K808" s="168" t="s">
        <v>5</v>
      </c>
      <c r="R808" s="169"/>
      <c r="T808" s="170"/>
      <c r="AA808" s="171"/>
      <c r="AT808" s="168" t="s">
        <v>163</v>
      </c>
      <c r="AU808" s="168" t="s">
        <v>134</v>
      </c>
      <c r="AV808" s="12" t="s">
        <v>80</v>
      </c>
      <c r="AW808" s="12" t="s">
        <v>32</v>
      </c>
      <c r="AX808" s="12" t="s">
        <v>75</v>
      </c>
      <c r="AY808" s="168" t="s">
        <v>155</v>
      </c>
    </row>
    <row r="809" spans="2:65" s="10" customFormat="1" ht="16.5" customHeight="1">
      <c r="B809" s="155"/>
      <c r="E809" s="156" t="s">
        <v>5</v>
      </c>
      <c r="F809" s="252" t="s">
        <v>1100</v>
      </c>
      <c r="G809" s="253"/>
      <c r="H809" s="253"/>
      <c r="I809" s="253"/>
      <c r="K809" s="157">
        <v>8.5</v>
      </c>
      <c r="R809" s="158"/>
      <c r="T809" s="159"/>
      <c r="AA809" s="160"/>
      <c r="AT809" s="156" t="s">
        <v>163</v>
      </c>
      <c r="AU809" s="156" t="s">
        <v>134</v>
      </c>
      <c r="AV809" s="10" t="s">
        <v>134</v>
      </c>
      <c r="AW809" s="10" t="s">
        <v>32</v>
      </c>
      <c r="AX809" s="10" t="s">
        <v>75</v>
      </c>
      <c r="AY809" s="156" t="s">
        <v>155</v>
      </c>
    </row>
    <row r="810" spans="2:65" s="10" customFormat="1" ht="16.5" customHeight="1">
      <c r="B810" s="155"/>
      <c r="E810" s="156" t="s">
        <v>5</v>
      </c>
      <c r="F810" s="252" t="s">
        <v>1101</v>
      </c>
      <c r="G810" s="253"/>
      <c r="H810" s="253"/>
      <c r="I810" s="253"/>
      <c r="K810" s="157">
        <v>8.1</v>
      </c>
      <c r="R810" s="158"/>
      <c r="T810" s="159"/>
      <c r="AA810" s="160"/>
      <c r="AT810" s="156" t="s">
        <v>163</v>
      </c>
      <c r="AU810" s="156" t="s">
        <v>134</v>
      </c>
      <c r="AV810" s="10" t="s">
        <v>134</v>
      </c>
      <c r="AW810" s="10" t="s">
        <v>32</v>
      </c>
      <c r="AX810" s="10" t="s">
        <v>75</v>
      </c>
      <c r="AY810" s="156" t="s">
        <v>155</v>
      </c>
    </row>
    <row r="811" spans="2:65" s="10" customFormat="1" ht="16.5" customHeight="1">
      <c r="B811" s="155"/>
      <c r="E811" s="156" t="s">
        <v>5</v>
      </c>
      <c r="F811" s="252" t="s">
        <v>1101</v>
      </c>
      <c r="G811" s="253"/>
      <c r="H811" s="253"/>
      <c r="I811" s="253"/>
      <c r="K811" s="157">
        <v>8.1</v>
      </c>
      <c r="R811" s="158"/>
      <c r="T811" s="159"/>
      <c r="AA811" s="160"/>
      <c r="AT811" s="156" t="s">
        <v>163</v>
      </c>
      <c r="AU811" s="156" t="s">
        <v>134</v>
      </c>
      <c r="AV811" s="10" t="s">
        <v>134</v>
      </c>
      <c r="AW811" s="10" t="s">
        <v>32</v>
      </c>
      <c r="AX811" s="10" t="s">
        <v>75</v>
      </c>
      <c r="AY811" s="156" t="s">
        <v>155</v>
      </c>
    </row>
    <row r="812" spans="2:65" s="10" customFormat="1" ht="16.5" customHeight="1">
      <c r="B812" s="155"/>
      <c r="E812" s="156" t="s">
        <v>5</v>
      </c>
      <c r="F812" s="252" t="s">
        <v>1102</v>
      </c>
      <c r="G812" s="253"/>
      <c r="H812" s="253"/>
      <c r="I812" s="253"/>
      <c r="K812" s="157">
        <v>7.9</v>
      </c>
      <c r="R812" s="158"/>
      <c r="T812" s="159"/>
      <c r="AA812" s="160"/>
      <c r="AT812" s="156" t="s">
        <v>163</v>
      </c>
      <c r="AU812" s="156" t="s">
        <v>134</v>
      </c>
      <c r="AV812" s="10" t="s">
        <v>134</v>
      </c>
      <c r="AW812" s="10" t="s">
        <v>32</v>
      </c>
      <c r="AX812" s="10" t="s">
        <v>75</v>
      </c>
      <c r="AY812" s="156" t="s">
        <v>155</v>
      </c>
    </row>
    <row r="813" spans="2:65" s="10" customFormat="1" ht="16.5" customHeight="1">
      <c r="B813" s="155"/>
      <c r="E813" s="156" t="s">
        <v>5</v>
      </c>
      <c r="F813" s="252" t="s">
        <v>1103</v>
      </c>
      <c r="G813" s="253"/>
      <c r="H813" s="253"/>
      <c r="I813" s="253"/>
      <c r="K813" s="157">
        <v>6.64</v>
      </c>
      <c r="R813" s="158"/>
      <c r="T813" s="159"/>
      <c r="AA813" s="160"/>
      <c r="AT813" s="156" t="s">
        <v>163</v>
      </c>
      <c r="AU813" s="156" t="s">
        <v>134</v>
      </c>
      <c r="AV813" s="10" t="s">
        <v>134</v>
      </c>
      <c r="AW813" s="10" t="s">
        <v>32</v>
      </c>
      <c r="AX813" s="10" t="s">
        <v>75</v>
      </c>
      <c r="AY813" s="156" t="s">
        <v>155</v>
      </c>
    </row>
    <row r="814" spans="2:65" s="12" customFormat="1" ht="16.5" customHeight="1">
      <c r="B814" s="167"/>
      <c r="E814" s="168" t="s">
        <v>5</v>
      </c>
      <c r="F814" s="260" t="s">
        <v>1104</v>
      </c>
      <c r="G814" s="261"/>
      <c r="H814" s="261"/>
      <c r="I814" s="261"/>
      <c r="K814" s="168" t="s">
        <v>5</v>
      </c>
      <c r="R814" s="169"/>
      <c r="T814" s="170"/>
      <c r="AA814" s="171"/>
      <c r="AT814" s="168" t="s">
        <v>163</v>
      </c>
      <c r="AU814" s="168" t="s">
        <v>134</v>
      </c>
      <c r="AV814" s="12" t="s">
        <v>80</v>
      </c>
      <c r="AW814" s="12" t="s">
        <v>32</v>
      </c>
      <c r="AX814" s="12" t="s">
        <v>75</v>
      </c>
      <c r="AY814" s="168" t="s">
        <v>155</v>
      </c>
    </row>
    <row r="815" spans="2:65" s="10" customFormat="1" ht="16.5" customHeight="1">
      <c r="B815" s="155"/>
      <c r="E815" s="156" t="s">
        <v>5</v>
      </c>
      <c r="F815" s="252" t="s">
        <v>1105</v>
      </c>
      <c r="G815" s="253"/>
      <c r="H815" s="253"/>
      <c r="I815" s="253"/>
      <c r="K815" s="157">
        <v>4.9400000000000004</v>
      </c>
      <c r="R815" s="158"/>
      <c r="T815" s="159"/>
      <c r="AA815" s="160"/>
      <c r="AT815" s="156" t="s">
        <v>163</v>
      </c>
      <c r="AU815" s="156" t="s">
        <v>134</v>
      </c>
      <c r="AV815" s="10" t="s">
        <v>134</v>
      </c>
      <c r="AW815" s="10" t="s">
        <v>32</v>
      </c>
      <c r="AX815" s="10" t="s">
        <v>75</v>
      </c>
      <c r="AY815" s="156" t="s">
        <v>155</v>
      </c>
    </row>
    <row r="816" spans="2:65" s="12" customFormat="1" ht="16.5" customHeight="1">
      <c r="B816" s="167"/>
      <c r="E816" s="168" t="s">
        <v>5</v>
      </c>
      <c r="F816" s="260" t="s">
        <v>1106</v>
      </c>
      <c r="G816" s="261"/>
      <c r="H816" s="261"/>
      <c r="I816" s="261"/>
      <c r="K816" s="168" t="s">
        <v>5</v>
      </c>
      <c r="R816" s="169"/>
      <c r="T816" s="170"/>
      <c r="AA816" s="171"/>
      <c r="AT816" s="168" t="s">
        <v>163</v>
      </c>
      <c r="AU816" s="168" t="s">
        <v>134</v>
      </c>
      <c r="AV816" s="12" t="s">
        <v>80</v>
      </c>
      <c r="AW816" s="12" t="s">
        <v>32</v>
      </c>
      <c r="AX816" s="12" t="s">
        <v>75</v>
      </c>
      <c r="AY816" s="168" t="s">
        <v>155</v>
      </c>
    </row>
    <row r="817" spans="2:65" s="10" customFormat="1" ht="16.5" customHeight="1">
      <c r="B817" s="155"/>
      <c r="E817" s="156" t="s">
        <v>5</v>
      </c>
      <c r="F817" s="252" t="s">
        <v>1107</v>
      </c>
      <c r="G817" s="253"/>
      <c r="H817" s="253"/>
      <c r="I817" s="253"/>
      <c r="K817" s="157">
        <v>11.08</v>
      </c>
      <c r="R817" s="158"/>
      <c r="T817" s="159"/>
      <c r="AA817" s="160"/>
      <c r="AT817" s="156" t="s">
        <v>163</v>
      </c>
      <c r="AU817" s="156" t="s">
        <v>134</v>
      </c>
      <c r="AV817" s="10" t="s">
        <v>134</v>
      </c>
      <c r="AW817" s="10" t="s">
        <v>32</v>
      </c>
      <c r="AX817" s="10" t="s">
        <v>75</v>
      </c>
      <c r="AY817" s="156" t="s">
        <v>155</v>
      </c>
    </row>
    <row r="818" spans="2:65" s="11" customFormat="1" ht="16.5" customHeight="1">
      <c r="B818" s="161"/>
      <c r="E818" s="162" t="s">
        <v>5</v>
      </c>
      <c r="F818" s="254" t="s">
        <v>166</v>
      </c>
      <c r="G818" s="255"/>
      <c r="H818" s="255"/>
      <c r="I818" s="255"/>
      <c r="K818" s="163">
        <v>55.26</v>
      </c>
      <c r="R818" s="164"/>
      <c r="T818" s="165"/>
      <c r="AA818" s="166"/>
      <c r="AT818" s="162" t="s">
        <v>163</v>
      </c>
      <c r="AU818" s="162" t="s">
        <v>134</v>
      </c>
      <c r="AV818" s="11" t="s">
        <v>160</v>
      </c>
      <c r="AW818" s="11" t="s">
        <v>32</v>
      </c>
      <c r="AX818" s="11" t="s">
        <v>80</v>
      </c>
      <c r="AY818" s="162" t="s">
        <v>155</v>
      </c>
    </row>
    <row r="819" spans="2:65" s="1" customFormat="1" ht="38.25" customHeight="1">
      <c r="B819" s="119"/>
      <c r="C819" s="172" t="s">
        <v>1108</v>
      </c>
      <c r="D819" s="172" t="s">
        <v>472</v>
      </c>
      <c r="E819" s="173" t="s">
        <v>1109</v>
      </c>
      <c r="F819" s="262" t="s">
        <v>1110</v>
      </c>
      <c r="G819" s="262"/>
      <c r="H819" s="262"/>
      <c r="I819" s="262"/>
      <c r="J819" s="174" t="s">
        <v>249</v>
      </c>
      <c r="K819" s="175">
        <v>14.683</v>
      </c>
      <c r="L819" s="263">
        <v>0</v>
      </c>
      <c r="M819" s="263"/>
      <c r="N819" s="264">
        <f>ROUND(L819*K819,3)</f>
        <v>0</v>
      </c>
      <c r="O819" s="243"/>
      <c r="P819" s="243"/>
      <c r="Q819" s="243"/>
      <c r="R819" s="122"/>
      <c r="T819" s="151" t="s">
        <v>5</v>
      </c>
      <c r="U819" s="42" t="s">
        <v>42</v>
      </c>
      <c r="W819" s="152">
        <f>V819*K819</f>
        <v>0</v>
      </c>
      <c r="X819" s="152">
        <v>0.33</v>
      </c>
      <c r="Y819" s="152">
        <f>X819*K819</f>
        <v>4.8453900000000001</v>
      </c>
      <c r="Z819" s="152">
        <v>0</v>
      </c>
      <c r="AA819" s="153">
        <f>Z819*K819</f>
        <v>0</v>
      </c>
      <c r="AR819" s="20" t="s">
        <v>356</v>
      </c>
      <c r="AT819" s="20" t="s">
        <v>472</v>
      </c>
      <c r="AU819" s="20" t="s">
        <v>134</v>
      </c>
      <c r="AY819" s="20" t="s">
        <v>155</v>
      </c>
      <c r="BE819" s="96">
        <f>IF(U819="základná",N819,0)</f>
        <v>0</v>
      </c>
      <c r="BF819" s="96">
        <f>IF(U819="znížená",N819,0)</f>
        <v>0</v>
      </c>
      <c r="BG819" s="96">
        <f>IF(U819="zákl. prenesená",N819,0)</f>
        <v>0</v>
      </c>
      <c r="BH819" s="96">
        <f>IF(U819="zníž. prenesená",N819,0)</f>
        <v>0</v>
      </c>
      <c r="BI819" s="96">
        <f>IF(U819="nulová",N819,0)</f>
        <v>0</v>
      </c>
      <c r="BJ819" s="20" t="s">
        <v>134</v>
      </c>
      <c r="BK819" s="154">
        <f>ROUND(L819*K819,3)</f>
        <v>0</v>
      </c>
      <c r="BL819" s="20" t="s">
        <v>246</v>
      </c>
      <c r="BM819" s="20" t="s">
        <v>1111</v>
      </c>
    </row>
    <row r="820" spans="2:65" s="12" customFormat="1" ht="16.5" customHeight="1">
      <c r="B820" s="167"/>
      <c r="E820" s="168" t="s">
        <v>5</v>
      </c>
      <c r="F820" s="256" t="s">
        <v>1099</v>
      </c>
      <c r="G820" s="257"/>
      <c r="H820" s="257"/>
      <c r="I820" s="257"/>
      <c r="K820" s="168" t="s">
        <v>5</v>
      </c>
      <c r="R820" s="169"/>
      <c r="T820" s="170"/>
      <c r="AA820" s="171"/>
      <c r="AT820" s="168" t="s">
        <v>163</v>
      </c>
      <c r="AU820" s="168" t="s">
        <v>134</v>
      </c>
      <c r="AV820" s="12" t="s">
        <v>80</v>
      </c>
      <c r="AW820" s="12" t="s">
        <v>32</v>
      </c>
      <c r="AX820" s="12" t="s">
        <v>75</v>
      </c>
      <c r="AY820" s="168" t="s">
        <v>155</v>
      </c>
    </row>
    <row r="821" spans="2:65" s="10" customFormat="1" ht="16.5" customHeight="1">
      <c r="B821" s="155"/>
      <c r="E821" s="156" t="s">
        <v>5</v>
      </c>
      <c r="F821" s="252" t="s">
        <v>1112</v>
      </c>
      <c r="G821" s="253"/>
      <c r="H821" s="253"/>
      <c r="I821" s="253"/>
      <c r="K821" s="157">
        <v>3.66</v>
      </c>
      <c r="R821" s="158"/>
      <c r="T821" s="159"/>
      <c r="AA821" s="160"/>
      <c r="AT821" s="156" t="s">
        <v>163</v>
      </c>
      <c r="AU821" s="156" t="s">
        <v>134</v>
      </c>
      <c r="AV821" s="10" t="s">
        <v>134</v>
      </c>
      <c r="AW821" s="10" t="s">
        <v>32</v>
      </c>
      <c r="AX821" s="10" t="s">
        <v>75</v>
      </c>
      <c r="AY821" s="156" t="s">
        <v>155</v>
      </c>
    </row>
    <row r="822" spans="2:65" s="10" customFormat="1" ht="16.5" customHeight="1">
      <c r="B822" s="155"/>
      <c r="E822" s="156" t="s">
        <v>5</v>
      </c>
      <c r="F822" s="252" t="s">
        <v>1113</v>
      </c>
      <c r="G822" s="253"/>
      <c r="H822" s="253"/>
      <c r="I822" s="253"/>
      <c r="K822" s="157">
        <v>6.1</v>
      </c>
      <c r="R822" s="158"/>
      <c r="T822" s="159"/>
      <c r="AA822" s="160"/>
      <c r="AT822" s="156" t="s">
        <v>163</v>
      </c>
      <c r="AU822" s="156" t="s">
        <v>134</v>
      </c>
      <c r="AV822" s="10" t="s">
        <v>134</v>
      </c>
      <c r="AW822" s="10" t="s">
        <v>32</v>
      </c>
      <c r="AX822" s="10" t="s">
        <v>75</v>
      </c>
      <c r="AY822" s="156" t="s">
        <v>155</v>
      </c>
    </row>
    <row r="823" spans="2:65" s="10" customFormat="1" ht="16.5" customHeight="1">
      <c r="B823" s="155"/>
      <c r="E823" s="156" t="s">
        <v>5</v>
      </c>
      <c r="F823" s="252" t="s">
        <v>1114</v>
      </c>
      <c r="G823" s="253"/>
      <c r="H823" s="253"/>
      <c r="I823" s="253"/>
      <c r="K823" s="157">
        <v>2.7450000000000001</v>
      </c>
      <c r="R823" s="158"/>
      <c r="T823" s="159"/>
      <c r="AA823" s="160"/>
      <c r="AT823" s="156" t="s">
        <v>163</v>
      </c>
      <c r="AU823" s="156" t="s">
        <v>134</v>
      </c>
      <c r="AV823" s="10" t="s">
        <v>134</v>
      </c>
      <c r="AW823" s="10" t="s">
        <v>32</v>
      </c>
      <c r="AX823" s="10" t="s">
        <v>75</v>
      </c>
      <c r="AY823" s="156" t="s">
        <v>155</v>
      </c>
    </row>
    <row r="824" spans="2:65" s="10" customFormat="1" ht="16.5" customHeight="1">
      <c r="B824" s="155"/>
      <c r="E824" s="156" t="s">
        <v>5</v>
      </c>
      <c r="F824" s="252" t="s">
        <v>1115</v>
      </c>
      <c r="G824" s="253"/>
      <c r="H824" s="253"/>
      <c r="I824" s="253"/>
      <c r="K824" s="157">
        <v>2.1779999999999999</v>
      </c>
      <c r="R824" s="158"/>
      <c r="T824" s="159"/>
      <c r="AA824" s="160"/>
      <c r="AT824" s="156" t="s">
        <v>163</v>
      </c>
      <c r="AU824" s="156" t="s">
        <v>134</v>
      </c>
      <c r="AV824" s="10" t="s">
        <v>134</v>
      </c>
      <c r="AW824" s="10" t="s">
        <v>32</v>
      </c>
      <c r="AX824" s="10" t="s">
        <v>75</v>
      </c>
      <c r="AY824" s="156" t="s">
        <v>155</v>
      </c>
    </row>
    <row r="825" spans="2:65" s="11" customFormat="1" ht="16.5" customHeight="1">
      <c r="B825" s="161"/>
      <c r="E825" s="162" t="s">
        <v>5</v>
      </c>
      <c r="F825" s="254" t="s">
        <v>166</v>
      </c>
      <c r="G825" s="255"/>
      <c r="H825" s="255"/>
      <c r="I825" s="255"/>
      <c r="K825" s="163">
        <v>14.683</v>
      </c>
      <c r="R825" s="164"/>
      <c r="T825" s="165"/>
      <c r="AA825" s="166"/>
      <c r="AT825" s="162" t="s">
        <v>163</v>
      </c>
      <c r="AU825" s="162" t="s">
        <v>134</v>
      </c>
      <c r="AV825" s="11" t="s">
        <v>160</v>
      </c>
      <c r="AW825" s="11" t="s">
        <v>32</v>
      </c>
      <c r="AX825" s="11" t="s">
        <v>80</v>
      </c>
      <c r="AY825" s="162" t="s">
        <v>155</v>
      </c>
    </row>
    <row r="826" spans="2:65" s="1" customFormat="1" ht="38.25" customHeight="1">
      <c r="B826" s="119"/>
      <c r="C826" s="172" t="s">
        <v>1116</v>
      </c>
      <c r="D826" s="172" t="s">
        <v>472</v>
      </c>
      <c r="E826" s="173" t="s">
        <v>1117</v>
      </c>
      <c r="F826" s="262" t="s">
        <v>1118</v>
      </c>
      <c r="G826" s="262"/>
      <c r="H826" s="262"/>
      <c r="I826" s="262"/>
      <c r="J826" s="174" t="s">
        <v>249</v>
      </c>
      <c r="K826" s="175">
        <v>5.516</v>
      </c>
      <c r="L826" s="263">
        <v>0</v>
      </c>
      <c r="M826" s="263"/>
      <c r="N826" s="264">
        <f>ROUND(L826*K826,3)</f>
        <v>0</v>
      </c>
      <c r="O826" s="243"/>
      <c r="P826" s="243"/>
      <c r="Q826" s="243"/>
      <c r="R826" s="122"/>
      <c r="T826" s="151" t="s">
        <v>5</v>
      </c>
      <c r="U826" s="42" t="s">
        <v>42</v>
      </c>
      <c r="W826" s="152">
        <f>V826*K826</f>
        <v>0</v>
      </c>
      <c r="X826" s="152">
        <v>0.33</v>
      </c>
      <c r="Y826" s="152">
        <f>X826*K826</f>
        <v>1.8202800000000001</v>
      </c>
      <c r="Z826" s="152">
        <v>0</v>
      </c>
      <c r="AA826" s="153">
        <f>Z826*K826</f>
        <v>0</v>
      </c>
      <c r="AR826" s="20" t="s">
        <v>356</v>
      </c>
      <c r="AT826" s="20" t="s">
        <v>472</v>
      </c>
      <c r="AU826" s="20" t="s">
        <v>134</v>
      </c>
      <c r="AY826" s="20" t="s">
        <v>155</v>
      </c>
      <c r="BE826" s="96">
        <f>IF(U826="základná",N826,0)</f>
        <v>0</v>
      </c>
      <c r="BF826" s="96">
        <f>IF(U826="znížená",N826,0)</f>
        <v>0</v>
      </c>
      <c r="BG826" s="96">
        <f>IF(U826="zákl. prenesená",N826,0)</f>
        <v>0</v>
      </c>
      <c r="BH826" s="96">
        <f>IF(U826="zníž. prenesená",N826,0)</f>
        <v>0</v>
      </c>
      <c r="BI826" s="96">
        <f>IF(U826="nulová",N826,0)</f>
        <v>0</v>
      </c>
      <c r="BJ826" s="20" t="s">
        <v>134</v>
      </c>
      <c r="BK826" s="154">
        <f>ROUND(L826*K826,3)</f>
        <v>0</v>
      </c>
      <c r="BL826" s="20" t="s">
        <v>246</v>
      </c>
      <c r="BM826" s="20" t="s">
        <v>1119</v>
      </c>
    </row>
    <row r="827" spans="2:65" s="12" customFormat="1" ht="16.5" customHeight="1">
      <c r="B827" s="167"/>
      <c r="E827" s="168" t="s">
        <v>5</v>
      </c>
      <c r="F827" s="256" t="s">
        <v>1120</v>
      </c>
      <c r="G827" s="257"/>
      <c r="H827" s="257"/>
      <c r="I827" s="257"/>
      <c r="K827" s="168" t="s">
        <v>5</v>
      </c>
      <c r="R827" s="169"/>
      <c r="T827" s="170"/>
      <c r="AA827" s="171"/>
      <c r="AT827" s="168" t="s">
        <v>163</v>
      </c>
      <c r="AU827" s="168" t="s">
        <v>134</v>
      </c>
      <c r="AV827" s="12" t="s">
        <v>80</v>
      </c>
      <c r="AW827" s="12" t="s">
        <v>32</v>
      </c>
      <c r="AX827" s="12" t="s">
        <v>75</v>
      </c>
      <c r="AY827" s="168" t="s">
        <v>155</v>
      </c>
    </row>
    <row r="828" spans="2:65" s="10" customFormat="1" ht="16.5" customHeight="1">
      <c r="B828" s="155"/>
      <c r="E828" s="156" t="s">
        <v>5</v>
      </c>
      <c r="F828" s="252" t="s">
        <v>1121</v>
      </c>
      <c r="G828" s="253"/>
      <c r="H828" s="253"/>
      <c r="I828" s="253"/>
      <c r="K828" s="157">
        <v>5.516</v>
      </c>
      <c r="R828" s="158"/>
      <c r="T828" s="159"/>
      <c r="AA828" s="160"/>
      <c r="AT828" s="156" t="s">
        <v>163</v>
      </c>
      <c r="AU828" s="156" t="s">
        <v>134</v>
      </c>
      <c r="AV828" s="10" t="s">
        <v>134</v>
      </c>
      <c r="AW828" s="10" t="s">
        <v>32</v>
      </c>
      <c r="AX828" s="10" t="s">
        <v>80</v>
      </c>
      <c r="AY828" s="156" t="s">
        <v>155</v>
      </c>
    </row>
    <row r="829" spans="2:65" s="1" customFormat="1" ht="38.25" customHeight="1">
      <c r="B829" s="119"/>
      <c r="C829" s="146" t="s">
        <v>1122</v>
      </c>
      <c r="D829" s="146" t="s">
        <v>156</v>
      </c>
      <c r="E829" s="147" t="s">
        <v>1123</v>
      </c>
      <c r="F829" s="241" t="s">
        <v>1124</v>
      </c>
      <c r="G829" s="241"/>
      <c r="H829" s="241"/>
      <c r="I829" s="241"/>
      <c r="J829" s="148" t="s">
        <v>353</v>
      </c>
      <c r="K829" s="149">
        <v>27</v>
      </c>
      <c r="L829" s="242">
        <v>0</v>
      </c>
      <c r="M829" s="242"/>
      <c r="N829" s="243">
        <f>ROUND(L829*K829,3)</f>
        <v>0</v>
      </c>
      <c r="O829" s="243"/>
      <c r="P829" s="243"/>
      <c r="Q829" s="243"/>
      <c r="R829" s="122"/>
      <c r="T829" s="151" t="s">
        <v>5</v>
      </c>
      <c r="U829" s="42" t="s">
        <v>42</v>
      </c>
      <c r="W829" s="152">
        <f>V829*K829</f>
        <v>0</v>
      </c>
      <c r="X829" s="152">
        <v>0</v>
      </c>
      <c r="Y829" s="152">
        <f>X829*K829</f>
        <v>0</v>
      </c>
      <c r="Z829" s="152">
        <v>0</v>
      </c>
      <c r="AA829" s="153">
        <f>Z829*K829</f>
        <v>0</v>
      </c>
      <c r="AR829" s="20" t="s">
        <v>246</v>
      </c>
      <c r="AT829" s="20" t="s">
        <v>156</v>
      </c>
      <c r="AU829" s="20" t="s">
        <v>134</v>
      </c>
      <c r="AY829" s="20" t="s">
        <v>155</v>
      </c>
      <c r="BE829" s="96">
        <f>IF(U829="základná",N829,0)</f>
        <v>0</v>
      </c>
      <c r="BF829" s="96">
        <f>IF(U829="znížená",N829,0)</f>
        <v>0</v>
      </c>
      <c r="BG829" s="96">
        <f>IF(U829="zákl. prenesená",N829,0)</f>
        <v>0</v>
      </c>
      <c r="BH829" s="96">
        <f>IF(U829="zníž. prenesená",N829,0)</f>
        <v>0</v>
      </c>
      <c r="BI829" s="96">
        <f>IF(U829="nulová",N829,0)</f>
        <v>0</v>
      </c>
      <c r="BJ829" s="20" t="s">
        <v>134</v>
      </c>
      <c r="BK829" s="154">
        <f>ROUND(L829*K829,3)</f>
        <v>0</v>
      </c>
      <c r="BL829" s="20" t="s">
        <v>246</v>
      </c>
      <c r="BM829" s="20" t="s">
        <v>1125</v>
      </c>
    </row>
    <row r="830" spans="2:65" s="12" customFormat="1" ht="16.5" customHeight="1">
      <c r="B830" s="167"/>
      <c r="E830" s="168" t="s">
        <v>5</v>
      </c>
      <c r="F830" s="256" t="s">
        <v>711</v>
      </c>
      <c r="G830" s="257"/>
      <c r="H830" s="257"/>
      <c r="I830" s="257"/>
      <c r="K830" s="168" t="s">
        <v>5</v>
      </c>
      <c r="R830" s="169"/>
      <c r="T830" s="170"/>
      <c r="AA830" s="171"/>
      <c r="AT830" s="168" t="s">
        <v>163</v>
      </c>
      <c r="AU830" s="168" t="s">
        <v>134</v>
      </c>
      <c r="AV830" s="12" t="s">
        <v>80</v>
      </c>
      <c r="AW830" s="12" t="s">
        <v>32</v>
      </c>
      <c r="AX830" s="12" t="s">
        <v>75</v>
      </c>
      <c r="AY830" s="168" t="s">
        <v>155</v>
      </c>
    </row>
    <row r="831" spans="2:65" s="10" customFormat="1" ht="16.5" customHeight="1">
      <c r="B831" s="155"/>
      <c r="E831" s="156" t="s">
        <v>5</v>
      </c>
      <c r="F831" s="252" t="s">
        <v>712</v>
      </c>
      <c r="G831" s="253"/>
      <c r="H831" s="253"/>
      <c r="I831" s="253"/>
      <c r="K831" s="157">
        <v>12</v>
      </c>
      <c r="R831" s="158"/>
      <c r="T831" s="159"/>
      <c r="AA831" s="160"/>
      <c r="AT831" s="156" t="s">
        <v>163</v>
      </c>
      <c r="AU831" s="156" t="s">
        <v>134</v>
      </c>
      <c r="AV831" s="10" t="s">
        <v>134</v>
      </c>
      <c r="AW831" s="10" t="s">
        <v>32</v>
      </c>
      <c r="AX831" s="10" t="s">
        <v>75</v>
      </c>
      <c r="AY831" s="156" t="s">
        <v>155</v>
      </c>
    </row>
    <row r="832" spans="2:65" s="12" customFormat="1" ht="16.5" customHeight="1">
      <c r="B832" s="167"/>
      <c r="E832" s="168" t="s">
        <v>5</v>
      </c>
      <c r="F832" s="260" t="s">
        <v>713</v>
      </c>
      <c r="G832" s="261"/>
      <c r="H832" s="261"/>
      <c r="I832" s="261"/>
      <c r="K832" s="168" t="s">
        <v>5</v>
      </c>
      <c r="R832" s="169"/>
      <c r="T832" s="170"/>
      <c r="AA832" s="171"/>
      <c r="AT832" s="168" t="s">
        <v>163</v>
      </c>
      <c r="AU832" s="168" t="s">
        <v>134</v>
      </c>
      <c r="AV832" s="12" t="s">
        <v>80</v>
      </c>
      <c r="AW832" s="12" t="s">
        <v>32</v>
      </c>
      <c r="AX832" s="12" t="s">
        <v>75</v>
      </c>
      <c r="AY832" s="168" t="s">
        <v>155</v>
      </c>
    </row>
    <row r="833" spans="2:65" s="10" customFormat="1" ht="16.5" customHeight="1">
      <c r="B833" s="155"/>
      <c r="E833" s="156" t="s">
        <v>5</v>
      </c>
      <c r="F833" s="252" t="s">
        <v>714</v>
      </c>
      <c r="G833" s="253"/>
      <c r="H833" s="253"/>
      <c r="I833" s="253"/>
      <c r="K833" s="157">
        <v>4</v>
      </c>
      <c r="R833" s="158"/>
      <c r="T833" s="159"/>
      <c r="AA833" s="160"/>
      <c r="AT833" s="156" t="s">
        <v>163</v>
      </c>
      <c r="AU833" s="156" t="s">
        <v>134</v>
      </c>
      <c r="AV833" s="10" t="s">
        <v>134</v>
      </c>
      <c r="AW833" s="10" t="s">
        <v>32</v>
      </c>
      <c r="AX833" s="10" t="s">
        <v>75</v>
      </c>
      <c r="AY833" s="156" t="s">
        <v>155</v>
      </c>
    </row>
    <row r="834" spans="2:65" s="12" customFormat="1" ht="16.5" customHeight="1">
      <c r="B834" s="167"/>
      <c r="E834" s="168" t="s">
        <v>5</v>
      </c>
      <c r="F834" s="260" t="s">
        <v>715</v>
      </c>
      <c r="G834" s="261"/>
      <c r="H834" s="261"/>
      <c r="I834" s="261"/>
      <c r="K834" s="168" t="s">
        <v>5</v>
      </c>
      <c r="R834" s="169"/>
      <c r="T834" s="170"/>
      <c r="AA834" s="171"/>
      <c r="AT834" s="168" t="s">
        <v>163</v>
      </c>
      <c r="AU834" s="168" t="s">
        <v>134</v>
      </c>
      <c r="AV834" s="12" t="s">
        <v>80</v>
      </c>
      <c r="AW834" s="12" t="s">
        <v>32</v>
      </c>
      <c r="AX834" s="12" t="s">
        <v>75</v>
      </c>
      <c r="AY834" s="168" t="s">
        <v>155</v>
      </c>
    </row>
    <row r="835" spans="2:65" s="10" customFormat="1" ht="16.5" customHeight="1">
      <c r="B835" s="155"/>
      <c r="E835" s="156" t="s">
        <v>5</v>
      </c>
      <c r="F835" s="252" t="s">
        <v>716</v>
      </c>
      <c r="G835" s="253"/>
      <c r="H835" s="253"/>
      <c r="I835" s="253"/>
      <c r="K835" s="157">
        <v>3</v>
      </c>
      <c r="R835" s="158"/>
      <c r="T835" s="159"/>
      <c r="AA835" s="160"/>
      <c r="AT835" s="156" t="s">
        <v>163</v>
      </c>
      <c r="AU835" s="156" t="s">
        <v>134</v>
      </c>
      <c r="AV835" s="10" t="s">
        <v>134</v>
      </c>
      <c r="AW835" s="10" t="s">
        <v>32</v>
      </c>
      <c r="AX835" s="10" t="s">
        <v>75</v>
      </c>
      <c r="AY835" s="156" t="s">
        <v>155</v>
      </c>
    </row>
    <row r="836" spans="2:65" s="12" customFormat="1" ht="16.5" customHeight="1">
      <c r="B836" s="167"/>
      <c r="E836" s="168" t="s">
        <v>5</v>
      </c>
      <c r="F836" s="260" t="s">
        <v>717</v>
      </c>
      <c r="G836" s="261"/>
      <c r="H836" s="261"/>
      <c r="I836" s="261"/>
      <c r="K836" s="168" t="s">
        <v>5</v>
      </c>
      <c r="R836" s="169"/>
      <c r="T836" s="170"/>
      <c r="AA836" s="171"/>
      <c r="AT836" s="168" t="s">
        <v>163</v>
      </c>
      <c r="AU836" s="168" t="s">
        <v>134</v>
      </c>
      <c r="AV836" s="12" t="s">
        <v>80</v>
      </c>
      <c r="AW836" s="12" t="s">
        <v>32</v>
      </c>
      <c r="AX836" s="12" t="s">
        <v>75</v>
      </c>
      <c r="AY836" s="168" t="s">
        <v>155</v>
      </c>
    </row>
    <row r="837" spans="2:65" s="10" customFormat="1" ht="16.5" customHeight="1">
      <c r="B837" s="155"/>
      <c r="E837" s="156" t="s">
        <v>5</v>
      </c>
      <c r="F837" s="252" t="s">
        <v>80</v>
      </c>
      <c r="G837" s="253"/>
      <c r="H837" s="253"/>
      <c r="I837" s="253"/>
      <c r="K837" s="157">
        <v>1</v>
      </c>
      <c r="R837" s="158"/>
      <c r="T837" s="159"/>
      <c r="AA837" s="160"/>
      <c r="AT837" s="156" t="s">
        <v>163</v>
      </c>
      <c r="AU837" s="156" t="s">
        <v>134</v>
      </c>
      <c r="AV837" s="10" t="s">
        <v>134</v>
      </c>
      <c r="AW837" s="10" t="s">
        <v>32</v>
      </c>
      <c r="AX837" s="10" t="s">
        <v>75</v>
      </c>
      <c r="AY837" s="156" t="s">
        <v>155</v>
      </c>
    </row>
    <row r="838" spans="2:65" s="12" customFormat="1" ht="16.5" customHeight="1">
      <c r="B838" s="167"/>
      <c r="E838" s="168" t="s">
        <v>5</v>
      </c>
      <c r="F838" s="260" t="s">
        <v>1126</v>
      </c>
      <c r="G838" s="261"/>
      <c r="H838" s="261"/>
      <c r="I838" s="261"/>
      <c r="K838" s="168" t="s">
        <v>5</v>
      </c>
      <c r="R838" s="169"/>
      <c r="T838" s="170"/>
      <c r="AA838" s="171"/>
      <c r="AT838" s="168" t="s">
        <v>163</v>
      </c>
      <c r="AU838" s="168" t="s">
        <v>134</v>
      </c>
      <c r="AV838" s="12" t="s">
        <v>80</v>
      </c>
      <c r="AW838" s="12" t="s">
        <v>32</v>
      </c>
      <c r="AX838" s="12" t="s">
        <v>75</v>
      </c>
      <c r="AY838" s="168" t="s">
        <v>155</v>
      </c>
    </row>
    <row r="839" spans="2:65" s="10" customFormat="1" ht="16.5" customHeight="1">
      <c r="B839" s="155"/>
      <c r="E839" s="156" t="s">
        <v>5</v>
      </c>
      <c r="F839" s="252" t="s">
        <v>80</v>
      </c>
      <c r="G839" s="253"/>
      <c r="H839" s="253"/>
      <c r="I839" s="253"/>
      <c r="K839" s="157">
        <v>1</v>
      </c>
      <c r="R839" s="158"/>
      <c r="T839" s="159"/>
      <c r="AA839" s="160"/>
      <c r="AT839" s="156" t="s">
        <v>163</v>
      </c>
      <c r="AU839" s="156" t="s">
        <v>134</v>
      </c>
      <c r="AV839" s="10" t="s">
        <v>134</v>
      </c>
      <c r="AW839" s="10" t="s">
        <v>32</v>
      </c>
      <c r="AX839" s="10" t="s">
        <v>75</v>
      </c>
      <c r="AY839" s="156" t="s">
        <v>155</v>
      </c>
    </row>
    <row r="840" spans="2:65" s="12" customFormat="1" ht="16.5" customHeight="1">
      <c r="B840" s="167"/>
      <c r="E840" s="168" t="s">
        <v>5</v>
      </c>
      <c r="F840" s="260" t="s">
        <v>1127</v>
      </c>
      <c r="G840" s="261"/>
      <c r="H840" s="261"/>
      <c r="I840" s="261"/>
      <c r="K840" s="168" t="s">
        <v>5</v>
      </c>
      <c r="R840" s="169"/>
      <c r="T840" s="170"/>
      <c r="AA840" s="171"/>
      <c r="AT840" s="168" t="s">
        <v>163</v>
      </c>
      <c r="AU840" s="168" t="s">
        <v>134</v>
      </c>
      <c r="AV840" s="12" t="s">
        <v>80</v>
      </c>
      <c r="AW840" s="12" t="s">
        <v>32</v>
      </c>
      <c r="AX840" s="12" t="s">
        <v>75</v>
      </c>
      <c r="AY840" s="168" t="s">
        <v>155</v>
      </c>
    </row>
    <row r="841" spans="2:65" s="10" customFormat="1" ht="16.5" customHeight="1">
      <c r="B841" s="155"/>
      <c r="E841" s="156" t="s">
        <v>5</v>
      </c>
      <c r="F841" s="252" t="s">
        <v>80</v>
      </c>
      <c r="G841" s="253"/>
      <c r="H841" s="253"/>
      <c r="I841" s="253"/>
      <c r="K841" s="157">
        <v>1</v>
      </c>
      <c r="R841" s="158"/>
      <c r="T841" s="159"/>
      <c r="AA841" s="160"/>
      <c r="AT841" s="156" t="s">
        <v>163</v>
      </c>
      <c r="AU841" s="156" t="s">
        <v>134</v>
      </c>
      <c r="AV841" s="10" t="s">
        <v>134</v>
      </c>
      <c r="AW841" s="10" t="s">
        <v>32</v>
      </c>
      <c r="AX841" s="10" t="s">
        <v>75</v>
      </c>
      <c r="AY841" s="156" t="s">
        <v>155</v>
      </c>
    </row>
    <row r="842" spans="2:65" s="12" customFormat="1" ht="16.5" customHeight="1">
      <c r="B842" s="167"/>
      <c r="E842" s="168" t="s">
        <v>5</v>
      </c>
      <c r="F842" s="260" t="s">
        <v>718</v>
      </c>
      <c r="G842" s="261"/>
      <c r="H842" s="261"/>
      <c r="I842" s="261"/>
      <c r="K842" s="168" t="s">
        <v>5</v>
      </c>
      <c r="R842" s="169"/>
      <c r="T842" s="170"/>
      <c r="AA842" s="171"/>
      <c r="AT842" s="168" t="s">
        <v>163</v>
      </c>
      <c r="AU842" s="168" t="s">
        <v>134</v>
      </c>
      <c r="AV842" s="12" t="s">
        <v>80</v>
      </c>
      <c r="AW842" s="12" t="s">
        <v>32</v>
      </c>
      <c r="AX842" s="12" t="s">
        <v>75</v>
      </c>
      <c r="AY842" s="168" t="s">
        <v>155</v>
      </c>
    </row>
    <row r="843" spans="2:65" s="10" customFormat="1" ht="16.5" customHeight="1">
      <c r="B843" s="155"/>
      <c r="E843" s="156" t="s">
        <v>5</v>
      </c>
      <c r="F843" s="252" t="s">
        <v>719</v>
      </c>
      <c r="G843" s="253"/>
      <c r="H843" s="253"/>
      <c r="I843" s="253"/>
      <c r="K843" s="157">
        <v>5</v>
      </c>
      <c r="R843" s="158"/>
      <c r="T843" s="159"/>
      <c r="AA843" s="160"/>
      <c r="AT843" s="156" t="s">
        <v>163</v>
      </c>
      <c r="AU843" s="156" t="s">
        <v>134</v>
      </c>
      <c r="AV843" s="10" t="s">
        <v>134</v>
      </c>
      <c r="AW843" s="10" t="s">
        <v>32</v>
      </c>
      <c r="AX843" s="10" t="s">
        <v>75</v>
      </c>
      <c r="AY843" s="156" t="s">
        <v>155</v>
      </c>
    </row>
    <row r="844" spans="2:65" s="11" customFormat="1" ht="16.5" customHeight="1">
      <c r="B844" s="161"/>
      <c r="E844" s="162" t="s">
        <v>5</v>
      </c>
      <c r="F844" s="254" t="s">
        <v>166</v>
      </c>
      <c r="G844" s="255"/>
      <c r="H844" s="255"/>
      <c r="I844" s="255"/>
      <c r="K844" s="163">
        <v>27</v>
      </c>
      <c r="R844" s="164"/>
      <c r="T844" s="165"/>
      <c r="AA844" s="166"/>
      <c r="AT844" s="162" t="s">
        <v>163</v>
      </c>
      <c r="AU844" s="162" t="s">
        <v>134</v>
      </c>
      <c r="AV844" s="11" t="s">
        <v>160</v>
      </c>
      <c r="AW844" s="11" t="s">
        <v>32</v>
      </c>
      <c r="AX844" s="11" t="s">
        <v>80</v>
      </c>
      <c r="AY844" s="162" t="s">
        <v>155</v>
      </c>
    </row>
    <row r="845" spans="2:65" s="1" customFormat="1" ht="25.5" customHeight="1">
      <c r="B845" s="119"/>
      <c r="C845" s="172" t="s">
        <v>1128</v>
      </c>
      <c r="D845" s="172" t="s">
        <v>472</v>
      </c>
      <c r="E845" s="173" t="s">
        <v>1129</v>
      </c>
      <c r="F845" s="265" t="s">
        <v>1396</v>
      </c>
      <c r="G845" s="262"/>
      <c r="H845" s="262"/>
      <c r="I845" s="262"/>
      <c r="J845" s="174" t="s">
        <v>353</v>
      </c>
      <c r="K845" s="175">
        <v>27</v>
      </c>
      <c r="L845" s="263">
        <v>0</v>
      </c>
      <c r="M845" s="263"/>
      <c r="N845" s="264">
        <f t="shared" ref="N845:N852" si="25">ROUND(L845*K845,3)</f>
        <v>0</v>
      </c>
      <c r="O845" s="243"/>
      <c r="P845" s="243"/>
      <c r="Q845" s="243"/>
      <c r="R845" s="122"/>
      <c r="T845" s="151" t="s">
        <v>5</v>
      </c>
      <c r="U845" s="42" t="s">
        <v>42</v>
      </c>
      <c r="W845" s="152">
        <f t="shared" ref="W845:W852" si="26">V845*K845</f>
        <v>0</v>
      </c>
      <c r="X845" s="152">
        <v>1E-3</v>
      </c>
      <c r="Y845" s="152">
        <f t="shared" ref="Y845:Y852" si="27">X845*K845</f>
        <v>2.7E-2</v>
      </c>
      <c r="Z845" s="152">
        <v>0</v>
      </c>
      <c r="AA845" s="153">
        <f t="shared" ref="AA845:AA852" si="28">Z845*K845</f>
        <v>0</v>
      </c>
      <c r="AR845" s="20" t="s">
        <v>356</v>
      </c>
      <c r="AT845" s="20" t="s">
        <v>472</v>
      </c>
      <c r="AU845" s="20" t="s">
        <v>134</v>
      </c>
      <c r="AY845" s="20" t="s">
        <v>155</v>
      </c>
      <c r="BE845" s="96">
        <f t="shared" ref="BE845:BE852" si="29">IF(U845="základná",N845,0)</f>
        <v>0</v>
      </c>
      <c r="BF845" s="96">
        <f t="shared" ref="BF845:BF852" si="30">IF(U845="znížená",N845,0)</f>
        <v>0</v>
      </c>
      <c r="BG845" s="96">
        <f t="shared" ref="BG845:BG852" si="31">IF(U845="zákl. prenesená",N845,0)</f>
        <v>0</v>
      </c>
      <c r="BH845" s="96">
        <f t="shared" ref="BH845:BH852" si="32">IF(U845="zníž. prenesená",N845,0)</f>
        <v>0</v>
      </c>
      <c r="BI845" s="96">
        <f t="shared" ref="BI845:BI852" si="33">IF(U845="nulová",N845,0)</f>
        <v>0</v>
      </c>
      <c r="BJ845" s="20" t="s">
        <v>134</v>
      </c>
      <c r="BK845" s="154">
        <f t="shared" ref="BK845:BK852" si="34">ROUND(L845*K845,3)</f>
        <v>0</v>
      </c>
      <c r="BL845" s="20" t="s">
        <v>246</v>
      </c>
      <c r="BM845" s="20" t="s">
        <v>1130</v>
      </c>
    </row>
    <row r="846" spans="2:65" s="1" customFormat="1" ht="38.25" customHeight="1">
      <c r="B846" s="119"/>
      <c r="C846" s="172" t="s">
        <v>1131</v>
      </c>
      <c r="D846" s="172" t="s">
        <v>472</v>
      </c>
      <c r="E846" s="173" t="s">
        <v>1132</v>
      </c>
      <c r="F846" s="262" t="s">
        <v>1133</v>
      </c>
      <c r="G846" s="262"/>
      <c r="H846" s="262"/>
      <c r="I846" s="262"/>
      <c r="J846" s="174" t="s">
        <v>353</v>
      </c>
      <c r="K846" s="175">
        <v>20</v>
      </c>
      <c r="L846" s="263">
        <v>0</v>
      </c>
      <c r="M846" s="263"/>
      <c r="N846" s="264">
        <f t="shared" si="25"/>
        <v>0</v>
      </c>
      <c r="O846" s="243"/>
      <c r="P846" s="243"/>
      <c r="Q846" s="243"/>
      <c r="R846" s="122"/>
      <c r="T846" s="151" t="s">
        <v>5</v>
      </c>
      <c r="U846" s="42" t="s">
        <v>42</v>
      </c>
      <c r="W846" s="152">
        <f t="shared" si="26"/>
        <v>0</v>
      </c>
      <c r="X846" s="152">
        <v>2.5000000000000001E-2</v>
      </c>
      <c r="Y846" s="152">
        <f t="shared" si="27"/>
        <v>0.5</v>
      </c>
      <c r="Z846" s="152">
        <v>0</v>
      </c>
      <c r="AA846" s="153">
        <f t="shared" si="28"/>
        <v>0</v>
      </c>
      <c r="AR846" s="20" t="s">
        <v>356</v>
      </c>
      <c r="AT846" s="20" t="s">
        <v>472</v>
      </c>
      <c r="AU846" s="20" t="s">
        <v>134</v>
      </c>
      <c r="AY846" s="20" t="s">
        <v>155</v>
      </c>
      <c r="BE846" s="96">
        <f t="shared" si="29"/>
        <v>0</v>
      </c>
      <c r="BF846" s="96">
        <f t="shared" si="30"/>
        <v>0</v>
      </c>
      <c r="BG846" s="96">
        <f t="shared" si="31"/>
        <v>0</v>
      </c>
      <c r="BH846" s="96">
        <f t="shared" si="32"/>
        <v>0</v>
      </c>
      <c r="BI846" s="96">
        <f t="shared" si="33"/>
        <v>0</v>
      </c>
      <c r="BJ846" s="20" t="s">
        <v>134</v>
      </c>
      <c r="BK846" s="154">
        <f t="shared" si="34"/>
        <v>0</v>
      </c>
      <c r="BL846" s="20" t="s">
        <v>246</v>
      </c>
      <c r="BM846" s="20" t="s">
        <v>1134</v>
      </c>
    </row>
    <row r="847" spans="2:65" s="1" customFormat="1" ht="51" customHeight="1">
      <c r="B847" s="119"/>
      <c r="C847" s="172" t="s">
        <v>1135</v>
      </c>
      <c r="D847" s="172" t="s">
        <v>472</v>
      </c>
      <c r="E847" s="173" t="s">
        <v>1136</v>
      </c>
      <c r="F847" s="262" t="s">
        <v>1137</v>
      </c>
      <c r="G847" s="262"/>
      <c r="H847" s="262"/>
      <c r="I847" s="262"/>
      <c r="J847" s="174" t="s">
        <v>353</v>
      </c>
      <c r="K847" s="175">
        <v>5</v>
      </c>
      <c r="L847" s="263">
        <v>0</v>
      </c>
      <c r="M847" s="263"/>
      <c r="N847" s="264">
        <f t="shared" si="25"/>
        <v>0</v>
      </c>
      <c r="O847" s="243"/>
      <c r="P847" s="243"/>
      <c r="Q847" s="243"/>
      <c r="R847" s="122"/>
      <c r="T847" s="151" t="s">
        <v>5</v>
      </c>
      <c r="U847" s="42" t="s">
        <v>42</v>
      </c>
      <c r="W847" s="152">
        <f t="shared" si="26"/>
        <v>0</v>
      </c>
      <c r="X847" s="152">
        <v>2.5000000000000001E-2</v>
      </c>
      <c r="Y847" s="152">
        <f t="shared" si="27"/>
        <v>0.125</v>
      </c>
      <c r="Z847" s="152">
        <v>0</v>
      </c>
      <c r="AA847" s="153">
        <f t="shared" si="28"/>
        <v>0</v>
      </c>
      <c r="AR847" s="20" t="s">
        <v>356</v>
      </c>
      <c r="AT847" s="20" t="s">
        <v>472</v>
      </c>
      <c r="AU847" s="20" t="s">
        <v>134</v>
      </c>
      <c r="AY847" s="20" t="s">
        <v>155</v>
      </c>
      <c r="BE847" s="96">
        <f t="shared" si="29"/>
        <v>0</v>
      </c>
      <c r="BF847" s="96">
        <f t="shared" si="30"/>
        <v>0</v>
      </c>
      <c r="BG847" s="96">
        <f t="shared" si="31"/>
        <v>0</v>
      </c>
      <c r="BH847" s="96">
        <f t="shared" si="32"/>
        <v>0</v>
      </c>
      <c r="BI847" s="96">
        <f t="shared" si="33"/>
        <v>0</v>
      </c>
      <c r="BJ847" s="20" t="s">
        <v>134</v>
      </c>
      <c r="BK847" s="154">
        <f t="shared" si="34"/>
        <v>0</v>
      </c>
      <c r="BL847" s="20" t="s">
        <v>246</v>
      </c>
      <c r="BM847" s="20" t="s">
        <v>1138</v>
      </c>
    </row>
    <row r="848" spans="2:65" s="1" customFormat="1" ht="51" customHeight="1">
      <c r="B848" s="119"/>
      <c r="C848" s="172" t="s">
        <v>1139</v>
      </c>
      <c r="D848" s="172" t="s">
        <v>472</v>
      </c>
      <c r="E848" s="173" t="s">
        <v>1140</v>
      </c>
      <c r="F848" s="262" t="s">
        <v>1141</v>
      </c>
      <c r="G848" s="262"/>
      <c r="H848" s="262"/>
      <c r="I848" s="262"/>
      <c r="J848" s="174" t="s">
        <v>353</v>
      </c>
      <c r="K848" s="175">
        <v>2</v>
      </c>
      <c r="L848" s="263">
        <v>0</v>
      </c>
      <c r="M848" s="263"/>
      <c r="N848" s="264">
        <f t="shared" si="25"/>
        <v>0</v>
      </c>
      <c r="O848" s="243"/>
      <c r="P848" s="243"/>
      <c r="Q848" s="243"/>
      <c r="R848" s="122"/>
      <c r="T848" s="151" t="s">
        <v>5</v>
      </c>
      <c r="U848" s="42" t="s">
        <v>42</v>
      </c>
      <c r="W848" s="152">
        <f t="shared" si="26"/>
        <v>0</v>
      </c>
      <c r="X848" s="152">
        <v>2.5000000000000001E-2</v>
      </c>
      <c r="Y848" s="152">
        <f t="shared" si="27"/>
        <v>0.05</v>
      </c>
      <c r="Z848" s="152">
        <v>0</v>
      </c>
      <c r="AA848" s="153">
        <f t="shared" si="28"/>
        <v>0</v>
      </c>
      <c r="AR848" s="20" t="s">
        <v>356</v>
      </c>
      <c r="AT848" s="20" t="s">
        <v>472</v>
      </c>
      <c r="AU848" s="20" t="s">
        <v>134</v>
      </c>
      <c r="AY848" s="20" t="s">
        <v>155</v>
      </c>
      <c r="BE848" s="96">
        <f t="shared" si="29"/>
        <v>0</v>
      </c>
      <c r="BF848" s="96">
        <f t="shared" si="30"/>
        <v>0</v>
      </c>
      <c r="BG848" s="96">
        <f t="shared" si="31"/>
        <v>0</v>
      </c>
      <c r="BH848" s="96">
        <f t="shared" si="32"/>
        <v>0</v>
      </c>
      <c r="BI848" s="96">
        <f t="shared" si="33"/>
        <v>0</v>
      </c>
      <c r="BJ848" s="20" t="s">
        <v>134</v>
      </c>
      <c r="BK848" s="154">
        <f t="shared" si="34"/>
        <v>0</v>
      </c>
      <c r="BL848" s="20" t="s">
        <v>246</v>
      </c>
      <c r="BM848" s="20" t="s">
        <v>1142</v>
      </c>
    </row>
    <row r="849" spans="2:65" s="1" customFormat="1" ht="38.25" customHeight="1">
      <c r="B849" s="119"/>
      <c r="C849" s="146" t="s">
        <v>1143</v>
      </c>
      <c r="D849" s="146" t="s">
        <v>156</v>
      </c>
      <c r="E849" s="147" t="s">
        <v>1144</v>
      </c>
      <c r="F849" s="241" t="s">
        <v>1145</v>
      </c>
      <c r="G849" s="241"/>
      <c r="H849" s="241"/>
      <c r="I849" s="241"/>
      <c r="J849" s="148" t="s">
        <v>353</v>
      </c>
      <c r="K849" s="149">
        <v>1</v>
      </c>
      <c r="L849" s="242">
        <v>0</v>
      </c>
      <c r="M849" s="242"/>
      <c r="N849" s="243">
        <f t="shared" si="25"/>
        <v>0</v>
      </c>
      <c r="O849" s="243"/>
      <c r="P849" s="243"/>
      <c r="Q849" s="243"/>
      <c r="R849" s="122"/>
      <c r="T849" s="151" t="s">
        <v>5</v>
      </c>
      <c r="U849" s="42" t="s">
        <v>42</v>
      </c>
      <c r="W849" s="152">
        <f t="shared" si="26"/>
        <v>0</v>
      </c>
      <c r="X849" s="152">
        <v>0</v>
      </c>
      <c r="Y849" s="152">
        <f t="shared" si="27"/>
        <v>0</v>
      </c>
      <c r="Z849" s="152">
        <v>0</v>
      </c>
      <c r="AA849" s="153">
        <f t="shared" si="28"/>
        <v>0</v>
      </c>
      <c r="AR849" s="20" t="s">
        <v>246</v>
      </c>
      <c r="AT849" s="20" t="s">
        <v>156</v>
      </c>
      <c r="AU849" s="20" t="s">
        <v>134</v>
      </c>
      <c r="AY849" s="20" t="s">
        <v>155</v>
      </c>
      <c r="BE849" s="96">
        <f t="shared" si="29"/>
        <v>0</v>
      </c>
      <c r="BF849" s="96">
        <f t="shared" si="30"/>
        <v>0</v>
      </c>
      <c r="BG849" s="96">
        <f t="shared" si="31"/>
        <v>0</v>
      </c>
      <c r="BH849" s="96">
        <f t="shared" si="32"/>
        <v>0</v>
      </c>
      <c r="BI849" s="96">
        <f t="shared" si="33"/>
        <v>0</v>
      </c>
      <c r="BJ849" s="20" t="s">
        <v>134</v>
      </c>
      <c r="BK849" s="154">
        <f t="shared" si="34"/>
        <v>0</v>
      </c>
      <c r="BL849" s="20" t="s">
        <v>246</v>
      </c>
      <c r="BM849" s="20" t="s">
        <v>1146</v>
      </c>
    </row>
    <row r="850" spans="2:65" s="1" customFormat="1" ht="25.5" customHeight="1">
      <c r="B850" s="119"/>
      <c r="C850" s="172" t="s">
        <v>1147</v>
      </c>
      <c r="D850" s="172" t="s">
        <v>472</v>
      </c>
      <c r="E850" s="173" t="s">
        <v>1129</v>
      </c>
      <c r="F850" s="265" t="s">
        <v>1396</v>
      </c>
      <c r="G850" s="262"/>
      <c r="H850" s="262"/>
      <c r="I850" s="262"/>
      <c r="J850" s="174" t="s">
        <v>353</v>
      </c>
      <c r="K850" s="175">
        <v>1</v>
      </c>
      <c r="L850" s="263">
        <v>0</v>
      </c>
      <c r="M850" s="263"/>
      <c r="N850" s="264">
        <f t="shared" si="25"/>
        <v>0</v>
      </c>
      <c r="O850" s="243"/>
      <c r="P850" s="243"/>
      <c r="Q850" s="243"/>
      <c r="R850" s="122"/>
      <c r="T850" s="151" t="s">
        <v>5</v>
      </c>
      <c r="U850" s="42" t="s">
        <v>42</v>
      </c>
      <c r="W850" s="152">
        <f t="shared" si="26"/>
        <v>0</v>
      </c>
      <c r="X850" s="152">
        <v>1E-3</v>
      </c>
      <c r="Y850" s="152">
        <f t="shared" si="27"/>
        <v>1E-3</v>
      </c>
      <c r="Z850" s="152">
        <v>0</v>
      </c>
      <c r="AA850" s="153">
        <f t="shared" si="28"/>
        <v>0</v>
      </c>
      <c r="AR850" s="20" t="s">
        <v>356</v>
      </c>
      <c r="AT850" s="20" t="s">
        <v>472</v>
      </c>
      <c r="AU850" s="20" t="s">
        <v>134</v>
      </c>
      <c r="AY850" s="20" t="s">
        <v>155</v>
      </c>
      <c r="BE850" s="96">
        <f t="shared" si="29"/>
        <v>0</v>
      </c>
      <c r="BF850" s="96">
        <f t="shared" si="30"/>
        <v>0</v>
      </c>
      <c r="BG850" s="96">
        <f t="shared" si="31"/>
        <v>0</v>
      </c>
      <c r="BH850" s="96">
        <f t="shared" si="32"/>
        <v>0</v>
      </c>
      <c r="BI850" s="96">
        <f t="shared" si="33"/>
        <v>0</v>
      </c>
      <c r="BJ850" s="20" t="s">
        <v>134</v>
      </c>
      <c r="BK850" s="154">
        <f t="shared" si="34"/>
        <v>0</v>
      </c>
      <c r="BL850" s="20" t="s">
        <v>246</v>
      </c>
      <c r="BM850" s="20" t="s">
        <v>1148</v>
      </c>
    </row>
    <row r="851" spans="2:65" s="1" customFormat="1" ht="25.5" customHeight="1">
      <c r="B851" s="119"/>
      <c r="C851" s="172" t="s">
        <v>1149</v>
      </c>
      <c r="D851" s="172" t="s">
        <v>472</v>
      </c>
      <c r="E851" s="173" t="s">
        <v>1150</v>
      </c>
      <c r="F851" s="262" t="s">
        <v>1151</v>
      </c>
      <c r="G851" s="262"/>
      <c r="H851" s="262"/>
      <c r="I851" s="262"/>
      <c r="J851" s="174" t="s">
        <v>353</v>
      </c>
      <c r="K851" s="175">
        <v>1</v>
      </c>
      <c r="L851" s="263">
        <v>0</v>
      </c>
      <c r="M851" s="263"/>
      <c r="N851" s="264">
        <f t="shared" si="25"/>
        <v>0</v>
      </c>
      <c r="O851" s="243"/>
      <c r="P851" s="243"/>
      <c r="Q851" s="243"/>
      <c r="R851" s="122"/>
      <c r="T851" s="151" t="s">
        <v>5</v>
      </c>
      <c r="U851" s="42" t="s">
        <v>42</v>
      </c>
      <c r="W851" s="152">
        <f t="shared" si="26"/>
        <v>0</v>
      </c>
      <c r="X851" s="152">
        <v>4.8000000000000001E-2</v>
      </c>
      <c r="Y851" s="152">
        <f t="shared" si="27"/>
        <v>4.8000000000000001E-2</v>
      </c>
      <c r="Z851" s="152">
        <v>0</v>
      </c>
      <c r="AA851" s="153">
        <f t="shared" si="28"/>
        <v>0</v>
      </c>
      <c r="AR851" s="20" t="s">
        <v>356</v>
      </c>
      <c r="AT851" s="20" t="s">
        <v>472</v>
      </c>
      <c r="AU851" s="20" t="s">
        <v>134</v>
      </c>
      <c r="AY851" s="20" t="s">
        <v>155</v>
      </c>
      <c r="BE851" s="96">
        <f t="shared" si="29"/>
        <v>0</v>
      </c>
      <c r="BF851" s="96">
        <f t="shared" si="30"/>
        <v>0</v>
      </c>
      <c r="BG851" s="96">
        <f t="shared" si="31"/>
        <v>0</v>
      </c>
      <c r="BH851" s="96">
        <f t="shared" si="32"/>
        <v>0</v>
      </c>
      <c r="BI851" s="96">
        <f t="shared" si="33"/>
        <v>0</v>
      </c>
      <c r="BJ851" s="20" t="s">
        <v>134</v>
      </c>
      <c r="BK851" s="154">
        <f t="shared" si="34"/>
        <v>0</v>
      </c>
      <c r="BL851" s="20" t="s">
        <v>246</v>
      </c>
      <c r="BM851" s="20" t="s">
        <v>1152</v>
      </c>
    </row>
    <row r="852" spans="2:65" s="1" customFormat="1" ht="38.25" customHeight="1">
      <c r="B852" s="119"/>
      <c r="C852" s="146" t="s">
        <v>1153</v>
      </c>
      <c r="D852" s="146" t="s">
        <v>156</v>
      </c>
      <c r="E852" s="147" t="s">
        <v>1154</v>
      </c>
      <c r="F852" s="241" t="s">
        <v>1155</v>
      </c>
      <c r="G852" s="241"/>
      <c r="H852" s="241"/>
      <c r="I852" s="241"/>
      <c r="J852" s="148" t="s">
        <v>353</v>
      </c>
      <c r="K852" s="149">
        <v>1</v>
      </c>
      <c r="L852" s="242">
        <v>0</v>
      </c>
      <c r="M852" s="242"/>
      <c r="N852" s="243">
        <f t="shared" si="25"/>
        <v>0</v>
      </c>
      <c r="O852" s="243"/>
      <c r="P852" s="243"/>
      <c r="Q852" s="243"/>
      <c r="R852" s="122"/>
      <c r="T852" s="151" t="s">
        <v>5</v>
      </c>
      <c r="U852" s="42" t="s">
        <v>42</v>
      </c>
      <c r="W852" s="152">
        <f t="shared" si="26"/>
        <v>0</v>
      </c>
      <c r="X852" s="152">
        <v>0</v>
      </c>
      <c r="Y852" s="152">
        <f t="shared" si="27"/>
        <v>0</v>
      </c>
      <c r="Z852" s="152">
        <v>0</v>
      </c>
      <c r="AA852" s="153">
        <f t="shared" si="28"/>
        <v>0</v>
      </c>
      <c r="AR852" s="20" t="s">
        <v>246</v>
      </c>
      <c r="AT852" s="20" t="s">
        <v>156</v>
      </c>
      <c r="AU852" s="20" t="s">
        <v>134</v>
      </c>
      <c r="AY852" s="20" t="s">
        <v>155</v>
      </c>
      <c r="BE852" s="96">
        <f t="shared" si="29"/>
        <v>0</v>
      </c>
      <c r="BF852" s="96">
        <f t="shared" si="30"/>
        <v>0</v>
      </c>
      <c r="BG852" s="96">
        <f t="shared" si="31"/>
        <v>0</v>
      </c>
      <c r="BH852" s="96">
        <f t="shared" si="32"/>
        <v>0</v>
      </c>
      <c r="BI852" s="96">
        <f t="shared" si="33"/>
        <v>0</v>
      </c>
      <c r="BJ852" s="20" t="s">
        <v>134</v>
      </c>
      <c r="BK852" s="154">
        <f t="shared" si="34"/>
        <v>0</v>
      </c>
      <c r="BL852" s="20" t="s">
        <v>246</v>
      </c>
      <c r="BM852" s="20" t="s">
        <v>1156</v>
      </c>
    </row>
    <row r="853" spans="2:65" s="12" customFormat="1" ht="16.5" customHeight="1">
      <c r="B853" s="167"/>
      <c r="E853" s="168" t="s">
        <v>5</v>
      </c>
      <c r="F853" s="256" t="s">
        <v>720</v>
      </c>
      <c r="G853" s="257"/>
      <c r="H853" s="257"/>
      <c r="I853" s="257"/>
      <c r="K853" s="168" t="s">
        <v>5</v>
      </c>
      <c r="R853" s="169"/>
      <c r="T853" s="170"/>
      <c r="AA853" s="171"/>
      <c r="AT853" s="168" t="s">
        <v>163</v>
      </c>
      <c r="AU853" s="168" t="s">
        <v>134</v>
      </c>
      <c r="AV853" s="12" t="s">
        <v>80</v>
      </c>
      <c r="AW853" s="12" t="s">
        <v>32</v>
      </c>
      <c r="AX853" s="12" t="s">
        <v>75</v>
      </c>
      <c r="AY853" s="168" t="s">
        <v>155</v>
      </c>
    </row>
    <row r="854" spans="2:65" s="10" customFormat="1" ht="16.5" customHeight="1">
      <c r="B854" s="155"/>
      <c r="E854" s="156" t="s">
        <v>5</v>
      </c>
      <c r="F854" s="252" t="s">
        <v>80</v>
      </c>
      <c r="G854" s="253"/>
      <c r="H854" s="253"/>
      <c r="I854" s="253"/>
      <c r="K854" s="157">
        <v>1</v>
      </c>
      <c r="R854" s="158"/>
      <c r="T854" s="159"/>
      <c r="AA854" s="160"/>
      <c r="AT854" s="156" t="s">
        <v>163</v>
      </c>
      <c r="AU854" s="156" t="s">
        <v>134</v>
      </c>
      <c r="AV854" s="10" t="s">
        <v>134</v>
      </c>
      <c r="AW854" s="10" t="s">
        <v>32</v>
      </c>
      <c r="AX854" s="10" t="s">
        <v>80</v>
      </c>
      <c r="AY854" s="156" t="s">
        <v>155</v>
      </c>
    </row>
    <row r="855" spans="2:65" s="1" customFormat="1" ht="25.5" customHeight="1">
      <c r="B855" s="119"/>
      <c r="C855" s="172" t="s">
        <v>1157</v>
      </c>
      <c r="D855" s="172" t="s">
        <v>472</v>
      </c>
      <c r="E855" s="173" t="s">
        <v>1129</v>
      </c>
      <c r="F855" s="265" t="s">
        <v>1396</v>
      </c>
      <c r="G855" s="262"/>
      <c r="H855" s="262"/>
      <c r="I855" s="262"/>
      <c r="J855" s="174" t="s">
        <v>353</v>
      </c>
      <c r="K855" s="175">
        <v>2</v>
      </c>
      <c r="L855" s="263">
        <v>0</v>
      </c>
      <c r="M855" s="263"/>
      <c r="N855" s="264">
        <f t="shared" ref="N855:N860" si="35">ROUND(L855*K855,3)</f>
        <v>0</v>
      </c>
      <c r="O855" s="243"/>
      <c r="P855" s="243"/>
      <c r="Q855" s="243"/>
      <c r="R855" s="122"/>
      <c r="T855" s="151" t="s">
        <v>5</v>
      </c>
      <c r="U855" s="42" t="s">
        <v>42</v>
      </c>
      <c r="W855" s="152">
        <f t="shared" ref="W855:W860" si="36">V855*K855</f>
        <v>0</v>
      </c>
      <c r="X855" s="152">
        <v>1E-3</v>
      </c>
      <c r="Y855" s="152">
        <f t="shared" ref="Y855:Y860" si="37">X855*K855</f>
        <v>2E-3</v>
      </c>
      <c r="Z855" s="152">
        <v>0</v>
      </c>
      <c r="AA855" s="153">
        <f t="shared" ref="AA855:AA860" si="38">Z855*K855</f>
        <v>0</v>
      </c>
      <c r="AR855" s="20" t="s">
        <v>356</v>
      </c>
      <c r="AT855" s="20" t="s">
        <v>472</v>
      </c>
      <c r="AU855" s="20" t="s">
        <v>134</v>
      </c>
      <c r="AY855" s="20" t="s">
        <v>155</v>
      </c>
      <c r="BE855" s="96">
        <f t="shared" ref="BE855:BE860" si="39">IF(U855="základná",N855,0)</f>
        <v>0</v>
      </c>
      <c r="BF855" s="96">
        <f t="shared" ref="BF855:BF860" si="40">IF(U855="znížená",N855,0)</f>
        <v>0</v>
      </c>
      <c r="BG855" s="96">
        <f t="shared" ref="BG855:BG860" si="41">IF(U855="zákl. prenesená",N855,0)</f>
        <v>0</v>
      </c>
      <c r="BH855" s="96">
        <f t="shared" ref="BH855:BH860" si="42">IF(U855="zníž. prenesená",N855,0)</f>
        <v>0</v>
      </c>
      <c r="BI855" s="96">
        <f t="shared" ref="BI855:BI860" si="43">IF(U855="nulová",N855,0)</f>
        <v>0</v>
      </c>
      <c r="BJ855" s="20" t="s">
        <v>134</v>
      </c>
      <c r="BK855" s="154">
        <f t="shared" ref="BK855:BK860" si="44">ROUND(L855*K855,3)</f>
        <v>0</v>
      </c>
      <c r="BL855" s="20" t="s">
        <v>246</v>
      </c>
      <c r="BM855" s="20" t="s">
        <v>1158</v>
      </c>
    </row>
    <row r="856" spans="2:65" s="1" customFormat="1" ht="38.25" customHeight="1">
      <c r="B856" s="119"/>
      <c r="C856" s="172" t="s">
        <v>1159</v>
      </c>
      <c r="D856" s="172" t="s">
        <v>472</v>
      </c>
      <c r="E856" s="173" t="s">
        <v>1160</v>
      </c>
      <c r="F856" s="262" t="s">
        <v>1161</v>
      </c>
      <c r="G856" s="262"/>
      <c r="H856" s="262"/>
      <c r="I856" s="262"/>
      <c r="J856" s="174" t="s">
        <v>353</v>
      </c>
      <c r="K856" s="175">
        <v>2</v>
      </c>
      <c r="L856" s="263">
        <v>0</v>
      </c>
      <c r="M856" s="263"/>
      <c r="N856" s="264">
        <f t="shared" si="35"/>
        <v>0</v>
      </c>
      <c r="O856" s="243"/>
      <c r="P856" s="243"/>
      <c r="Q856" s="243"/>
      <c r="R856" s="122"/>
      <c r="T856" s="151" t="s">
        <v>5</v>
      </c>
      <c r="U856" s="42" t="s">
        <v>42</v>
      </c>
      <c r="W856" s="152">
        <f t="shared" si="36"/>
        <v>0</v>
      </c>
      <c r="X856" s="152">
        <v>2.5000000000000001E-2</v>
      </c>
      <c r="Y856" s="152">
        <f t="shared" si="37"/>
        <v>0.05</v>
      </c>
      <c r="Z856" s="152">
        <v>0</v>
      </c>
      <c r="AA856" s="153">
        <f t="shared" si="38"/>
        <v>0</v>
      </c>
      <c r="AR856" s="20" t="s">
        <v>356</v>
      </c>
      <c r="AT856" s="20" t="s">
        <v>472</v>
      </c>
      <c r="AU856" s="20" t="s">
        <v>134</v>
      </c>
      <c r="AY856" s="20" t="s">
        <v>155</v>
      </c>
      <c r="BE856" s="96">
        <f t="shared" si="39"/>
        <v>0</v>
      </c>
      <c r="BF856" s="96">
        <f t="shared" si="40"/>
        <v>0</v>
      </c>
      <c r="BG856" s="96">
        <f t="shared" si="41"/>
        <v>0</v>
      </c>
      <c r="BH856" s="96">
        <f t="shared" si="42"/>
        <v>0</v>
      </c>
      <c r="BI856" s="96">
        <f t="shared" si="43"/>
        <v>0</v>
      </c>
      <c r="BJ856" s="20" t="s">
        <v>134</v>
      </c>
      <c r="BK856" s="154">
        <f t="shared" si="44"/>
        <v>0</v>
      </c>
      <c r="BL856" s="20" t="s">
        <v>246</v>
      </c>
      <c r="BM856" s="20" t="s">
        <v>1162</v>
      </c>
    </row>
    <row r="857" spans="2:65" s="1" customFormat="1" ht="38.25" customHeight="1">
      <c r="B857" s="119"/>
      <c r="C857" s="146" t="s">
        <v>1163</v>
      </c>
      <c r="D857" s="146" t="s">
        <v>156</v>
      </c>
      <c r="E857" s="147" t="s">
        <v>1164</v>
      </c>
      <c r="F857" s="241" t="s">
        <v>1165</v>
      </c>
      <c r="G857" s="241"/>
      <c r="H857" s="241"/>
      <c r="I857" s="241"/>
      <c r="J857" s="148" t="s">
        <v>353</v>
      </c>
      <c r="K857" s="149">
        <v>1</v>
      </c>
      <c r="L857" s="242">
        <v>0</v>
      </c>
      <c r="M857" s="242"/>
      <c r="N857" s="243">
        <f t="shared" si="35"/>
        <v>0</v>
      </c>
      <c r="O857" s="243"/>
      <c r="P857" s="243"/>
      <c r="Q857" s="243"/>
      <c r="R857" s="122"/>
      <c r="T857" s="151" t="s">
        <v>5</v>
      </c>
      <c r="U857" s="42" t="s">
        <v>42</v>
      </c>
      <c r="W857" s="152">
        <f t="shared" si="36"/>
        <v>0</v>
      </c>
      <c r="X857" s="152">
        <v>0</v>
      </c>
      <c r="Y857" s="152">
        <f t="shared" si="37"/>
        <v>0</v>
      </c>
      <c r="Z857" s="152">
        <v>0</v>
      </c>
      <c r="AA857" s="153">
        <f t="shared" si="38"/>
        <v>0</v>
      </c>
      <c r="AR857" s="20" t="s">
        <v>246</v>
      </c>
      <c r="AT857" s="20" t="s">
        <v>156</v>
      </c>
      <c r="AU857" s="20" t="s">
        <v>134</v>
      </c>
      <c r="AY857" s="20" t="s">
        <v>155</v>
      </c>
      <c r="BE857" s="96">
        <f t="shared" si="39"/>
        <v>0</v>
      </c>
      <c r="BF857" s="96">
        <f t="shared" si="40"/>
        <v>0</v>
      </c>
      <c r="BG857" s="96">
        <f t="shared" si="41"/>
        <v>0</v>
      </c>
      <c r="BH857" s="96">
        <f t="shared" si="42"/>
        <v>0</v>
      </c>
      <c r="BI857" s="96">
        <f t="shared" si="43"/>
        <v>0</v>
      </c>
      <c r="BJ857" s="20" t="s">
        <v>134</v>
      </c>
      <c r="BK857" s="154">
        <f t="shared" si="44"/>
        <v>0</v>
      </c>
      <c r="BL857" s="20" t="s">
        <v>246</v>
      </c>
      <c r="BM857" s="20" t="s">
        <v>1166</v>
      </c>
    </row>
    <row r="858" spans="2:65" s="1" customFormat="1" ht="25.5" customHeight="1">
      <c r="B858" s="119"/>
      <c r="C858" s="172" t="s">
        <v>1167</v>
      </c>
      <c r="D858" s="172" t="s">
        <v>472</v>
      </c>
      <c r="E858" s="173" t="s">
        <v>1129</v>
      </c>
      <c r="F858" s="265" t="s">
        <v>1396</v>
      </c>
      <c r="G858" s="262"/>
      <c r="H858" s="262"/>
      <c r="I858" s="262"/>
      <c r="J858" s="174" t="s">
        <v>353</v>
      </c>
      <c r="K858" s="175">
        <v>1</v>
      </c>
      <c r="L858" s="263">
        <v>0</v>
      </c>
      <c r="M858" s="263"/>
      <c r="N858" s="264">
        <f t="shared" si="35"/>
        <v>0</v>
      </c>
      <c r="O858" s="243"/>
      <c r="P858" s="243"/>
      <c r="Q858" s="243"/>
      <c r="R858" s="122"/>
      <c r="T858" s="151" t="s">
        <v>5</v>
      </c>
      <c r="U858" s="42" t="s">
        <v>42</v>
      </c>
      <c r="W858" s="152">
        <f t="shared" si="36"/>
        <v>0</v>
      </c>
      <c r="X858" s="152">
        <v>1E-3</v>
      </c>
      <c r="Y858" s="152">
        <f t="shared" si="37"/>
        <v>1E-3</v>
      </c>
      <c r="Z858" s="152">
        <v>0</v>
      </c>
      <c r="AA858" s="153">
        <f t="shared" si="38"/>
        <v>0</v>
      </c>
      <c r="AR858" s="20" t="s">
        <v>356</v>
      </c>
      <c r="AT858" s="20" t="s">
        <v>472</v>
      </c>
      <c r="AU858" s="20" t="s">
        <v>134</v>
      </c>
      <c r="AY858" s="20" t="s">
        <v>155</v>
      </c>
      <c r="BE858" s="96">
        <f t="shared" si="39"/>
        <v>0</v>
      </c>
      <c r="BF858" s="96">
        <f t="shared" si="40"/>
        <v>0</v>
      </c>
      <c r="BG858" s="96">
        <f t="shared" si="41"/>
        <v>0</v>
      </c>
      <c r="BH858" s="96">
        <f t="shared" si="42"/>
        <v>0</v>
      </c>
      <c r="BI858" s="96">
        <f t="shared" si="43"/>
        <v>0</v>
      </c>
      <c r="BJ858" s="20" t="s">
        <v>134</v>
      </c>
      <c r="BK858" s="154">
        <f t="shared" si="44"/>
        <v>0</v>
      </c>
      <c r="BL858" s="20" t="s">
        <v>246</v>
      </c>
      <c r="BM858" s="20" t="s">
        <v>1168</v>
      </c>
    </row>
    <row r="859" spans="2:65" s="1" customFormat="1" ht="38.25" customHeight="1">
      <c r="B859" s="119"/>
      <c r="C859" s="172" t="s">
        <v>1169</v>
      </c>
      <c r="D859" s="172" t="s">
        <v>472</v>
      </c>
      <c r="E859" s="173" t="s">
        <v>1170</v>
      </c>
      <c r="F859" s="262" t="s">
        <v>1171</v>
      </c>
      <c r="G859" s="262"/>
      <c r="H859" s="262"/>
      <c r="I859" s="262"/>
      <c r="J859" s="174" t="s">
        <v>353</v>
      </c>
      <c r="K859" s="175">
        <v>1</v>
      </c>
      <c r="L859" s="263">
        <v>0</v>
      </c>
      <c r="M859" s="263"/>
      <c r="N859" s="264">
        <f t="shared" si="35"/>
        <v>0</v>
      </c>
      <c r="O859" s="243"/>
      <c r="P859" s="243"/>
      <c r="Q859" s="243"/>
      <c r="R859" s="122"/>
      <c r="T859" s="151" t="s">
        <v>5</v>
      </c>
      <c r="U859" s="42" t="s">
        <v>42</v>
      </c>
      <c r="W859" s="152">
        <f t="shared" si="36"/>
        <v>0</v>
      </c>
      <c r="X859" s="152">
        <v>8.5000000000000006E-2</v>
      </c>
      <c r="Y859" s="152">
        <f t="shared" si="37"/>
        <v>8.5000000000000006E-2</v>
      </c>
      <c r="Z859" s="152">
        <v>0</v>
      </c>
      <c r="AA859" s="153">
        <f t="shared" si="38"/>
        <v>0</v>
      </c>
      <c r="AR859" s="20" t="s">
        <v>356</v>
      </c>
      <c r="AT859" s="20" t="s">
        <v>472</v>
      </c>
      <c r="AU859" s="20" t="s">
        <v>134</v>
      </c>
      <c r="AY859" s="20" t="s">
        <v>155</v>
      </c>
      <c r="BE859" s="96">
        <f t="shared" si="39"/>
        <v>0</v>
      </c>
      <c r="BF859" s="96">
        <f t="shared" si="40"/>
        <v>0</v>
      </c>
      <c r="BG859" s="96">
        <f t="shared" si="41"/>
        <v>0</v>
      </c>
      <c r="BH859" s="96">
        <f t="shared" si="42"/>
        <v>0</v>
      </c>
      <c r="BI859" s="96">
        <f t="shared" si="43"/>
        <v>0</v>
      </c>
      <c r="BJ859" s="20" t="s">
        <v>134</v>
      </c>
      <c r="BK859" s="154">
        <f t="shared" si="44"/>
        <v>0</v>
      </c>
      <c r="BL859" s="20" t="s">
        <v>246</v>
      </c>
      <c r="BM859" s="20" t="s">
        <v>1172</v>
      </c>
    </row>
    <row r="860" spans="2:65" s="1" customFormat="1" ht="25.5" customHeight="1">
      <c r="B860" s="119"/>
      <c r="C860" s="146" t="s">
        <v>1173</v>
      </c>
      <c r="D860" s="146" t="s">
        <v>156</v>
      </c>
      <c r="E860" s="147" t="s">
        <v>1174</v>
      </c>
      <c r="F860" s="241" t="s">
        <v>1175</v>
      </c>
      <c r="G860" s="241"/>
      <c r="H860" s="241"/>
      <c r="I860" s="241"/>
      <c r="J860" s="148" t="s">
        <v>846</v>
      </c>
      <c r="K860" s="150">
        <v>0</v>
      </c>
      <c r="L860" s="242">
        <v>0</v>
      </c>
      <c r="M860" s="242"/>
      <c r="N860" s="243">
        <f t="shared" si="35"/>
        <v>0</v>
      </c>
      <c r="O860" s="243"/>
      <c r="P860" s="243"/>
      <c r="Q860" s="243"/>
      <c r="R860" s="122"/>
      <c r="T860" s="151" t="s">
        <v>5</v>
      </c>
      <c r="U860" s="42" t="s">
        <v>42</v>
      </c>
      <c r="W860" s="152">
        <f t="shared" si="36"/>
        <v>0</v>
      </c>
      <c r="X860" s="152">
        <v>0</v>
      </c>
      <c r="Y860" s="152">
        <f t="shared" si="37"/>
        <v>0</v>
      </c>
      <c r="Z860" s="152">
        <v>0</v>
      </c>
      <c r="AA860" s="153">
        <f t="shared" si="38"/>
        <v>0</v>
      </c>
      <c r="AR860" s="20" t="s">
        <v>246</v>
      </c>
      <c r="AT860" s="20" t="s">
        <v>156</v>
      </c>
      <c r="AU860" s="20" t="s">
        <v>134</v>
      </c>
      <c r="AY860" s="20" t="s">
        <v>155</v>
      </c>
      <c r="BE860" s="96">
        <f t="shared" si="39"/>
        <v>0</v>
      </c>
      <c r="BF860" s="96">
        <f t="shared" si="40"/>
        <v>0</v>
      </c>
      <c r="BG860" s="96">
        <f t="shared" si="41"/>
        <v>0</v>
      </c>
      <c r="BH860" s="96">
        <f t="shared" si="42"/>
        <v>0</v>
      </c>
      <c r="BI860" s="96">
        <f t="shared" si="43"/>
        <v>0</v>
      </c>
      <c r="BJ860" s="20" t="s">
        <v>134</v>
      </c>
      <c r="BK860" s="154">
        <f t="shared" si="44"/>
        <v>0</v>
      </c>
      <c r="BL860" s="20" t="s">
        <v>246</v>
      </c>
      <c r="BM860" s="20" t="s">
        <v>1176</v>
      </c>
    </row>
    <row r="861" spans="2:65" s="9" customFormat="1" ht="29.85" customHeight="1">
      <c r="B861" s="136"/>
      <c r="D861" s="145" t="s">
        <v>122</v>
      </c>
      <c r="E861" s="145"/>
      <c r="F861" s="145"/>
      <c r="G861" s="145"/>
      <c r="H861" s="145"/>
      <c r="I861" s="145"/>
      <c r="J861" s="145"/>
      <c r="K861" s="145"/>
      <c r="L861" s="145"/>
      <c r="M861" s="145"/>
      <c r="N861" s="258">
        <f>BK861</f>
        <v>0</v>
      </c>
      <c r="O861" s="259"/>
      <c r="P861" s="259"/>
      <c r="Q861" s="259"/>
      <c r="R861" s="138"/>
      <c r="T861" s="139"/>
      <c r="W861" s="140">
        <f>SUM(W862:W902)</f>
        <v>0</v>
      </c>
      <c r="Y861" s="140">
        <f>SUM(Y862:Y902)</f>
        <v>77.581031890000006</v>
      </c>
      <c r="AA861" s="141">
        <f>SUM(AA862:AA902)</f>
        <v>0</v>
      </c>
      <c r="AR861" s="142" t="s">
        <v>134</v>
      </c>
      <c r="AT861" s="143" t="s">
        <v>74</v>
      </c>
      <c r="AU861" s="143" t="s">
        <v>80</v>
      </c>
      <c r="AY861" s="142" t="s">
        <v>155</v>
      </c>
      <c r="BK861" s="144">
        <f>SUM(BK862:BK902)</f>
        <v>0</v>
      </c>
    </row>
    <row r="862" spans="2:65" s="1" customFormat="1" ht="38.25" customHeight="1">
      <c r="B862" s="119"/>
      <c r="C862" s="146" t="s">
        <v>1177</v>
      </c>
      <c r="D862" s="146" t="s">
        <v>156</v>
      </c>
      <c r="E862" s="147" t="s">
        <v>1178</v>
      </c>
      <c r="F862" s="241" t="s">
        <v>1179</v>
      </c>
      <c r="G862" s="241"/>
      <c r="H862" s="241"/>
      <c r="I862" s="241"/>
      <c r="J862" s="148" t="s">
        <v>474</v>
      </c>
      <c r="K862" s="149">
        <v>2.5099999999999998</v>
      </c>
      <c r="L862" s="242">
        <v>0</v>
      </c>
      <c r="M862" s="242"/>
      <c r="N862" s="243">
        <f>ROUND(L862*K862,3)</f>
        <v>0</v>
      </c>
      <c r="O862" s="243"/>
      <c r="P862" s="243"/>
      <c r="Q862" s="243"/>
      <c r="R862" s="122"/>
      <c r="T862" s="151" t="s">
        <v>5</v>
      </c>
      <c r="U862" s="42" t="s">
        <v>42</v>
      </c>
      <c r="W862" s="152">
        <f>V862*K862</f>
        <v>0</v>
      </c>
      <c r="X862" s="152">
        <v>1.72E-3</v>
      </c>
      <c r="Y862" s="152">
        <f>X862*K862</f>
        <v>4.3171999999999993E-3</v>
      </c>
      <c r="Z862" s="152">
        <v>0</v>
      </c>
      <c r="AA862" s="153">
        <f>Z862*K862</f>
        <v>0</v>
      </c>
      <c r="AR862" s="20" t="s">
        <v>246</v>
      </c>
      <c r="AT862" s="20" t="s">
        <v>156</v>
      </c>
      <c r="AU862" s="20" t="s">
        <v>134</v>
      </c>
      <c r="AY862" s="20" t="s">
        <v>155</v>
      </c>
      <c r="BE862" s="96">
        <f>IF(U862="základná",N862,0)</f>
        <v>0</v>
      </c>
      <c r="BF862" s="96">
        <f>IF(U862="znížená",N862,0)</f>
        <v>0</v>
      </c>
      <c r="BG862" s="96">
        <f>IF(U862="zákl. prenesená",N862,0)</f>
        <v>0</v>
      </c>
      <c r="BH862" s="96">
        <f>IF(U862="zníž. prenesená",N862,0)</f>
        <v>0</v>
      </c>
      <c r="BI862" s="96">
        <f>IF(U862="nulová",N862,0)</f>
        <v>0</v>
      </c>
      <c r="BJ862" s="20" t="s">
        <v>134</v>
      </c>
      <c r="BK862" s="154">
        <f>ROUND(L862*K862,3)</f>
        <v>0</v>
      </c>
      <c r="BL862" s="20" t="s">
        <v>246</v>
      </c>
      <c r="BM862" s="20" t="s">
        <v>1180</v>
      </c>
    </row>
    <row r="863" spans="2:65" s="1" customFormat="1" ht="51" customHeight="1">
      <c r="B863" s="119"/>
      <c r="C863" s="172" t="s">
        <v>1181</v>
      </c>
      <c r="D863" s="172" t="s">
        <v>472</v>
      </c>
      <c r="E863" s="173" t="s">
        <v>1182</v>
      </c>
      <c r="F863" s="262" t="s">
        <v>1183</v>
      </c>
      <c r="G863" s="262"/>
      <c r="H863" s="262"/>
      <c r="I863" s="262"/>
      <c r="J863" s="174" t="s">
        <v>474</v>
      </c>
      <c r="K863" s="175">
        <v>2.5099999999999998</v>
      </c>
      <c r="L863" s="263">
        <v>0</v>
      </c>
      <c r="M863" s="263"/>
      <c r="N863" s="264">
        <f>ROUND(L863*K863,3)</f>
        <v>0</v>
      </c>
      <c r="O863" s="243"/>
      <c r="P863" s="243"/>
      <c r="Q863" s="243"/>
      <c r="R863" s="122"/>
      <c r="T863" s="151" t="s">
        <v>5</v>
      </c>
      <c r="U863" s="42" t="s">
        <v>42</v>
      </c>
      <c r="W863" s="152">
        <f>V863*K863</f>
        <v>0</v>
      </c>
      <c r="X863" s="152">
        <v>5.0000000000000001E-3</v>
      </c>
      <c r="Y863" s="152">
        <f>X863*K863</f>
        <v>1.2549999999999999E-2</v>
      </c>
      <c r="Z863" s="152">
        <v>0</v>
      </c>
      <c r="AA863" s="153">
        <f>Z863*K863</f>
        <v>0</v>
      </c>
      <c r="AR863" s="20" t="s">
        <v>356</v>
      </c>
      <c r="AT863" s="20" t="s">
        <v>472</v>
      </c>
      <c r="AU863" s="20" t="s">
        <v>134</v>
      </c>
      <c r="AY863" s="20" t="s">
        <v>155</v>
      </c>
      <c r="BE863" s="96">
        <f>IF(U863="základná",N863,0)</f>
        <v>0</v>
      </c>
      <c r="BF863" s="96">
        <f>IF(U863="znížená",N863,0)</f>
        <v>0</v>
      </c>
      <c r="BG863" s="96">
        <f>IF(U863="zákl. prenesená",N863,0)</f>
        <v>0</v>
      </c>
      <c r="BH863" s="96">
        <f>IF(U863="zníž. prenesená",N863,0)</f>
        <v>0</v>
      </c>
      <c r="BI863" s="96">
        <f>IF(U863="nulová",N863,0)</f>
        <v>0</v>
      </c>
      <c r="BJ863" s="20" t="s">
        <v>134</v>
      </c>
      <c r="BK863" s="154">
        <f>ROUND(L863*K863,3)</f>
        <v>0</v>
      </c>
      <c r="BL863" s="20" t="s">
        <v>246</v>
      </c>
      <c r="BM863" s="20" t="s">
        <v>1184</v>
      </c>
    </row>
    <row r="864" spans="2:65" s="1" customFormat="1" ht="38.25" customHeight="1">
      <c r="B864" s="119"/>
      <c r="C864" s="146" t="s">
        <v>1185</v>
      </c>
      <c r="D864" s="146" t="s">
        <v>156</v>
      </c>
      <c r="E864" s="147" t="s">
        <v>1186</v>
      </c>
      <c r="F864" s="241" t="s">
        <v>1187</v>
      </c>
      <c r="G864" s="241"/>
      <c r="H864" s="241"/>
      <c r="I864" s="241"/>
      <c r="J864" s="148" t="s">
        <v>474</v>
      </c>
      <c r="K864" s="149">
        <v>19.012</v>
      </c>
      <c r="L864" s="242">
        <v>0</v>
      </c>
      <c r="M864" s="242"/>
      <c r="N864" s="243">
        <f>ROUND(L864*K864,3)</f>
        <v>0</v>
      </c>
      <c r="O864" s="243"/>
      <c r="P864" s="243"/>
      <c r="Q864" s="243"/>
      <c r="R864" s="122"/>
      <c r="T864" s="151" t="s">
        <v>5</v>
      </c>
      <c r="U864" s="42" t="s">
        <v>42</v>
      </c>
      <c r="W864" s="152">
        <f>V864*K864</f>
        <v>0</v>
      </c>
      <c r="X864" s="152">
        <v>1.3999999999999999E-4</v>
      </c>
      <c r="Y864" s="152">
        <f>X864*K864</f>
        <v>2.66168E-3</v>
      </c>
      <c r="Z864" s="152">
        <v>0</v>
      </c>
      <c r="AA864" s="153">
        <f>Z864*K864</f>
        <v>0</v>
      </c>
      <c r="AR864" s="20" t="s">
        <v>246</v>
      </c>
      <c r="AT864" s="20" t="s">
        <v>156</v>
      </c>
      <c r="AU864" s="20" t="s">
        <v>134</v>
      </c>
      <c r="AY864" s="20" t="s">
        <v>155</v>
      </c>
      <c r="BE864" s="96">
        <f>IF(U864="základná",N864,0)</f>
        <v>0</v>
      </c>
      <c r="BF864" s="96">
        <f>IF(U864="znížená",N864,0)</f>
        <v>0</v>
      </c>
      <c r="BG864" s="96">
        <f>IF(U864="zákl. prenesená",N864,0)</f>
        <v>0</v>
      </c>
      <c r="BH864" s="96">
        <f>IF(U864="zníž. prenesená",N864,0)</f>
        <v>0</v>
      </c>
      <c r="BI864" s="96">
        <f>IF(U864="nulová",N864,0)</f>
        <v>0</v>
      </c>
      <c r="BJ864" s="20" t="s">
        <v>134</v>
      </c>
      <c r="BK864" s="154">
        <f>ROUND(L864*K864,3)</f>
        <v>0</v>
      </c>
      <c r="BL864" s="20" t="s">
        <v>246</v>
      </c>
      <c r="BM864" s="20" t="s">
        <v>1188</v>
      </c>
    </row>
    <row r="865" spans="2:65" s="10" customFormat="1" ht="16.5" customHeight="1">
      <c r="B865" s="155"/>
      <c r="E865" s="156" t="s">
        <v>5</v>
      </c>
      <c r="F865" s="250" t="s">
        <v>1189</v>
      </c>
      <c r="G865" s="251"/>
      <c r="H865" s="251"/>
      <c r="I865" s="251"/>
      <c r="K865" s="157">
        <v>19.012</v>
      </c>
      <c r="R865" s="158"/>
      <c r="T865" s="159"/>
      <c r="AA865" s="160"/>
      <c r="AT865" s="156" t="s">
        <v>163</v>
      </c>
      <c r="AU865" s="156" t="s">
        <v>134</v>
      </c>
      <c r="AV865" s="10" t="s">
        <v>134</v>
      </c>
      <c r="AW865" s="10" t="s">
        <v>32</v>
      </c>
      <c r="AX865" s="10" t="s">
        <v>80</v>
      </c>
      <c r="AY865" s="156" t="s">
        <v>155</v>
      </c>
    </row>
    <row r="866" spans="2:65" s="1" customFormat="1" ht="25.5" customHeight="1">
      <c r="B866" s="119"/>
      <c r="C866" s="172" t="s">
        <v>1190</v>
      </c>
      <c r="D866" s="172" t="s">
        <v>472</v>
      </c>
      <c r="E866" s="173" t="s">
        <v>1191</v>
      </c>
      <c r="F866" s="262" t="s">
        <v>1192</v>
      </c>
      <c r="G866" s="262"/>
      <c r="H866" s="262"/>
      <c r="I866" s="262"/>
      <c r="J866" s="174" t="s">
        <v>474</v>
      </c>
      <c r="K866" s="175">
        <v>19.012</v>
      </c>
      <c r="L866" s="263">
        <v>0</v>
      </c>
      <c r="M866" s="263"/>
      <c r="N866" s="264">
        <f t="shared" ref="N866:N871" si="45">ROUND(L866*K866,3)</f>
        <v>0</v>
      </c>
      <c r="O866" s="243"/>
      <c r="P866" s="243"/>
      <c r="Q866" s="243"/>
      <c r="R866" s="122"/>
      <c r="T866" s="151" t="s">
        <v>5</v>
      </c>
      <c r="U866" s="42" t="s">
        <v>42</v>
      </c>
      <c r="W866" s="152">
        <f t="shared" ref="W866:W871" si="46">V866*K866</f>
        <v>0</v>
      </c>
      <c r="X866" s="152">
        <v>1.1999999999999999E-3</v>
      </c>
      <c r="Y866" s="152">
        <f t="shared" ref="Y866:Y871" si="47">X866*K866</f>
        <v>2.2814399999999999E-2</v>
      </c>
      <c r="Z866" s="152">
        <v>0</v>
      </c>
      <c r="AA866" s="153">
        <f t="shared" ref="AA866:AA871" si="48">Z866*K866</f>
        <v>0</v>
      </c>
      <c r="AR866" s="20" t="s">
        <v>356</v>
      </c>
      <c r="AT866" s="20" t="s">
        <v>472</v>
      </c>
      <c r="AU866" s="20" t="s">
        <v>134</v>
      </c>
      <c r="AY866" s="20" t="s">
        <v>155</v>
      </c>
      <c r="BE866" s="96">
        <f t="shared" ref="BE866:BE871" si="49">IF(U866="základná",N866,0)</f>
        <v>0</v>
      </c>
      <c r="BF866" s="96">
        <f t="shared" ref="BF866:BF871" si="50">IF(U866="znížená",N866,0)</f>
        <v>0</v>
      </c>
      <c r="BG866" s="96">
        <f t="shared" ref="BG866:BG871" si="51">IF(U866="zákl. prenesená",N866,0)</f>
        <v>0</v>
      </c>
      <c r="BH866" s="96">
        <f t="shared" ref="BH866:BH871" si="52">IF(U866="zníž. prenesená",N866,0)</f>
        <v>0</v>
      </c>
      <c r="BI866" s="96">
        <f t="shared" ref="BI866:BI871" si="53">IF(U866="nulová",N866,0)</f>
        <v>0</v>
      </c>
      <c r="BJ866" s="20" t="s">
        <v>134</v>
      </c>
      <c r="BK866" s="154">
        <f t="shared" ref="BK866:BK871" si="54">ROUND(L866*K866,3)</f>
        <v>0</v>
      </c>
      <c r="BL866" s="20" t="s">
        <v>246</v>
      </c>
      <c r="BM866" s="20" t="s">
        <v>1193</v>
      </c>
    </row>
    <row r="867" spans="2:65" s="1" customFormat="1" ht="25.5" customHeight="1">
      <c r="B867" s="119"/>
      <c r="C867" s="146" t="s">
        <v>1194</v>
      </c>
      <c r="D867" s="146" t="s">
        <v>156</v>
      </c>
      <c r="E867" s="147" t="s">
        <v>1195</v>
      </c>
      <c r="F867" s="241" t="s">
        <v>1196</v>
      </c>
      <c r="G867" s="241"/>
      <c r="H867" s="241"/>
      <c r="I867" s="241"/>
      <c r="J867" s="148" t="s">
        <v>353</v>
      </c>
      <c r="K867" s="149">
        <v>1</v>
      </c>
      <c r="L867" s="242">
        <v>0</v>
      </c>
      <c r="M867" s="242"/>
      <c r="N867" s="243">
        <f t="shared" si="45"/>
        <v>0</v>
      </c>
      <c r="O867" s="243"/>
      <c r="P867" s="243"/>
      <c r="Q867" s="243"/>
      <c r="R867" s="122"/>
      <c r="T867" s="151" t="s">
        <v>5</v>
      </c>
      <c r="U867" s="42" t="s">
        <v>42</v>
      </c>
      <c r="W867" s="152">
        <f t="shared" si="46"/>
        <v>0</v>
      </c>
      <c r="X867" s="152">
        <v>5.0000000000000002E-5</v>
      </c>
      <c r="Y867" s="152">
        <f t="shared" si="47"/>
        <v>5.0000000000000002E-5</v>
      </c>
      <c r="Z867" s="152">
        <v>0</v>
      </c>
      <c r="AA867" s="153">
        <f t="shared" si="48"/>
        <v>0</v>
      </c>
      <c r="AR867" s="20" t="s">
        <v>246</v>
      </c>
      <c r="AT867" s="20" t="s">
        <v>156</v>
      </c>
      <c r="AU867" s="20" t="s">
        <v>134</v>
      </c>
      <c r="AY867" s="20" t="s">
        <v>155</v>
      </c>
      <c r="BE867" s="96">
        <f t="shared" si="49"/>
        <v>0</v>
      </c>
      <c r="BF867" s="96">
        <f t="shared" si="50"/>
        <v>0</v>
      </c>
      <c r="BG867" s="96">
        <f t="shared" si="51"/>
        <v>0</v>
      </c>
      <c r="BH867" s="96">
        <f t="shared" si="52"/>
        <v>0</v>
      </c>
      <c r="BI867" s="96">
        <f t="shared" si="53"/>
        <v>0</v>
      </c>
      <c r="BJ867" s="20" t="s">
        <v>134</v>
      </c>
      <c r="BK867" s="154">
        <f t="shared" si="54"/>
        <v>0</v>
      </c>
      <c r="BL867" s="20" t="s">
        <v>246</v>
      </c>
      <c r="BM867" s="20" t="s">
        <v>1197</v>
      </c>
    </row>
    <row r="868" spans="2:65" s="1" customFormat="1" ht="38.25" customHeight="1">
      <c r="B868" s="119"/>
      <c r="C868" s="172" t="s">
        <v>1198</v>
      </c>
      <c r="D868" s="172" t="s">
        <v>472</v>
      </c>
      <c r="E868" s="173" t="s">
        <v>1199</v>
      </c>
      <c r="F868" s="262" t="s">
        <v>1200</v>
      </c>
      <c r="G868" s="262"/>
      <c r="H868" s="262"/>
      <c r="I868" s="262"/>
      <c r="J868" s="174" t="s">
        <v>353</v>
      </c>
      <c r="K868" s="175">
        <v>1</v>
      </c>
      <c r="L868" s="263">
        <v>0</v>
      </c>
      <c r="M868" s="263"/>
      <c r="N868" s="264">
        <f t="shared" si="45"/>
        <v>0</v>
      </c>
      <c r="O868" s="243"/>
      <c r="P868" s="243"/>
      <c r="Q868" s="243"/>
      <c r="R868" s="122"/>
      <c r="T868" s="151" t="s">
        <v>5</v>
      </c>
      <c r="U868" s="42" t="s">
        <v>42</v>
      </c>
      <c r="W868" s="152">
        <f t="shared" si="46"/>
        <v>0</v>
      </c>
      <c r="X868" s="152">
        <v>0</v>
      </c>
      <c r="Y868" s="152">
        <f t="shared" si="47"/>
        <v>0</v>
      </c>
      <c r="Z868" s="152">
        <v>0</v>
      </c>
      <c r="AA868" s="153">
        <f t="shared" si="48"/>
        <v>0</v>
      </c>
      <c r="AR868" s="20" t="s">
        <v>356</v>
      </c>
      <c r="AT868" s="20" t="s">
        <v>472</v>
      </c>
      <c r="AU868" s="20" t="s">
        <v>134</v>
      </c>
      <c r="AY868" s="20" t="s">
        <v>155</v>
      </c>
      <c r="BE868" s="96">
        <f t="shared" si="49"/>
        <v>0</v>
      </c>
      <c r="BF868" s="96">
        <f t="shared" si="50"/>
        <v>0</v>
      </c>
      <c r="BG868" s="96">
        <f t="shared" si="51"/>
        <v>0</v>
      </c>
      <c r="BH868" s="96">
        <f t="shared" si="52"/>
        <v>0</v>
      </c>
      <c r="BI868" s="96">
        <f t="shared" si="53"/>
        <v>0</v>
      </c>
      <c r="BJ868" s="20" t="s">
        <v>134</v>
      </c>
      <c r="BK868" s="154">
        <f t="shared" si="54"/>
        <v>0</v>
      </c>
      <c r="BL868" s="20" t="s">
        <v>246</v>
      </c>
      <c r="BM868" s="20" t="s">
        <v>1201</v>
      </c>
    </row>
    <row r="869" spans="2:65" s="1" customFormat="1" ht="16.5" customHeight="1">
      <c r="B869" s="119"/>
      <c r="C869" s="146" t="s">
        <v>1202</v>
      </c>
      <c r="D869" s="146" t="s">
        <v>156</v>
      </c>
      <c r="E869" s="147" t="s">
        <v>1203</v>
      </c>
      <c r="F869" s="241" t="s">
        <v>1204</v>
      </c>
      <c r="G869" s="241"/>
      <c r="H869" s="241"/>
      <c r="I869" s="241"/>
      <c r="J869" s="148" t="s">
        <v>353</v>
      </c>
      <c r="K869" s="149">
        <v>1</v>
      </c>
      <c r="L869" s="242">
        <v>0</v>
      </c>
      <c r="M869" s="242"/>
      <c r="N869" s="243">
        <f t="shared" si="45"/>
        <v>0</v>
      </c>
      <c r="O869" s="243"/>
      <c r="P869" s="243"/>
      <c r="Q869" s="243"/>
      <c r="R869" s="122"/>
      <c r="T869" s="151" t="s">
        <v>5</v>
      </c>
      <c r="U869" s="42" t="s">
        <v>42</v>
      </c>
      <c r="W869" s="152">
        <f t="shared" si="46"/>
        <v>0</v>
      </c>
      <c r="X869" s="152">
        <v>5.0000000000000002E-5</v>
      </c>
      <c r="Y869" s="152">
        <f t="shared" si="47"/>
        <v>5.0000000000000002E-5</v>
      </c>
      <c r="Z869" s="152">
        <v>0</v>
      </c>
      <c r="AA869" s="153">
        <f t="shared" si="48"/>
        <v>0</v>
      </c>
      <c r="AR869" s="20" t="s">
        <v>246</v>
      </c>
      <c r="AT869" s="20" t="s">
        <v>156</v>
      </c>
      <c r="AU869" s="20" t="s">
        <v>134</v>
      </c>
      <c r="AY869" s="20" t="s">
        <v>155</v>
      </c>
      <c r="BE869" s="96">
        <f t="shared" si="49"/>
        <v>0</v>
      </c>
      <c r="BF869" s="96">
        <f t="shared" si="50"/>
        <v>0</v>
      </c>
      <c r="BG869" s="96">
        <f t="shared" si="51"/>
        <v>0</v>
      </c>
      <c r="BH869" s="96">
        <f t="shared" si="52"/>
        <v>0</v>
      </c>
      <c r="BI869" s="96">
        <f t="shared" si="53"/>
        <v>0</v>
      </c>
      <c r="BJ869" s="20" t="s">
        <v>134</v>
      </c>
      <c r="BK869" s="154">
        <f t="shared" si="54"/>
        <v>0</v>
      </c>
      <c r="BL869" s="20" t="s">
        <v>246</v>
      </c>
      <c r="BM869" s="20" t="s">
        <v>1205</v>
      </c>
    </row>
    <row r="870" spans="2:65" s="1" customFormat="1" ht="25.5" customHeight="1">
      <c r="B870" s="119"/>
      <c r="C870" s="172" t="s">
        <v>1206</v>
      </c>
      <c r="D870" s="172" t="s">
        <v>472</v>
      </c>
      <c r="E870" s="173" t="s">
        <v>1207</v>
      </c>
      <c r="F870" s="262" t="s">
        <v>1208</v>
      </c>
      <c r="G870" s="262"/>
      <c r="H870" s="262"/>
      <c r="I870" s="262"/>
      <c r="J870" s="174" t="s">
        <v>353</v>
      </c>
      <c r="K870" s="175">
        <v>1</v>
      </c>
      <c r="L870" s="263">
        <v>0</v>
      </c>
      <c r="M870" s="263"/>
      <c r="N870" s="264">
        <f t="shared" si="45"/>
        <v>0</v>
      </c>
      <c r="O870" s="243"/>
      <c r="P870" s="243"/>
      <c r="Q870" s="243"/>
      <c r="R870" s="122"/>
      <c r="T870" s="151" t="s">
        <v>5</v>
      </c>
      <c r="U870" s="42" t="s">
        <v>42</v>
      </c>
      <c r="W870" s="152">
        <f t="shared" si="46"/>
        <v>0</v>
      </c>
      <c r="X870" s="152">
        <v>1.4999999999999999E-2</v>
      </c>
      <c r="Y870" s="152">
        <f t="shared" si="47"/>
        <v>1.4999999999999999E-2</v>
      </c>
      <c r="Z870" s="152">
        <v>0</v>
      </c>
      <c r="AA870" s="153">
        <f t="shared" si="48"/>
        <v>0</v>
      </c>
      <c r="AR870" s="20" t="s">
        <v>356</v>
      </c>
      <c r="AT870" s="20" t="s">
        <v>472</v>
      </c>
      <c r="AU870" s="20" t="s">
        <v>134</v>
      </c>
      <c r="AY870" s="20" t="s">
        <v>155</v>
      </c>
      <c r="BE870" s="96">
        <f t="shared" si="49"/>
        <v>0</v>
      </c>
      <c r="BF870" s="96">
        <f t="shared" si="50"/>
        <v>0</v>
      </c>
      <c r="BG870" s="96">
        <f t="shared" si="51"/>
        <v>0</v>
      </c>
      <c r="BH870" s="96">
        <f t="shared" si="52"/>
        <v>0</v>
      </c>
      <c r="BI870" s="96">
        <f t="shared" si="53"/>
        <v>0</v>
      </c>
      <c r="BJ870" s="20" t="s">
        <v>134</v>
      </c>
      <c r="BK870" s="154">
        <f t="shared" si="54"/>
        <v>0</v>
      </c>
      <c r="BL870" s="20" t="s">
        <v>246</v>
      </c>
      <c r="BM870" s="20" t="s">
        <v>1209</v>
      </c>
    </row>
    <row r="871" spans="2:65" s="1" customFormat="1" ht="25.5" customHeight="1">
      <c r="B871" s="119"/>
      <c r="C871" s="146" t="s">
        <v>1210</v>
      </c>
      <c r="D871" s="146" t="s">
        <v>156</v>
      </c>
      <c r="E871" s="147" t="s">
        <v>1211</v>
      </c>
      <c r="F871" s="241" t="s">
        <v>1212</v>
      </c>
      <c r="G871" s="241"/>
      <c r="H871" s="241"/>
      <c r="I871" s="241"/>
      <c r="J871" s="148" t="s">
        <v>474</v>
      </c>
      <c r="K871" s="149">
        <v>178.17099999999999</v>
      </c>
      <c r="L871" s="242">
        <v>0</v>
      </c>
      <c r="M871" s="242"/>
      <c r="N871" s="243">
        <f t="shared" si="45"/>
        <v>0</v>
      </c>
      <c r="O871" s="243"/>
      <c r="P871" s="243"/>
      <c r="Q871" s="243"/>
      <c r="R871" s="122"/>
      <c r="T871" s="151" t="s">
        <v>5</v>
      </c>
      <c r="U871" s="42" t="s">
        <v>42</v>
      </c>
      <c r="W871" s="152">
        <f t="shared" si="46"/>
        <v>0</v>
      </c>
      <c r="X871" s="152">
        <v>2.1000000000000001E-4</v>
      </c>
      <c r="Y871" s="152">
        <f t="shared" si="47"/>
        <v>3.7415909999999997E-2</v>
      </c>
      <c r="Z871" s="152">
        <v>0</v>
      </c>
      <c r="AA871" s="153">
        <f t="shared" si="48"/>
        <v>0</v>
      </c>
      <c r="AR871" s="20" t="s">
        <v>246</v>
      </c>
      <c r="AT871" s="20" t="s">
        <v>156</v>
      </c>
      <c r="AU871" s="20" t="s">
        <v>134</v>
      </c>
      <c r="AY871" s="20" t="s">
        <v>155</v>
      </c>
      <c r="BE871" s="96">
        <f t="shared" si="49"/>
        <v>0</v>
      </c>
      <c r="BF871" s="96">
        <f t="shared" si="50"/>
        <v>0</v>
      </c>
      <c r="BG871" s="96">
        <f t="shared" si="51"/>
        <v>0</v>
      </c>
      <c r="BH871" s="96">
        <f t="shared" si="52"/>
        <v>0</v>
      </c>
      <c r="BI871" s="96">
        <f t="shared" si="53"/>
        <v>0</v>
      </c>
      <c r="BJ871" s="20" t="s">
        <v>134</v>
      </c>
      <c r="BK871" s="154">
        <f t="shared" si="54"/>
        <v>0</v>
      </c>
      <c r="BL871" s="20" t="s">
        <v>246</v>
      </c>
      <c r="BM871" s="20" t="s">
        <v>1213</v>
      </c>
    </row>
    <row r="872" spans="2:65" s="12" customFormat="1" ht="16.5" customHeight="1">
      <c r="B872" s="167"/>
      <c r="E872" s="168" t="s">
        <v>5</v>
      </c>
      <c r="F872" s="256" t="s">
        <v>1214</v>
      </c>
      <c r="G872" s="257"/>
      <c r="H872" s="257"/>
      <c r="I872" s="257"/>
      <c r="K872" s="168" t="s">
        <v>5</v>
      </c>
      <c r="R872" s="169"/>
      <c r="T872" s="170"/>
      <c r="AA872" s="171"/>
      <c r="AT872" s="168" t="s">
        <v>163</v>
      </c>
      <c r="AU872" s="168" t="s">
        <v>134</v>
      </c>
      <c r="AV872" s="12" t="s">
        <v>80</v>
      </c>
      <c r="AW872" s="12" t="s">
        <v>32</v>
      </c>
      <c r="AX872" s="12" t="s">
        <v>75</v>
      </c>
      <c r="AY872" s="168" t="s">
        <v>155</v>
      </c>
    </row>
    <row r="873" spans="2:65" s="10" customFormat="1" ht="16.5" customHeight="1">
      <c r="B873" s="155"/>
      <c r="E873" s="156" t="s">
        <v>5</v>
      </c>
      <c r="F873" s="252" t="s">
        <v>1215</v>
      </c>
      <c r="G873" s="253"/>
      <c r="H873" s="253"/>
      <c r="I873" s="253"/>
      <c r="K873" s="157">
        <v>19.989999999999998</v>
      </c>
      <c r="R873" s="158"/>
      <c r="T873" s="159"/>
      <c r="AA873" s="160"/>
      <c r="AT873" s="156" t="s">
        <v>163</v>
      </c>
      <c r="AU873" s="156" t="s">
        <v>134</v>
      </c>
      <c r="AV873" s="10" t="s">
        <v>134</v>
      </c>
      <c r="AW873" s="10" t="s">
        <v>32</v>
      </c>
      <c r="AX873" s="10" t="s">
        <v>75</v>
      </c>
      <c r="AY873" s="156" t="s">
        <v>155</v>
      </c>
    </row>
    <row r="874" spans="2:65" s="12" customFormat="1" ht="16.5" customHeight="1">
      <c r="B874" s="167"/>
      <c r="E874" s="168" t="s">
        <v>5</v>
      </c>
      <c r="F874" s="260" t="s">
        <v>1216</v>
      </c>
      <c r="G874" s="261"/>
      <c r="H874" s="261"/>
      <c r="I874" s="261"/>
      <c r="K874" s="168" t="s">
        <v>5</v>
      </c>
      <c r="R874" s="169"/>
      <c r="T874" s="170"/>
      <c r="AA874" s="171"/>
      <c r="AT874" s="168" t="s">
        <v>163</v>
      </c>
      <c r="AU874" s="168" t="s">
        <v>134</v>
      </c>
      <c r="AV874" s="12" t="s">
        <v>80</v>
      </c>
      <c r="AW874" s="12" t="s">
        <v>32</v>
      </c>
      <c r="AX874" s="12" t="s">
        <v>75</v>
      </c>
      <c r="AY874" s="168" t="s">
        <v>155</v>
      </c>
    </row>
    <row r="875" spans="2:65" s="10" customFormat="1" ht="16.5" customHeight="1">
      <c r="B875" s="155"/>
      <c r="E875" s="156" t="s">
        <v>5</v>
      </c>
      <c r="F875" s="252" t="s">
        <v>1217</v>
      </c>
      <c r="G875" s="253"/>
      <c r="H875" s="253"/>
      <c r="I875" s="253"/>
      <c r="K875" s="157">
        <v>19.448</v>
      </c>
      <c r="R875" s="158"/>
      <c r="T875" s="159"/>
      <c r="AA875" s="160"/>
      <c r="AT875" s="156" t="s">
        <v>163</v>
      </c>
      <c r="AU875" s="156" t="s">
        <v>134</v>
      </c>
      <c r="AV875" s="10" t="s">
        <v>134</v>
      </c>
      <c r="AW875" s="10" t="s">
        <v>32</v>
      </c>
      <c r="AX875" s="10" t="s">
        <v>75</v>
      </c>
      <c r="AY875" s="156" t="s">
        <v>155</v>
      </c>
    </row>
    <row r="876" spans="2:65" s="12" customFormat="1" ht="16.5" customHeight="1">
      <c r="B876" s="167"/>
      <c r="E876" s="168" t="s">
        <v>5</v>
      </c>
      <c r="F876" s="260" t="s">
        <v>1218</v>
      </c>
      <c r="G876" s="261"/>
      <c r="H876" s="261"/>
      <c r="I876" s="261"/>
      <c r="K876" s="168" t="s">
        <v>5</v>
      </c>
      <c r="R876" s="169"/>
      <c r="T876" s="170"/>
      <c r="AA876" s="171"/>
      <c r="AT876" s="168" t="s">
        <v>163</v>
      </c>
      <c r="AU876" s="168" t="s">
        <v>134</v>
      </c>
      <c r="AV876" s="12" t="s">
        <v>80</v>
      </c>
      <c r="AW876" s="12" t="s">
        <v>32</v>
      </c>
      <c r="AX876" s="12" t="s">
        <v>75</v>
      </c>
      <c r="AY876" s="168" t="s">
        <v>155</v>
      </c>
    </row>
    <row r="877" spans="2:65" s="10" customFormat="1" ht="16.5" customHeight="1">
      <c r="B877" s="155"/>
      <c r="E877" s="156" t="s">
        <v>5</v>
      </c>
      <c r="F877" s="252" t="s">
        <v>1219</v>
      </c>
      <c r="G877" s="253"/>
      <c r="H877" s="253"/>
      <c r="I877" s="253"/>
      <c r="K877" s="157">
        <v>32.521999999999998</v>
      </c>
      <c r="R877" s="158"/>
      <c r="T877" s="159"/>
      <c r="AA877" s="160"/>
      <c r="AT877" s="156" t="s">
        <v>163</v>
      </c>
      <c r="AU877" s="156" t="s">
        <v>134</v>
      </c>
      <c r="AV877" s="10" t="s">
        <v>134</v>
      </c>
      <c r="AW877" s="10" t="s">
        <v>32</v>
      </c>
      <c r="AX877" s="10" t="s">
        <v>75</v>
      </c>
      <c r="AY877" s="156" t="s">
        <v>155</v>
      </c>
    </row>
    <row r="878" spans="2:65" s="12" customFormat="1" ht="16.5" customHeight="1">
      <c r="B878" s="167"/>
      <c r="E878" s="168" t="s">
        <v>5</v>
      </c>
      <c r="F878" s="260" t="s">
        <v>1220</v>
      </c>
      <c r="G878" s="261"/>
      <c r="H878" s="261"/>
      <c r="I878" s="261"/>
      <c r="K878" s="168" t="s">
        <v>5</v>
      </c>
      <c r="R878" s="169"/>
      <c r="T878" s="170"/>
      <c r="AA878" s="171"/>
      <c r="AT878" s="168" t="s">
        <v>163</v>
      </c>
      <c r="AU878" s="168" t="s">
        <v>134</v>
      </c>
      <c r="AV878" s="12" t="s">
        <v>80</v>
      </c>
      <c r="AW878" s="12" t="s">
        <v>32</v>
      </c>
      <c r="AX878" s="12" t="s">
        <v>75</v>
      </c>
      <c r="AY878" s="168" t="s">
        <v>155</v>
      </c>
    </row>
    <row r="879" spans="2:65" s="10" customFormat="1" ht="16.5" customHeight="1">
      <c r="B879" s="155"/>
      <c r="E879" s="156" t="s">
        <v>5</v>
      </c>
      <c r="F879" s="252" t="s">
        <v>1221</v>
      </c>
      <c r="G879" s="253"/>
      <c r="H879" s="253"/>
      <c r="I879" s="253"/>
      <c r="K879" s="157">
        <v>56.829000000000001</v>
      </c>
      <c r="R879" s="158"/>
      <c r="T879" s="159"/>
      <c r="AA879" s="160"/>
      <c r="AT879" s="156" t="s">
        <v>163</v>
      </c>
      <c r="AU879" s="156" t="s">
        <v>134</v>
      </c>
      <c r="AV879" s="10" t="s">
        <v>134</v>
      </c>
      <c r="AW879" s="10" t="s">
        <v>32</v>
      </c>
      <c r="AX879" s="10" t="s">
        <v>75</v>
      </c>
      <c r="AY879" s="156" t="s">
        <v>155</v>
      </c>
    </row>
    <row r="880" spans="2:65" s="12" customFormat="1" ht="16.5" customHeight="1">
      <c r="B880" s="167"/>
      <c r="E880" s="168" t="s">
        <v>5</v>
      </c>
      <c r="F880" s="260" t="s">
        <v>1222</v>
      </c>
      <c r="G880" s="261"/>
      <c r="H880" s="261"/>
      <c r="I880" s="261"/>
      <c r="K880" s="168" t="s">
        <v>5</v>
      </c>
      <c r="R880" s="169"/>
      <c r="T880" s="170"/>
      <c r="AA880" s="171"/>
      <c r="AT880" s="168" t="s">
        <v>163</v>
      </c>
      <c r="AU880" s="168" t="s">
        <v>134</v>
      </c>
      <c r="AV880" s="12" t="s">
        <v>80</v>
      </c>
      <c r="AW880" s="12" t="s">
        <v>32</v>
      </c>
      <c r="AX880" s="12" t="s">
        <v>75</v>
      </c>
      <c r="AY880" s="168" t="s">
        <v>155</v>
      </c>
    </row>
    <row r="881" spans="2:65" s="10" customFormat="1" ht="16.5" customHeight="1">
      <c r="B881" s="155"/>
      <c r="E881" s="156" t="s">
        <v>5</v>
      </c>
      <c r="F881" s="252" t="s">
        <v>1223</v>
      </c>
      <c r="G881" s="253"/>
      <c r="H881" s="253"/>
      <c r="I881" s="253"/>
      <c r="K881" s="157">
        <v>12.24</v>
      </c>
      <c r="R881" s="158"/>
      <c r="T881" s="159"/>
      <c r="AA881" s="160"/>
      <c r="AT881" s="156" t="s">
        <v>163</v>
      </c>
      <c r="AU881" s="156" t="s">
        <v>134</v>
      </c>
      <c r="AV881" s="10" t="s">
        <v>134</v>
      </c>
      <c r="AW881" s="10" t="s">
        <v>32</v>
      </c>
      <c r="AX881" s="10" t="s">
        <v>75</v>
      </c>
      <c r="AY881" s="156" t="s">
        <v>155</v>
      </c>
    </row>
    <row r="882" spans="2:65" s="12" customFormat="1" ht="16.5" customHeight="1">
      <c r="B882" s="167"/>
      <c r="E882" s="168" t="s">
        <v>5</v>
      </c>
      <c r="F882" s="260" t="s">
        <v>1224</v>
      </c>
      <c r="G882" s="261"/>
      <c r="H882" s="261"/>
      <c r="I882" s="261"/>
      <c r="K882" s="168" t="s">
        <v>5</v>
      </c>
      <c r="R882" s="169"/>
      <c r="T882" s="170"/>
      <c r="AA882" s="171"/>
      <c r="AT882" s="168" t="s">
        <v>163</v>
      </c>
      <c r="AU882" s="168" t="s">
        <v>134</v>
      </c>
      <c r="AV882" s="12" t="s">
        <v>80</v>
      </c>
      <c r="AW882" s="12" t="s">
        <v>32</v>
      </c>
      <c r="AX882" s="12" t="s">
        <v>75</v>
      </c>
      <c r="AY882" s="168" t="s">
        <v>155</v>
      </c>
    </row>
    <row r="883" spans="2:65" s="10" customFormat="1" ht="16.5" customHeight="1">
      <c r="B883" s="155"/>
      <c r="E883" s="156" t="s">
        <v>5</v>
      </c>
      <c r="F883" s="252" t="s">
        <v>1225</v>
      </c>
      <c r="G883" s="253"/>
      <c r="H883" s="253"/>
      <c r="I883" s="253"/>
      <c r="K883" s="157">
        <v>37.142000000000003</v>
      </c>
      <c r="R883" s="158"/>
      <c r="T883" s="159"/>
      <c r="AA883" s="160"/>
      <c r="AT883" s="156" t="s">
        <v>163</v>
      </c>
      <c r="AU883" s="156" t="s">
        <v>134</v>
      </c>
      <c r="AV883" s="10" t="s">
        <v>134</v>
      </c>
      <c r="AW883" s="10" t="s">
        <v>32</v>
      </c>
      <c r="AX883" s="10" t="s">
        <v>75</v>
      </c>
      <c r="AY883" s="156" t="s">
        <v>155</v>
      </c>
    </row>
    <row r="884" spans="2:65" s="11" customFormat="1" ht="16.5" customHeight="1">
      <c r="B884" s="161"/>
      <c r="E884" s="162" t="s">
        <v>5</v>
      </c>
      <c r="F884" s="254" t="s">
        <v>166</v>
      </c>
      <c r="G884" s="255"/>
      <c r="H884" s="255"/>
      <c r="I884" s="255"/>
      <c r="K884" s="163">
        <v>178.17099999999999</v>
      </c>
      <c r="R884" s="164"/>
      <c r="T884" s="165"/>
      <c r="AA884" s="166"/>
      <c r="AT884" s="162" t="s">
        <v>163</v>
      </c>
      <c r="AU884" s="162" t="s">
        <v>134</v>
      </c>
      <c r="AV884" s="11" t="s">
        <v>160</v>
      </c>
      <c r="AW884" s="11" t="s">
        <v>32</v>
      </c>
      <c r="AX884" s="11" t="s">
        <v>80</v>
      </c>
      <c r="AY884" s="162" t="s">
        <v>155</v>
      </c>
    </row>
    <row r="885" spans="2:65" s="1" customFormat="1" ht="38.25" customHeight="1">
      <c r="B885" s="119"/>
      <c r="C885" s="172" t="s">
        <v>1226</v>
      </c>
      <c r="D885" s="172" t="s">
        <v>472</v>
      </c>
      <c r="E885" s="173" t="s">
        <v>1227</v>
      </c>
      <c r="F885" s="262" t="s">
        <v>1228</v>
      </c>
      <c r="G885" s="262"/>
      <c r="H885" s="262"/>
      <c r="I885" s="262"/>
      <c r="J885" s="174" t="s">
        <v>249</v>
      </c>
      <c r="K885" s="175">
        <v>193.649</v>
      </c>
      <c r="L885" s="263">
        <v>0</v>
      </c>
      <c r="M885" s="263"/>
      <c r="N885" s="264">
        <f>ROUND(L885*K885,3)</f>
        <v>0</v>
      </c>
      <c r="O885" s="243"/>
      <c r="P885" s="243"/>
      <c r="Q885" s="243"/>
      <c r="R885" s="122"/>
      <c r="T885" s="151" t="s">
        <v>5</v>
      </c>
      <c r="U885" s="42" t="s">
        <v>42</v>
      </c>
      <c r="W885" s="152">
        <f>V885*K885</f>
        <v>0</v>
      </c>
      <c r="X885" s="152">
        <v>0.4</v>
      </c>
      <c r="Y885" s="152">
        <f>X885*K885</f>
        <v>77.459600000000009</v>
      </c>
      <c r="Z885" s="152">
        <v>0</v>
      </c>
      <c r="AA885" s="153">
        <f>Z885*K885</f>
        <v>0</v>
      </c>
      <c r="AR885" s="20" t="s">
        <v>356</v>
      </c>
      <c r="AT885" s="20" t="s">
        <v>472</v>
      </c>
      <c r="AU885" s="20" t="s">
        <v>134</v>
      </c>
      <c r="AY885" s="20" t="s">
        <v>155</v>
      </c>
      <c r="BE885" s="96">
        <f>IF(U885="základná",N885,0)</f>
        <v>0</v>
      </c>
      <c r="BF885" s="96">
        <f>IF(U885="znížená",N885,0)</f>
        <v>0</v>
      </c>
      <c r="BG885" s="96">
        <f>IF(U885="zákl. prenesená",N885,0)</f>
        <v>0</v>
      </c>
      <c r="BH885" s="96">
        <f>IF(U885="zníž. prenesená",N885,0)</f>
        <v>0</v>
      </c>
      <c r="BI885" s="96">
        <f>IF(U885="nulová",N885,0)</f>
        <v>0</v>
      </c>
      <c r="BJ885" s="20" t="s">
        <v>134</v>
      </c>
      <c r="BK885" s="154">
        <f>ROUND(L885*K885,3)</f>
        <v>0</v>
      </c>
      <c r="BL885" s="20" t="s">
        <v>246</v>
      </c>
      <c r="BM885" s="20" t="s">
        <v>1229</v>
      </c>
    </row>
    <row r="886" spans="2:65" s="12" customFormat="1" ht="16.5" customHeight="1">
      <c r="B886" s="167"/>
      <c r="E886" s="168" t="s">
        <v>5</v>
      </c>
      <c r="F886" s="256" t="s">
        <v>1214</v>
      </c>
      <c r="G886" s="257"/>
      <c r="H886" s="257"/>
      <c r="I886" s="257"/>
      <c r="K886" s="168" t="s">
        <v>5</v>
      </c>
      <c r="R886" s="169"/>
      <c r="T886" s="170"/>
      <c r="AA886" s="171"/>
      <c r="AT886" s="168" t="s">
        <v>163</v>
      </c>
      <c r="AU886" s="168" t="s">
        <v>134</v>
      </c>
      <c r="AV886" s="12" t="s">
        <v>80</v>
      </c>
      <c r="AW886" s="12" t="s">
        <v>32</v>
      </c>
      <c r="AX886" s="12" t="s">
        <v>75</v>
      </c>
      <c r="AY886" s="168" t="s">
        <v>155</v>
      </c>
    </row>
    <row r="887" spans="2:65" s="10" customFormat="1" ht="16.5" customHeight="1">
      <c r="B887" s="155"/>
      <c r="E887" s="156" t="s">
        <v>5</v>
      </c>
      <c r="F887" s="252" t="s">
        <v>1230</v>
      </c>
      <c r="G887" s="253"/>
      <c r="H887" s="253"/>
      <c r="I887" s="253"/>
      <c r="K887" s="157">
        <v>21.181999999999999</v>
      </c>
      <c r="R887" s="158"/>
      <c r="T887" s="159"/>
      <c r="AA887" s="160"/>
      <c r="AT887" s="156" t="s">
        <v>163</v>
      </c>
      <c r="AU887" s="156" t="s">
        <v>134</v>
      </c>
      <c r="AV887" s="10" t="s">
        <v>134</v>
      </c>
      <c r="AW887" s="10" t="s">
        <v>32</v>
      </c>
      <c r="AX887" s="10" t="s">
        <v>75</v>
      </c>
      <c r="AY887" s="156" t="s">
        <v>155</v>
      </c>
    </row>
    <row r="888" spans="2:65" s="12" customFormat="1" ht="16.5" customHeight="1">
      <c r="B888" s="167"/>
      <c r="E888" s="168" t="s">
        <v>5</v>
      </c>
      <c r="F888" s="260" t="s">
        <v>1216</v>
      </c>
      <c r="G888" s="261"/>
      <c r="H888" s="261"/>
      <c r="I888" s="261"/>
      <c r="K888" s="168" t="s">
        <v>5</v>
      </c>
      <c r="R888" s="169"/>
      <c r="T888" s="170"/>
      <c r="AA888" s="171"/>
      <c r="AT888" s="168" t="s">
        <v>163</v>
      </c>
      <c r="AU888" s="168" t="s">
        <v>134</v>
      </c>
      <c r="AV888" s="12" t="s">
        <v>80</v>
      </c>
      <c r="AW888" s="12" t="s">
        <v>32</v>
      </c>
      <c r="AX888" s="12" t="s">
        <v>75</v>
      </c>
      <c r="AY888" s="168" t="s">
        <v>155</v>
      </c>
    </row>
    <row r="889" spans="2:65" s="10" customFormat="1" ht="16.5" customHeight="1">
      <c r="B889" s="155"/>
      <c r="E889" s="156" t="s">
        <v>5</v>
      </c>
      <c r="F889" s="252" t="s">
        <v>1231</v>
      </c>
      <c r="G889" s="253"/>
      <c r="H889" s="253"/>
      <c r="I889" s="253"/>
      <c r="K889" s="157">
        <v>20.356000000000002</v>
      </c>
      <c r="R889" s="158"/>
      <c r="T889" s="159"/>
      <c r="AA889" s="160"/>
      <c r="AT889" s="156" t="s">
        <v>163</v>
      </c>
      <c r="AU889" s="156" t="s">
        <v>134</v>
      </c>
      <c r="AV889" s="10" t="s">
        <v>134</v>
      </c>
      <c r="AW889" s="10" t="s">
        <v>32</v>
      </c>
      <c r="AX889" s="10" t="s">
        <v>75</v>
      </c>
      <c r="AY889" s="156" t="s">
        <v>155</v>
      </c>
    </row>
    <row r="890" spans="2:65" s="12" customFormat="1" ht="16.5" customHeight="1">
      <c r="B890" s="167"/>
      <c r="E890" s="168" t="s">
        <v>5</v>
      </c>
      <c r="F890" s="260" t="s">
        <v>1218</v>
      </c>
      <c r="G890" s="261"/>
      <c r="H890" s="261"/>
      <c r="I890" s="261"/>
      <c r="K890" s="168" t="s">
        <v>5</v>
      </c>
      <c r="R890" s="169"/>
      <c r="T890" s="170"/>
      <c r="AA890" s="171"/>
      <c r="AT890" s="168" t="s">
        <v>163</v>
      </c>
      <c r="AU890" s="168" t="s">
        <v>134</v>
      </c>
      <c r="AV890" s="12" t="s">
        <v>80</v>
      </c>
      <c r="AW890" s="12" t="s">
        <v>32</v>
      </c>
      <c r="AX890" s="12" t="s">
        <v>75</v>
      </c>
      <c r="AY890" s="168" t="s">
        <v>155</v>
      </c>
    </row>
    <row r="891" spans="2:65" s="10" customFormat="1" ht="16.5" customHeight="1">
      <c r="B891" s="155"/>
      <c r="E891" s="156" t="s">
        <v>5</v>
      </c>
      <c r="F891" s="252" t="s">
        <v>1232</v>
      </c>
      <c r="G891" s="253"/>
      <c r="H891" s="253"/>
      <c r="I891" s="253"/>
      <c r="K891" s="157">
        <v>38.19</v>
      </c>
      <c r="R891" s="158"/>
      <c r="T891" s="159"/>
      <c r="AA891" s="160"/>
      <c r="AT891" s="156" t="s">
        <v>163</v>
      </c>
      <c r="AU891" s="156" t="s">
        <v>134</v>
      </c>
      <c r="AV891" s="10" t="s">
        <v>134</v>
      </c>
      <c r="AW891" s="10" t="s">
        <v>32</v>
      </c>
      <c r="AX891" s="10" t="s">
        <v>75</v>
      </c>
      <c r="AY891" s="156" t="s">
        <v>155</v>
      </c>
    </row>
    <row r="892" spans="2:65" s="12" customFormat="1" ht="16.5" customHeight="1">
      <c r="B892" s="167"/>
      <c r="E892" s="168" t="s">
        <v>5</v>
      </c>
      <c r="F892" s="260" t="s">
        <v>1220</v>
      </c>
      <c r="G892" s="261"/>
      <c r="H892" s="261"/>
      <c r="I892" s="261"/>
      <c r="K892" s="168" t="s">
        <v>5</v>
      </c>
      <c r="R892" s="169"/>
      <c r="T892" s="170"/>
      <c r="AA892" s="171"/>
      <c r="AT892" s="168" t="s">
        <v>163</v>
      </c>
      <c r="AU892" s="168" t="s">
        <v>134</v>
      </c>
      <c r="AV892" s="12" t="s">
        <v>80</v>
      </c>
      <c r="AW892" s="12" t="s">
        <v>32</v>
      </c>
      <c r="AX892" s="12" t="s">
        <v>75</v>
      </c>
      <c r="AY892" s="168" t="s">
        <v>155</v>
      </c>
    </row>
    <row r="893" spans="2:65" s="10" customFormat="1" ht="16.5" customHeight="1">
      <c r="B893" s="155"/>
      <c r="E893" s="156" t="s">
        <v>5</v>
      </c>
      <c r="F893" s="252" t="s">
        <v>1233</v>
      </c>
      <c r="G893" s="253"/>
      <c r="H893" s="253"/>
      <c r="I893" s="253"/>
      <c r="K893" s="157">
        <v>20.055</v>
      </c>
      <c r="R893" s="158"/>
      <c r="T893" s="159"/>
      <c r="AA893" s="160"/>
      <c r="AT893" s="156" t="s">
        <v>163</v>
      </c>
      <c r="AU893" s="156" t="s">
        <v>134</v>
      </c>
      <c r="AV893" s="10" t="s">
        <v>134</v>
      </c>
      <c r="AW893" s="10" t="s">
        <v>32</v>
      </c>
      <c r="AX893" s="10" t="s">
        <v>75</v>
      </c>
      <c r="AY893" s="156" t="s">
        <v>155</v>
      </c>
    </row>
    <row r="894" spans="2:65" s="10" customFormat="1" ht="16.5" customHeight="1">
      <c r="B894" s="155"/>
      <c r="E894" s="156" t="s">
        <v>5</v>
      </c>
      <c r="F894" s="252" t="s">
        <v>1234</v>
      </c>
      <c r="G894" s="253"/>
      <c r="H894" s="253"/>
      <c r="I894" s="253"/>
      <c r="K894" s="157">
        <v>43.798000000000002</v>
      </c>
      <c r="R894" s="158"/>
      <c r="T894" s="159"/>
      <c r="AA894" s="160"/>
      <c r="AT894" s="156" t="s">
        <v>163</v>
      </c>
      <c r="AU894" s="156" t="s">
        <v>134</v>
      </c>
      <c r="AV894" s="10" t="s">
        <v>134</v>
      </c>
      <c r="AW894" s="10" t="s">
        <v>32</v>
      </c>
      <c r="AX894" s="10" t="s">
        <v>75</v>
      </c>
      <c r="AY894" s="156" t="s">
        <v>155</v>
      </c>
    </row>
    <row r="895" spans="2:65" s="12" customFormat="1" ht="16.5" customHeight="1">
      <c r="B895" s="167"/>
      <c r="E895" s="168" t="s">
        <v>5</v>
      </c>
      <c r="F895" s="260" t="s">
        <v>1222</v>
      </c>
      <c r="G895" s="261"/>
      <c r="H895" s="261"/>
      <c r="I895" s="261"/>
      <c r="K895" s="168" t="s">
        <v>5</v>
      </c>
      <c r="R895" s="169"/>
      <c r="T895" s="170"/>
      <c r="AA895" s="171"/>
      <c r="AT895" s="168" t="s">
        <v>163</v>
      </c>
      <c r="AU895" s="168" t="s">
        <v>134</v>
      </c>
      <c r="AV895" s="12" t="s">
        <v>80</v>
      </c>
      <c r="AW895" s="12" t="s">
        <v>32</v>
      </c>
      <c r="AX895" s="12" t="s">
        <v>75</v>
      </c>
      <c r="AY895" s="168" t="s">
        <v>155</v>
      </c>
    </row>
    <row r="896" spans="2:65" s="10" customFormat="1" ht="16.5" customHeight="1">
      <c r="B896" s="155"/>
      <c r="E896" s="156" t="s">
        <v>5</v>
      </c>
      <c r="F896" s="252" t="s">
        <v>1235</v>
      </c>
      <c r="G896" s="253"/>
      <c r="H896" s="253"/>
      <c r="I896" s="253"/>
      <c r="K896" s="157">
        <v>9.0500000000000007</v>
      </c>
      <c r="R896" s="158"/>
      <c r="T896" s="159"/>
      <c r="AA896" s="160"/>
      <c r="AT896" s="156" t="s">
        <v>163</v>
      </c>
      <c r="AU896" s="156" t="s">
        <v>134</v>
      </c>
      <c r="AV896" s="10" t="s">
        <v>134</v>
      </c>
      <c r="AW896" s="10" t="s">
        <v>32</v>
      </c>
      <c r="AX896" s="10" t="s">
        <v>75</v>
      </c>
      <c r="AY896" s="156" t="s">
        <v>155</v>
      </c>
    </row>
    <row r="897" spans="2:65" s="12" customFormat="1" ht="16.5" customHeight="1">
      <c r="B897" s="167"/>
      <c r="E897" s="168" t="s">
        <v>5</v>
      </c>
      <c r="F897" s="260" t="s">
        <v>1224</v>
      </c>
      <c r="G897" s="261"/>
      <c r="H897" s="261"/>
      <c r="I897" s="261"/>
      <c r="K897" s="168" t="s">
        <v>5</v>
      </c>
      <c r="R897" s="169"/>
      <c r="T897" s="170"/>
      <c r="AA897" s="171"/>
      <c r="AT897" s="168" t="s">
        <v>163</v>
      </c>
      <c r="AU897" s="168" t="s">
        <v>134</v>
      </c>
      <c r="AV897" s="12" t="s">
        <v>80</v>
      </c>
      <c r="AW897" s="12" t="s">
        <v>32</v>
      </c>
      <c r="AX897" s="12" t="s">
        <v>75</v>
      </c>
      <c r="AY897" s="168" t="s">
        <v>155</v>
      </c>
    </row>
    <row r="898" spans="2:65" s="10" customFormat="1" ht="16.5" customHeight="1">
      <c r="B898" s="155"/>
      <c r="E898" s="156" t="s">
        <v>5</v>
      </c>
      <c r="F898" s="252" t="s">
        <v>1236</v>
      </c>
      <c r="G898" s="253"/>
      <c r="H898" s="253"/>
      <c r="I898" s="253"/>
      <c r="K898" s="157">
        <v>41.018000000000001</v>
      </c>
      <c r="R898" s="158"/>
      <c r="T898" s="159"/>
      <c r="AA898" s="160"/>
      <c r="AT898" s="156" t="s">
        <v>163</v>
      </c>
      <c r="AU898" s="156" t="s">
        <v>134</v>
      </c>
      <c r="AV898" s="10" t="s">
        <v>134</v>
      </c>
      <c r="AW898" s="10" t="s">
        <v>32</v>
      </c>
      <c r="AX898" s="10" t="s">
        <v>75</v>
      </c>
      <c r="AY898" s="156" t="s">
        <v>155</v>
      </c>
    </row>
    <row r="899" spans="2:65" s="11" customFormat="1" ht="16.5" customHeight="1">
      <c r="B899" s="161"/>
      <c r="E899" s="162" t="s">
        <v>5</v>
      </c>
      <c r="F899" s="254" t="s">
        <v>166</v>
      </c>
      <c r="G899" s="255"/>
      <c r="H899" s="255"/>
      <c r="I899" s="255"/>
      <c r="K899" s="163">
        <v>193.649</v>
      </c>
      <c r="R899" s="164"/>
      <c r="T899" s="165"/>
      <c r="AA899" s="166"/>
      <c r="AT899" s="162" t="s">
        <v>163</v>
      </c>
      <c r="AU899" s="162" t="s">
        <v>134</v>
      </c>
      <c r="AV899" s="11" t="s">
        <v>160</v>
      </c>
      <c r="AW899" s="11" t="s">
        <v>32</v>
      </c>
      <c r="AX899" s="11" t="s">
        <v>80</v>
      </c>
      <c r="AY899" s="162" t="s">
        <v>155</v>
      </c>
    </row>
    <row r="900" spans="2:65" s="1" customFormat="1" ht="16.5" customHeight="1">
      <c r="B900" s="119"/>
      <c r="C900" s="146" t="s">
        <v>1237</v>
      </c>
      <c r="D900" s="146" t="s">
        <v>156</v>
      </c>
      <c r="E900" s="147" t="s">
        <v>1238</v>
      </c>
      <c r="F900" s="241" t="s">
        <v>1239</v>
      </c>
      <c r="G900" s="241"/>
      <c r="H900" s="241"/>
      <c r="I900" s="241"/>
      <c r="J900" s="148" t="s">
        <v>474</v>
      </c>
      <c r="K900" s="149">
        <v>3.03</v>
      </c>
      <c r="L900" s="242">
        <v>0</v>
      </c>
      <c r="M900" s="242"/>
      <c r="N900" s="243">
        <f>ROUND(L900*K900,3)</f>
        <v>0</v>
      </c>
      <c r="O900" s="243"/>
      <c r="P900" s="243"/>
      <c r="Q900" s="243"/>
      <c r="R900" s="122"/>
      <c r="T900" s="151" t="s">
        <v>5</v>
      </c>
      <c r="U900" s="42" t="s">
        <v>42</v>
      </c>
      <c r="W900" s="152">
        <f>V900*K900</f>
        <v>0</v>
      </c>
      <c r="X900" s="152">
        <v>9.0000000000000006E-5</v>
      </c>
      <c r="Y900" s="152">
        <f>X900*K900</f>
        <v>2.7270000000000001E-4</v>
      </c>
      <c r="Z900" s="152">
        <v>0</v>
      </c>
      <c r="AA900" s="153">
        <f>Z900*K900</f>
        <v>0</v>
      </c>
      <c r="AR900" s="20" t="s">
        <v>246</v>
      </c>
      <c r="AT900" s="20" t="s">
        <v>156</v>
      </c>
      <c r="AU900" s="20" t="s">
        <v>134</v>
      </c>
      <c r="AY900" s="20" t="s">
        <v>155</v>
      </c>
      <c r="BE900" s="96">
        <f>IF(U900="základná",N900,0)</f>
        <v>0</v>
      </c>
      <c r="BF900" s="96">
        <f>IF(U900="znížená",N900,0)</f>
        <v>0</v>
      </c>
      <c r="BG900" s="96">
        <f>IF(U900="zákl. prenesená",N900,0)</f>
        <v>0</v>
      </c>
      <c r="BH900" s="96">
        <f>IF(U900="zníž. prenesená",N900,0)</f>
        <v>0</v>
      </c>
      <c r="BI900" s="96">
        <f>IF(U900="nulová",N900,0)</f>
        <v>0</v>
      </c>
      <c r="BJ900" s="20" t="s">
        <v>134</v>
      </c>
      <c r="BK900" s="154">
        <f>ROUND(L900*K900,3)</f>
        <v>0</v>
      </c>
      <c r="BL900" s="20" t="s">
        <v>246</v>
      </c>
      <c r="BM900" s="20" t="s">
        <v>1240</v>
      </c>
    </row>
    <row r="901" spans="2:65" s="1" customFormat="1" ht="25.5" customHeight="1">
      <c r="B901" s="119"/>
      <c r="C901" s="172" t="s">
        <v>1241</v>
      </c>
      <c r="D901" s="172" t="s">
        <v>472</v>
      </c>
      <c r="E901" s="173" t="s">
        <v>1242</v>
      </c>
      <c r="F901" s="262" t="s">
        <v>1243</v>
      </c>
      <c r="G901" s="262"/>
      <c r="H901" s="262"/>
      <c r="I901" s="262"/>
      <c r="J901" s="174" t="s">
        <v>353</v>
      </c>
      <c r="K901" s="175">
        <v>1</v>
      </c>
      <c r="L901" s="263">
        <v>0</v>
      </c>
      <c r="M901" s="263"/>
      <c r="N901" s="264">
        <f>ROUND(L901*K901,3)</f>
        <v>0</v>
      </c>
      <c r="O901" s="243"/>
      <c r="P901" s="243"/>
      <c r="Q901" s="243"/>
      <c r="R901" s="122"/>
      <c r="T901" s="151" t="s">
        <v>5</v>
      </c>
      <c r="U901" s="42" t="s">
        <v>42</v>
      </c>
      <c r="W901" s="152">
        <f>V901*K901</f>
        <v>0</v>
      </c>
      <c r="X901" s="152">
        <v>2.63E-2</v>
      </c>
      <c r="Y901" s="152">
        <f>X901*K901</f>
        <v>2.63E-2</v>
      </c>
      <c r="Z901" s="152">
        <v>0</v>
      </c>
      <c r="AA901" s="153">
        <f>Z901*K901</f>
        <v>0</v>
      </c>
      <c r="AR901" s="20" t="s">
        <v>356</v>
      </c>
      <c r="AT901" s="20" t="s">
        <v>472</v>
      </c>
      <c r="AU901" s="20" t="s">
        <v>134</v>
      </c>
      <c r="AY901" s="20" t="s">
        <v>155</v>
      </c>
      <c r="BE901" s="96">
        <f>IF(U901="základná",N901,0)</f>
        <v>0</v>
      </c>
      <c r="BF901" s="96">
        <f>IF(U901="znížená",N901,0)</f>
        <v>0</v>
      </c>
      <c r="BG901" s="96">
        <f>IF(U901="zákl. prenesená",N901,0)</f>
        <v>0</v>
      </c>
      <c r="BH901" s="96">
        <f>IF(U901="zníž. prenesená",N901,0)</f>
        <v>0</v>
      </c>
      <c r="BI901" s="96">
        <f>IF(U901="nulová",N901,0)</f>
        <v>0</v>
      </c>
      <c r="BJ901" s="20" t="s">
        <v>134</v>
      </c>
      <c r="BK901" s="154">
        <f>ROUND(L901*K901,3)</f>
        <v>0</v>
      </c>
      <c r="BL901" s="20" t="s">
        <v>246</v>
      </c>
      <c r="BM901" s="20" t="s">
        <v>1244</v>
      </c>
    </row>
    <row r="902" spans="2:65" s="1" customFormat="1" ht="38.25" customHeight="1">
      <c r="B902" s="119"/>
      <c r="C902" s="146" t="s">
        <v>1245</v>
      </c>
      <c r="D902" s="146" t="s">
        <v>156</v>
      </c>
      <c r="E902" s="147" t="s">
        <v>1246</v>
      </c>
      <c r="F902" s="241" t="s">
        <v>1247</v>
      </c>
      <c r="G902" s="241"/>
      <c r="H902" s="241"/>
      <c r="I902" s="241"/>
      <c r="J902" s="148" t="s">
        <v>846</v>
      </c>
      <c r="K902" s="150">
        <v>0</v>
      </c>
      <c r="L902" s="242">
        <v>0</v>
      </c>
      <c r="M902" s="242"/>
      <c r="N902" s="243">
        <f>ROUND(L902*K902,3)</f>
        <v>0</v>
      </c>
      <c r="O902" s="243"/>
      <c r="P902" s="243"/>
      <c r="Q902" s="243"/>
      <c r="R902" s="122"/>
      <c r="T902" s="151" t="s">
        <v>5</v>
      </c>
      <c r="U902" s="42" t="s">
        <v>42</v>
      </c>
      <c r="W902" s="152">
        <f>V902*K902</f>
        <v>0</v>
      </c>
      <c r="X902" s="152">
        <v>0</v>
      </c>
      <c r="Y902" s="152">
        <f>X902*K902</f>
        <v>0</v>
      </c>
      <c r="Z902" s="152">
        <v>0</v>
      </c>
      <c r="AA902" s="153">
        <f>Z902*K902</f>
        <v>0</v>
      </c>
      <c r="AR902" s="20" t="s">
        <v>246</v>
      </c>
      <c r="AT902" s="20" t="s">
        <v>156</v>
      </c>
      <c r="AU902" s="20" t="s">
        <v>134</v>
      </c>
      <c r="AY902" s="20" t="s">
        <v>155</v>
      </c>
      <c r="BE902" s="96">
        <f>IF(U902="základná",N902,0)</f>
        <v>0</v>
      </c>
      <c r="BF902" s="96">
        <f>IF(U902="znížená",N902,0)</f>
        <v>0</v>
      </c>
      <c r="BG902" s="96">
        <f>IF(U902="zákl. prenesená",N902,0)</f>
        <v>0</v>
      </c>
      <c r="BH902" s="96">
        <f>IF(U902="zníž. prenesená",N902,0)</f>
        <v>0</v>
      </c>
      <c r="BI902" s="96">
        <f>IF(U902="nulová",N902,0)</f>
        <v>0</v>
      </c>
      <c r="BJ902" s="20" t="s">
        <v>134</v>
      </c>
      <c r="BK902" s="154">
        <f>ROUND(L902*K902,3)</f>
        <v>0</v>
      </c>
      <c r="BL902" s="20" t="s">
        <v>246</v>
      </c>
      <c r="BM902" s="20" t="s">
        <v>1248</v>
      </c>
    </row>
    <row r="903" spans="2:65" s="9" customFormat="1" ht="29.85" customHeight="1">
      <c r="B903" s="136"/>
      <c r="D903" s="145" t="s">
        <v>123</v>
      </c>
      <c r="E903" s="145"/>
      <c r="F903" s="145"/>
      <c r="G903" s="145"/>
      <c r="H903" s="145"/>
      <c r="I903" s="145"/>
      <c r="J903" s="145"/>
      <c r="K903" s="145"/>
      <c r="L903" s="145"/>
      <c r="M903" s="145"/>
      <c r="N903" s="258">
        <f>BK903</f>
        <v>0</v>
      </c>
      <c r="O903" s="259"/>
      <c r="P903" s="259"/>
      <c r="Q903" s="259"/>
      <c r="R903" s="138"/>
      <c r="T903" s="139"/>
      <c r="W903" s="140">
        <f>W904</f>
        <v>0</v>
      </c>
      <c r="Y903" s="140">
        <f>Y904</f>
        <v>0</v>
      </c>
      <c r="AA903" s="141">
        <f>AA904</f>
        <v>0</v>
      </c>
      <c r="AR903" s="142" t="s">
        <v>134</v>
      </c>
      <c r="AT903" s="143" t="s">
        <v>74</v>
      </c>
      <c r="AU903" s="143" t="s">
        <v>80</v>
      </c>
      <c r="AY903" s="142" t="s">
        <v>155</v>
      </c>
      <c r="BK903" s="144">
        <f>BK904</f>
        <v>0</v>
      </c>
    </row>
    <row r="904" spans="2:65" s="1" customFormat="1" ht="25.5" customHeight="1">
      <c r="B904" s="119"/>
      <c r="C904" s="146" t="s">
        <v>1249</v>
      </c>
      <c r="D904" s="146" t="s">
        <v>156</v>
      </c>
      <c r="E904" s="147" t="s">
        <v>1250</v>
      </c>
      <c r="F904" s="241" t="s">
        <v>1251</v>
      </c>
      <c r="G904" s="241"/>
      <c r="H904" s="241"/>
      <c r="I904" s="241"/>
      <c r="J904" s="148" t="s">
        <v>961</v>
      </c>
      <c r="K904" s="149">
        <v>1</v>
      </c>
      <c r="L904" s="242">
        <v>0</v>
      </c>
      <c r="M904" s="242"/>
      <c r="N904" s="243">
        <f>ROUND(L904*K904,3)</f>
        <v>0</v>
      </c>
      <c r="O904" s="243"/>
      <c r="P904" s="243"/>
      <c r="Q904" s="243"/>
      <c r="R904" s="122"/>
      <c r="T904" s="151" t="s">
        <v>5</v>
      </c>
      <c r="U904" s="42" t="s">
        <v>42</v>
      </c>
      <c r="W904" s="152">
        <f>V904*K904</f>
        <v>0</v>
      </c>
      <c r="X904" s="152">
        <v>0</v>
      </c>
      <c r="Y904" s="152">
        <f>X904*K904</f>
        <v>0</v>
      </c>
      <c r="Z904" s="152">
        <v>0</v>
      </c>
      <c r="AA904" s="153">
        <f>Z904*K904</f>
        <v>0</v>
      </c>
      <c r="AR904" s="20" t="s">
        <v>246</v>
      </c>
      <c r="AT904" s="20" t="s">
        <v>156</v>
      </c>
      <c r="AU904" s="20" t="s">
        <v>134</v>
      </c>
      <c r="AY904" s="20" t="s">
        <v>155</v>
      </c>
      <c r="BE904" s="96">
        <f>IF(U904="základná",N904,0)</f>
        <v>0</v>
      </c>
      <c r="BF904" s="96">
        <f>IF(U904="znížená",N904,0)</f>
        <v>0</v>
      </c>
      <c r="BG904" s="96">
        <f>IF(U904="zákl. prenesená",N904,0)</f>
        <v>0</v>
      </c>
      <c r="BH904" s="96">
        <f>IF(U904="zníž. prenesená",N904,0)</f>
        <v>0</v>
      </c>
      <c r="BI904" s="96">
        <f>IF(U904="nulová",N904,0)</f>
        <v>0</v>
      </c>
      <c r="BJ904" s="20" t="s">
        <v>134</v>
      </c>
      <c r="BK904" s="154">
        <f>ROUND(L904*K904,3)</f>
        <v>0</v>
      </c>
      <c r="BL904" s="20" t="s">
        <v>246</v>
      </c>
      <c r="BM904" s="20" t="s">
        <v>1252</v>
      </c>
    </row>
    <row r="905" spans="2:65" s="9" customFormat="1" ht="29.85" customHeight="1">
      <c r="B905" s="136"/>
      <c r="D905" s="145" t="s">
        <v>124</v>
      </c>
      <c r="E905" s="145"/>
      <c r="F905" s="145"/>
      <c r="G905" s="145"/>
      <c r="H905" s="145"/>
      <c r="I905" s="145"/>
      <c r="J905" s="145"/>
      <c r="K905" s="145"/>
      <c r="L905" s="145"/>
      <c r="M905" s="145"/>
      <c r="N905" s="258">
        <f>BK905</f>
        <v>0</v>
      </c>
      <c r="O905" s="259"/>
      <c r="P905" s="259"/>
      <c r="Q905" s="259"/>
      <c r="R905" s="138"/>
      <c r="T905" s="139"/>
      <c r="W905" s="140">
        <f>SUM(W906:W913)</f>
        <v>0</v>
      </c>
      <c r="Y905" s="140">
        <f>SUM(Y906:Y913)</f>
        <v>3.0473570000000003</v>
      </c>
      <c r="AA905" s="141">
        <f>SUM(AA906:AA913)</f>
        <v>0</v>
      </c>
      <c r="AR905" s="142" t="s">
        <v>134</v>
      </c>
      <c r="AT905" s="143" t="s">
        <v>74</v>
      </c>
      <c r="AU905" s="143" t="s">
        <v>80</v>
      </c>
      <c r="AY905" s="142" t="s">
        <v>155</v>
      </c>
      <c r="BK905" s="144">
        <f>SUM(BK906:BK913)</f>
        <v>0</v>
      </c>
    </row>
    <row r="906" spans="2:65" s="1" customFormat="1" ht="25.5" customHeight="1">
      <c r="B906" s="119"/>
      <c r="C906" s="146" t="s">
        <v>1253</v>
      </c>
      <c r="D906" s="146" t="s">
        <v>156</v>
      </c>
      <c r="E906" s="147" t="s">
        <v>1254</v>
      </c>
      <c r="F906" s="241" t="s">
        <v>1255</v>
      </c>
      <c r="G906" s="241"/>
      <c r="H906" s="241"/>
      <c r="I906" s="241"/>
      <c r="J906" s="148" t="s">
        <v>249</v>
      </c>
      <c r="K906" s="149">
        <v>823.61</v>
      </c>
      <c r="L906" s="242">
        <v>0</v>
      </c>
      <c r="M906" s="242"/>
      <c r="N906" s="243">
        <f>ROUND(L906*K906,3)</f>
        <v>0</v>
      </c>
      <c r="O906" s="243"/>
      <c r="P906" s="243"/>
      <c r="Q906" s="243"/>
      <c r="R906" s="122"/>
      <c r="T906" s="151" t="s">
        <v>5</v>
      </c>
      <c r="U906" s="42" t="s">
        <v>42</v>
      </c>
      <c r="W906" s="152">
        <f>V906*K906</f>
        <v>0</v>
      </c>
      <c r="X906" s="152">
        <v>4.0000000000000002E-4</v>
      </c>
      <c r="Y906" s="152">
        <f>X906*K906</f>
        <v>0.32944400000000001</v>
      </c>
      <c r="Z906" s="152">
        <v>0</v>
      </c>
      <c r="AA906" s="153">
        <f>Z906*K906</f>
        <v>0</v>
      </c>
      <c r="AR906" s="20" t="s">
        <v>246</v>
      </c>
      <c r="AT906" s="20" t="s">
        <v>156</v>
      </c>
      <c r="AU906" s="20" t="s">
        <v>134</v>
      </c>
      <c r="AY906" s="20" t="s">
        <v>155</v>
      </c>
      <c r="BE906" s="96">
        <f>IF(U906="základná",N906,0)</f>
        <v>0</v>
      </c>
      <c r="BF906" s="96">
        <f>IF(U906="znížená",N906,0)</f>
        <v>0</v>
      </c>
      <c r="BG906" s="96">
        <f>IF(U906="zákl. prenesená",N906,0)</f>
        <v>0</v>
      </c>
      <c r="BH906" s="96">
        <f>IF(U906="zníž. prenesená",N906,0)</f>
        <v>0</v>
      </c>
      <c r="BI906" s="96">
        <f>IF(U906="nulová",N906,0)</f>
        <v>0</v>
      </c>
      <c r="BJ906" s="20" t="s">
        <v>134</v>
      </c>
      <c r="BK906" s="154">
        <f>ROUND(L906*K906,3)</f>
        <v>0</v>
      </c>
      <c r="BL906" s="20" t="s">
        <v>246</v>
      </c>
      <c r="BM906" s="20" t="s">
        <v>1256</v>
      </c>
    </row>
    <row r="907" spans="2:65" s="12" customFormat="1" ht="16.5" customHeight="1">
      <c r="B907" s="167"/>
      <c r="E907" s="168" t="s">
        <v>5</v>
      </c>
      <c r="F907" s="256" t="s">
        <v>703</v>
      </c>
      <c r="G907" s="257"/>
      <c r="H907" s="257"/>
      <c r="I907" s="257"/>
      <c r="K907" s="168" t="s">
        <v>5</v>
      </c>
      <c r="R907" s="169"/>
      <c r="T907" s="170"/>
      <c r="AA907" s="171"/>
      <c r="AT907" s="168" t="s">
        <v>163</v>
      </c>
      <c r="AU907" s="168" t="s">
        <v>134</v>
      </c>
      <c r="AV907" s="12" t="s">
        <v>80</v>
      </c>
      <c r="AW907" s="12" t="s">
        <v>32</v>
      </c>
      <c r="AX907" s="12" t="s">
        <v>75</v>
      </c>
      <c r="AY907" s="168" t="s">
        <v>155</v>
      </c>
    </row>
    <row r="908" spans="2:65" s="10" customFormat="1" ht="16.5" customHeight="1">
      <c r="B908" s="155"/>
      <c r="E908" s="156" t="s">
        <v>5</v>
      </c>
      <c r="F908" s="252" t="s">
        <v>704</v>
      </c>
      <c r="G908" s="253"/>
      <c r="H908" s="253"/>
      <c r="I908" s="253"/>
      <c r="K908" s="157">
        <v>459.74</v>
      </c>
      <c r="R908" s="158"/>
      <c r="T908" s="159"/>
      <c r="AA908" s="160"/>
      <c r="AT908" s="156" t="s">
        <v>163</v>
      </c>
      <c r="AU908" s="156" t="s">
        <v>134</v>
      </c>
      <c r="AV908" s="10" t="s">
        <v>134</v>
      </c>
      <c r="AW908" s="10" t="s">
        <v>32</v>
      </c>
      <c r="AX908" s="10" t="s">
        <v>75</v>
      </c>
      <c r="AY908" s="156" t="s">
        <v>155</v>
      </c>
    </row>
    <row r="909" spans="2:65" s="12" customFormat="1" ht="16.5" customHeight="1">
      <c r="B909" s="167"/>
      <c r="E909" s="168" t="s">
        <v>5</v>
      </c>
      <c r="F909" s="260" t="s">
        <v>705</v>
      </c>
      <c r="G909" s="261"/>
      <c r="H909" s="261"/>
      <c r="I909" s="261"/>
      <c r="K909" s="168" t="s">
        <v>5</v>
      </c>
      <c r="R909" s="169"/>
      <c r="T909" s="170"/>
      <c r="AA909" s="171"/>
      <c r="AT909" s="168" t="s">
        <v>163</v>
      </c>
      <c r="AU909" s="168" t="s">
        <v>134</v>
      </c>
      <c r="AV909" s="12" t="s">
        <v>80</v>
      </c>
      <c r="AW909" s="12" t="s">
        <v>32</v>
      </c>
      <c r="AX909" s="12" t="s">
        <v>75</v>
      </c>
      <c r="AY909" s="168" t="s">
        <v>155</v>
      </c>
    </row>
    <row r="910" spans="2:65" s="10" customFormat="1" ht="16.5" customHeight="1">
      <c r="B910" s="155"/>
      <c r="E910" s="156" t="s">
        <v>5</v>
      </c>
      <c r="F910" s="252" t="s">
        <v>706</v>
      </c>
      <c r="G910" s="253"/>
      <c r="H910" s="253"/>
      <c r="I910" s="253"/>
      <c r="K910" s="157">
        <v>363.87</v>
      </c>
      <c r="R910" s="158"/>
      <c r="T910" s="159"/>
      <c r="AA910" s="160"/>
      <c r="AT910" s="156" t="s">
        <v>163</v>
      </c>
      <c r="AU910" s="156" t="s">
        <v>134</v>
      </c>
      <c r="AV910" s="10" t="s">
        <v>134</v>
      </c>
      <c r="AW910" s="10" t="s">
        <v>32</v>
      </c>
      <c r="AX910" s="10" t="s">
        <v>75</v>
      </c>
      <c r="AY910" s="156" t="s">
        <v>155</v>
      </c>
    </row>
    <row r="911" spans="2:65" s="11" customFormat="1" ht="16.5" customHeight="1">
      <c r="B911" s="161"/>
      <c r="E911" s="162" t="s">
        <v>5</v>
      </c>
      <c r="F911" s="254" t="s">
        <v>166</v>
      </c>
      <c r="G911" s="255"/>
      <c r="H911" s="255"/>
      <c r="I911" s="255"/>
      <c r="K911" s="163">
        <v>823.61</v>
      </c>
      <c r="R911" s="164"/>
      <c r="T911" s="165"/>
      <c r="AA911" s="166"/>
      <c r="AT911" s="162" t="s">
        <v>163</v>
      </c>
      <c r="AU911" s="162" t="s">
        <v>134</v>
      </c>
      <c r="AV911" s="11" t="s">
        <v>160</v>
      </c>
      <c r="AW911" s="11" t="s">
        <v>32</v>
      </c>
      <c r="AX911" s="11" t="s">
        <v>80</v>
      </c>
      <c r="AY911" s="162" t="s">
        <v>155</v>
      </c>
    </row>
    <row r="912" spans="2:65" s="1" customFormat="1" ht="25.5" customHeight="1">
      <c r="B912" s="119"/>
      <c r="C912" s="172" t="s">
        <v>1257</v>
      </c>
      <c r="D912" s="172" t="s">
        <v>472</v>
      </c>
      <c r="E912" s="173" t="s">
        <v>1258</v>
      </c>
      <c r="F912" s="262" t="s">
        <v>1400</v>
      </c>
      <c r="G912" s="262"/>
      <c r="H912" s="262"/>
      <c r="I912" s="262"/>
      <c r="J912" s="174" t="s">
        <v>249</v>
      </c>
      <c r="K912" s="175">
        <v>905.971</v>
      </c>
      <c r="L912" s="263">
        <v>0</v>
      </c>
      <c r="M912" s="263"/>
      <c r="N912" s="264">
        <f>ROUND(L912*K912,3)</f>
        <v>0</v>
      </c>
      <c r="O912" s="243"/>
      <c r="P912" s="243"/>
      <c r="Q912" s="243"/>
      <c r="R912" s="122"/>
      <c r="T912" s="151" t="s">
        <v>5</v>
      </c>
      <c r="U912" s="42" t="s">
        <v>42</v>
      </c>
      <c r="W912" s="152">
        <f>V912*K912</f>
        <v>0</v>
      </c>
      <c r="X912" s="152">
        <v>3.0000000000000001E-3</v>
      </c>
      <c r="Y912" s="152">
        <f>X912*K912</f>
        <v>2.7179130000000002</v>
      </c>
      <c r="Z912" s="152">
        <v>0</v>
      </c>
      <c r="AA912" s="153">
        <f>Z912*K912</f>
        <v>0</v>
      </c>
      <c r="AR912" s="20" t="s">
        <v>356</v>
      </c>
      <c r="AT912" s="20" t="s">
        <v>472</v>
      </c>
      <c r="AU912" s="20" t="s">
        <v>134</v>
      </c>
      <c r="AY912" s="20" t="s">
        <v>155</v>
      </c>
      <c r="BE912" s="96">
        <f>IF(U912="základná",N912,0)</f>
        <v>0</v>
      </c>
      <c r="BF912" s="96">
        <f>IF(U912="znížená",N912,0)</f>
        <v>0</v>
      </c>
      <c r="BG912" s="96">
        <f>IF(U912="zákl. prenesená",N912,0)</f>
        <v>0</v>
      </c>
      <c r="BH912" s="96">
        <f>IF(U912="zníž. prenesená",N912,0)</f>
        <v>0</v>
      </c>
      <c r="BI912" s="96">
        <f>IF(U912="nulová",N912,0)</f>
        <v>0</v>
      </c>
      <c r="BJ912" s="20" t="s">
        <v>134</v>
      </c>
      <c r="BK912" s="154">
        <f>ROUND(L912*K912,3)</f>
        <v>0</v>
      </c>
      <c r="BL912" s="20" t="s">
        <v>246</v>
      </c>
      <c r="BM912" s="20" t="s">
        <v>1259</v>
      </c>
    </row>
    <row r="913" spans="2:65" s="1" customFormat="1" ht="25.5" customHeight="1">
      <c r="B913" s="119"/>
      <c r="C913" s="146" t="s">
        <v>1260</v>
      </c>
      <c r="D913" s="146" t="s">
        <v>156</v>
      </c>
      <c r="E913" s="147" t="s">
        <v>1261</v>
      </c>
      <c r="F913" s="241" t="s">
        <v>1262</v>
      </c>
      <c r="G913" s="241"/>
      <c r="H913" s="241"/>
      <c r="I913" s="241"/>
      <c r="J913" s="148" t="s">
        <v>846</v>
      </c>
      <c r="K913" s="150">
        <v>0</v>
      </c>
      <c r="L913" s="242">
        <v>0</v>
      </c>
      <c r="M913" s="242"/>
      <c r="N913" s="243">
        <f>ROUND(L913*K913,3)</f>
        <v>0</v>
      </c>
      <c r="O913" s="243"/>
      <c r="P913" s="243"/>
      <c r="Q913" s="243"/>
      <c r="R913" s="122"/>
      <c r="T913" s="151" t="s">
        <v>5</v>
      </c>
      <c r="U913" s="42" t="s">
        <v>42</v>
      </c>
      <c r="W913" s="152">
        <f>V913*K913</f>
        <v>0</v>
      </c>
      <c r="X913" s="152">
        <v>0</v>
      </c>
      <c r="Y913" s="152">
        <f>X913*K913</f>
        <v>0</v>
      </c>
      <c r="Z913" s="152">
        <v>0</v>
      </c>
      <c r="AA913" s="153">
        <f>Z913*K913</f>
        <v>0</v>
      </c>
      <c r="AR913" s="20" t="s">
        <v>246</v>
      </c>
      <c r="AT913" s="20" t="s">
        <v>156</v>
      </c>
      <c r="AU913" s="20" t="s">
        <v>134</v>
      </c>
      <c r="AY913" s="20" t="s">
        <v>155</v>
      </c>
      <c r="BE913" s="96">
        <f>IF(U913="základná",N913,0)</f>
        <v>0</v>
      </c>
      <c r="BF913" s="96">
        <f>IF(U913="znížená",N913,0)</f>
        <v>0</v>
      </c>
      <c r="BG913" s="96">
        <f>IF(U913="zákl. prenesená",N913,0)</f>
        <v>0</v>
      </c>
      <c r="BH913" s="96">
        <f>IF(U913="zníž. prenesená",N913,0)</f>
        <v>0</v>
      </c>
      <c r="BI913" s="96">
        <f>IF(U913="nulová",N913,0)</f>
        <v>0</v>
      </c>
      <c r="BJ913" s="20" t="s">
        <v>134</v>
      </c>
      <c r="BK913" s="154">
        <f>ROUND(L913*K913,3)</f>
        <v>0</v>
      </c>
      <c r="BL913" s="20" t="s">
        <v>246</v>
      </c>
      <c r="BM913" s="20" t="s">
        <v>1263</v>
      </c>
    </row>
    <row r="914" spans="2:65" s="9" customFormat="1" ht="29.85" customHeight="1">
      <c r="B914" s="136"/>
      <c r="D914" s="145" t="s">
        <v>125</v>
      </c>
      <c r="E914" s="145"/>
      <c r="F914" s="145"/>
      <c r="G914" s="145"/>
      <c r="H914" s="145"/>
      <c r="I914" s="145"/>
      <c r="J914" s="145"/>
      <c r="K914" s="145"/>
      <c r="L914" s="145"/>
      <c r="M914" s="145"/>
      <c r="N914" s="258">
        <f>BK914</f>
        <v>0</v>
      </c>
      <c r="O914" s="259"/>
      <c r="P914" s="259"/>
      <c r="Q914" s="259"/>
      <c r="R914" s="138"/>
      <c r="T914" s="139"/>
      <c r="W914" s="140">
        <f>SUM(W915:W931)</f>
        <v>0</v>
      </c>
      <c r="Y914" s="140">
        <f>SUM(Y915:Y931)</f>
        <v>7.3783752000000007</v>
      </c>
      <c r="AA914" s="141">
        <f>SUM(AA915:AA931)</f>
        <v>0</v>
      </c>
      <c r="AR914" s="142" t="s">
        <v>134</v>
      </c>
      <c r="AT914" s="143" t="s">
        <v>74</v>
      </c>
      <c r="AU914" s="143" t="s">
        <v>80</v>
      </c>
      <c r="AY914" s="142" t="s">
        <v>155</v>
      </c>
      <c r="BK914" s="144">
        <f>SUM(BK915:BK931)</f>
        <v>0</v>
      </c>
    </row>
    <row r="915" spans="2:65" s="1" customFormat="1" ht="25.5" customHeight="1">
      <c r="B915" s="119"/>
      <c r="C915" s="146" t="s">
        <v>1264</v>
      </c>
      <c r="D915" s="146" t="s">
        <v>156</v>
      </c>
      <c r="E915" s="147" t="s">
        <v>1265</v>
      </c>
      <c r="F915" s="241" t="s">
        <v>1266</v>
      </c>
      <c r="G915" s="241"/>
      <c r="H915" s="241"/>
      <c r="I915" s="241"/>
      <c r="J915" s="148" t="s">
        <v>249</v>
      </c>
      <c r="K915" s="149">
        <v>288.33</v>
      </c>
      <c r="L915" s="242">
        <v>0</v>
      </c>
      <c r="M915" s="242"/>
      <c r="N915" s="243">
        <f>ROUND(L915*K915,3)</f>
        <v>0</v>
      </c>
      <c r="O915" s="243"/>
      <c r="P915" s="243"/>
      <c r="Q915" s="243"/>
      <c r="R915" s="122"/>
      <c r="T915" s="151" t="s">
        <v>5</v>
      </c>
      <c r="U915" s="42" t="s">
        <v>42</v>
      </c>
      <c r="W915" s="152">
        <f>V915*K915</f>
        <v>0</v>
      </c>
      <c r="X915" s="152">
        <v>3.5400000000000002E-3</v>
      </c>
      <c r="Y915" s="152">
        <f>X915*K915</f>
        <v>1.0206881999999999</v>
      </c>
      <c r="Z915" s="152">
        <v>0</v>
      </c>
      <c r="AA915" s="153">
        <f>Z915*K915</f>
        <v>0</v>
      </c>
      <c r="AR915" s="20" t="s">
        <v>246</v>
      </c>
      <c r="AT915" s="20" t="s">
        <v>156</v>
      </c>
      <c r="AU915" s="20" t="s">
        <v>134</v>
      </c>
      <c r="AY915" s="20" t="s">
        <v>155</v>
      </c>
      <c r="BE915" s="96">
        <f>IF(U915="základná",N915,0)</f>
        <v>0</v>
      </c>
      <c r="BF915" s="96">
        <f>IF(U915="znížená",N915,0)</f>
        <v>0</v>
      </c>
      <c r="BG915" s="96">
        <f>IF(U915="zákl. prenesená",N915,0)</f>
        <v>0</v>
      </c>
      <c r="BH915" s="96">
        <f>IF(U915="zníž. prenesená",N915,0)</f>
        <v>0</v>
      </c>
      <c r="BI915" s="96">
        <f>IF(U915="nulová",N915,0)</f>
        <v>0</v>
      </c>
      <c r="BJ915" s="20" t="s">
        <v>134</v>
      </c>
      <c r="BK915" s="154">
        <f>ROUND(L915*K915,3)</f>
        <v>0</v>
      </c>
      <c r="BL915" s="20" t="s">
        <v>246</v>
      </c>
      <c r="BM915" s="20" t="s">
        <v>1267</v>
      </c>
    </row>
    <row r="916" spans="2:65" s="12" customFormat="1" ht="16.5" customHeight="1">
      <c r="B916" s="167"/>
      <c r="E916" s="168" t="s">
        <v>5</v>
      </c>
      <c r="F916" s="256" t="s">
        <v>443</v>
      </c>
      <c r="G916" s="257"/>
      <c r="H916" s="257"/>
      <c r="I916" s="257"/>
      <c r="K916" s="168" t="s">
        <v>5</v>
      </c>
      <c r="R916" s="169"/>
      <c r="T916" s="170"/>
      <c r="AA916" s="171"/>
      <c r="AT916" s="168" t="s">
        <v>163</v>
      </c>
      <c r="AU916" s="168" t="s">
        <v>134</v>
      </c>
      <c r="AV916" s="12" t="s">
        <v>80</v>
      </c>
      <c r="AW916" s="12" t="s">
        <v>32</v>
      </c>
      <c r="AX916" s="12" t="s">
        <v>75</v>
      </c>
      <c r="AY916" s="168" t="s">
        <v>155</v>
      </c>
    </row>
    <row r="917" spans="2:65" s="10" customFormat="1" ht="16.5" customHeight="1">
      <c r="B917" s="155"/>
      <c r="E917" s="156" t="s">
        <v>5</v>
      </c>
      <c r="F917" s="252" t="s">
        <v>1268</v>
      </c>
      <c r="G917" s="253"/>
      <c r="H917" s="253"/>
      <c r="I917" s="253"/>
      <c r="K917" s="157">
        <v>44.26</v>
      </c>
      <c r="R917" s="158"/>
      <c r="T917" s="159"/>
      <c r="AA917" s="160"/>
      <c r="AT917" s="156" t="s">
        <v>163</v>
      </c>
      <c r="AU917" s="156" t="s">
        <v>134</v>
      </c>
      <c r="AV917" s="10" t="s">
        <v>134</v>
      </c>
      <c r="AW917" s="10" t="s">
        <v>32</v>
      </c>
      <c r="AX917" s="10" t="s">
        <v>75</v>
      </c>
      <c r="AY917" s="156" t="s">
        <v>155</v>
      </c>
    </row>
    <row r="918" spans="2:65" s="10" customFormat="1" ht="16.5" customHeight="1">
      <c r="B918" s="155"/>
      <c r="E918" s="156" t="s">
        <v>5</v>
      </c>
      <c r="F918" s="252" t="s">
        <v>1269</v>
      </c>
      <c r="G918" s="253"/>
      <c r="H918" s="253"/>
      <c r="I918" s="253"/>
      <c r="K918" s="157">
        <v>46.83</v>
      </c>
      <c r="R918" s="158"/>
      <c r="T918" s="159"/>
      <c r="AA918" s="160"/>
      <c r="AT918" s="156" t="s">
        <v>163</v>
      </c>
      <c r="AU918" s="156" t="s">
        <v>134</v>
      </c>
      <c r="AV918" s="10" t="s">
        <v>134</v>
      </c>
      <c r="AW918" s="10" t="s">
        <v>32</v>
      </c>
      <c r="AX918" s="10" t="s">
        <v>75</v>
      </c>
      <c r="AY918" s="156" t="s">
        <v>155</v>
      </c>
    </row>
    <row r="919" spans="2:65" s="10" customFormat="1" ht="16.5" customHeight="1">
      <c r="B919" s="155"/>
      <c r="E919" s="156" t="s">
        <v>5</v>
      </c>
      <c r="F919" s="252" t="s">
        <v>1270</v>
      </c>
      <c r="G919" s="253"/>
      <c r="H919" s="253"/>
      <c r="I919" s="253"/>
      <c r="K919" s="157">
        <v>6.3140000000000001</v>
      </c>
      <c r="R919" s="158"/>
      <c r="T919" s="159"/>
      <c r="AA919" s="160"/>
      <c r="AT919" s="156" t="s">
        <v>163</v>
      </c>
      <c r="AU919" s="156" t="s">
        <v>134</v>
      </c>
      <c r="AV919" s="10" t="s">
        <v>134</v>
      </c>
      <c r="AW919" s="10" t="s">
        <v>32</v>
      </c>
      <c r="AX919" s="10" t="s">
        <v>75</v>
      </c>
      <c r="AY919" s="156" t="s">
        <v>155</v>
      </c>
    </row>
    <row r="920" spans="2:65" s="10" customFormat="1" ht="25.5" customHeight="1">
      <c r="B920" s="155"/>
      <c r="E920" s="156" t="s">
        <v>5</v>
      </c>
      <c r="F920" s="252" t="s">
        <v>1271</v>
      </c>
      <c r="G920" s="253"/>
      <c r="H920" s="253"/>
      <c r="I920" s="253"/>
      <c r="K920" s="157">
        <v>48.64</v>
      </c>
      <c r="R920" s="158"/>
      <c r="T920" s="159"/>
      <c r="AA920" s="160"/>
      <c r="AT920" s="156" t="s">
        <v>163</v>
      </c>
      <c r="AU920" s="156" t="s">
        <v>134</v>
      </c>
      <c r="AV920" s="10" t="s">
        <v>134</v>
      </c>
      <c r="AW920" s="10" t="s">
        <v>32</v>
      </c>
      <c r="AX920" s="10" t="s">
        <v>75</v>
      </c>
      <c r="AY920" s="156" t="s">
        <v>155</v>
      </c>
    </row>
    <row r="921" spans="2:65" s="10" customFormat="1" ht="16.5" customHeight="1">
      <c r="B921" s="155"/>
      <c r="E921" s="156" t="s">
        <v>5</v>
      </c>
      <c r="F921" s="252" t="s">
        <v>1272</v>
      </c>
      <c r="G921" s="253"/>
      <c r="H921" s="253"/>
      <c r="I921" s="253"/>
      <c r="K921" s="157">
        <v>74.135999999999996</v>
      </c>
      <c r="R921" s="158"/>
      <c r="T921" s="159"/>
      <c r="AA921" s="160"/>
      <c r="AT921" s="156" t="s">
        <v>163</v>
      </c>
      <c r="AU921" s="156" t="s">
        <v>134</v>
      </c>
      <c r="AV921" s="10" t="s">
        <v>134</v>
      </c>
      <c r="AW921" s="10" t="s">
        <v>32</v>
      </c>
      <c r="AX921" s="10" t="s">
        <v>75</v>
      </c>
      <c r="AY921" s="156" t="s">
        <v>155</v>
      </c>
    </row>
    <row r="922" spans="2:65" s="10" customFormat="1" ht="16.5" customHeight="1">
      <c r="B922" s="155"/>
      <c r="E922" s="156" t="s">
        <v>5</v>
      </c>
      <c r="F922" s="252" t="s">
        <v>1273</v>
      </c>
      <c r="G922" s="253"/>
      <c r="H922" s="253"/>
      <c r="I922" s="253"/>
      <c r="K922" s="157">
        <v>37.564</v>
      </c>
      <c r="R922" s="158"/>
      <c r="T922" s="159"/>
      <c r="AA922" s="160"/>
      <c r="AT922" s="156" t="s">
        <v>163</v>
      </c>
      <c r="AU922" s="156" t="s">
        <v>134</v>
      </c>
      <c r="AV922" s="10" t="s">
        <v>134</v>
      </c>
      <c r="AW922" s="10" t="s">
        <v>32</v>
      </c>
      <c r="AX922" s="10" t="s">
        <v>75</v>
      </c>
      <c r="AY922" s="156" t="s">
        <v>155</v>
      </c>
    </row>
    <row r="923" spans="2:65" s="10" customFormat="1" ht="16.5" customHeight="1">
      <c r="B923" s="155"/>
      <c r="E923" s="156" t="s">
        <v>5</v>
      </c>
      <c r="F923" s="252" t="s">
        <v>1274</v>
      </c>
      <c r="G923" s="253"/>
      <c r="H923" s="253"/>
      <c r="I923" s="253"/>
      <c r="K923" s="157">
        <v>-28.565000000000001</v>
      </c>
      <c r="R923" s="158"/>
      <c r="T923" s="159"/>
      <c r="AA923" s="160"/>
      <c r="AT923" s="156" t="s">
        <v>163</v>
      </c>
      <c r="AU923" s="156" t="s">
        <v>134</v>
      </c>
      <c r="AV923" s="10" t="s">
        <v>134</v>
      </c>
      <c r="AW923" s="10" t="s">
        <v>32</v>
      </c>
      <c r="AX923" s="10" t="s">
        <v>75</v>
      </c>
      <c r="AY923" s="156" t="s">
        <v>155</v>
      </c>
    </row>
    <row r="924" spans="2:65" s="10" customFormat="1" ht="16.5" customHeight="1">
      <c r="B924" s="155"/>
      <c r="E924" s="156" t="s">
        <v>5</v>
      </c>
      <c r="F924" s="252" t="s">
        <v>1275</v>
      </c>
      <c r="G924" s="253"/>
      <c r="H924" s="253"/>
      <c r="I924" s="253"/>
      <c r="K924" s="157">
        <v>-20.9</v>
      </c>
      <c r="R924" s="158"/>
      <c r="T924" s="159"/>
      <c r="AA924" s="160"/>
      <c r="AT924" s="156" t="s">
        <v>163</v>
      </c>
      <c r="AU924" s="156" t="s">
        <v>134</v>
      </c>
      <c r="AV924" s="10" t="s">
        <v>134</v>
      </c>
      <c r="AW924" s="10" t="s">
        <v>32</v>
      </c>
      <c r="AX924" s="10" t="s">
        <v>75</v>
      </c>
      <c r="AY924" s="156" t="s">
        <v>155</v>
      </c>
    </row>
    <row r="925" spans="2:65" s="12" customFormat="1" ht="16.5" customHeight="1">
      <c r="B925" s="167"/>
      <c r="E925" s="168" t="s">
        <v>5</v>
      </c>
      <c r="F925" s="260" t="s">
        <v>348</v>
      </c>
      <c r="G925" s="261"/>
      <c r="H925" s="261"/>
      <c r="I925" s="261"/>
      <c r="K925" s="168" t="s">
        <v>5</v>
      </c>
      <c r="R925" s="169"/>
      <c r="T925" s="170"/>
      <c r="AA925" s="171"/>
      <c r="AT925" s="168" t="s">
        <v>163</v>
      </c>
      <c r="AU925" s="168" t="s">
        <v>134</v>
      </c>
      <c r="AV925" s="12" t="s">
        <v>80</v>
      </c>
      <c r="AW925" s="12" t="s">
        <v>32</v>
      </c>
      <c r="AX925" s="12" t="s">
        <v>75</v>
      </c>
      <c r="AY925" s="168" t="s">
        <v>155</v>
      </c>
    </row>
    <row r="926" spans="2:65" s="10" customFormat="1" ht="16.5" customHeight="1">
      <c r="B926" s="155"/>
      <c r="E926" s="156" t="s">
        <v>5</v>
      </c>
      <c r="F926" s="252" t="s">
        <v>1276</v>
      </c>
      <c r="G926" s="253"/>
      <c r="H926" s="253"/>
      <c r="I926" s="253"/>
      <c r="K926" s="157">
        <v>21.04</v>
      </c>
      <c r="R926" s="158"/>
      <c r="T926" s="159"/>
      <c r="AA926" s="160"/>
      <c r="AT926" s="156" t="s">
        <v>163</v>
      </c>
      <c r="AU926" s="156" t="s">
        <v>134</v>
      </c>
      <c r="AV926" s="10" t="s">
        <v>134</v>
      </c>
      <c r="AW926" s="10" t="s">
        <v>32</v>
      </c>
      <c r="AX926" s="10" t="s">
        <v>75</v>
      </c>
      <c r="AY926" s="156" t="s">
        <v>155</v>
      </c>
    </row>
    <row r="927" spans="2:65" s="10" customFormat="1" ht="16.5" customHeight="1">
      <c r="B927" s="155"/>
      <c r="E927" s="156" t="s">
        <v>5</v>
      </c>
      <c r="F927" s="252" t="s">
        <v>1277</v>
      </c>
      <c r="G927" s="253"/>
      <c r="H927" s="253"/>
      <c r="I927" s="253"/>
      <c r="K927" s="157">
        <v>79.44</v>
      </c>
      <c r="R927" s="158"/>
      <c r="T927" s="159"/>
      <c r="AA927" s="160"/>
      <c r="AT927" s="156" t="s">
        <v>163</v>
      </c>
      <c r="AU927" s="156" t="s">
        <v>134</v>
      </c>
      <c r="AV927" s="10" t="s">
        <v>134</v>
      </c>
      <c r="AW927" s="10" t="s">
        <v>32</v>
      </c>
      <c r="AX927" s="10" t="s">
        <v>75</v>
      </c>
      <c r="AY927" s="156" t="s">
        <v>155</v>
      </c>
    </row>
    <row r="928" spans="2:65" s="10" customFormat="1" ht="16.5" customHeight="1">
      <c r="B928" s="155"/>
      <c r="E928" s="156" t="s">
        <v>5</v>
      </c>
      <c r="F928" s="252" t="s">
        <v>1278</v>
      </c>
      <c r="G928" s="253"/>
      <c r="H928" s="253"/>
      <c r="I928" s="253"/>
      <c r="K928" s="157">
        <v>-20.428999999999998</v>
      </c>
      <c r="R928" s="158"/>
      <c r="T928" s="159"/>
      <c r="AA928" s="160"/>
      <c r="AT928" s="156" t="s">
        <v>163</v>
      </c>
      <c r="AU928" s="156" t="s">
        <v>134</v>
      </c>
      <c r="AV928" s="10" t="s">
        <v>134</v>
      </c>
      <c r="AW928" s="10" t="s">
        <v>32</v>
      </c>
      <c r="AX928" s="10" t="s">
        <v>75</v>
      </c>
      <c r="AY928" s="156" t="s">
        <v>155</v>
      </c>
    </row>
    <row r="929" spans="2:65" s="11" customFormat="1" ht="16.5" customHeight="1">
      <c r="B929" s="161"/>
      <c r="E929" s="162" t="s">
        <v>5</v>
      </c>
      <c r="F929" s="254" t="s">
        <v>166</v>
      </c>
      <c r="G929" s="255"/>
      <c r="H929" s="255"/>
      <c r="I929" s="255"/>
      <c r="K929" s="163">
        <v>288.33</v>
      </c>
      <c r="R929" s="164"/>
      <c r="T929" s="165"/>
      <c r="AA929" s="166"/>
      <c r="AT929" s="162" t="s">
        <v>163</v>
      </c>
      <c r="AU929" s="162" t="s">
        <v>134</v>
      </c>
      <c r="AV929" s="11" t="s">
        <v>160</v>
      </c>
      <c r="AW929" s="11" t="s">
        <v>32</v>
      </c>
      <c r="AX929" s="11" t="s">
        <v>80</v>
      </c>
      <c r="AY929" s="162" t="s">
        <v>155</v>
      </c>
    </row>
    <row r="930" spans="2:65" s="1" customFormat="1" ht="25.5" customHeight="1">
      <c r="B930" s="119"/>
      <c r="C930" s="172" t="s">
        <v>1279</v>
      </c>
      <c r="D930" s="172" t="s">
        <v>472</v>
      </c>
      <c r="E930" s="173" t="s">
        <v>1280</v>
      </c>
      <c r="F930" s="262" t="s">
        <v>1281</v>
      </c>
      <c r="G930" s="262"/>
      <c r="H930" s="262"/>
      <c r="I930" s="262"/>
      <c r="J930" s="174" t="s">
        <v>249</v>
      </c>
      <c r="K930" s="175">
        <v>302.74700000000001</v>
      </c>
      <c r="L930" s="263">
        <v>0</v>
      </c>
      <c r="M930" s="263"/>
      <c r="N930" s="264">
        <f>ROUND(L930*K930,3)</f>
        <v>0</v>
      </c>
      <c r="O930" s="243"/>
      <c r="P930" s="243"/>
      <c r="Q930" s="243"/>
      <c r="R930" s="122"/>
      <c r="T930" s="151" t="s">
        <v>5</v>
      </c>
      <c r="U930" s="42" t="s">
        <v>42</v>
      </c>
      <c r="W930" s="152">
        <f>V930*K930</f>
        <v>0</v>
      </c>
      <c r="X930" s="152">
        <v>2.1000000000000001E-2</v>
      </c>
      <c r="Y930" s="152">
        <f>X930*K930</f>
        <v>6.3576870000000003</v>
      </c>
      <c r="Z930" s="152">
        <v>0</v>
      </c>
      <c r="AA930" s="153">
        <f>Z930*K930</f>
        <v>0</v>
      </c>
      <c r="AR930" s="20" t="s">
        <v>356</v>
      </c>
      <c r="AT930" s="20" t="s">
        <v>472</v>
      </c>
      <c r="AU930" s="20" t="s">
        <v>134</v>
      </c>
      <c r="AY930" s="20" t="s">
        <v>155</v>
      </c>
      <c r="BE930" s="96">
        <f>IF(U930="základná",N930,0)</f>
        <v>0</v>
      </c>
      <c r="BF930" s="96">
        <f>IF(U930="znížená",N930,0)</f>
        <v>0</v>
      </c>
      <c r="BG930" s="96">
        <f>IF(U930="zákl. prenesená",N930,0)</f>
        <v>0</v>
      </c>
      <c r="BH930" s="96">
        <f>IF(U930="zníž. prenesená",N930,0)</f>
        <v>0</v>
      </c>
      <c r="BI930" s="96">
        <f>IF(U930="nulová",N930,0)</f>
        <v>0</v>
      </c>
      <c r="BJ930" s="20" t="s">
        <v>134</v>
      </c>
      <c r="BK930" s="154">
        <f>ROUND(L930*K930,3)</f>
        <v>0</v>
      </c>
      <c r="BL930" s="20" t="s">
        <v>246</v>
      </c>
      <c r="BM930" s="20" t="s">
        <v>1282</v>
      </c>
    </row>
    <row r="931" spans="2:65" s="1" customFormat="1" ht="25.5" customHeight="1">
      <c r="B931" s="119"/>
      <c r="C931" s="146" t="s">
        <v>1283</v>
      </c>
      <c r="D931" s="146" t="s">
        <v>156</v>
      </c>
      <c r="E931" s="147" t="s">
        <v>1284</v>
      </c>
      <c r="F931" s="241" t="s">
        <v>1285</v>
      </c>
      <c r="G931" s="241"/>
      <c r="H931" s="241"/>
      <c r="I931" s="241"/>
      <c r="J931" s="148" t="s">
        <v>846</v>
      </c>
      <c r="K931" s="150">
        <v>0</v>
      </c>
      <c r="L931" s="242">
        <v>0</v>
      </c>
      <c r="M931" s="242"/>
      <c r="N931" s="243">
        <f>ROUND(L931*K931,3)</f>
        <v>0</v>
      </c>
      <c r="O931" s="243"/>
      <c r="P931" s="243"/>
      <c r="Q931" s="243"/>
      <c r="R931" s="122"/>
      <c r="T931" s="151" t="s">
        <v>5</v>
      </c>
      <c r="U931" s="42" t="s">
        <v>42</v>
      </c>
      <c r="W931" s="152">
        <f>V931*K931</f>
        <v>0</v>
      </c>
      <c r="X931" s="152">
        <v>0</v>
      </c>
      <c r="Y931" s="152">
        <f>X931*K931</f>
        <v>0</v>
      </c>
      <c r="Z931" s="152">
        <v>0</v>
      </c>
      <c r="AA931" s="153">
        <f>Z931*K931</f>
        <v>0</v>
      </c>
      <c r="AR931" s="20" t="s">
        <v>246</v>
      </c>
      <c r="AT931" s="20" t="s">
        <v>156</v>
      </c>
      <c r="AU931" s="20" t="s">
        <v>134</v>
      </c>
      <c r="AY931" s="20" t="s">
        <v>155</v>
      </c>
      <c r="BE931" s="96">
        <f>IF(U931="základná",N931,0)</f>
        <v>0</v>
      </c>
      <c r="BF931" s="96">
        <f>IF(U931="znížená",N931,0)</f>
        <v>0</v>
      </c>
      <c r="BG931" s="96">
        <f>IF(U931="zákl. prenesená",N931,0)</f>
        <v>0</v>
      </c>
      <c r="BH931" s="96">
        <f>IF(U931="zníž. prenesená",N931,0)</f>
        <v>0</v>
      </c>
      <c r="BI931" s="96">
        <f>IF(U931="nulová",N931,0)</f>
        <v>0</v>
      </c>
      <c r="BJ931" s="20" t="s">
        <v>134</v>
      </c>
      <c r="BK931" s="154">
        <f>ROUND(L931*K931,3)</f>
        <v>0</v>
      </c>
      <c r="BL931" s="20" t="s">
        <v>246</v>
      </c>
      <c r="BM931" s="20" t="s">
        <v>1286</v>
      </c>
    </row>
    <row r="932" spans="2:65" s="9" customFormat="1" ht="29.85" customHeight="1">
      <c r="B932" s="136"/>
      <c r="D932" s="145" t="s">
        <v>126</v>
      </c>
      <c r="E932" s="145"/>
      <c r="F932" s="145"/>
      <c r="G932" s="145"/>
      <c r="H932" s="145"/>
      <c r="I932" s="145"/>
      <c r="J932" s="145"/>
      <c r="K932" s="145"/>
      <c r="L932" s="145"/>
      <c r="M932" s="145"/>
      <c r="N932" s="258">
        <f>BK932</f>
        <v>0</v>
      </c>
      <c r="O932" s="259"/>
      <c r="P932" s="259"/>
      <c r="Q932" s="259"/>
      <c r="R932" s="138"/>
      <c r="T932" s="139"/>
      <c r="W932" s="140">
        <f>SUM(W933:W951)</f>
        <v>0</v>
      </c>
      <c r="Y932" s="140">
        <f>SUM(Y933:Y951)</f>
        <v>6.4850999999999992E-2</v>
      </c>
      <c r="AA932" s="141">
        <f>SUM(AA933:AA951)</f>
        <v>0</v>
      </c>
      <c r="AR932" s="142" t="s">
        <v>134</v>
      </c>
      <c r="AT932" s="143" t="s">
        <v>74</v>
      </c>
      <c r="AU932" s="143" t="s">
        <v>80</v>
      </c>
      <c r="AY932" s="142" t="s">
        <v>155</v>
      </c>
      <c r="BK932" s="144">
        <f>SUM(BK933:BK951)</f>
        <v>0</v>
      </c>
    </row>
    <row r="933" spans="2:65" s="1" customFormat="1" ht="38.25" customHeight="1">
      <c r="B933" s="119"/>
      <c r="C933" s="146" t="s">
        <v>1287</v>
      </c>
      <c r="D933" s="146" t="s">
        <v>156</v>
      </c>
      <c r="E933" s="147" t="s">
        <v>1288</v>
      </c>
      <c r="F933" s="241" t="s">
        <v>1289</v>
      </c>
      <c r="G933" s="241"/>
      <c r="H933" s="241"/>
      <c r="I933" s="241"/>
      <c r="J933" s="148" t="s">
        <v>249</v>
      </c>
      <c r="K933" s="149">
        <v>57.02</v>
      </c>
      <c r="L933" s="242">
        <v>0</v>
      </c>
      <c r="M933" s="242"/>
      <c r="N933" s="243">
        <f>ROUND(L933*K933,3)</f>
        <v>0</v>
      </c>
      <c r="O933" s="243"/>
      <c r="P933" s="243"/>
      <c r="Q933" s="243"/>
      <c r="R933" s="122"/>
      <c r="T933" s="151" t="s">
        <v>5</v>
      </c>
      <c r="U933" s="42" t="s">
        <v>42</v>
      </c>
      <c r="W933" s="152">
        <f>V933*K933</f>
        <v>0</v>
      </c>
      <c r="X933" s="152">
        <v>2.5999999999999998E-4</v>
      </c>
      <c r="Y933" s="152">
        <f>X933*K933</f>
        <v>1.48252E-2</v>
      </c>
      <c r="Z933" s="152">
        <v>0</v>
      </c>
      <c r="AA933" s="153">
        <f>Z933*K933</f>
        <v>0</v>
      </c>
      <c r="AR933" s="20" t="s">
        <v>246</v>
      </c>
      <c r="AT933" s="20" t="s">
        <v>156</v>
      </c>
      <c r="AU933" s="20" t="s">
        <v>134</v>
      </c>
      <c r="AY933" s="20" t="s">
        <v>155</v>
      </c>
      <c r="BE933" s="96">
        <f>IF(U933="základná",N933,0)</f>
        <v>0</v>
      </c>
      <c r="BF933" s="96">
        <f>IF(U933="znížená",N933,0)</f>
        <v>0</v>
      </c>
      <c r="BG933" s="96">
        <f>IF(U933="zákl. prenesená",N933,0)</f>
        <v>0</v>
      </c>
      <c r="BH933" s="96">
        <f>IF(U933="zníž. prenesená",N933,0)</f>
        <v>0</v>
      </c>
      <c r="BI933" s="96">
        <f>IF(U933="nulová",N933,0)</f>
        <v>0</v>
      </c>
      <c r="BJ933" s="20" t="s">
        <v>134</v>
      </c>
      <c r="BK933" s="154">
        <f>ROUND(L933*K933,3)</f>
        <v>0</v>
      </c>
      <c r="BL933" s="20" t="s">
        <v>246</v>
      </c>
      <c r="BM933" s="20" t="s">
        <v>1290</v>
      </c>
    </row>
    <row r="934" spans="2:65" s="1" customFormat="1" ht="25.5" customHeight="1">
      <c r="B934" s="119"/>
      <c r="C934" s="146" t="s">
        <v>1291</v>
      </c>
      <c r="D934" s="146" t="s">
        <v>156</v>
      </c>
      <c r="E934" s="147" t="s">
        <v>1292</v>
      </c>
      <c r="F934" s="241" t="s">
        <v>1293</v>
      </c>
      <c r="G934" s="241"/>
      <c r="H934" s="241"/>
      <c r="I934" s="241"/>
      <c r="J934" s="148" t="s">
        <v>249</v>
      </c>
      <c r="K934" s="149">
        <v>57.02</v>
      </c>
      <c r="L934" s="242">
        <v>0</v>
      </c>
      <c r="M934" s="242"/>
      <c r="N934" s="243">
        <f>ROUND(L934*K934,3)</f>
        <v>0</v>
      </c>
      <c r="O934" s="243"/>
      <c r="P934" s="243"/>
      <c r="Q934" s="243"/>
      <c r="R934" s="122"/>
      <c r="T934" s="151" t="s">
        <v>5</v>
      </c>
      <c r="U934" s="42" t="s">
        <v>42</v>
      </c>
      <c r="W934" s="152">
        <f>V934*K934</f>
        <v>0</v>
      </c>
      <c r="X934" s="152">
        <v>1.7000000000000001E-4</v>
      </c>
      <c r="Y934" s="152">
        <f>X934*K934</f>
        <v>9.6934000000000013E-3</v>
      </c>
      <c r="Z934" s="152">
        <v>0</v>
      </c>
      <c r="AA934" s="153">
        <f>Z934*K934</f>
        <v>0</v>
      </c>
      <c r="AR934" s="20" t="s">
        <v>246</v>
      </c>
      <c r="AT934" s="20" t="s">
        <v>156</v>
      </c>
      <c r="AU934" s="20" t="s">
        <v>134</v>
      </c>
      <c r="AY934" s="20" t="s">
        <v>155</v>
      </c>
      <c r="BE934" s="96">
        <f>IF(U934="základná",N934,0)</f>
        <v>0</v>
      </c>
      <c r="BF934" s="96">
        <f>IF(U934="znížená",N934,0)</f>
        <v>0</v>
      </c>
      <c r="BG934" s="96">
        <f>IF(U934="zákl. prenesená",N934,0)</f>
        <v>0</v>
      </c>
      <c r="BH934" s="96">
        <f>IF(U934="zníž. prenesená",N934,0)</f>
        <v>0</v>
      </c>
      <c r="BI934" s="96">
        <f>IF(U934="nulová",N934,0)</f>
        <v>0</v>
      </c>
      <c r="BJ934" s="20" t="s">
        <v>134</v>
      </c>
      <c r="BK934" s="154">
        <f>ROUND(L934*K934,3)</f>
        <v>0</v>
      </c>
      <c r="BL934" s="20" t="s">
        <v>246</v>
      </c>
      <c r="BM934" s="20" t="s">
        <v>1294</v>
      </c>
    </row>
    <row r="935" spans="2:65" s="10" customFormat="1" ht="16.5" customHeight="1">
      <c r="B935" s="155"/>
      <c r="E935" s="156" t="s">
        <v>5</v>
      </c>
      <c r="F935" s="250" t="s">
        <v>1295</v>
      </c>
      <c r="G935" s="251"/>
      <c r="H935" s="251"/>
      <c r="I935" s="251"/>
      <c r="K935" s="157">
        <v>57.02</v>
      </c>
      <c r="R935" s="158"/>
      <c r="T935" s="159"/>
      <c r="AA935" s="160"/>
      <c r="AT935" s="156" t="s">
        <v>163</v>
      </c>
      <c r="AU935" s="156" t="s">
        <v>134</v>
      </c>
      <c r="AV935" s="10" t="s">
        <v>134</v>
      </c>
      <c r="AW935" s="10" t="s">
        <v>32</v>
      </c>
      <c r="AX935" s="10" t="s">
        <v>80</v>
      </c>
      <c r="AY935" s="156" t="s">
        <v>155</v>
      </c>
    </row>
    <row r="936" spans="2:65" s="1" customFormat="1" ht="38.25" customHeight="1">
      <c r="B936" s="119"/>
      <c r="C936" s="146" t="s">
        <v>1296</v>
      </c>
      <c r="D936" s="146" t="s">
        <v>156</v>
      </c>
      <c r="E936" s="147" t="s">
        <v>1297</v>
      </c>
      <c r="F936" s="241" t="s">
        <v>1298</v>
      </c>
      <c r="G936" s="241"/>
      <c r="H936" s="241"/>
      <c r="I936" s="241"/>
      <c r="J936" s="148" t="s">
        <v>249</v>
      </c>
      <c r="K936" s="149">
        <v>40.825000000000003</v>
      </c>
      <c r="L936" s="242">
        <v>0</v>
      </c>
      <c r="M936" s="242"/>
      <c r="N936" s="243">
        <f>ROUND(L936*K936,3)</f>
        <v>0</v>
      </c>
      <c r="O936" s="243"/>
      <c r="P936" s="243"/>
      <c r="Q936" s="243"/>
      <c r="R936" s="122"/>
      <c r="T936" s="151" t="s">
        <v>5</v>
      </c>
      <c r="U936" s="42" t="s">
        <v>42</v>
      </c>
      <c r="W936" s="152">
        <f>V936*K936</f>
        <v>0</v>
      </c>
      <c r="X936" s="152">
        <v>1.6000000000000001E-4</v>
      </c>
      <c r="Y936" s="152">
        <f>X936*K936</f>
        <v>6.5320000000000013E-3</v>
      </c>
      <c r="Z936" s="152">
        <v>0</v>
      </c>
      <c r="AA936" s="153">
        <f>Z936*K936</f>
        <v>0</v>
      </c>
      <c r="AR936" s="20" t="s">
        <v>246</v>
      </c>
      <c r="AT936" s="20" t="s">
        <v>156</v>
      </c>
      <c r="AU936" s="20" t="s">
        <v>134</v>
      </c>
      <c r="AY936" s="20" t="s">
        <v>155</v>
      </c>
      <c r="BE936" s="96">
        <f>IF(U936="základná",N936,0)</f>
        <v>0</v>
      </c>
      <c r="BF936" s="96">
        <f>IF(U936="znížená",N936,0)</f>
        <v>0</v>
      </c>
      <c r="BG936" s="96">
        <f>IF(U936="zákl. prenesená",N936,0)</f>
        <v>0</v>
      </c>
      <c r="BH936" s="96">
        <f>IF(U936="zníž. prenesená",N936,0)</f>
        <v>0</v>
      </c>
      <c r="BI936" s="96">
        <f>IF(U936="nulová",N936,0)</f>
        <v>0</v>
      </c>
      <c r="BJ936" s="20" t="s">
        <v>134</v>
      </c>
      <c r="BK936" s="154">
        <f>ROUND(L936*K936,3)</f>
        <v>0</v>
      </c>
      <c r="BL936" s="20" t="s">
        <v>246</v>
      </c>
      <c r="BM936" s="20" t="s">
        <v>1299</v>
      </c>
    </row>
    <row r="937" spans="2:65" s="1" customFormat="1" ht="25.5" customHeight="1">
      <c r="B937" s="119"/>
      <c r="C937" s="146" t="s">
        <v>1300</v>
      </c>
      <c r="D937" s="146" t="s">
        <v>156</v>
      </c>
      <c r="E937" s="147" t="s">
        <v>1301</v>
      </c>
      <c r="F937" s="241" t="s">
        <v>1302</v>
      </c>
      <c r="G937" s="241"/>
      <c r="H937" s="241"/>
      <c r="I937" s="241"/>
      <c r="J937" s="148" t="s">
        <v>249</v>
      </c>
      <c r="K937" s="149">
        <v>40.825000000000003</v>
      </c>
      <c r="L937" s="242">
        <v>0</v>
      </c>
      <c r="M937" s="242"/>
      <c r="N937" s="243">
        <f>ROUND(L937*K937,3)</f>
        <v>0</v>
      </c>
      <c r="O937" s="243"/>
      <c r="P937" s="243"/>
      <c r="Q937" s="243"/>
      <c r="R937" s="122"/>
      <c r="T937" s="151" t="s">
        <v>5</v>
      </c>
      <c r="U937" s="42" t="s">
        <v>42</v>
      </c>
      <c r="W937" s="152">
        <f>V937*K937</f>
        <v>0</v>
      </c>
      <c r="X937" s="152">
        <v>8.0000000000000007E-5</v>
      </c>
      <c r="Y937" s="152">
        <f>X937*K937</f>
        <v>3.2660000000000007E-3</v>
      </c>
      <c r="Z937" s="152">
        <v>0</v>
      </c>
      <c r="AA937" s="153">
        <f>Z937*K937</f>
        <v>0</v>
      </c>
      <c r="AR937" s="20" t="s">
        <v>246</v>
      </c>
      <c r="AT937" s="20" t="s">
        <v>156</v>
      </c>
      <c r="AU937" s="20" t="s">
        <v>134</v>
      </c>
      <c r="AY937" s="20" t="s">
        <v>155</v>
      </c>
      <c r="BE937" s="96">
        <f>IF(U937="základná",N937,0)</f>
        <v>0</v>
      </c>
      <c r="BF937" s="96">
        <f>IF(U937="znížená",N937,0)</f>
        <v>0</v>
      </c>
      <c r="BG937" s="96">
        <f>IF(U937="zákl. prenesená",N937,0)</f>
        <v>0</v>
      </c>
      <c r="BH937" s="96">
        <f>IF(U937="zníž. prenesená",N937,0)</f>
        <v>0</v>
      </c>
      <c r="BI937" s="96">
        <f>IF(U937="nulová",N937,0)</f>
        <v>0</v>
      </c>
      <c r="BJ937" s="20" t="s">
        <v>134</v>
      </c>
      <c r="BK937" s="154">
        <f>ROUND(L937*K937,3)</f>
        <v>0</v>
      </c>
      <c r="BL937" s="20" t="s">
        <v>246</v>
      </c>
      <c r="BM937" s="20" t="s">
        <v>1303</v>
      </c>
    </row>
    <row r="938" spans="2:65" s="12" customFormat="1" ht="16.5" customHeight="1">
      <c r="B938" s="167"/>
      <c r="E938" s="168" t="s">
        <v>5</v>
      </c>
      <c r="F938" s="256" t="s">
        <v>1304</v>
      </c>
      <c r="G938" s="257"/>
      <c r="H938" s="257"/>
      <c r="I938" s="257"/>
      <c r="K938" s="168" t="s">
        <v>5</v>
      </c>
      <c r="R938" s="169"/>
      <c r="T938" s="170"/>
      <c r="AA938" s="171"/>
      <c r="AT938" s="168" t="s">
        <v>163</v>
      </c>
      <c r="AU938" s="168" t="s">
        <v>134</v>
      </c>
      <c r="AV938" s="12" t="s">
        <v>80</v>
      </c>
      <c r="AW938" s="12" t="s">
        <v>32</v>
      </c>
      <c r="AX938" s="12" t="s">
        <v>75</v>
      </c>
      <c r="AY938" s="168" t="s">
        <v>155</v>
      </c>
    </row>
    <row r="939" spans="2:65" s="10" customFormat="1" ht="16.5" customHeight="1">
      <c r="B939" s="155"/>
      <c r="E939" s="156" t="s">
        <v>5</v>
      </c>
      <c r="F939" s="252" t="s">
        <v>1305</v>
      </c>
      <c r="G939" s="253"/>
      <c r="H939" s="253"/>
      <c r="I939" s="253"/>
      <c r="K939" s="157">
        <v>1.2849999999999999</v>
      </c>
      <c r="R939" s="158"/>
      <c r="T939" s="159"/>
      <c r="AA939" s="160"/>
      <c r="AT939" s="156" t="s">
        <v>163</v>
      </c>
      <c r="AU939" s="156" t="s">
        <v>134</v>
      </c>
      <c r="AV939" s="10" t="s">
        <v>134</v>
      </c>
      <c r="AW939" s="10" t="s">
        <v>32</v>
      </c>
      <c r="AX939" s="10" t="s">
        <v>75</v>
      </c>
      <c r="AY939" s="156" t="s">
        <v>155</v>
      </c>
    </row>
    <row r="940" spans="2:65" s="10" customFormat="1" ht="16.5" customHeight="1">
      <c r="B940" s="155"/>
      <c r="E940" s="156" t="s">
        <v>5</v>
      </c>
      <c r="F940" s="252" t="s">
        <v>1306</v>
      </c>
      <c r="G940" s="253"/>
      <c r="H940" s="253"/>
      <c r="I940" s="253"/>
      <c r="K940" s="157">
        <v>14.22</v>
      </c>
      <c r="R940" s="158"/>
      <c r="T940" s="159"/>
      <c r="AA940" s="160"/>
      <c r="AT940" s="156" t="s">
        <v>163</v>
      </c>
      <c r="AU940" s="156" t="s">
        <v>134</v>
      </c>
      <c r="AV940" s="10" t="s">
        <v>134</v>
      </c>
      <c r="AW940" s="10" t="s">
        <v>32</v>
      </c>
      <c r="AX940" s="10" t="s">
        <v>75</v>
      </c>
      <c r="AY940" s="156" t="s">
        <v>155</v>
      </c>
    </row>
    <row r="941" spans="2:65" s="10" customFormat="1" ht="16.5" customHeight="1">
      <c r="B941" s="155"/>
      <c r="E941" s="156" t="s">
        <v>5</v>
      </c>
      <c r="F941" s="252" t="s">
        <v>1307</v>
      </c>
      <c r="G941" s="253"/>
      <c r="H941" s="253"/>
      <c r="I941" s="253"/>
      <c r="K941" s="157">
        <v>4.6399999999999997</v>
      </c>
      <c r="R941" s="158"/>
      <c r="T941" s="159"/>
      <c r="AA941" s="160"/>
      <c r="AT941" s="156" t="s">
        <v>163</v>
      </c>
      <c r="AU941" s="156" t="s">
        <v>134</v>
      </c>
      <c r="AV941" s="10" t="s">
        <v>134</v>
      </c>
      <c r="AW941" s="10" t="s">
        <v>32</v>
      </c>
      <c r="AX941" s="10" t="s">
        <v>75</v>
      </c>
      <c r="AY941" s="156" t="s">
        <v>155</v>
      </c>
    </row>
    <row r="942" spans="2:65" s="10" customFormat="1" ht="16.5" customHeight="1">
      <c r="B942" s="155"/>
      <c r="E942" s="156" t="s">
        <v>5</v>
      </c>
      <c r="F942" s="252" t="s">
        <v>1308</v>
      </c>
      <c r="G942" s="253"/>
      <c r="H942" s="253"/>
      <c r="I942" s="253"/>
      <c r="K942" s="157">
        <v>3.4049999999999998</v>
      </c>
      <c r="R942" s="158"/>
      <c r="T942" s="159"/>
      <c r="AA942" s="160"/>
      <c r="AT942" s="156" t="s">
        <v>163</v>
      </c>
      <c r="AU942" s="156" t="s">
        <v>134</v>
      </c>
      <c r="AV942" s="10" t="s">
        <v>134</v>
      </c>
      <c r="AW942" s="10" t="s">
        <v>32</v>
      </c>
      <c r="AX942" s="10" t="s">
        <v>75</v>
      </c>
      <c r="AY942" s="156" t="s">
        <v>155</v>
      </c>
    </row>
    <row r="943" spans="2:65" s="10" customFormat="1" ht="16.5" customHeight="1">
      <c r="B943" s="155"/>
      <c r="E943" s="156" t="s">
        <v>5</v>
      </c>
      <c r="F943" s="252" t="s">
        <v>1309</v>
      </c>
      <c r="G943" s="253"/>
      <c r="H943" s="253"/>
      <c r="I943" s="253"/>
      <c r="K943" s="157">
        <v>1.1000000000000001</v>
      </c>
      <c r="R943" s="158"/>
      <c r="T943" s="159"/>
      <c r="AA943" s="160"/>
      <c r="AT943" s="156" t="s">
        <v>163</v>
      </c>
      <c r="AU943" s="156" t="s">
        <v>134</v>
      </c>
      <c r="AV943" s="10" t="s">
        <v>134</v>
      </c>
      <c r="AW943" s="10" t="s">
        <v>32</v>
      </c>
      <c r="AX943" s="10" t="s">
        <v>75</v>
      </c>
      <c r="AY943" s="156" t="s">
        <v>155</v>
      </c>
    </row>
    <row r="944" spans="2:65" s="10" customFormat="1" ht="16.5" customHeight="1">
      <c r="B944" s="155"/>
      <c r="E944" s="156" t="s">
        <v>5</v>
      </c>
      <c r="F944" s="252" t="s">
        <v>1310</v>
      </c>
      <c r="G944" s="253"/>
      <c r="H944" s="253"/>
      <c r="I944" s="253"/>
      <c r="K944" s="157">
        <v>16.175000000000001</v>
      </c>
      <c r="R944" s="158"/>
      <c r="T944" s="159"/>
      <c r="AA944" s="160"/>
      <c r="AT944" s="156" t="s">
        <v>163</v>
      </c>
      <c r="AU944" s="156" t="s">
        <v>134</v>
      </c>
      <c r="AV944" s="10" t="s">
        <v>134</v>
      </c>
      <c r="AW944" s="10" t="s">
        <v>32</v>
      </c>
      <c r="AX944" s="10" t="s">
        <v>75</v>
      </c>
      <c r="AY944" s="156" t="s">
        <v>155</v>
      </c>
    </row>
    <row r="945" spans="2:65" s="11" customFormat="1" ht="16.5" customHeight="1">
      <c r="B945" s="161"/>
      <c r="E945" s="162" t="s">
        <v>5</v>
      </c>
      <c r="F945" s="254" t="s">
        <v>166</v>
      </c>
      <c r="G945" s="255"/>
      <c r="H945" s="255"/>
      <c r="I945" s="255"/>
      <c r="K945" s="163">
        <v>40.825000000000003</v>
      </c>
      <c r="R945" s="164"/>
      <c r="T945" s="165"/>
      <c r="AA945" s="166"/>
      <c r="AT945" s="162" t="s">
        <v>163</v>
      </c>
      <c r="AU945" s="162" t="s">
        <v>134</v>
      </c>
      <c r="AV945" s="11" t="s">
        <v>160</v>
      </c>
      <c r="AW945" s="11" t="s">
        <v>32</v>
      </c>
      <c r="AX945" s="11" t="s">
        <v>80</v>
      </c>
      <c r="AY945" s="162" t="s">
        <v>155</v>
      </c>
    </row>
    <row r="946" spans="2:65" s="1" customFormat="1" ht="25.5" customHeight="1">
      <c r="B946" s="119"/>
      <c r="C946" s="146" t="s">
        <v>1311</v>
      </c>
      <c r="D946" s="146" t="s">
        <v>156</v>
      </c>
      <c r="E946" s="147" t="s">
        <v>1312</v>
      </c>
      <c r="F946" s="241" t="s">
        <v>1397</v>
      </c>
      <c r="G946" s="241"/>
      <c r="H946" s="241"/>
      <c r="I946" s="241"/>
      <c r="J946" s="148" t="s">
        <v>249</v>
      </c>
      <c r="K946" s="149">
        <v>58.72</v>
      </c>
      <c r="L946" s="242">
        <v>0</v>
      </c>
      <c r="M946" s="242"/>
      <c r="N946" s="243">
        <f>ROUND(L946*K946,3)</f>
        <v>0</v>
      </c>
      <c r="O946" s="243"/>
      <c r="P946" s="243"/>
      <c r="Q946" s="243"/>
      <c r="R946" s="122"/>
      <c r="T946" s="151" t="s">
        <v>5</v>
      </c>
      <c r="U946" s="42" t="s">
        <v>42</v>
      </c>
      <c r="W946" s="152">
        <f>V946*K946</f>
        <v>0</v>
      </c>
      <c r="X946" s="152">
        <v>5.1999999999999995E-4</v>
      </c>
      <c r="Y946" s="152">
        <f>X946*K946</f>
        <v>3.0534399999999996E-2</v>
      </c>
      <c r="Z946" s="152">
        <v>0</v>
      </c>
      <c r="AA946" s="153">
        <f>Z946*K946</f>
        <v>0</v>
      </c>
      <c r="AR946" s="20" t="s">
        <v>246</v>
      </c>
      <c r="AT946" s="20" t="s">
        <v>156</v>
      </c>
      <c r="AU946" s="20" t="s">
        <v>134</v>
      </c>
      <c r="AY946" s="20" t="s">
        <v>155</v>
      </c>
      <c r="BE946" s="96">
        <f>IF(U946="základná",N946,0)</f>
        <v>0</v>
      </c>
      <c r="BF946" s="96">
        <f>IF(U946="znížená",N946,0)</f>
        <v>0</v>
      </c>
      <c r="BG946" s="96">
        <f>IF(U946="zákl. prenesená",N946,0)</f>
        <v>0</v>
      </c>
      <c r="BH946" s="96">
        <f>IF(U946="zníž. prenesená",N946,0)</f>
        <v>0</v>
      </c>
      <c r="BI946" s="96">
        <f>IF(U946="nulová",N946,0)</f>
        <v>0</v>
      </c>
      <c r="BJ946" s="20" t="s">
        <v>134</v>
      </c>
      <c r="BK946" s="154">
        <f>ROUND(L946*K946,3)</f>
        <v>0</v>
      </c>
      <c r="BL946" s="20" t="s">
        <v>246</v>
      </c>
      <c r="BM946" s="20" t="s">
        <v>1313</v>
      </c>
    </row>
    <row r="947" spans="2:65" s="12" customFormat="1" ht="16.5" customHeight="1">
      <c r="B947" s="167"/>
      <c r="E947" s="168" t="s">
        <v>5</v>
      </c>
      <c r="F947" s="256" t="s">
        <v>1314</v>
      </c>
      <c r="G947" s="257"/>
      <c r="H947" s="257"/>
      <c r="I947" s="257"/>
      <c r="K947" s="168" t="s">
        <v>5</v>
      </c>
      <c r="R947" s="169"/>
      <c r="T947" s="170"/>
      <c r="AA947" s="171"/>
      <c r="AT947" s="168" t="s">
        <v>163</v>
      </c>
      <c r="AU947" s="168" t="s">
        <v>134</v>
      </c>
      <c r="AV947" s="12" t="s">
        <v>80</v>
      </c>
      <c r="AW947" s="12" t="s">
        <v>32</v>
      </c>
      <c r="AX947" s="12" t="s">
        <v>75</v>
      </c>
      <c r="AY947" s="168" t="s">
        <v>155</v>
      </c>
    </row>
    <row r="948" spans="2:65" s="10" customFormat="1" ht="16.5" customHeight="1">
      <c r="B948" s="155"/>
      <c r="E948" s="156" t="s">
        <v>5</v>
      </c>
      <c r="F948" s="252" t="s">
        <v>1315</v>
      </c>
      <c r="G948" s="253"/>
      <c r="H948" s="253"/>
      <c r="I948" s="253"/>
      <c r="K948" s="157">
        <v>11.8</v>
      </c>
      <c r="R948" s="158"/>
      <c r="T948" s="159"/>
      <c r="AA948" s="160"/>
      <c r="AT948" s="156" t="s">
        <v>163</v>
      </c>
      <c r="AU948" s="156" t="s">
        <v>134</v>
      </c>
      <c r="AV948" s="10" t="s">
        <v>134</v>
      </c>
      <c r="AW948" s="10" t="s">
        <v>32</v>
      </c>
      <c r="AX948" s="10" t="s">
        <v>75</v>
      </c>
      <c r="AY948" s="156" t="s">
        <v>155</v>
      </c>
    </row>
    <row r="949" spans="2:65" s="10" customFormat="1" ht="16.5" customHeight="1">
      <c r="B949" s="155"/>
      <c r="E949" s="156" t="s">
        <v>5</v>
      </c>
      <c r="F949" s="252" t="s">
        <v>1316</v>
      </c>
      <c r="G949" s="253"/>
      <c r="H949" s="253"/>
      <c r="I949" s="253"/>
      <c r="K949" s="157">
        <v>33.28</v>
      </c>
      <c r="R949" s="158"/>
      <c r="T949" s="159"/>
      <c r="AA949" s="160"/>
      <c r="AT949" s="156" t="s">
        <v>163</v>
      </c>
      <c r="AU949" s="156" t="s">
        <v>134</v>
      </c>
      <c r="AV949" s="10" t="s">
        <v>134</v>
      </c>
      <c r="AW949" s="10" t="s">
        <v>32</v>
      </c>
      <c r="AX949" s="10" t="s">
        <v>75</v>
      </c>
      <c r="AY949" s="156" t="s">
        <v>155</v>
      </c>
    </row>
    <row r="950" spans="2:65" s="10" customFormat="1" ht="16.5" customHeight="1">
      <c r="B950" s="155"/>
      <c r="E950" s="156" t="s">
        <v>5</v>
      </c>
      <c r="F950" s="252" t="s">
        <v>1317</v>
      </c>
      <c r="G950" s="253"/>
      <c r="H950" s="253"/>
      <c r="I950" s="253"/>
      <c r="K950" s="157">
        <v>13.64</v>
      </c>
      <c r="R950" s="158"/>
      <c r="T950" s="159"/>
      <c r="AA950" s="160"/>
      <c r="AT950" s="156" t="s">
        <v>163</v>
      </c>
      <c r="AU950" s="156" t="s">
        <v>134</v>
      </c>
      <c r="AV950" s="10" t="s">
        <v>134</v>
      </c>
      <c r="AW950" s="10" t="s">
        <v>32</v>
      </c>
      <c r="AX950" s="10" t="s">
        <v>75</v>
      </c>
      <c r="AY950" s="156" t="s">
        <v>155</v>
      </c>
    </row>
    <row r="951" spans="2:65" s="11" customFormat="1" ht="16.5" customHeight="1">
      <c r="B951" s="161"/>
      <c r="E951" s="162" t="s">
        <v>5</v>
      </c>
      <c r="F951" s="254" t="s">
        <v>166</v>
      </c>
      <c r="G951" s="255"/>
      <c r="H951" s="255"/>
      <c r="I951" s="255"/>
      <c r="K951" s="163">
        <v>58.72</v>
      </c>
      <c r="R951" s="164"/>
      <c r="T951" s="165"/>
      <c r="AA951" s="166"/>
      <c r="AT951" s="162" t="s">
        <v>163</v>
      </c>
      <c r="AU951" s="162" t="s">
        <v>134</v>
      </c>
      <c r="AV951" s="11" t="s">
        <v>160</v>
      </c>
      <c r="AW951" s="11" t="s">
        <v>32</v>
      </c>
      <c r="AX951" s="11" t="s">
        <v>80</v>
      </c>
      <c r="AY951" s="162" t="s">
        <v>155</v>
      </c>
    </row>
    <row r="952" spans="2:65" s="9" customFormat="1" ht="29.85" customHeight="1">
      <c r="B952" s="136"/>
      <c r="D952" s="145" t="s">
        <v>127</v>
      </c>
      <c r="E952" s="145"/>
      <c r="F952" s="145"/>
      <c r="G952" s="145"/>
      <c r="H952" s="145"/>
      <c r="I952" s="145"/>
      <c r="J952" s="145"/>
      <c r="K952" s="145"/>
      <c r="L952" s="145"/>
      <c r="M952" s="145"/>
      <c r="N952" s="248">
        <f>BK952</f>
        <v>0</v>
      </c>
      <c r="O952" s="249"/>
      <c r="P952" s="249"/>
      <c r="Q952" s="249"/>
      <c r="R952" s="138"/>
      <c r="T952" s="139"/>
      <c r="W952" s="140">
        <f>SUM(W953:W959)</f>
        <v>0</v>
      </c>
      <c r="Y952" s="140">
        <f>SUM(Y953:Y959)</f>
        <v>0.89213218000000005</v>
      </c>
      <c r="AA952" s="141">
        <f>SUM(AA953:AA959)</f>
        <v>0</v>
      </c>
      <c r="AR952" s="142" t="s">
        <v>134</v>
      </c>
      <c r="AT952" s="143" t="s">
        <v>74</v>
      </c>
      <c r="AU952" s="143" t="s">
        <v>80</v>
      </c>
      <c r="AY952" s="142" t="s">
        <v>155</v>
      </c>
      <c r="BK952" s="144">
        <f>SUM(BK953:BK959)</f>
        <v>0</v>
      </c>
    </row>
    <row r="953" spans="2:65" s="1" customFormat="1" ht="51" customHeight="1">
      <c r="B953" s="119"/>
      <c r="C953" s="146" t="s">
        <v>1318</v>
      </c>
      <c r="D953" s="146" t="s">
        <v>156</v>
      </c>
      <c r="E953" s="147" t="s">
        <v>1319</v>
      </c>
      <c r="F953" s="241" t="s">
        <v>1398</v>
      </c>
      <c r="G953" s="241"/>
      <c r="H953" s="241"/>
      <c r="I953" s="241"/>
      <c r="J953" s="148" t="s">
        <v>249</v>
      </c>
      <c r="K953" s="149">
        <v>2074.7260000000001</v>
      </c>
      <c r="L953" s="242">
        <v>0</v>
      </c>
      <c r="M953" s="242"/>
      <c r="N953" s="243">
        <f>ROUND(L953*K953,3)</f>
        <v>0</v>
      </c>
      <c r="O953" s="243"/>
      <c r="P953" s="243"/>
      <c r="Q953" s="243"/>
      <c r="R953" s="122"/>
      <c r="T953" s="151" t="s">
        <v>5</v>
      </c>
      <c r="U953" s="42" t="s">
        <v>42</v>
      </c>
      <c r="W953" s="152">
        <f>V953*K953</f>
        <v>0</v>
      </c>
      <c r="X953" s="152">
        <v>1E-4</v>
      </c>
      <c r="Y953" s="152">
        <f>X953*K953</f>
        <v>0.20747260000000003</v>
      </c>
      <c r="Z953" s="152">
        <v>0</v>
      </c>
      <c r="AA953" s="153">
        <f>Z953*K953</f>
        <v>0</v>
      </c>
      <c r="AR953" s="20" t="s">
        <v>246</v>
      </c>
      <c r="AT953" s="20" t="s">
        <v>156</v>
      </c>
      <c r="AU953" s="20" t="s">
        <v>134</v>
      </c>
      <c r="AY953" s="20" t="s">
        <v>155</v>
      </c>
      <c r="BE953" s="96">
        <f>IF(U953="základná",N953,0)</f>
        <v>0</v>
      </c>
      <c r="BF953" s="96">
        <f>IF(U953="znížená",N953,0)</f>
        <v>0</v>
      </c>
      <c r="BG953" s="96">
        <f>IF(U953="zákl. prenesená",N953,0)</f>
        <v>0</v>
      </c>
      <c r="BH953" s="96">
        <f>IF(U953="zníž. prenesená",N953,0)</f>
        <v>0</v>
      </c>
      <c r="BI953" s="96">
        <f>IF(U953="nulová",N953,0)</f>
        <v>0</v>
      </c>
      <c r="BJ953" s="20" t="s">
        <v>134</v>
      </c>
      <c r="BK953" s="154">
        <f>ROUND(L953*K953,3)</f>
        <v>0</v>
      </c>
      <c r="BL953" s="20" t="s">
        <v>246</v>
      </c>
      <c r="BM953" s="20" t="s">
        <v>1320</v>
      </c>
    </row>
    <row r="954" spans="2:65" s="12" customFormat="1" ht="16.5" customHeight="1">
      <c r="B954" s="167"/>
      <c r="E954" s="168" t="s">
        <v>5</v>
      </c>
      <c r="F954" s="256" t="s">
        <v>1321</v>
      </c>
      <c r="G954" s="257"/>
      <c r="H954" s="257"/>
      <c r="I954" s="257"/>
      <c r="K954" s="168" t="s">
        <v>5</v>
      </c>
      <c r="R954" s="169"/>
      <c r="T954" s="170"/>
      <c r="AA954" s="171"/>
      <c r="AT954" s="168" t="s">
        <v>163</v>
      </c>
      <c r="AU954" s="168" t="s">
        <v>134</v>
      </c>
      <c r="AV954" s="12" t="s">
        <v>80</v>
      </c>
      <c r="AW954" s="12" t="s">
        <v>32</v>
      </c>
      <c r="AX954" s="12" t="s">
        <v>75</v>
      </c>
      <c r="AY954" s="168" t="s">
        <v>155</v>
      </c>
    </row>
    <row r="955" spans="2:65" s="10" customFormat="1" ht="16.5" customHeight="1">
      <c r="B955" s="155"/>
      <c r="E955" s="156" t="s">
        <v>5</v>
      </c>
      <c r="F955" s="252" t="s">
        <v>1322</v>
      </c>
      <c r="G955" s="253"/>
      <c r="H955" s="253"/>
      <c r="I955" s="253"/>
      <c r="K955" s="157">
        <v>823.61</v>
      </c>
      <c r="R955" s="158"/>
      <c r="T955" s="159"/>
      <c r="AA955" s="160"/>
      <c r="AT955" s="156" t="s">
        <v>163</v>
      </c>
      <c r="AU955" s="156" t="s">
        <v>134</v>
      </c>
      <c r="AV955" s="10" t="s">
        <v>134</v>
      </c>
      <c r="AW955" s="10" t="s">
        <v>32</v>
      </c>
      <c r="AX955" s="10" t="s">
        <v>75</v>
      </c>
      <c r="AY955" s="156" t="s">
        <v>155</v>
      </c>
    </row>
    <row r="956" spans="2:65" s="12" customFormat="1" ht="16.5" customHeight="1">
      <c r="B956" s="167"/>
      <c r="E956" s="168" t="s">
        <v>5</v>
      </c>
      <c r="F956" s="260" t="s">
        <v>1323</v>
      </c>
      <c r="G956" s="261"/>
      <c r="H956" s="261"/>
      <c r="I956" s="261"/>
      <c r="K956" s="168" t="s">
        <v>5</v>
      </c>
      <c r="R956" s="169"/>
      <c r="T956" s="170"/>
      <c r="AA956" s="171"/>
      <c r="AT956" s="168" t="s">
        <v>163</v>
      </c>
      <c r="AU956" s="168" t="s">
        <v>134</v>
      </c>
      <c r="AV956" s="12" t="s">
        <v>80</v>
      </c>
      <c r="AW956" s="12" t="s">
        <v>32</v>
      </c>
      <c r="AX956" s="12" t="s">
        <v>75</v>
      </c>
      <c r="AY956" s="168" t="s">
        <v>155</v>
      </c>
    </row>
    <row r="957" spans="2:65" s="10" customFormat="1" ht="16.5" customHeight="1">
      <c r="B957" s="155"/>
      <c r="E957" s="156" t="s">
        <v>5</v>
      </c>
      <c r="F957" s="252" t="s">
        <v>1324</v>
      </c>
      <c r="G957" s="253"/>
      <c r="H957" s="253"/>
      <c r="I957" s="253"/>
      <c r="K957" s="157">
        <v>1251.116</v>
      </c>
      <c r="R957" s="158"/>
      <c r="T957" s="159"/>
      <c r="AA957" s="160"/>
      <c r="AT957" s="156" t="s">
        <v>163</v>
      </c>
      <c r="AU957" s="156" t="s">
        <v>134</v>
      </c>
      <c r="AV957" s="10" t="s">
        <v>134</v>
      </c>
      <c r="AW957" s="10" t="s">
        <v>32</v>
      </c>
      <c r="AX957" s="10" t="s">
        <v>75</v>
      </c>
      <c r="AY957" s="156" t="s">
        <v>155</v>
      </c>
    </row>
    <row r="958" spans="2:65" s="11" customFormat="1" ht="16.5" customHeight="1">
      <c r="B958" s="161"/>
      <c r="E958" s="162" t="s">
        <v>5</v>
      </c>
      <c r="F958" s="254" t="s">
        <v>166</v>
      </c>
      <c r="G958" s="255"/>
      <c r="H958" s="255"/>
      <c r="I958" s="255"/>
      <c r="K958" s="163">
        <v>2074.7260000000001</v>
      </c>
      <c r="R958" s="164"/>
      <c r="T958" s="165"/>
      <c r="AA958" s="166"/>
      <c r="AT958" s="162" t="s">
        <v>163</v>
      </c>
      <c r="AU958" s="162" t="s">
        <v>134</v>
      </c>
      <c r="AV958" s="11" t="s">
        <v>160</v>
      </c>
      <c r="AW958" s="11" t="s">
        <v>32</v>
      </c>
      <c r="AX958" s="11" t="s">
        <v>80</v>
      </c>
      <c r="AY958" s="162" t="s">
        <v>155</v>
      </c>
    </row>
    <row r="959" spans="2:65" s="1" customFormat="1" ht="51" customHeight="1">
      <c r="B959" s="119"/>
      <c r="C959" s="146" t="s">
        <v>1325</v>
      </c>
      <c r="D959" s="146" t="s">
        <v>156</v>
      </c>
      <c r="E959" s="147" t="s">
        <v>1326</v>
      </c>
      <c r="F959" s="241" t="s">
        <v>1399</v>
      </c>
      <c r="G959" s="241"/>
      <c r="H959" s="241"/>
      <c r="I959" s="241"/>
      <c r="J959" s="148" t="s">
        <v>249</v>
      </c>
      <c r="K959" s="149">
        <v>2074.7260000000001</v>
      </c>
      <c r="L959" s="242">
        <v>0</v>
      </c>
      <c r="M959" s="242"/>
      <c r="N959" s="243">
        <f>ROUND(L959*K959,3)</f>
        <v>0</v>
      </c>
      <c r="O959" s="243"/>
      <c r="P959" s="243"/>
      <c r="Q959" s="243"/>
      <c r="R959" s="122"/>
      <c r="T959" s="151" t="s">
        <v>5</v>
      </c>
      <c r="U959" s="42" t="s">
        <v>42</v>
      </c>
      <c r="W959" s="152">
        <f>V959*K959</f>
        <v>0</v>
      </c>
      <c r="X959" s="152">
        <v>3.3E-4</v>
      </c>
      <c r="Y959" s="152">
        <f>X959*K959</f>
        <v>0.68465958000000005</v>
      </c>
      <c r="Z959" s="152">
        <v>0</v>
      </c>
      <c r="AA959" s="153">
        <f>Z959*K959</f>
        <v>0</v>
      </c>
      <c r="AR959" s="20" t="s">
        <v>246</v>
      </c>
      <c r="AT959" s="20" t="s">
        <v>156</v>
      </c>
      <c r="AU959" s="20" t="s">
        <v>134</v>
      </c>
      <c r="AY959" s="20" t="s">
        <v>155</v>
      </c>
      <c r="BE959" s="96">
        <f>IF(U959="základná",N959,0)</f>
        <v>0</v>
      </c>
      <c r="BF959" s="96">
        <f>IF(U959="znížená",N959,0)</f>
        <v>0</v>
      </c>
      <c r="BG959" s="96">
        <f>IF(U959="zákl. prenesená",N959,0)</f>
        <v>0</v>
      </c>
      <c r="BH959" s="96">
        <f>IF(U959="zníž. prenesená",N959,0)</f>
        <v>0</v>
      </c>
      <c r="BI959" s="96">
        <f>IF(U959="nulová",N959,0)</f>
        <v>0</v>
      </c>
      <c r="BJ959" s="20" t="s">
        <v>134</v>
      </c>
      <c r="BK959" s="154">
        <f>ROUND(L959*K959,3)</f>
        <v>0</v>
      </c>
      <c r="BL959" s="20" t="s">
        <v>246</v>
      </c>
      <c r="BM959" s="20" t="s">
        <v>1327</v>
      </c>
    </row>
    <row r="960" spans="2:65" s="9" customFormat="1" ht="37.35" customHeight="1">
      <c r="B960" s="136"/>
      <c r="D960" s="137" t="s">
        <v>128</v>
      </c>
      <c r="E960" s="137"/>
      <c r="F960" s="137"/>
      <c r="G960" s="137"/>
      <c r="H960" s="137"/>
      <c r="I960" s="137"/>
      <c r="J960" s="137"/>
      <c r="K960" s="137"/>
      <c r="L960" s="137"/>
      <c r="M960" s="137"/>
      <c r="N960" s="266">
        <f>BK960</f>
        <v>0</v>
      </c>
      <c r="O960" s="267"/>
      <c r="P960" s="267"/>
      <c r="Q960" s="267"/>
      <c r="R960" s="138"/>
      <c r="T960" s="139"/>
      <c r="W960" s="140">
        <f>W961+W965</f>
        <v>0</v>
      </c>
      <c r="Y960" s="140">
        <f>Y961+Y965</f>
        <v>3749.72</v>
      </c>
      <c r="AA960" s="141">
        <f>AA961+AA965</f>
        <v>0</v>
      </c>
      <c r="AR960" s="142" t="s">
        <v>172</v>
      </c>
      <c r="AT960" s="143" t="s">
        <v>74</v>
      </c>
      <c r="AU960" s="143" t="s">
        <v>75</v>
      </c>
      <c r="AY960" s="142" t="s">
        <v>155</v>
      </c>
      <c r="BK960" s="144">
        <f>BK961+BK965</f>
        <v>0</v>
      </c>
    </row>
    <row r="961" spans="2:65" s="9" customFormat="1" ht="19.899999999999999" customHeight="1">
      <c r="B961" s="136"/>
      <c r="D961" s="145" t="s">
        <v>129</v>
      </c>
      <c r="E961" s="145"/>
      <c r="F961" s="145"/>
      <c r="G961" s="145"/>
      <c r="H961" s="145"/>
      <c r="I961" s="145"/>
      <c r="J961" s="145"/>
      <c r="K961" s="145"/>
      <c r="L961" s="145"/>
      <c r="M961" s="145"/>
      <c r="N961" s="248">
        <f>BK961</f>
        <v>0</v>
      </c>
      <c r="O961" s="249"/>
      <c r="P961" s="249"/>
      <c r="Q961" s="249"/>
      <c r="R961" s="138"/>
      <c r="T961" s="139"/>
      <c r="W961" s="140">
        <f>SUM(W962:W964)</f>
        <v>0</v>
      </c>
      <c r="Y961" s="140">
        <f>SUM(Y962:Y964)</f>
        <v>0</v>
      </c>
      <c r="AA961" s="141">
        <f>SUM(AA962:AA964)</f>
        <v>0</v>
      </c>
      <c r="AR961" s="142" t="s">
        <v>172</v>
      </c>
      <c r="AT961" s="143" t="s">
        <v>74</v>
      </c>
      <c r="AU961" s="143" t="s">
        <v>80</v>
      </c>
      <c r="AY961" s="142" t="s">
        <v>155</v>
      </c>
      <c r="BK961" s="144">
        <f>SUM(BK962:BK964)</f>
        <v>0</v>
      </c>
    </row>
    <row r="962" spans="2:65" s="1" customFormat="1" ht="25.5" customHeight="1">
      <c r="B962" s="119"/>
      <c r="C962" s="146" t="s">
        <v>1328</v>
      </c>
      <c r="D962" s="146" t="s">
        <v>156</v>
      </c>
      <c r="E962" s="147" t="s">
        <v>1329</v>
      </c>
      <c r="F962" s="241" t="s">
        <v>1330</v>
      </c>
      <c r="G962" s="241"/>
      <c r="H962" s="241"/>
      <c r="I962" s="241"/>
      <c r="J962" s="148" t="s">
        <v>961</v>
      </c>
      <c r="K962" s="149">
        <v>1</v>
      </c>
      <c r="L962" s="242">
        <v>0</v>
      </c>
      <c r="M962" s="242"/>
      <c r="N962" s="243">
        <f>ROUND(L962*K962,3)</f>
        <v>0</v>
      </c>
      <c r="O962" s="243"/>
      <c r="P962" s="243"/>
      <c r="Q962" s="243"/>
      <c r="R962" s="122"/>
      <c r="T962" s="151" t="s">
        <v>5</v>
      </c>
      <c r="U962" s="42" t="s">
        <v>42</v>
      </c>
      <c r="W962" s="152">
        <f>V962*K962</f>
        <v>0</v>
      </c>
      <c r="X962" s="152">
        <v>0</v>
      </c>
      <c r="Y962" s="152">
        <f>X962*K962</f>
        <v>0</v>
      </c>
      <c r="Z962" s="152">
        <v>0</v>
      </c>
      <c r="AA962" s="153">
        <f>Z962*K962</f>
        <v>0</v>
      </c>
      <c r="AR962" s="20" t="s">
        <v>583</v>
      </c>
      <c r="AT962" s="20" t="s">
        <v>156</v>
      </c>
      <c r="AU962" s="20" t="s">
        <v>134</v>
      </c>
      <c r="AY962" s="20" t="s">
        <v>155</v>
      </c>
      <c r="BE962" s="96">
        <f>IF(U962="základná",N962,0)</f>
        <v>0</v>
      </c>
      <c r="BF962" s="96">
        <f>IF(U962="znížená",N962,0)</f>
        <v>0</v>
      </c>
      <c r="BG962" s="96">
        <f>IF(U962="zákl. prenesená",N962,0)</f>
        <v>0</v>
      </c>
      <c r="BH962" s="96">
        <f>IF(U962="zníž. prenesená",N962,0)</f>
        <v>0</v>
      </c>
      <c r="BI962" s="96">
        <f>IF(U962="nulová",N962,0)</f>
        <v>0</v>
      </c>
      <c r="BJ962" s="20" t="s">
        <v>134</v>
      </c>
      <c r="BK962" s="154">
        <f>ROUND(L962*K962,3)</f>
        <v>0</v>
      </c>
      <c r="BL962" s="20" t="s">
        <v>583</v>
      </c>
      <c r="BM962" s="20" t="s">
        <v>1331</v>
      </c>
    </row>
    <row r="963" spans="2:65" s="1" customFormat="1" ht="16.5" customHeight="1">
      <c r="B963" s="119"/>
      <c r="C963" s="146" t="s">
        <v>1332</v>
      </c>
      <c r="D963" s="146" t="s">
        <v>156</v>
      </c>
      <c r="E963" s="147" t="s">
        <v>1333</v>
      </c>
      <c r="F963" s="241" t="s">
        <v>1334</v>
      </c>
      <c r="G963" s="241"/>
      <c r="H963" s="241"/>
      <c r="I963" s="241"/>
      <c r="J963" s="148" t="s">
        <v>961</v>
      </c>
      <c r="K963" s="149">
        <v>1</v>
      </c>
      <c r="L963" s="242">
        <v>0</v>
      </c>
      <c r="M963" s="242"/>
      <c r="N963" s="243">
        <f>ROUND(L963*K963,3)</f>
        <v>0</v>
      </c>
      <c r="O963" s="243"/>
      <c r="P963" s="243"/>
      <c r="Q963" s="243"/>
      <c r="R963" s="122"/>
      <c r="T963" s="151" t="s">
        <v>5</v>
      </c>
      <c r="U963" s="42" t="s">
        <v>42</v>
      </c>
      <c r="W963" s="152">
        <f>V963*K963</f>
        <v>0</v>
      </c>
      <c r="X963" s="152">
        <v>0</v>
      </c>
      <c r="Y963" s="152">
        <f>X963*K963</f>
        <v>0</v>
      </c>
      <c r="Z963" s="152">
        <v>0</v>
      </c>
      <c r="AA963" s="153">
        <f>Z963*K963</f>
        <v>0</v>
      </c>
      <c r="AR963" s="20" t="s">
        <v>583</v>
      </c>
      <c r="AT963" s="20" t="s">
        <v>156</v>
      </c>
      <c r="AU963" s="20" t="s">
        <v>134</v>
      </c>
      <c r="AY963" s="20" t="s">
        <v>155</v>
      </c>
      <c r="BE963" s="96">
        <f>IF(U963="základná",N963,0)</f>
        <v>0</v>
      </c>
      <c r="BF963" s="96">
        <f>IF(U963="znížená",N963,0)</f>
        <v>0</v>
      </c>
      <c r="BG963" s="96">
        <f>IF(U963="zákl. prenesená",N963,0)</f>
        <v>0</v>
      </c>
      <c r="BH963" s="96">
        <f>IF(U963="zníž. prenesená",N963,0)</f>
        <v>0</v>
      </c>
      <c r="BI963" s="96">
        <f>IF(U963="nulová",N963,0)</f>
        <v>0</v>
      </c>
      <c r="BJ963" s="20" t="s">
        <v>134</v>
      </c>
      <c r="BK963" s="154">
        <f>ROUND(L963*K963,3)</f>
        <v>0</v>
      </c>
      <c r="BL963" s="20" t="s">
        <v>583</v>
      </c>
      <c r="BM963" s="20" t="s">
        <v>1335</v>
      </c>
    </row>
    <row r="964" spans="2:65" s="1" customFormat="1" ht="25.5" customHeight="1">
      <c r="B964" s="119"/>
      <c r="C964" s="146" t="s">
        <v>1336</v>
      </c>
      <c r="D964" s="146" t="s">
        <v>156</v>
      </c>
      <c r="E964" s="147" t="s">
        <v>1337</v>
      </c>
      <c r="F964" s="241" t="s">
        <v>1338</v>
      </c>
      <c r="G964" s="241"/>
      <c r="H964" s="241"/>
      <c r="I964" s="241"/>
      <c r="J964" s="148" t="s">
        <v>961</v>
      </c>
      <c r="K964" s="149">
        <v>1</v>
      </c>
      <c r="L964" s="242">
        <v>0</v>
      </c>
      <c r="M964" s="242"/>
      <c r="N964" s="243">
        <f>ROUND(L964*K964,3)</f>
        <v>0</v>
      </c>
      <c r="O964" s="243"/>
      <c r="P964" s="243"/>
      <c r="Q964" s="243"/>
      <c r="R964" s="122"/>
      <c r="T964" s="151" t="s">
        <v>5</v>
      </c>
      <c r="U964" s="42" t="s">
        <v>42</v>
      </c>
      <c r="W964" s="152">
        <f>V964*K964</f>
        <v>0</v>
      </c>
      <c r="X964" s="152">
        <v>0</v>
      </c>
      <c r="Y964" s="152">
        <f>X964*K964</f>
        <v>0</v>
      </c>
      <c r="Z964" s="152">
        <v>0</v>
      </c>
      <c r="AA964" s="153">
        <f>Z964*K964</f>
        <v>0</v>
      </c>
      <c r="AR964" s="20" t="s">
        <v>583</v>
      </c>
      <c r="AT964" s="20" t="s">
        <v>156</v>
      </c>
      <c r="AU964" s="20" t="s">
        <v>134</v>
      </c>
      <c r="AY964" s="20" t="s">
        <v>155</v>
      </c>
      <c r="BE964" s="96">
        <f>IF(U964="základná",N964,0)</f>
        <v>0</v>
      </c>
      <c r="BF964" s="96">
        <f>IF(U964="znížená",N964,0)</f>
        <v>0</v>
      </c>
      <c r="BG964" s="96">
        <f>IF(U964="zákl. prenesená",N964,0)</f>
        <v>0</v>
      </c>
      <c r="BH964" s="96">
        <f>IF(U964="zníž. prenesená",N964,0)</f>
        <v>0</v>
      </c>
      <c r="BI964" s="96">
        <f>IF(U964="nulová",N964,0)</f>
        <v>0</v>
      </c>
      <c r="BJ964" s="20" t="s">
        <v>134</v>
      </c>
      <c r="BK964" s="154">
        <f>ROUND(L964*K964,3)</f>
        <v>0</v>
      </c>
      <c r="BL964" s="20" t="s">
        <v>583</v>
      </c>
      <c r="BM964" s="20" t="s">
        <v>1339</v>
      </c>
    </row>
    <row r="965" spans="2:65" s="9" customFormat="1" ht="29.85" customHeight="1">
      <c r="B965" s="136"/>
      <c r="D965" s="145" t="s">
        <v>130</v>
      </c>
      <c r="E965" s="145"/>
      <c r="F965" s="145"/>
      <c r="G965" s="145"/>
      <c r="H965" s="145"/>
      <c r="I965" s="145"/>
      <c r="J965" s="145"/>
      <c r="K965" s="145"/>
      <c r="L965" s="145"/>
      <c r="M965" s="145"/>
      <c r="N965" s="258">
        <f>BK965</f>
        <v>0</v>
      </c>
      <c r="O965" s="259"/>
      <c r="P965" s="259"/>
      <c r="Q965" s="259"/>
      <c r="R965" s="138"/>
      <c r="T965" s="139"/>
      <c r="W965" s="140">
        <f>SUM(W966:W977)</f>
        <v>0</v>
      </c>
      <c r="Y965" s="140">
        <f>SUM(Y966:Y977)</f>
        <v>3749.72</v>
      </c>
      <c r="AA965" s="141">
        <f>SUM(AA966:AA977)</f>
        <v>0</v>
      </c>
      <c r="AR965" s="142" t="s">
        <v>172</v>
      </c>
      <c r="AT965" s="143" t="s">
        <v>74</v>
      </c>
      <c r="AU965" s="143" t="s">
        <v>80</v>
      </c>
      <c r="AY965" s="142" t="s">
        <v>155</v>
      </c>
      <c r="BK965" s="144">
        <f>SUM(BK966:BK977)</f>
        <v>0</v>
      </c>
    </row>
    <row r="966" spans="2:65" s="1" customFormat="1" ht="25.5" customHeight="1">
      <c r="B966" s="119"/>
      <c r="C966" s="146" t="s">
        <v>1340</v>
      </c>
      <c r="D966" s="146" t="s">
        <v>156</v>
      </c>
      <c r="E966" s="147" t="s">
        <v>1341</v>
      </c>
      <c r="F966" s="241" t="s">
        <v>1342</v>
      </c>
      <c r="G966" s="241"/>
      <c r="H966" s="241"/>
      <c r="I966" s="241"/>
      <c r="J966" s="148" t="s">
        <v>1343</v>
      </c>
      <c r="K966" s="149">
        <v>3749.72</v>
      </c>
      <c r="L966" s="242">
        <v>0</v>
      </c>
      <c r="M966" s="242"/>
      <c r="N966" s="243">
        <f>ROUND(L966*K966,3)</f>
        <v>0</v>
      </c>
      <c r="O966" s="243"/>
      <c r="P966" s="243"/>
      <c r="Q966" s="243"/>
      <c r="R966" s="122"/>
      <c r="T966" s="151" t="s">
        <v>5</v>
      </c>
      <c r="U966" s="42" t="s">
        <v>42</v>
      </c>
      <c r="W966" s="152">
        <f>V966*K966</f>
        <v>0</v>
      </c>
      <c r="X966" s="152">
        <v>0</v>
      </c>
      <c r="Y966" s="152">
        <f>X966*K966</f>
        <v>0</v>
      </c>
      <c r="Z966" s="152">
        <v>0</v>
      </c>
      <c r="AA966" s="153">
        <f>Z966*K966</f>
        <v>0</v>
      </c>
      <c r="AR966" s="20" t="s">
        <v>583</v>
      </c>
      <c r="AT966" s="20" t="s">
        <v>156</v>
      </c>
      <c r="AU966" s="20" t="s">
        <v>134</v>
      </c>
      <c r="AY966" s="20" t="s">
        <v>155</v>
      </c>
      <c r="BE966" s="96">
        <f>IF(U966="základná",N966,0)</f>
        <v>0</v>
      </c>
      <c r="BF966" s="96">
        <f>IF(U966="znížená",N966,0)</f>
        <v>0</v>
      </c>
      <c r="BG966" s="96">
        <f>IF(U966="zákl. prenesená",N966,0)</f>
        <v>0</v>
      </c>
      <c r="BH966" s="96">
        <f>IF(U966="zníž. prenesená",N966,0)</f>
        <v>0</v>
      </c>
      <c r="BI966" s="96">
        <f>IF(U966="nulová",N966,0)</f>
        <v>0</v>
      </c>
      <c r="BJ966" s="20" t="s">
        <v>134</v>
      </c>
      <c r="BK966" s="154">
        <f>ROUND(L966*K966,3)</f>
        <v>0</v>
      </c>
      <c r="BL966" s="20" t="s">
        <v>583</v>
      </c>
      <c r="BM966" s="20" t="s">
        <v>1344</v>
      </c>
    </row>
    <row r="967" spans="2:65" s="12" customFormat="1" ht="16.5" customHeight="1">
      <c r="B967" s="167"/>
      <c r="E967" s="168" t="s">
        <v>5</v>
      </c>
      <c r="F967" s="256" t="s">
        <v>1345</v>
      </c>
      <c r="G967" s="257"/>
      <c r="H967" s="257"/>
      <c r="I967" s="257"/>
      <c r="K967" s="168" t="s">
        <v>5</v>
      </c>
      <c r="R967" s="169"/>
      <c r="T967" s="170"/>
      <c r="AA967" s="171"/>
      <c r="AT967" s="168" t="s">
        <v>163</v>
      </c>
      <c r="AU967" s="168" t="s">
        <v>134</v>
      </c>
      <c r="AV967" s="12" t="s">
        <v>80</v>
      </c>
      <c r="AW967" s="12" t="s">
        <v>32</v>
      </c>
      <c r="AX967" s="12" t="s">
        <v>75</v>
      </c>
      <c r="AY967" s="168" t="s">
        <v>155</v>
      </c>
    </row>
    <row r="968" spans="2:65" s="10" customFormat="1" ht="16.5" customHeight="1">
      <c r="B968" s="155"/>
      <c r="E968" s="156" t="s">
        <v>5</v>
      </c>
      <c r="F968" s="252" t="s">
        <v>1346</v>
      </c>
      <c r="G968" s="253"/>
      <c r="H968" s="253"/>
      <c r="I968" s="253"/>
      <c r="K968" s="157">
        <v>2106.92</v>
      </c>
      <c r="R968" s="158"/>
      <c r="T968" s="159"/>
      <c r="AA968" s="160"/>
      <c r="AT968" s="156" t="s">
        <v>163</v>
      </c>
      <c r="AU968" s="156" t="s">
        <v>134</v>
      </c>
      <c r="AV968" s="10" t="s">
        <v>134</v>
      </c>
      <c r="AW968" s="10" t="s">
        <v>32</v>
      </c>
      <c r="AX968" s="10" t="s">
        <v>75</v>
      </c>
      <c r="AY968" s="156" t="s">
        <v>155</v>
      </c>
    </row>
    <row r="969" spans="2:65" s="12" customFormat="1" ht="16.5" customHeight="1">
      <c r="B969" s="167"/>
      <c r="E969" s="168" t="s">
        <v>5</v>
      </c>
      <c r="F969" s="260" t="s">
        <v>1347</v>
      </c>
      <c r="G969" s="261"/>
      <c r="H969" s="261"/>
      <c r="I969" s="261"/>
      <c r="K969" s="168" t="s">
        <v>5</v>
      </c>
      <c r="R969" s="169"/>
      <c r="T969" s="170"/>
      <c r="AA969" s="171"/>
      <c r="AT969" s="168" t="s">
        <v>163</v>
      </c>
      <c r="AU969" s="168" t="s">
        <v>134</v>
      </c>
      <c r="AV969" s="12" t="s">
        <v>80</v>
      </c>
      <c r="AW969" s="12" t="s">
        <v>32</v>
      </c>
      <c r="AX969" s="12" t="s">
        <v>75</v>
      </c>
      <c r="AY969" s="168" t="s">
        <v>155</v>
      </c>
    </row>
    <row r="970" spans="2:65" s="10" customFormat="1" ht="16.5" customHeight="1">
      <c r="B970" s="155"/>
      <c r="E970" s="156" t="s">
        <v>5</v>
      </c>
      <c r="F970" s="252" t="s">
        <v>1348</v>
      </c>
      <c r="G970" s="253"/>
      <c r="H970" s="253"/>
      <c r="I970" s="253"/>
      <c r="K970" s="157">
        <v>1163.55</v>
      </c>
      <c r="R970" s="158"/>
      <c r="T970" s="159"/>
      <c r="AA970" s="160"/>
      <c r="AT970" s="156" t="s">
        <v>163</v>
      </c>
      <c r="AU970" s="156" t="s">
        <v>134</v>
      </c>
      <c r="AV970" s="10" t="s">
        <v>134</v>
      </c>
      <c r="AW970" s="10" t="s">
        <v>32</v>
      </c>
      <c r="AX970" s="10" t="s">
        <v>75</v>
      </c>
      <c r="AY970" s="156" t="s">
        <v>155</v>
      </c>
    </row>
    <row r="971" spans="2:65" s="12" customFormat="1" ht="16.5" customHeight="1">
      <c r="B971" s="167"/>
      <c r="E971" s="168" t="s">
        <v>5</v>
      </c>
      <c r="F971" s="260" t="s">
        <v>1349</v>
      </c>
      <c r="G971" s="261"/>
      <c r="H971" s="261"/>
      <c r="I971" s="261"/>
      <c r="K971" s="168" t="s">
        <v>5</v>
      </c>
      <c r="R971" s="169"/>
      <c r="T971" s="170"/>
      <c r="AA971" s="171"/>
      <c r="AT971" s="168" t="s">
        <v>163</v>
      </c>
      <c r="AU971" s="168" t="s">
        <v>134</v>
      </c>
      <c r="AV971" s="12" t="s">
        <v>80</v>
      </c>
      <c r="AW971" s="12" t="s">
        <v>32</v>
      </c>
      <c r="AX971" s="12" t="s">
        <v>75</v>
      </c>
      <c r="AY971" s="168" t="s">
        <v>155</v>
      </c>
    </row>
    <row r="972" spans="2:65" s="10" customFormat="1" ht="16.5" customHeight="1">
      <c r="B972" s="155"/>
      <c r="E972" s="156" t="s">
        <v>5</v>
      </c>
      <c r="F972" s="252" t="s">
        <v>1350</v>
      </c>
      <c r="G972" s="253"/>
      <c r="H972" s="253"/>
      <c r="I972" s="253"/>
      <c r="K972" s="157">
        <v>479.25</v>
      </c>
      <c r="R972" s="158"/>
      <c r="T972" s="159"/>
      <c r="AA972" s="160"/>
      <c r="AT972" s="156" t="s">
        <v>163</v>
      </c>
      <c r="AU972" s="156" t="s">
        <v>134</v>
      </c>
      <c r="AV972" s="10" t="s">
        <v>134</v>
      </c>
      <c r="AW972" s="10" t="s">
        <v>32</v>
      </c>
      <c r="AX972" s="10" t="s">
        <v>75</v>
      </c>
      <c r="AY972" s="156" t="s">
        <v>155</v>
      </c>
    </row>
    <row r="973" spans="2:65" s="11" customFormat="1" ht="16.5" customHeight="1">
      <c r="B973" s="161"/>
      <c r="E973" s="162" t="s">
        <v>5</v>
      </c>
      <c r="F973" s="254" t="s">
        <v>166</v>
      </c>
      <c r="G973" s="255"/>
      <c r="H973" s="255"/>
      <c r="I973" s="255"/>
      <c r="K973" s="163">
        <v>3749.72</v>
      </c>
      <c r="R973" s="164"/>
      <c r="T973" s="165"/>
      <c r="AA973" s="166"/>
      <c r="AT973" s="162" t="s">
        <v>163</v>
      </c>
      <c r="AU973" s="162" t="s">
        <v>134</v>
      </c>
      <c r="AV973" s="11" t="s">
        <v>160</v>
      </c>
      <c r="AW973" s="11" t="s">
        <v>32</v>
      </c>
      <c r="AX973" s="11" t="s">
        <v>80</v>
      </c>
      <c r="AY973" s="162" t="s">
        <v>155</v>
      </c>
    </row>
    <row r="974" spans="2:65" s="1" customFormat="1" ht="25.5" customHeight="1">
      <c r="B974" s="119"/>
      <c r="C974" s="172" t="s">
        <v>1351</v>
      </c>
      <c r="D974" s="172" t="s">
        <v>472</v>
      </c>
      <c r="E974" s="173" t="s">
        <v>1352</v>
      </c>
      <c r="F974" s="262" t="s">
        <v>1353</v>
      </c>
      <c r="G974" s="262"/>
      <c r="H974" s="262"/>
      <c r="I974" s="262"/>
      <c r="J974" s="174" t="s">
        <v>1343</v>
      </c>
      <c r="K974" s="175">
        <v>3749.72</v>
      </c>
      <c r="L974" s="263">
        <v>0</v>
      </c>
      <c r="M974" s="263"/>
      <c r="N974" s="264">
        <f>ROUND(L974*K974,3)</f>
        <v>0</v>
      </c>
      <c r="O974" s="243"/>
      <c r="P974" s="243"/>
      <c r="Q974" s="243"/>
      <c r="R974" s="122"/>
      <c r="T974" s="151" t="s">
        <v>5</v>
      </c>
      <c r="U974" s="42" t="s">
        <v>42</v>
      </c>
      <c r="W974" s="152">
        <f>V974*K974</f>
        <v>0</v>
      </c>
      <c r="X974" s="152">
        <v>1</v>
      </c>
      <c r="Y974" s="152">
        <f>X974*K974</f>
        <v>3749.72</v>
      </c>
      <c r="Z974" s="152">
        <v>0</v>
      </c>
      <c r="AA974" s="153">
        <f>Z974*K974</f>
        <v>0</v>
      </c>
      <c r="AR974" s="20" t="s">
        <v>922</v>
      </c>
      <c r="AT974" s="20" t="s">
        <v>472</v>
      </c>
      <c r="AU974" s="20" t="s">
        <v>134</v>
      </c>
      <c r="AY974" s="20" t="s">
        <v>155</v>
      </c>
      <c r="BE974" s="96">
        <f>IF(U974="základná",N974,0)</f>
        <v>0</v>
      </c>
      <c r="BF974" s="96">
        <f>IF(U974="znížená",N974,0)</f>
        <v>0</v>
      </c>
      <c r="BG974" s="96">
        <f>IF(U974="zákl. prenesená",N974,0)</f>
        <v>0</v>
      </c>
      <c r="BH974" s="96">
        <f>IF(U974="zníž. prenesená",N974,0)</f>
        <v>0</v>
      </c>
      <c r="BI974" s="96">
        <f>IF(U974="nulová",N974,0)</f>
        <v>0</v>
      </c>
      <c r="BJ974" s="20" t="s">
        <v>134</v>
      </c>
      <c r="BK974" s="154">
        <f>ROUND(L974*K974,3)</f>
        <v>0</v>
      </c>
      <c r="BL974" s="20" t="s">
        <v>922</v>
      </c>
      <c r="BM974" s="20" t="s">
        <v>1354</v>
      </c>
    </row>
    <row r="975" spans="2:65" s="1" customFormat="1" ht="16.5" customHeight="1">
      <c r="B975" s="119"/>
      <c r="C975" s="146" t="s">
        <v>1355</v>
      </c>
      <c r="D975" s="146" t="s">
        <v>156</v>
      </c>
      <c r="E975" s="147" t="s">
        <v>1356</v>
      </c>
      <c r="F975" s="241" t="s">
        <v>1357</v>
      </c>
      <c r="G975" s="241"/>
      <c r="H975" s="241"/>
      <c r="I975" s="241"/>
      <c r="J975" s="148" t="s">
        <v>846</v>
      </c>
      <c r="K975" s="150">
        <v>0</v>
      </c>
      <c r="L975" s="242">
        <v>0</v>
      </c>
      <c r="M975" s="242"/>
      <c r="N975" s="243">
        <f>ROUND(L975*K975,3)</f>
        <v>0</v>
      </c>
      <c r="O975" s="243"/>
      <c r="P975" s="243"/>
      <c r="Q975" s="243"/>
      <c r="R975" s="122"/>
      <c r="T975" s="151" t="s">
        <v>5</v>
      </c>
      <c r="U975" s="42" t="s">
        <v>42</v>
      </c>
      <c r="W975" s="152">
        <f>V975*K975</f>
        <v>0</v>
      </c>
      <c r="X975" s="152">
        <v>0</v>
      </c>
      <c r="Y975" s="152">
        <f>X975*K975</f>
        <v>0</v>
      </c>
      <c r="Z975" s="152">
        <v>0</v>
      </c>
      <c r="AA975" s="153">
        <f>Z975*K975</f>
        <v>0</v>
      </c>
      <c r="AR975" s="20" t="s">
        <v>583</v>
      </c>
      <c r="AT975" s="20" t="s">
        <v>156</v>
      </c>
      <c r="AU975" s="20" t="s">
        <v>134</v>
      </c>
      <c r="AY975" s="20" t="s">
        <v>155</v>
      </c>
      <c r="BE975" s="96">
        <f>IF(U975="základná",N975,0)</f>
        <v>0</v>
      </c>
      <c r="BF975" s="96">
        <f>IF(U975="znížená",N975,0)</f>
        <v>0</v>
      </c>
      <c r="BG975" s="96">
        <f>IF(U975="zákl. prenesená",N975,0)</f>
        <v>0</v>
      </c>
      <c r="BH975" s="96">
        <f>IF(U975="zníž. prenesená",N975,0)</f>
        <v>0</v>
      </c>
      <c r="BI975" s="96">
        <f>IF(U975="nulová",N975,0)</f>
        <v>0</v>
      </c>
      <c r="BJ975" s="20" t="s">
        <v>134</v>
      </c>
      <c r="BK975" s="154">
        <f>ROUND(L975*K975,3)</f>
        <v>0</v>
      </c>
      <c r="BL975" s="20" t="s">
        <v>583</v>
      </c>
      <c r="BM975" s="20" t="s">
        <v>1358</v>
      </c>
    </row>
    <row r="976" spans="2:65" s="1" customFormat="1" ht="16.5" customHeight="1">
      <c r="B976" s="119"/>
      <c r="C976" s="146" t="s">
        <v>1359</v>
      </c>
      <c r="D976" s="146" t="s">
        <v>156</v>
      </c>
      <c r="E976" s="147" t="s">
        <v>1360</v>
      </c>
      <c r="F976" s="241" t="s">
        <v>1361</v>
      </c>
      <c r="G976" s="241"/>
      <c r="H976" s="241"/>
      <c r="I976" s="241"/>
      <c r="J976" s="148" t="s">
        <v>846</v>
      </c>
      <c r="K976" s="150">
        <v>0</v>
      </c>
      <c r="L976" s="242">
        <v>0</v>
      </c>
      <c r="M976" s="242"/>
      <c r="N976" s="243">
        <f>ROUND(L976*K976,3)</f>
        <v>0</v>
      </c>
      <c r="O976" s="243"/>
      <c r="P976" s="243"/>
      <c r="Q976" s="243"/>
      <c r="R976" s="122"/>
      <c r="T976" s="151" t="s">
        <v>5</v>
      </c>
      <c r="U976" s="42" t="s">
        <v>42</v>
      </c>
      <c r="W976" s="152">
        <f>V976*K976</f>
        <v>0</v>
      </c>
      <c r="X976" s="152">
        <v>0</v>
      </c>
      <c r="Y976" s="152">
        <f>X976*K976</f>
        <v>0</v>
      </c>
      <c r="Z976" s="152">
        <v>0</v>
      </c>
      <c r="AA976" s="153">
        <f>Z976*K976</f>
        <v>0</v>
      </c>
      <c r="AR976" s="20" t="s">
        <v>922</v>
      </c>
      <c r="AT976" s="20" t="s">
        <v>156</v>
      </c>
      <c r="AU976" s="20" t="s">
        <v>134</v>
      </c>
      <c r="AY976" s="20" t="s">
        <v>155</v>
      </c>
      <c r="BE976" s="96">
        <f>IF(U976="základná",N976,0)</f>
        <v>0</v>
      </c>
      <c r="BF976" s="96">
        <f>IF(U976="znížená",N976,0)</f>
        <v>0</v>
      </c>
      <c r="BG976" s="96">
        <f>IF(U976="zákl. prenesená",N976,0)</f>
        <v>0</v>
      </c>
      <c r="BH976" s="96">
        <f>IF(U976="zníž. prenesená",N976,0)</f>
        <v>0</v>
      </c>
      <c r="BI976" s="96">
        <f>IF(U976="nulová",N976,0)</f>
        <v>0</v>
      </c>
      <c r="BJ976" s="20" t="s">
        <v>134</v>
      </c>
      <c r="BK976" s="154">
        <f>ROUND(L976*K976,3)</f>
        <v>0</v>
      </c>
      <c r="BL976" s="20" t="s">
        <v>922</v>
      </c>
      <c r="BM976" s="20" t="s">
        <v>1362</v>
      </c>
    </row>
    <row r="977" spans="2:65" s="1" customFormat="1" ht="16.5" customHeight="1">
      <c r="B977" s="119"/>
      <c r="C977" s="146" t="s">
        <v>1363</v>
      </c>
      <c r="D977" s="146" t="s">
        <v>156</v>
      </c>
      <c r="E977" s="147" t="s">
        <v>1364</v>
      </c>
      <c r="F977" s="241" t="s">
        <v>1365</v>
      </c>
      <c r="G977" s="241"/>
      <c r="H977" s="241"/>
      <c r="I977" s="241"/>
      <c r="J977" s="148" t="s">
        <v>846</v>
      </c>
      <c r="K977" s="150">
        <v>0</v>
      </c>
      <c r="L977" s="242">
        <v>0</v>
      </c>
      <c r="M977" s="242"/>
      <c r="N977" s="243">
        <f>ROUND(L977*K977,3)</f>
        <v>0</v>
      </c>
      <c r="O977" s="243"/>
      <c r="P977" s="243"/>
      <c r="Q977" s="243"/>
      <c r="R977" s="122"/>
      <c r="T977" s="151" t="s">
        <v>5</v>
      </c>
      <c r="U977" s="42" t="s">
        <v>42</v>
      </c>
      <c r="W977" s="152">
        <f>V977*K977</f>
        <v>0</v>
      </c>
      <c r="X977" s="152">
        <v>0</v>
      </c>
      <c r="Y977" s="152">
        <f>X977*K977</f>
        <v>0</v>
      </c>
      <c r="Z977" s="152">
        <v>0</v>
      </c>
      <c r="AA977" s="153">
        <f>Z977*K977</f>
        <v>0</v>
      </c>
      <c r="AR977" s="20" t="s">
        <v>583</v>
      </c>
      <c r="AT977" s="20" t="s">
        <v>156</v>
      </c>
      <c r="AU977" s="20" t="s">
        <v>134</v>
      </c>
      <c r="AY977" s="20" t="s">
        <v>155</v>
      </c>
      <c r="BE977" s="96">
        <f>IF(U977="základná",N977,0)</f>
        <v>0</v>
      </c>
      <c r="BF977" s="96">
        <f>IF(U977="znížená",N977,0)</f>
        <v>0</v>
      </c>
      <c r="BG977" s="96">
        <f>IF(U977="zákl. prenesená",N977,0)</f>
        <v>0</v>
      </c>
      <c r="BH977" s="96">
        <f>IF(U977="zníž. prenesená",N977,0)</f>
        <v>0</v>
      </c>
      <c r="BI977" s="96">
        <f>IF(U977="nulová",N977,0)</f>
        <v>0</v>
      </c>
      <c r="BJ977" s="20" t="s">
        <v>134</v>
      </c>
      <c r="BK977" s="154">
        <f>ROUND(L977*K977,3)</f>
        <v>0</v>
      </c>
      <c r="BL977" s="20" t="s">
        <v>583</v>
      </c>
      <c r="BM977" s="20" t="s">
        <v>1366</v>
      </c>
    </row>
    <row r="978" spans="2:65" s="1" customFormat="1" ht="49.9" customHeight="1">
      <c r="B978" s="35"/>
      <c r="D978" s="137" t="s">
        <v>1367</v>
      </c>
      <c r="N978" s="266">
        <f>BK978</f>
        <v>0</v>
      </c>
      <c r="O978" s="267"/>
      <c r="P978" s="267"/>
      <c r="Q978" s="267"/>
      <c r="R978" s="36"/>
      <c r="T978" s="176"/>
      <c r="U978" s="54"/>
      <c r="V978" s="54"/>
      <c r="W978" s="54"/>
      <c r="X978" s="54"/>
      <c r="Y978" s="54"/>
      <c r="Z978" s="54"/>
      <c r="AA978" s="56"/>
      <c r="AT978" s="20" t="s">
        <v>74</v>
      </c>
      <c r="AU978" s="20" t="s">
        <v>75</v>
      </c>
      <c r="AY978" s="20" t="s">
        <v>1368</v>
      </c>
      <c r="BK978" s="154">
        <v>0</v>
      </c>
    </row>
    <row r="979" spans="2:65" s="1" customFormat="1" ht="6.95" customHeight="1">
      <c r="B979" s="57"/>
      <c r="C979" s="58"/>
      <c r="D979" s="58"/>
      <c r="E979" s="58"/>
      <c r="F979" s="58"/>
      <c r="G979" s="58"/>
      <c r="H979" s="58"/>
      <c r="I979" s="58"/>
      <c r="J979" s="58"/>
      <c r="K979" s="58"/>
      <c r="L979" s="58"/>
      <c r="M979" s="58"/>
      <c r="N979" s="58"/>
      <c r="O979" s="58"/>
      <c r="P979" s="58"/>
      <c r="Q979" s="58"/>
      <c r="R979" s="59"/>
    </row>
  </sheetData>
  <mergeCells count="1345">
    <mergeCell ref="N978:Q978"/>
    <mergeCell ref="H1:K1"/>
    <mergeCell ref="S2:AC2"/>
    <mergeCell ref="N589:Q589"/>
    <mergeCell ref="N620:Q620"/>
    <mergeCell ref="N622:Q622"/>
    <mergeCell ref="N623:Q623"/>
    <mergeCell ref="N645:Q645"/>
    <mergeCell ref="N682:Q682"/>
    <mergeCell ref="N718:Q718"/>
    <mergeCell ref="N720:Q720"/>
    <mergeCell ref="N722:Q722"/>
    <mergeCell ref="N735:Q735"/>
    <mergeCell ref="N746:Q746"/>
    <mergeCell ref="N760:Q760"/>
    <mergeCell ref="N861:Q861"/>
    <mergeCell ref="N903:Q903"/>
    <mergeCell ref="N905:Q905"/>
    <mergeCell ref="N914:Q914"/>
    <mergeCell ref="N932:Q932"/>
    <mergeCell ref="F967:I967"/>
    <mergeCell ref="F968:I968"/>
    <mergeCell ref="F969:I969"/>
    <mergeCell ref="F970:I970"/>
    <mergeCell ref="F971:I971"/>
    <mergeCell ref="F972:I972"/>
    <mergeCell ref="F973:I973"/>
    <mergeCell ref="F974:I974"/>
    <mergeCell ref="L974:M974"/>
    <mergeCell ref="N974:Q974"/>
    <mergeCell ref="F975:I975"/>
    <mergeCell ref="L975:M975"/>
    <mergeCell ref="N975:Q975"/>
    <mergeCell ref="F976:I976"/>
    <mergeCell ref="L976:M976"/>
    <mergeCell ref="N976:Q976"/>
    <mergeCell ref="F977:I977"/>
    <mergeCell ref="L977:M977"/>
    <mergeCell ref="N977:Q977"/>
    <mergeCell ref="F956:I956"/>
    <mergeCell ref="F957:I957"/>
    <mergeCell ref="F958:I958"/>
    <mergeCell ref="F959:I959"/>
    <mergeCell ref="L959:M959"/>
    <mergeCell ref="N959:Q959"/>
    <mergeCell ref="F962:I962"/>
    <mergeCell ref="L962:M962"/>
    <mergeCell ref="N962:Q962"/>
    <mergeCell ref="F963:I963"/>
    <mergeCell ref="L963:M963"/>
    <mergeCell ref="N963:Q963"/>
    <mergeCell ref="F964:I964"/>
    <mergeCell ref="L964:M964"/>
    <mergeCell ref="N964:Q964"/>
    <mergeCell ref="F966:I966"/>
    <mergeCell ref="L966:M966"/>
    <mergeCell ref="N966:Q966"/>
    <mergeCell ref="N960:Q960"/>
    <mergeCell ref="N961:Q961"/>
    <mergeCell ref="N965:Q965"/>
    <mergeCell ref="F942:I942"/>
    <mergeCell ref="F943:I943"/>
    <mergeCell ref="F944:I944"/>
    <mergeCell ref="F945:I945"/>
    <mergeCell ref="F946:I946"/>
    <mergeCell ref="L946:M946"/>
    <mergeCell ref="N946:Q946"/>
    <mergeCell ref="F947:I947"/>
    <mergeCell ref="F948:I948"/>
    <mergeCell ref="F949:I949"/>
    <mergeCell ref="F950:I950"/>
    <mergeCell ref="F951:I951"/>
    <mergeCell ref="F953:I953"/>
    <mergeCell ref="L953:M953"/>
    <mergeCell ref="N953:Q953"/>
    <mergeCell ref="F954:I954"/>
    <mergeCell ref="F955:I955"/>
    <mergeCell ref="N952:Q952"/>
    <mergeCell ref="F933:I933"/>
    <mergeCell ref="L933:M933"/>
    <mergeCell ref="N933:Q933"/>
    <mergeCell ref="F934:I934"/>
    <mergeCell ref="L934:M934"/>
    <mergeCell ref="N934:Q934"/>
    <mergeCell ref="F935:I935"/>
    <mergeCell ref="F936:I936"/>
    <mergeCell ref="L936:M936"/>
    <mergeCell ref="N936:Q936"/>
    <mergeCell ref="F937:I937"/>
    <mergeCell ref="L937:M937"/>
    <mergeCell ref="N937:Q937"/>
    <mergeCell ref="F938:I938"/>
    <mergeCell ref="F939:I939"/>
    <mergeCell ref="F940:I940"/>
    <mergeCell ref="F941:I941"/>
    <mergeCell ref="F919:I919"/>
    <mergeCell ref="F920:I920"/>
    <mergeCell ref="F921:I921"/>
    <mergeCell ref="F922:I922"/>
    <mergeCell ref="F923:I923"/>
    <mergeCell ref="F924:I924"/>
    <mergeCell ref="F925:I925"/>
    <mergeCell ref="F926:I926"/>
    <mergeCell ref="F927:I927"/>
    <mergeCell ref="F928:I928"/>
    <mergeCell ref="F929:I929"/>
    <mergeCell ref="F930:I930"/>
    <mergeCell ref="L930:M930"/>
    <mergeCell ref="N930:Q930"/>
    <mergeCell ref="F931:I931"/>
    <mergeCell ref="L931:M931"/>
    <mergeCell ref="N931:Q931"/>
    <mergeCell ref="F907:I907"/>
    <mergeCell ref="F908:I908"/>
    <mergeCell ref="F909:I909"/>
    <mergeCell ref="F910:I910"/>
    <mergeCell ref="F911:I911"/>
    <mergeCell ref="F912:I912"/>
    <mergeCell ref="L912:M912"/>
    <mergeCell ref="N912:Q912"/>
    <mergeCell ref="F913:I913"/>
    <mergeCell ref="L913:M913"/>
    <mergeCell ref="N913:Q913"/>
    <mergeCell ref="F915:I915"/>
    <mergeCell ref="L915:M915"/>
    <mergeCell ref="N915:Q915"/>
    <mergeCell ref="F916:I916"/>
    <mergeCell ref="F917:I917"/>
    <mergeCell ref="F918:I918"/>
    <mergeCell ref="F898:I898"/>
    <mergeCell ref="F899:I899"/>
    <mergeCell ref="F900:I900"/>
    <mergeCell ref="L900:M900"/>
    <mergeCell ref="N900:Q900"/>
    <mergeCell ref="F901:I901"/>
    <mergeCell ref="L901:M901"/>
    <mergeCell ref="N901:Q901"/>
    <mergeCell ref="F902:I902"/>
    <mergeCell ref="L902:M902"/>
    <mergeCell ref="N902:Q902"/>
    <mergeCell ref="F904:I904"/>
    <mergeCell ref="L904:M904"/>
    <mergeCell ref="N904:Q904"/>
    <mergeCell ref="F906:I906"/>
    <mergeCell ref="L906:M906"/>
    <mergeCell ref="N906:Q906"/>
    <mergeCell ref="F883:I883"/>
    <mergeCell ref="F884:I884"/>
    <mergeCell ref="F885:I885"/>
    <mergeCell ref="L885:M885"/>
    <mergeCell ref="N885:Q885"/>
    <mergeCell ref="F886:I886"/>
    <mergeCell ref="F887:I887"/>
    <mergeCell ref="F888:I888"/>
    <mergeCell ref="F889:I889"/>
    <mergeCell ref="F890:I890"/>
    <mergeCell ref="F891:I891"/>
    <mergeCell ref="F892:I892"/>
    <mergeCell ref="F893:I893"/>
    <mergeCell ref="F894:I894"/>
    <mergeCell ref="F895:I895"/>
    <mergeCell ref="F896:I896"/>
    <mergeCell ref="F897:I897"/>
    <mergeCell ref="F870:I870"/>
    <mergeCell ref="L870:M870"/>
    <mergeCell ref="N870:Q870"/>
    <mergeCell ref="F871:I871"/>
    <mergeCell ref="L871:M871"/>
    <mergeCell ref="N871:Q871"/>
    <mergeCell ref="F872:I872"/>
    <mergeCell ref="F873:I873"/>
    <mergeCell ref="F874:I874"/>
    <mergeCell ref="F875:I875"/>
    <mergeCell ref="F876:I876"/>
    <mergeCell ref="F877:I877"/>
    <mergeCell ref="F878:I878"/>
    <mergeCell ref="F879:I879"/>
    <mergeCell ref="F880:I880"/>
    <mergeCell ref="F881:I881"/>
    <mergeCell ref="F882:I882"/>
    <mergeCell ref="F863:I863"/>
    <mergeCell ref="L863:M863"/>
    <mergeCell ref="N863:Q863"/>
    <mergeCell ref="F864:I864"/>
    <mergeCell ref="L864:M864"/>
    <mergeCell ref="N864:Q864"/>
    <mergeCell ref="F865:I865"/>
    <mergeCell ref="F866:I866"/>
    <mergeCell ref="L866:M866"/>
    <mergeCell ref="N866:Q866"/>
    <mergeCell ref="F867:I867"/>
    <mergeCell ref="L867:M867"/>
    <mergeCell ref="N867:Q867"/>
    <mergeCell ref="F868:I868"/>
    <mergeCell ref="L868:M868"/>
    <mergeCell ref="N868:Q868"/>
    <mergeCell ref="F869:I869"/>
    <mergeCell ref="L869:M869"/>
    <mergeCell ref="N869:Q869"/>
    <mergeCell ref="F856:I856"/>
    <mergeCell ref="L856:M856"/>
    <mergeCell ref="N856:Q856"/>
    <mergeCell ref="F857:I857"/>
    <mergeCell ref="L857:M857"/>
    <mergeCell ref="N857:Q857"/>
    <mergeCell ref="F858:I858"/>
    <mergeCell ref="L858:M858"/>
    <mergeCell ref="N858:Q858"/>
    <mergeCell ref="F859:I859"/>
    <mergeCell ref="L859:M859"/>
    <mergeCell ref="N859:Q859"/>
    <mergeCell ref="F860:I860"/>
    <mergeCell ref="L860:M860"/>
    <mergeCell ref="N860:Q860"/>
    <mergeCell ref="F862:I862"/>
    <mergeCell ref="L862:M862"/>
    <mergeCell ref="N862:Q862"/>
    <mergeCell ref="F849:I849"/>
    <mergeCell ref="L849:M849"/>
    <mergeCell ref="N849:Q849"/>
    <mergeCell ref="F850:I850"/>
    <mergeCell ref="L850:M850"/>
    <mergeCell ref="N850:Q850"/>
    <mergeCell ref="F851:I851"/>
    <mergeCell ref="L851:M851"/>
    <mergeCell ref="N851:Q851"/>
    <mergeCell ref="F852:I852"/>
    <mergeCell ref="L852:M852"/>
    <mergeCell ref="N852:Q852"/>
    <mergeCell ref="F853:I853"/>
    <mergeCell ref="F854:I854"/>
    <mergeCell ref="F855:I855"/>
    <mergeCell ref="L855:M855"/>
    <mergeCell ref="N855:Q855"/>
    <mergeCell ref="F838:I838"/>
    <mergeCell ref="F839:I839"/>
    <mergeCell ref="F840:I840"/>
    <mergeCell ref="F841:I841"/>
    <mergeCell ref="F842:I842"/>
    <mergeCell ref="F843:I843"/>
    <mergeCell ref="F844:I844"/>
    <mergeCell ref="F845:I845"/>
    <mergeCell ref="L845:M845"/>
    <mergeCell ref="N845:Q845"/>
    <mergeCell ref="F846:I846"/>
    <mergeCell ref="L846:M846"/>
    <mergeCell ref="N846:Q846"/>
    <mergeCell ref="F847:I847"/>
    <mergeCell ref="L847:M847"/>
    <mergeCell ref="N847:Q847"/>
    <mergeCell ref="F848:I848"/>
    <mergeCell ref="L848:M848"/>
    <mergeCell ref="N848:Q848"/>
    <mergeCell ref="F825:I825"/>
    <mergeCell ref="F826:I826"/>
    <mergeCell ref="L826:M826"/>
    <mergeCell ref="N826:Q826"/>
    <mergeCell ref="F827:I827"/>
    <mergeCell ref="F828:I828"/>
    <mergeCell ref="F829:I829"/>
    <mergeCell ref="L829:M829"/>
    <mergeCell ref="N829:Q829"/>
    <mergeCell ref="F830:I830"/>
    <mergeCell ref="F831:I831"/>
    <mergeCell ref="F832:I832"/>
    <mergeCell ref="F833:I833"/>
    <mergeCell ref="F834:I834"/>
    <mergeCell ref="F835:I835"/>
    <mergeCell ref="F836:I836"/>
    <mergeCell ref="F837:I837"/>
    <mergeCell ref="F810:I810"/>
    <mergeCell ref="F811:I811"/>
    <mergeCell ref="F812:I812"/>
    <mergeCell ref="F813:I813"/>
    <mergeCell ref="F814:I814"/>
    <mergeCell ref="F815:I815"/>
    <mergeCell ref="F816:I816"/>
    <mergeCell ref="F817:I817"/>
    <mergeCell ref="F818:I818"/>
    <mergeCell ref="F819:I819"/>
    <mergeCell ref="L819:M819"/>
    <mergeCell ref="N819:Q819"/>
    <mergeCell ref="F820:I820"/>
    <mergeCell ref="F821:I821"/>
    <mergeCell ref="F822:I822"/>
    <mergeCell ref="F823:I823"/>
    <mergeCell ref="F824:I824"/>
    <mergeCell ref="F797:I797"/>
    <mergeCell ref="F798:I798"/>
    <mergeCell ref="F799:I799"/>
    <mergeCell ref="F800:I800"/>
    <mergeCell ref="F801:I801"/>
    <mergeCell ref="L801:M801"/>
    <mergeCell ref="N801:Q801"/>
    <mergeCell ref="F802:I802"/>
    <mergeCell ref="F803:I803"/>
    <mergeCell ref="F804:I804"/>
    <mergeCell ref="F805:I805"/>
    <mergeCell ref="F806:I806"/>
    <mergeCell ref="F807:I807"/>
    <mergeCell ref="L807:M807"/>
    <mergeCell ref="N807:Q807"/>
    <mergeCell ref="F808:I808"/>
    <mergeCell ref="F809:I809"/>
    <mergeCell ref="F782:I782"/>
    <mergeCell ref="F783:I783"/>
    <mergeCell ref="F784:I784"/>
    <mergeCell ref="F785:I785"/>
    <mergeCell ref="F786:I786"/>
    <mergeCell ref="L786:M786"/>
    <mergeCell ref="N786:Q786"/>
    <mergeCell ref="F787:I787"/>
    <mergeCell ref="F788:I788"/>
    <mergeCell ref="F789:I789"/>
    <mergeCell ref="F790:I790"/>
    <mergeCell ref="F791:I791"/>
    <mergeCell ref="F792:I792"/>
    <mergeCell ref="F793:I793"/>
    <mergeCell ref="F794:I794"/>
    <mergeCell ref="F795:I795"/>
    <mergeCell ref="F796:I796"/>
    <mergeCell ref="F765:I765"/>
    <mergeCell ref="F766:I766"/>
    <mergeCell ref="F767:I767"/>
    <mergeCell ref="F768:I768"/>
    <mergeCell ref="F769:I769"/>
    <mergeCell ref="F770:I770"/>
    <mergeCell ref="F771:I771"/>
    <mergeCell ref="F772:I772"/>
    <mergeCell ref="F773:I773"/>
    <mergeCell ref="F774:I774"/>
    <mergeCell ref="F775:I775"/>
    <mergeCell ref="F776:I776"/>
    <mergeCell ref="F777:I777"/>
    <mergeCell ref="F778:I778"/>
    <mergeCell ref="F779:I779"/>
    <mergeCell ref="F780:I780"/>
    <mergeCell ref="F781:I781"/>
    <mergeCell ref="F757:I757"/>
    <mergeCell ref="L757:M757"/>
    <mergeCell ref="N757:Q757"/>
    <mergeCell ref="F758:I758"/>
    <mergeCell ref="L758:M758"/>
    <mergeCell ref="N758:Q758"/>
    <mergeCell ref="F759:I759"/>
    <mergeCell ref="L759:M759"/>
    <mergeCell ref="N759:Q759"/>
    <mergeCell ref="F761:I761"/>
    <mergeCell ref="L761:M761"/>
    <mergeCell ref="N761:Q761"/>
    <mergeCell ref="F762:I762"/>
    <mergeCell ref="F763:I763"/>
    <mergeCell ref="F764:I764"/>
    <mergeCell ref="L764:M764"/>
    <mergeCell ref="N764:Q764"/>
    <mergeCell ref="F749:I749"/>
    <mergeCell ref="L749:M749"/>
    <mergeCell ref="N749:Q749"/>
    <mergeCell ref="F750:I750"/>
    <mergeCell ref="L750:M750"/>
    <mergeCell ref="N750:Q750"/>
    <mergeCell ref="F751:I751"/>
    <mergeCell ref="F752:I752"/>
    <mergeCell ref="F753:I753"/>
    <mergeCell ref="F754:I754"/>
    <mergeCell ref="L754:M754"/>
    <mergeCell ref="N754:Q754"/>
    <mergeCell ref="F755:I755"/>
    <mergeCell ref="L755:M755"/>
    <mergeCell ref="N755:Q755"/>
    <mergeCell ref="F756:I756"/>
    <mergeCell ref="L756:M756"/>
    <mergeCell ref="N756:Q756"/>
    <mergeCell ref="F739:I739"/>
    <mergeCell ref="L739:M739"/>
    <mergeCell ref="N739:Q739"/>
    <mergeCell ref="F740:I740"/>
    <mergeCell ref="F741:I741"/>
    <mergeCell ref="F742:I742"/>
    <mergeCell ref="F743:I743"/>
    <mergeCell ref="F744:I744"/>
    <mergeCell ref="F745:I745"/>
    <mergeCell ref="L745:M745"/>
    <mergeCell ref="N745:Q745"/>
    <mergeCell ref="F747:I747"/>
    <mergeCell ref="L747:M747"/>
    <mergeCell ref="N747:Q747"/>
    <mergeCell ref="F748:I748"/>
    <mergeCell ref="L748:M748"/>
    <mergeCell ref="N748:Q748"/>
    <mergeCell ref="F727:I727"/>
    <mergeCell ref="F728:I728"/>
    <mergeCell ref="L728:M728"/>
    <mergeCell ref="N728:Q728"/>
    <mergeCell ref="F729:I729"/>
    <mergeCell ref="F730:I730"/>
    <mergeCell ref="F731:I731"/>
    <mergeCell ref="F732:I732"/>
    <mergeCell ref="F733:I733"/>
    <mergeCell ref="F734:I734"/>
    <mergeCell ref="L734:M734"/>
    <mergeCell ref="N734:Q734"/>
    <mergeCell ref="F736:I736"/>
    <mergeCell ref="L736:M736"/>
    <mergeCell ref="N736:Q736"/>
    <mergeCell ref="F737:I737"/>
    <mergeCell ref="F738:I738"/>
    <mergeCell ref="F716:I716"/>
    <mergeCell ref="F717:I717"/>
    <mergeCell ref="L717:M717"/>
    <mergeCell ref="N717:Q717"/>
    <mergeCell ref="F719:I719"/>
    <mergeCell ref="L719:M719"/>
    <mergeCell ref="N719:Q719"/>
    <mergeCell ref="F721:I721"/>
    <mergeCell ref="L721:M721"/>
    <mergeCell ref="N721:Q721"/>
    <mergeCell ref="F723:I723"/>
    <mergeCell ref="L723:M723"/>
    <mergeCell ref="N723:Q723"/>
    <mergeCell ref="F724:I724"/>
    <mergeCell ref="F725:I725"/>
    <mergeCell ref="F726:I726"/>
    <mergeCell ref="L726:M726"/>
    <mergeCell ref="N726:Q726"/>
    <mergeCell ref="F703:I703"/>
    <mergeCell ref="L703:M703"/>
    <mergeCell ref="N703:Q703"/>
    <mergeCell ref="F704:I704"/>
    <mergeCell ref="F705:I705"/>
    <mergeCell ref="F706:I706"/>
    <mergeCell ref="F707:I707"/>
    <mergeCell ref="F708:I708"/>
    <mergeCell ref="F709:I709"/>
    <mergeCell ref="F710:I710"/>
    <mergeCell ref="F711:I711"/>
    <mergeCell ref="L711:M711"/>
    <mergeCell ref="N711:Q711"/>
    <mergeCell ref="F712:I712"/>
    <mergeCell ref="F713:I713"/>
    <mergeCell ref="F714:I714"/>
    <mergeCell ref="F715:I715"/>
    <mergeCell ref="F694:I694"/>
    <mergeCell ref="L694:M694"/>
    <mergeCell ref="N694:Q694"/>
    <mergeCell ref="F695:I695"/>
    <mergeCell ref="F696:I696"/>
    <mergeCell ref="F697:I697"/>
    <mergeCell ref="L697:M697"/>
    <mergeCell ref="N697:Q697"/>
    <mergeCell ref="F698:I698"/>
    <mergeCell ref="L698:M698"/>
    <mergeCell ref="N698:Q698"/>
    <mergeCell ref="F699:I699"/>
    <mergeCell ref="F700:I700"/>
    <mergeCell ref="F701:I701"/>
    <mergeCell ref="F702:I702"/>
    <mergeCell ref="L702:M702"/>
    <mergeCell ref="N702:Q702"/>
    <mergeCell ref="F683:I683"/>
    <mergeCell ref="L683:M683"/>
    <mergeCell ref="N683:Q683"/>
    <mergeCell ref="F684:I684"/>
    <mergeCell ref="F685:I685"/>
    <mergeCell ref="F686:I686"/>
    <mergeCell ref="F687:I687"/>
    <mergeCell ref="F688:I688"/>
    <mergeCell ref="F689:I689"/>
    <mergeCell ref="L689:M689"/>
    <mergeCell ref="N689:Q689"/>
    <mergeCell ref="F690:I690"/>
    <mergeCell ref="L690:M690"/>
    <mergeCell ref="N690:Q690"/>
    <mergeCell ref="F691:I691"/>
    <mergeCell ref="F692:I692"/>
    <mergeCell ref="F693:I693"/>
    <mergeCell ref="L693:M693"/>
    <mergeCell ref="N693:Q693"/>
    <mergeCell ref="F671:I671"/>
    <mergeCell ref="F672:I672"/>
    <mergeCell ref="L672:M672"/>
    <mergeCell ref="N672:Q672"/>
    <mergeCell ref="F673:I673"/>
    <mergeCell ref="F674:I674"/>
    <mergeCell ref="F675:I675"/>
    <mergeCell ref="F676:I676"/>
    <mergeCell ref="F677:I677"/>
    <mergeCell ref="F678:I678"/>
    <mergeCell ref="F679:I679"/>
    <mergeCell ref="F680:I680"/>
    <mergeCell ref="L680:M680"/>
    <mergeCell ref="N680:Q680"/>
    <mergeCell ref="F681:I681"/>
    <mergeCell ref="L681:M681"/>
    <mergeCell ref="N681:Q681"/>
    <mergeCell ref="F664:I664"/>
    <mergeCell ref="L664:M664"/>
    <mergeCell ref="N664:Q664"/>
    <mergeCell ref="F665:I665"/>
    <mergeCell ref="L665:M665"/>
    <mergeCell ref="N665:Q665"/>
    <mergeCell ref="F666:I666"/>
    <mergeCell ref="L666:M666"/>
    <mergeCell ref="N666:Q666"/>
    <mergeCell ref="F667:I667"/>
    <mergeCell ref="F668:I668"/>
    <mergeCell ref="L668:M668"/>
    <mergeCell ref="N668:Q668"/>
    <mergeCell ref="F669:I669"/>
    <mergeCell ref="F670:I670"/>
    <mergeCell ref="L670:M670"/>
    <mergeCell ref="N670:Q670"/>
    <mergeCell ref="F652:I652"/>
    <mergeCell ref="F653:I653"/>
    <mergeCell ref="F654:I654"/>
    <mergeCell ref="L654:M654"/>
    <mergeCell ref="N654:Q654"/>
    <mergeCell ref="F655:I655"/>
    <mergeCell ref="L655:M655"/>
    <mergeCell ref="N655:Q655"/>
    <mergeCell ref="F656:I656"/>
    <mergeCell ref="F657:I657"/>
    <mergeCell ref="F658:I658"/>
    <mergeCell ref="F659:I659"/>
    <mergeCell ref="F660:I660"/>
    <mergeCell ref="F661:I661"/>
    <mergeCell ref="F662:I662"/>
    <mergeCell ref="F663:I663"/>
    <mergeCell ref="L663:M663"/>
    <mergeCell ref="N663:Q663"/>
    <mergeCell ref="F642:I642"/>
    <mergeCell ref="L642:M642"/>
    <mergeCell ref="N642:Q642"/>
    <mergeCell ref="F643:I643"/>
    <mergeCell ref="L643:M643"/>
    <mergeCell ref="N643:Q643"/>
    <mergeCell ref="F644:I644"/>
    <mergeCell ref="L644:M644"/>
    <mergeCell ref="N644:Q644"/>
    <mergeCell ref="F646:I646"/>
    <mergeCell ref="L646:M646"/>
    <mergeCell ref="N646:Q646"/>
    <mergeCell ref="F647:I647"/>
    <mergeCell ref="F648:I648"/>
    <mergeCell ref="F649:I649"/>
    <mergeCell ref="F650:I650"/>
    <mergeCell ref="F651:I651"/>
    <mergeCell ref="F633:I633"/>
    <mergeCell ref="F634:I634"/>
    <mergeCell ref="L634:M634"/>
    <mergeCell ref="N634:Q634"/>
    <mergeCell ref="F635:I635"/>
    <mergeCell ref="L635:M635"/>
    <mergeCell ref="N635:Q635"/>
    <mergeCell ref="F636:I636"/>
    <mergeCell ref="F637:I637"/>
    <mergeCell ref="F638:I638"/>
    <mergeCell ref="F639:I639"/>
    <mergeCell ref="L639:M639"/>
    <mergeCell ref="N639:Q639"/>
    <mergeCell ref="F640:I640"/>
    <mergeCell ref="L640:M640"/>
    <mergeCell ref="N640:Q640"/>
    <mergeCell ref="F641:I641"/>
    <mergeCell ref="L641:M641"/>
    <mergeCell ref="N641:Q641"/>
    <mergeCell ref="F619:I619"/>
    <mergeCell ref="L619:M619"/>
    <mergeCell ref="N619:Q619"/>
    <mergeCell ref="F621:I621"/>
    <mergeCell ref="L621:M621"/>
    <mergeCell ref="N621:Q621"/>
    <mergeCell ref="F624:I624"/>
    <mergeCell ref="L624:M624"/>
    <mergeCell ref="N624:Q624"/>
    <mergeCell ref="F625:I625"/>
    <mergeCell ref="F626:I626"/>
    <mergeCell ref="F627:I627"/>
    <mergeCell ref="F628:I628"/>
    <mergeCell ref="F629:I629"/>
    <mergeCell ref="F630:I630"/>
    <mergeCell ref="F631:I631"/>
    <mergeCell ref="F632:I632"/>
    <mergeCell ref="F609:I609"/>
    <mergeCell ref="F610:I610"/>
    <mergeCell ref="F611:I611"/>
    <mergeCell ref="F612:I612"/>
    <mergeCell ref="F613:I613"/>
    <mergeCell ref="F614:I614"/>
    <mergeCell ref="F615:I615"/>
    <mergeCell ref="L615:M615"/>
    <mergeCell ref="N615:Q615"/>
    <mergeCell ref="F616:I616"/>
    <mergeCell ref="L616:M616"/>
    <mergeCell ref="N616:Q616"/>
    <mergeCell ref="F617:I617"/>
    <mergeCell ref="L617:M617"/>
    <mergeCell ref="N617:Q617"/>
    <mergeCell ref="F618:I618"/>
    <mergeCell ref="L618:M618"/>
    <mergeCell ref="N618:Q618"/>
    <mergeCell ref="F598:I598"/>
    <mergeCell ref="L598:M598"/>
    <mergeCell ref="N598:Q598"/>
    <mergeCell ref="F599:I599"/>
    <mergeCell ref="F600:I600"/>
    <mergeCell ref="F601:I601"/>
    <mergeCell ref="F602:I602"/>
    <mergeCell ref="F603:I603"/>
    <mergeCell ref="F604:I604"/>
    <mergeCell ref="L604:M604"/>
    <mergeCell ref="N604:Q604"/>
    <mergeCell ref="F605:I605"/>
    <mergeCell ref="F606:I606"/>
    <mergeCell ref="F607:I607"/>
    <mergeCell ref="L607:M607"/>
    <mergeCell ref="N607:Q607"/>
    <mergeCell ref="F608:I608"/>
    <mergeCell ref="F590:I590"/>
    <mergeCell ref="L590:M590"/>
    <mergeCell ref="N590:Q590"/>
    <mergeCell ref="F591:I591"/>
    <mergeCell ref="L591:M591"/>
    <mergeCell ref="N591:Q591"/>
    <mergeCell ref="F592:I592"/>
    <mergeCell ref="L592:M592"/>
    <mergeCell ref="N592:Q592"/>
    <mergeCell ref="F593:I593"/>
    <mergeCell ref="F594:I594"/>
    <mergeCell ref="F595:I595"/>
    <mergeCell ref="F596:I596"/>
    <mergeCell ref="L596:M596"/>
    <mergeCell ref="N596:Q596"/>
    <mergeCell ref="F597:I597"/>
    <mergeCell ref="L597:M597"/>
    <mergeCell ref="N597:Q597"/>
    <mergeCell ref="F581:I581"/>
    <mergeCell ref="L581:M581"/>
    <mergeCell ref="N581:Q581"/>
    <mergeCell ref="F582:I582"/>
    <mergeCell ref="F583:I583"/>
    <mergeCell ref="L583:M583"/>
    <mergeCell ref="N583:Q583"/>
    <mergeCell ref="F584:I584"/>
    <mergeCell ref="F585:I585"/>
    <mergeCell ref="L585:M585"/>
    <mergeCell ref="N585:Q585"/>
    <mergeCell ref="F586:I586"/>
    <mergeCell ref="F587:I587"/>
    <mergeCell ref="L587:M587"/>
    <mergeCell ref="N587:Q587"/>
    <mergeCell ref="F588:I588"/>
    <mergeCell ref="L588:M588"/>
    <mergeCell ref="N588:Q588"/>
    <mergeCell ref="F566:I566"/>
    <mergeCell ref="F567:I567"/>
    <mergeCell ref="F568:I568"/>
    <mergeCell ref="F569:I569"/>
    <mergeCell ref="F570:I570"/>
    <mergeCell ref="F571:I571"/>
    <mergeCell ref="F572:I572"/>
    <mergeCell ref="F573:I573"/>
    <mergeCell ref="F574:I574"/>
    <mergeCell ref="F575:I575"/>
    <mergeCell ref="F576:I576"/>
    <mergeCell ref="F577:I577"/>
    <mergeCell ref="F578:I578"/>
    <mergeCell ref="F579:I579"/>
    <mergeCell ref="L579:M579"/>
    <mergeCell ref="N579:Q579"/>
    <mergeCell ref="F580:I580"/>
    <mergeCell ref="F553:I553"/>
    <mergeCell ref="F554:I554"/>
    <mergeCell ref="F555:I555"/>
    <mergeCell ref="F556:I556"/>
    <mergeCell ref="F557:I557"/>
    <mergeCell ref="L557:M557"/>
    <mergeCell ref="N557:Q557"/>
    <mergeCell ref="F558:I558"/>
    <mergeCell ref="F559:I559"/>
    <mergeCell ref="L559:M559"/>
    <mergeCell ref="N559:Q559"/>
    <mergeCell ref="F560:I560"/>
    <mergeCell ref="F561:I561"/>
    <mergeCell ref="F562:I562"/>
    <mergeCell ref="F563:I563"/>
    <mergeCell ref="F564:I564"/>
    <mergeCell ref="F565:I565"/>
    <mergeCell ref="L565:M565"/>
    <mergeCell ref="N565:Q565"/>
    <mergeCell ref="F540:I540"/>
    <mergeCell ref="F541:I541"/>
    <mergeCell ref="F542:I542"/>
    <mergeCell ref="F543:I543"/>
    <mergeCell ref="F544:I544"/>
    <mergeCell ref="F545:I545"/>
    <mergeCell ref="F546:I546"/>
    <mergeCell ref="F547:I547"/>
    <mergeCell ref="F548:I548"/>
    <mergeCell ref="F549:I549"/>
    <mergeCell ref="F550:I550"/>
    <mergeCell ref="F551:I551"/>
    <mergeCell ref="L551:M551"/>
    <mergeCell ref="N551:Q551"/>
    <mergeCell ref="F552:I552"/>
    <mergeCell ref="L552:M552"/>
    <mergeCell ref="N552:Q552"/>
    <mergeCell ref="F527:I527"/>
    <mergeCell ref="L527:M527"/>
    <mergeCell ref="N527:Q527"/>
    <mergeCell ref="F528:I528"/>
    <mergeCell ref="F529:I529"/>
    <mergeCell ref="L529:M529"/>
    <mergeCell ref="N529:Q529"/>
    <mergeCell ref="F530:I530"/>
    <mergeCell ref="F531:I531"/>
    <mergeCell ref="F532:I532"/>
    <mergeCell ref="F533:I533"/>
    <mergeCell ref="F534:I534"/>
    <mergeCell ref="F535:I535"/>
    <mergeCell ref="F536:I536"/>
    <mergeCell ref="F537:I537"/>
    <mergeCell ref="F538:I538"/>
    <mergeCell ref="F539:I539"/>
    <mergeCell ref="F515:I515"/>
    <mergeCell ref="F516:I516"/>
    <mergeCell ref="F517:I517"/>
    <mergeCell ref="F518:I518"/>
    <mergeCell ref="F519:I519"/>
    <mergeCell ref="F520:I520"/>
    <mergeCell ref="L520:M520"/>
    <mergeCell ref="N520:Q520"/>
    <mergeCell ref="F521:I521"/>
    <mergeCell ref="L521:M521"/>
    <mergeCell ref="N521:Q521"/>
    <mergeCell ref="F522:I522"/>
    <mergeCell ref="F523:I523"/>
    <mergeCell ref="F524:I524"/>
    <mergeCell ref="F525:I525"/>
    <mergeCell ref="F526:I526"/>
    <mergeCell ref="L526:M526"/>
    <mergeCell ref="N526:Q526"/>
    <mergeCell ref="F498:I498"/>
    <mergeCell ref="F499:I499"/>
    <mergeCell ref="F500:I500"/>
    <mergeCell ref="F501:I501"/>
    <mergeCell ref="F502:I502"/>
    <mergeCell ref="F503:I503"/>
    <mergeCell ref="F504:I504"/>
    <mergeCell ref="F505:I505"/>
    <mergeCell ref="F506:I506"/>
    <mergeCell ref="F507:I507"/>
    <mergeCell ref="F508:I508"/>
    <mergeCell ref="F509:I509"/>
    <mergeCell ref="F510:I510"/>
    <mergeCell ref="F511:I511"/>
    <mergeCell ref="F512:I512"/>
    <mergeCell ref="F513:I513"/>
    <mergeCell ref="F514:I514"/>
    <mergeCell ref="F487:I487"/>
    <mergeCell ref="F488:I488"/>
    <mergeCell ref="F489:I489"/>
    <mergeCell ref="F490:I490"/>
    <mergeCell ref="F491:I491"/>
    <mergeCell ref="L491:M491"/>
    <mergeCell ref="N491:Q491"/>
    <mergeCell ref="F492:I492"/>
    <mergeCell ref="L492:M492"/>
    <mergeCell ref="N492:Q492"/>
    <mergeCell ref="F493:I493"/>
    <mergeCell ref="L493:M493"/>
    <mergeCell ref="N493:Q493"/>
    <mergeCell ref="F494:I494"/>
    <mergeCell ref="F495:I495"/>
    <mergeCell ref="F496:I496"/>
    <mergeCell ref="F497:I497"/>
    <mergeCell ref="F478:I478"/>
    <mergeCell ref="F479:I479"/>
    <mergeCell ref="L479:M479"/>
    <mergeCell ref="N479:Q479"/>
    <mergeCell ref="F481:I481"/>
    <mergeCell ref="L481:M481"/>
    <mergeCell ref="N481:Q481"/>
    <mergeCell ref="F482:I482"/>
    <mergeCell ref="L482:M482"/>
    <mergeCell ref="N482:Q482"/>
    <mergeCell ref="F483:I483"/>
    <mergeCell ref="L483:M483"/>
    <mergeCell ref="N483:Q483"/>
    <mergeCell ref="F485:I485"/>
    <mergeCell ref="L485:M485"/>
    <mergeCell ref="N485:Q485"/>
    <mergeCell ref="F486:I486"/>
    <mergeCell ref="N480:Q480"/>
    <mergeCell ref="N484:Q484"/>
    <mergeCell ref="F467:I467"/>
    <mergeCell ref="L467:M467"/>
    <mergeCell ref="N467:Q467"/>
    <mergeCell ref="F468:I468"/>
    <mergeCell ref="F469:I469"/>
    <mergeCell ref="F470:I470"/>
    <mergeCell ref="F471:I471"/>
    <mergeCell ref="F472:I472"/>
    <mergeCell ref="L472:M472"/>
    <mergeCell ref="N472:Q472"/>
    <mergeCell ref="F473:I473"/>
    <mergeCell ref="F474:I474"/>
    <mergeCell ref="L474:M474"/>
    <mergeCell ref="N474:Q474"/>
    <mergeCell ref="F475:I475"/>
    <mergeCell ref="F476:I476"/>
    <mergeCell ref="F477:I477"/>
    <mergeCell ref="F454:I454"/>
    <mergeCell ref="F455:I455"/>
    <mergeCell ref="F456:I456"/>
    <mergeCell ref="L456:M456"/>
    <mergeCell ref="N456:Q456"/>
    <mergeCell ref="F457:I457"/>
    <mergeCell ref="L457:M457"/>
    <mergeCell ref="N457:Q457"/>
    <mergeCell ref="F458:I458"/>
    <mergeCell ref="F459:I459"/>
    <mergeCell ref="F460:I460"/>
    <mergeCell ref="F461:I461"/>
    <mergeCell ref="F462:I462"/>
    <mergeCell ref="F463:I463"/>
    <mergeCell ref="F464:I464"/>
    <mergeCell ref="F465:I465"/>
    <mergeCell ref="F466:I466"/>
    <mergeCell ref="F439:I439"/>
    <mergeCell ref="F440:I440"/>
    <mergeCell ref="F441:I441"/>
    <mergeCell ref="F442:I442"/>
    <mergeCell ref="F443:I443"/>
    <mergeCell ref="L443:M443"/>
    <mergeCell ref="N443:Q443"/>
    <mergeCell ref="F444:I444"/>
    <mergeCell ref="F445:I445"/>
    <mergeCell ref="F446:I446"/>
    <mergeCell ref="F447:I447"/>
    <mergeCell ref="F448:I448"/>
    <mergeCell ref="F449:I449"/>
    <mergeCell ref="F450:I450"/>
    <mergeCell ref="F451:I451"/>
    <mergeCell ref="F452:I452"/>
    <mergeCell ref="F453:I453"/>
    <mergeCell ref="F424:I424"/>
    <mergeCell ref="F425:I425"/>
    <mergeCell ref="F426:I426"/>
    <mergeCell ref="F427:I427"/>
    <mergeCell ref="F428:I428"/>
    <mergeCell ref="F429:I429"/>
    <mergeCell ref="F430:I430"/>
    <mergeCell ref="L430:M430"/>
    <mergeCell ref="N430:Q430"/>
    <mergeCell ref="F431:I431"/>
    <mergeCell ref="F432:I432"/>
    <mergeCell ref="F433:I433"/>
    <mergeCell ref="F434:I434"/>
    <mergeCell ref="F435:I435"/>
    <mergeCell ref="F436:I436"/>
    <mergeCell ref="F437:I437"/>
    <mergeCell ref="F438:I438"/>
    <mergeCell ref="F413:I413"/>
    <mergeCell ref="F414:I414"/>
    <mergeCell ref="F415:I415"/>
    <mergeCell ref="F416:I416"/>
    <mergeCell ref="L416:M416"/>
    <mergeCell ref="N416:Q416"/>
    <mergeCell ref="F417:I417"/>
    <mergeCell ref="L417:M417"/>
    <mergeCell ref="N417:Q417"/>
    <mergeCell ref="F418:I418"/>
    <mergeCell ref="F419:I419"/>
    <mergeCell ref="F420:I420"/>
    <mergeCell ref="L420:M420"/>
    <mergeCell ref="N420:Q420"/>
    <mergeCell ref="F421:I421"/>
    <mergeCell ref="F422:I422"/>
    <mergeCell ref="F423:I423"/>
    <mergeCell ref="L423:M423"/>
    <mergeCell ref="N423:Q423"/>
    <mergeCell ref="F400:I400"/>
    <mergeCell ref="F401:I401"/>
    <mergeCell ref="F402:I402"/>
    <mergeCell ref="F403:I403"/>
    <mergeCell ref="F404:I404"/>
    <mergeCell ref="L404:M404"/>
    <mergeCell ref="N404:Q404"/>
    <mergeCell ref="F405:I405"/>
    <mergeCell ref="L405:M405"/>
    <mergeCell ref="N405:Q405"/>
    <mergeCell ref="F406:I406"/>
    <mergeCell ref="F407:I407"/>
    <mergeCell ref="F408:I408"/>
    <mergeCell ref="F409:I409"/>
    <mergeCell ref="F410:I410"/>
    <mergeCell ref="F411:I411"/>
    <mergeCell ref="F412:I412"/>
    <mergeCell ref="F385:I385"/>
    <mergeCell ref="F386:I386"/>
    <mergeCell ref="F387:I387"/>
    <mergeCell ref="F388:I388"/>
    <mergeCell ref="F389:I389"/>
    <mergeCell ref="L389:M389"/>
    <mergeCell ref="N389:Q389"/>
    <mergeCell ref="F390:I390"/>
    <mergeCell ref="F391:I391"/>
    <mergeCell ref="F392:I392"/>
    <mergeCell ref="F393:I393"/>
    <mergeCell ref="F394:I394"/>
    <mergeCell ref="F395:I395"/>
    <mergeCell ref="F396:I396"/>
    <mergeCell ref="F397:I397"/>
    <mergeCell ref="F398:I398"/>
    <mergeCell ref="F399:I399"/>
    <mergeCell ref="F370:I370"/>
    <mergeCell ref="F371:I371"/>
    <mergeCell ref="F372:I372"/>
    <mergeCell ref="F373:I373"/>
    <mergeCell ref="F374:I374"/>
    <mergeCell ref="F375:I375"/>
    <mergeCell ref="F376:I376"/>
    <mergeCell ref="F377:I377"/>
    <mergeCell ref="F378:I378"/>
    <mergeCell ref="L378:M378"/>
    <mergeCell ref="N378:Q378"/>
    <mergeCell ref="F379:I379"/>
    <mergeCell ref="F380:I380"/>
    <mergeCell ref="F381:I381"/>
    <mergeCell ref="F382:I382"/>
    <mergeCell ref="F383:I383"/>
    <mergeCell ref="F384:I384"/>
    <mergeCell ref="F356:I356"/>
    <mergeCell ref="F357:I357"/>
    <mergeCell ref="F358:I358"/>
    <mergeCell ref="F359:I359"/>
    <mergeCell ref="F360:I360"/>
    <mergeCell ref="F362:I362"/>
    <mergeCell ref="L362:M362"/>
    <mergeCell ref="N362:Q362"/>
    <mergeCell ref="F363:I363"/>
    <mergeCell ref="F364:I364"/>
    <mergeCell ref="F365:I365"/>
    <mergeCell ref="F366:I366"/>
    <mergeCell ref="F367:I367"/>
    <mergeCell ref="F368:I368"/>
    <mergeCell ref="L368:M368"/>
    <mergeCell ref="N368:Q368"/>
    <mergeCell ref="F369:I369"/>
    <mergeCell ref="N361:Q361"/>
    <mergeCell ref="F342:I342"/>
    <mergeCell ref="F343:I343"/>
    <mergeCell ref="F344:I344"/>
    <mergeCell ref="F345:I345"/>
    <mergeCell ref="F346:I346"/>
    <mergeCell ref="F347:I347"/>
    <mergeCell ref="F348:I348"/>
    <mergeCell ref="F349:I349"/>
    <mergeCell ref="F350:I350"/>
    <mergeCell ref="L350:M350"/>
    <mergeCell ref="N350:Q350"/>
    <mergeCell ref="F351:I351"/>
    <mergeCell ref="F352:I352"/>
    <mergeCell ref="F353:I353"/>
    <mergeCell ref="F354:I354"/>
    <mergeCell ref="F355:I355"/>
    <mergeCell ref="L355:M355"/>
    <mergeCell ref="N355:Q355"/>
    <mergeCell ref="F329:I329"/>
    <mergeCell ref="F330:I330"/>
    <mergeCell ref="F331:I331"/>
    <mergeCell ref="F332:I332"/>
    <mergeCell ref="F333:I333"/>
    <mergeCell ref="F334:I334"/>
    <mergeCell ref="F335:I335"/>
    <mergeCell ref="F336:I336"/>
    <mergeCell ref="L336:M336"/>
    <mergeCell ref="N336:Q336"/>
    <mergeCell ref="F337:I337"/>
    <mergeCell ref="F338:I338"/>
    <mergeCell ref="F339:I339"/>
    <mergeCell ref="L339:M339"/>
    <mergeCell ref="N339:Q339"/>
    <mergeCell ref="F340:I340"/>
    <mergeCell ref="F341:I341"/>
    <mergeCell ref="F317:I317"/>
    <mergeCell ref="F318:I318"/>
    <mergeCell ref="L318:M318"/>
    <mergeCell ref="N318:Q318"/>
    <mergeCell ref="F319:I319"/>
    <mergeCell ref="F320:I320"/>
    <mergeCell ref="F321:I321"/>
    <mergeCell ref="F322:I322"/>
    <mergeCell ref="F323:I323"/>
    <mergeCell ref="F324:I324"/>
    <mergeCell ref="F325:I325"/>
    <mergeCell ref="F326:I326"/>
    <mergeCell ref="F327:I327"/>
    <mergeCell ref="L327:M327"/>
    <mergeCell ref="N327:Q327"/>
    <mergeCell ref="F328:I328"/>
    <mergeCell ref="L328:M328"/>
    <mergeCell ref="N328:Q328"/>
    <mergeCell ref="F304:I304"/>
    <mergeCell ref="F305:I305"/>
    <mergeCell ref="F306:I306"/>
    <mergeCell ref="L306:M306"/>
    <mergeCell ref="N306:Q306"/>
    <mergeCell ref="F307:I307"/>
    <mergeCell ref="F308:I308"/>
    <mergeCell ref="F309:I309"/>
    <mergeCell ref="L309:M309"/>
    <mergeCell ref="N309:Q309"/>
    <mergeCell ref="F310:I310"/>
    <mergeCell ref="F311:I311"/>
    <mergeCell ref="F312:I312"/>
    <mergeCell ref="F313:I313"/>
    <mergeCell ref="F314:I314"/>
    <mergeCell ref="F315:I315"/>
    <mergeCell ref="F316:I316"/>
    <mergeCell ref="F291:I291"/>
    <mergeCell ref="F292:I292"/>
    <mergeCell ref="F293:I293"/>
    <mergeCell ref="F294:I294"/>
    <mergeCell ref="F295:I295"/>
    <mergeCell ref="F296:I296"/>
    <mergeCell ref="F297:I297"/>
    <mergeCell ref="F298:I298"/>
    <mergeCell ref="F299:I299"/>
    <mergeCell ref="L299:M299"/>
    <mergeCell ref="N299:Q299"/>
    <mergeCell ref="F300:I300"/>
    <mergeCell ref="L300:M300"/>
    <mergeCell ref="N300:Q300"/>
    <mergeCell ref="F301:I301"/>
    <mergeCell ref="F302:I302"/>
    <mergeCell ref="F303:I303"/>
    <mergeCell ref="F278:I278"/>
    <mergeCell ref="F279:I279"/>
    <mergeCell ref="L279:M279"/>
    <mergeCell ref="N279:Q279"/>
    <mergeCell ref="F280:I280"/>
    <mergeCell ref="F281:I281"/>
    <mergeCell ref="F282:I282"/>
    <mergeCell ref="F283:I283"/>
    <mergeCell ref="F284:I284"/>
    <mergeCell ref="F285:I285"/>
    <mergeCell ref="F286:I286"/>
    <mergeCell ref="F287:I287"/>
    <mergeCell ref="F288:I288"/>
    <mergeCell ref="F289:I289"/>
    <mergeCell ref="L289:M289"/>
    <mergeCell ref="N289:Q289"/>
    <mergeCell ref="F290:I290"/>
    <mergeCell ref="F268:I268"/>
    <mergeCell ref="F269:I269"/>
    <mergeCell ref="F270:I270"/>
    <mergeCell ref="F271:I271"/>
    <mergeCell ref="F272:I272"/>
    <mergeCell ref="L272:M272"/>
    <mergeCell ref="N272:Q272"/>
    <mergeCell ref="F273:I273"/>
    <mergeCell ref="F274:I274"/>
    <mergeCell ref="L274:M274"/>
    <mergeCell ref="N274:Q274"/>
    <mergeCell ref="F275:I275"/>
    <mergeCell ref="F276:I276"/>
    <mergeCell ref="L276:M276"/>
    <mergeCell ref="N276:Q276"/>
    <mergeCell ref="F277:I277"/>
    <mergeCell ref="L277:M277"/>
    <mergeCell ref="N277:Q277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F261:I261"/>
    <mergeCell ref="F262:I262"/>
    <mergeCell ref="F263:I263"/>
    <mergeCell ref="F264:I264"/>
    <mergeCell ref="F265:I265"/>
    <mergeCell ref="F266:I266"/>
    <mergeCell ref="F267:I267"/>
    <mergeCell ref="L267:M267"/>
    <mergeCell ref="N267:Q267"/>
    <mergeCell ref="F242:I242"/>
    <mergeCell ref="F243:I243"/>
    <mergeCell ref="F244:I244"/>
    <mergeCell ref="L244:M244"/>
    <mergeCell ref="N244:Q244"/>
    <mergeCell ref="F245:I245"/>
    <mergeCell ref="F246:I246"/>
    <mergeCell ref="F247:I247"/>
    <mergeCell ref="L247:M247"/>
    <mergeCell ref="N247:Q247"/>
    <mergeCell ref="F248:I248"/>
    <mergeCell ref="L248:M248"/>
    <mergeCell ref="N248:Q248"/>
    <mergeCell ref="F249:I249"/>
    <mergeCell ref="F250:I250"/>
    <mergeCell ref="F252:I252"/>
    <mergeCell ref="L252:M252"/>
    <mergeCell ref="N252:Q252"/>
    <mergeCell ref="N251:Q251"/>
    <mergeCell ref="F227:I227"/>
    <mergeCell ref="F228:I228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8:I238"/>
    <mergeCell ref="L238:M238"/>
    <mergeCell ref="N238:Q238"/>
    <mergeCell ref="F239:I239"/>
    <mergeCell ref="F240:I240"/>
    <mergeCell ref="F241:I241"/>
    <mergeCell ref="L241:M241"/>
    <mergeCell ref="N241:Q241"/>
    <mergeCell ref="F215:I215"/>
    <mergeCell ref="L215:M215"/>
    <mergeCell ref="N215:Q215"/>
    <mergeCell ref="F216:I216"/>
    <mergeCell ref="F217:I217"/>
    <mergeCell ref="F218:I218"/>
    <mergeCell ref="F219:I219"/>
    <mergeCell ref="F220:I220"/>
    <mergeCell ref="F221:I221"/>
    <mergeCell ref="L221:M221"/>
    <mergeCell ref="N221:Q221"/>
    <mergeCell ref="F222:I222"/>
    <mergeCell ref="F223:I223"/>
    <mergeCell ref="F224:I224"/>
    <mergeCell ref="F225:I225"/>
    <mergeCell ref="F226:I226"/>
    <mergeCell ref="L226:M226"/>
    <mergeCell ref="N226:Q226"/>
    <mergeCell ref="F204:I204"/>
    <mergeCell ref="L204:M204"/>
    <mergeCell ref="N204:Q204"/>
    <mergeCell ref="F205:I205"/>
    <mergeCell ref="F206:I206"/>
    <mergeCell ref="F207:I207"/>
    <mergeCell ref="L207:M207"/>
    <mergeCell ref="N207:Q207"/>
    <mergeCell ref="F208:I208"/>
    <mergeCell ref="F209:I209"/>
    <mergeCell ref="F210:I210"/>
    <mergeCell ref="L210:M210"/>
    <mergeCell ref="N210:Q210"/>
    <mergeCell ref="F211:I211"/>
    <mergeCell ref="F212:I212"/>
    <mergeCell ref="F213:I213"/>
    <mergeCell ref="F214:I214"/>
    <mergeCell ref="F189:I189"/>
    <mergeCell ref="F190:I190"/>
    <mergeCell ref="F191:I191"/>
    <mergeCell ref="F192:I192"/>
    <mergeCell ref="F193:I193"/>
    <mergeCell ref="F194:I194"/>
    <mergeCell ref="F195:I195"/>
    <mergeCell ref="L195:M195"/>
    <mergeCell ref="N195:Q195"/>
    <mergeCell ref="F196:I196"/>
    <mergeCell ref="F197:I197"/>
    <mergeCell ref="F198:I198"/>
    <mergeCell ref="F199:I199"/>
    <mergeCell ref="F200:I200"/>
    <mergeCell ref="F201:I201"/>
    <mergeCell ref="F202:I202"/>
    <mergeCell ref="F203:I203"/>
    <mergeCell ref="L203:M203"/>
    <mergeCell ref="N203:Q203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L183:M183"/>
    <mergeCell ref="N183:Q183"/>
    <mergeCell ref="F184:I184"/>
    <mergeCell ref="F185:I185"/>
    <mergeCell ref="F186:I186"/>
    <mergeCell ref="F187:I187"/>
    <mergeCell ref="F188:I188"/>
    <mergeCell ref="L188:M188"/>
    <mergeCell ref="N188:Q188"/>
    <mergeCell ref="F168:I168"/>
    <mergeCell ref="L168:M168"/>
    <mergeCell ref="N168:Q168"/>
    <mergeCell ref="F169:I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5:I175"/>
    <mergeCell ref="L175:M175"/>
    <mergeCell ref="N175:Q175"/>
    <mergeCell ref="N174:Q174"/>
    <mergeCell ref="F156:I156"/>
    <mergeCell ref="F157:I157"/>
    <mergeCell ref="F158:I158"/>
    <mergeCell ref="F159:I159"/>
    <mergeCell ref="F160:I160"/>
    <mergeCell ref="L160:M160"/>
    <mergeCell ref="N160:Q160"/>
    <mergeCell ref="F161:I161"/>
    <mergeCell ref="L161:M161"/>
    <mergeCell ref="N161:Q161"/>
    <mergeCell ref="F162:I162"/>
    <mergeCell ref="F163:I163"/>
    <mergeCell ref="F164:I164"/>
    <mergeCell ref="F165:I165"/>
    <mergeCell ref="F166:I166"/>
    <mergeCell ref="F167:I167"/>
    <mergeCell ref="L167:M167"/>
    <mergeCell ref="N167:Q167"/>
    <mergeCell ref="F145:I145"/>
    <mergeCell ref="F146:I146"/>
    <mergeCell ref="F147:I147"/>
    <mergeCell ref="F148:I148"/>
    <mergeCell ref="F149:I149"/>
    <mergeCell ref="L149:M149"/>
    <mergeCell ref="N149:Q149"/>
    <mergeCell ref="F150:I150"/>
    <mergeCell ref="F151:I151"/>
    <mergeCell ref="F152:I152"/>
    <mergeCell ref="F153:I153"/>
    <mergeCell ref="L153:M153"/>
    <mergeCell ref="N153:Q153"/>
    <mergeCell ref="F154:I154"/>
    <mergeCell ref="L154:M154"/>
    <mergeCell ref="N154:Q154"/>
    <mergeCell ref="F155:I155"/>
    <mergeCell ref="D120:H120"/>
    <mergeCell ref="N120:Q120"/>
    <mergeCell ref="D121:H121"/>
    <mergeCell ref="N121:Q121"/>
    <mergeCell ref="D122:H122"/>
    <mergeCell ref="N122:Q122"/>
    <mergeCell ref="N123:Q123"/>
    <mergeCell ref="L125:Q125"/>
    <mergeCell ref="C131:Q131"/>
    <mergeCell ref="F133:P133"/>
    <mergeCell ref="M135:P135"/>
    <mergeCell ref="M137:Q137"/>
    <mergeCell ref="M138:Q138"/>
    <mergeCell ref="F140:I140"/>
    <mergeCell ref="L140:M140"/>
    <mergeCell ref="N140:Q140"/>
    <mergeCell ref="F144:I144"/>
    <mergeCell ref="L144:M144"/>
    <mergeCell ref="N144:Q144"/>
    <mergeCell ref="N141:Q141"/>
    <mergeCell ref="N142:Q142"/>
    <mergeCell ref="N143:Q14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N115:Q115"/>
    <mergeCell ref="N117:Q117"/>
    <mergeCell ref="D118:H118"/>
    <mergeCell ref="N118:Q118"/>
    <mergeCell ref="D119:H119"/>
    <mergeCell ref="N119:Q119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C2:Q2"/>
    <mergeCell ref="C4:Q4"/>
    <mergeCell ref="F6:P6"/>
    <mergeCell ref="O8:P8"/>
    <mergeCell ref="O10:P10"/>
    <mergeCell ref="O11:P11"/>
    <mergeCell ref="O13:P13"/>
    <mergeCell ref="E14:L14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</mergeCells>
  <hyperlinks>
    <hyperlink ref="F1:G1" location="C2" display="1) Krycí list rozpočtu"/>
    <hyperlink ref="H1:K1" location="C85" display="2) Rekapitulácia rozpočtu"/>
    <hyperlink ref="L1" location="C140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1097 - Prístavba ZŠ Rozha...</vt:lpstr>
      <vt:lpstr>'1097 - Prístavba ZŠ Rozha...'!Názvy_tlače</vt:lpstr>
      <vt:lpstr>'Rekapitulácia stavby'!Názvy_tlače</vt:lpstr>
      <vt:lpstr>'1097 - Prístavba ZŠ Rozha...'!Oblasť_tlače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ludmila-PC\ludmila</dc:creator>
  <cp:lastModifiedBy>pc</cp:lastModifiedBy>
  <dcterms:created xsi:type="dcterms:W3CDTF">2018-06-10T19:04:13Z</dcterms:created>
  <dcterms:modified xsi:type="dcterms:W3CDTF">2019-02-27T09:52:42Z</dcterms:modified>
</cp:coreProperties>
</file>