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ma2494866\Desktop\ŠVM Humenné\VO_stavebné práce I\Projektová dokumentácia\3. Rozpočet 16.03.22_platí\"/>
    </mc:Choice>
  </mc:AlternateContent>
  <bookViews>
    <workbookView xWindow="0" yWindow="0" windowWidth="16380" windowHeight="8190" tabRatio="500"/>
  </bookViews>
  <sheets>
    <sheet name="Rekapitulácia stavby" sheetId="1" r:id="rId1"/>
    <sheet name="1-ASR - Stavebná časť" sheetId="2" r:id="rId2"/>
    <sheet name="2-ZTI - Zdravotechnická i..." sheetId="3" r:id="rId3"/>
    <sheet name="3-UK - Ústredné vykurovanie" sheetId="4" r:id="rId4"/>
    <sheet name="4-VZT - Vzduchotechnika" sheetId="5" r:id="rId5"/>
    <sheet name="5-ELI - Elektroinštalácie" sheetId="6" r:id="rId6"/>
    <sheet name="Zoznam figúr" sheetId="7" r:id="rId7"/>
  </sheets>
  <definedNames>
    <definedName name="_xlnm._FilterDatabase" localSheetId="1" hidden="1">'1-ASR - Stavebná časť'!$C$143:$K$494</definedName>
    <definedName name="_xlnm._FilterDatabase" localSheetId="2" hidden="1">'2-ZTI - Zdravotechnická i...'!$C$132:$K$202</definedName>
    <definedName name="_xlnm._FilterDatabase" localSheetId="3" hidden="1">'3-UK - Ústredné vykurovanie'!$C$128:$K$162</definedName>
    <definedName name="_xlnm._FilterDatabase" localSheetId="4" hidden="1">'4-VZT - Vzduchotechnika'!$C$124:$K$141</definedName>
    <definedName name="_xlnm._FilterDatabase" localSheetId="5" hidden="1">'5-ELI - Elektroinštalácie'!$C$130:$K$202</definedName>
    <definedName name="_xlnm.Print_Titles" localSheetId="1">'1-ASR - Stavebná časť'!$143:$143</definedName>
    <definedName name="_xlnm.Print_Titles" localSheetId="2">'2-ZTI - Zdravotechnická i...'!$132:$132</definedName>
    <definedName name="_xlnm.Print_Titles" localSheetId="3">'3-UK - Ústredné vykurovanie'!$128:$128</definedName>
    <definedName name="_xlnm.Print_Titles" localSheetId="4">'4-VZT - Vzduchotechnika'!$124:$124</definedName>
    <definedName name="_xlnm.Print_Titles" localSheetId="5">'5-ELI - Elektroinštalácie'!$130:$130</definedName>
    <definedName name="_xlnm.Print_Titles" localSheetId="0">'Rekapitulácia stavby'!$92:$92</definedName>
    <definedName name="_xlnm.Print_Titles" localSheetId="6">'Zoznam figúr'!$9:$9</definedName>
    <definedName name="_xlnm.Print_Area" localSheetId="1">'1-ASR - Stavebná časť'!$C$4:$J$72,'1-ASR - Stavebná časť'!$C$78:$J$125,'1-ASR - Stavebná časť'!$C$131:$J$494</definedName>
    <definedName name="_xlnm.Print_Area" localSheetId="2">'2-ZTI - Zdravotechnická i...'!$C$4:$J$76,'2-ZTI - Zdravotechnická i...'!$C$82:$J$114,'2-ZTI - Zdravotechnická i...'!$C$120:$J$202</definedName>
    <definedName name="_xlnm.Print_Area" localSheetId="3">'3-UK - Ústredné vykurovanie'!$C$4:$J$73,'3-UK - Ústredné vykurovanie'!$C$79:$J$110,'3-UK - Ústredné vykurovanie'!$C$116:$J$162</definedName>
    <definedName name="_xlnm.Print_Area" localSheetId="4">'4-VZT - Vzduchotechnika'!$C$4:$J$72,'4-VZT - Vzduchotechnika'!$C$78:$J$106,'4-VZT - Vzduchotechnika'!$C$112:$J$141</definedName>
    <definedName name="_xlnm.Print_Area" localSheetId="5">'5-ELI - Elektroinštalácie'!$C$4:$J$76,'5-ELI - Elektroinštalácie'!$C$82:$J$112,'5-ELI - Elektroinštalácie'!$C$118:$J$202</definedName>
    <definedName name="_xlnm.Print_Area" localSheetId="0">'Rekapitulácia stavby'!$D$4:$AO$76,'Rekapitulácia stavby'!$C$82:$AQ$109</definedName>
    <definedName name="_xlnm.Print_Area" localSheetId="6">'Zoznam figúr'!$C$4:$G$151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K202" i="6" l="1"/>
  <c r="BI202" i="6"/>
  <c r="BH202" i="6"/>
  <c r="BG202" i="6"/>
  <c r="BE202" i="6"/>
  <c r="T202" i="6"/>
  <c r="T200" i="6" s="1"/>
  <c r="R202" i="6"/>
  <c r="P202" i="6"/>
  <c r="J202" i="6"/>
  <c r="BF202" i="6" s="1"/>
  <c r="BK201" i="6"/>
  <c r="BK200" i="6" s="1"/>
  <c r="J200" i="6" s="1"/>
  <c r="J101" i="6" s="1"/>
  <c r="BI201" i="6"/>
  <c r="BH201" i="6"/>
  <c r="BG201" i="6"/>
  <c r="BF201" i="6"/>
  <c r="BE201" i="6"/>
  <c r="T201" i="6"/>
  <c r="R201" i="6"/>
  <c r="P201" i="6"/>
  <c r="P200" i="6" s="1"/>
  <c r="J201" i="6"/>
  <c r="R200" i="6"/>
  <c r="BK199" i="6"/>
  <c r="BI199" i="6"/>
  <c r="BH199" i="6"/>
  <c r="BG199" i="6"/>
  <c r="BE199" i="6"/>
  <c r="T199" i="6"/>
  <c r="R199" i="6"/>
  <c r="P199" i="6"/>
  <c r="J199" i="6"/>
  <c r="BF199" i="6" s="1"/>
  <c r="BK198" i="6"/>
  <c r="BI198" i="6"/>
  <c r="BH198" i="6"/>
  <c r="BG198" i="6"/>
  <c r="BE198" i="6"/>
  <c r="T198" i="6"/>
  <c r="R198" i="6"/>
  <c r="P198" i="6"/>
  <c r="J198" i="6"/>
  <c r="BF198" i="6" s="1"/>
  <c r="BK197" i="6"/>
  <c r="BI197" i="6"/>
  <c r="BH197" i="6"/>
  <c r="BG197" i="6"/>
  <c r="BE197" i="6"/>
  <c r="T197" i="6"/>
  <c r="R197" i="6"/>
  <c r="P197" i="6"/>
  <c r="J197" i="6"/>
  <c r="BF197" i="6" s="1"/>
  <c r="BK196" i="6"/>
  <c r="BI196" i="6"/>
  <c r="BH196" i="6"/>
  <c r="BG196" i="6"/>
  <c r="BE196" i="6"/>
  <c r="T196" i="6"/>
  <c r="R196" i="6"/>
  <c r="P196" i="6"/>
  <c r="J196" i="6"/>
  <c r="BF196" i="6" s="1"/>
  <c r="BK195" i="6"/>
  <c r="BI195" i="6"/>
  <c r="BH195" i="6"/>
  <c r="BG195" i="6"/>
  <c r="BE195" i="6"/>
  <c r="T195" i="6"/>
  <c r="R195" i="6"/>
  <c r="P195" i="6"/>
  <c r="J195" i="6"/>
  <c r="BF195" i="6" s="1"/>
  <c r="BK194" i="6"/>
  <c r="BI194" i="6"/>
  <c r="BH194" i="6"/>
  <c r="BG194" i="6"/>
  <c r="BE194" i="6"/>
  <c r="T194" i="6"/>
  <c r="R194" i="6"/>
  <c r="P194" i="6"/>
  <c r="J194" i="6"/>
  <c r="BF194" i="6" s="1"/>
  <c r="BK193" i="6"/>
  <c r="BI193" i="6"/>
  <c r="BH193" i="6"/>
  <c r="BG193" i="6"/>
  <c r="BE193" i="6"/>
  <c r="T193" i="6"/>
  <c r="R193" i="6"/>
  <c r="P193" i="6"/>
  <c r="J193" i="6"/>
  <c r="BF193" i="6" s="1"/>
  <c r="BK192" i="6"/>
  <c r="BI192" i="6"/>
  <c r="BH192" i="6"/>
  <c r="BG192" i="6"/>
  <c r="BE192" i="6"/>
  <c r="T192" i="6"/>
  <c r="R192" i="6"/>
  <c r="P192" i="6"/>
  <c r="J192" i="6"/>
  <c r="BF192" i="6" s="1"/>
  <c r="BK191" i="6"/>
  <c r="BI191" i="6"/>
  <c r="BH191" i="6"/>
  <c r="BG191" i="6"/>
  <c r="BE191" i="6"/>
  <c r="T191" i="6"/>
  <c r="R191" i="6"/>
  <c r="P191" i="6"/>
  <c r="J191" i="6"/>
  <c r="BF191" i="6" s="1"/>
  <c r="BK190" i="6"/>
  <c r="BI190" i="6"/>
  <c r="BH190" i="6"/>
  <c r="BG190" i="6"/>
  <c r="BE190" i="6"/>
  <c r="T190" i="6"/>
  <c r="R190" i="6"/>
  <c r="P190" i="6"/>
  <c r="J190" i="6"/>
  <c r="BF190" i="6" s="1"/>
  <c r="BK189" i="6"/>
  <c r="BI189" i="6"/>
  <c r="BH189" i="6"/>
  <c r="BG189" i="6"/>
  <c r="BE189" i="6"/>
  <c r="T189" i="6"/>
  <c r="R189" i="6"/>
  <c r="P189" i="6"/>
  <c r="J189" i="6"/>
  <c r="BF189" i="6" s="1"/>
  <c r="BK188" i="6"/>
  <c r="BI188" i="6"/>
  <c r="BH188" i="6"/>
  <c r="BG188" i="6"/>
  <c r="BE188" i="6"/>
  <c r="T188" i="6"/>
  <c r="R188" i="6"/>
  <c r="P188" i="6"/>
  <c r="J188" i="6"/>
  <c r="BF188" i="6" s="1"/>
  <c r="BK187" i="6"/>
  <c r="BI187" i="6"/>
  <c r="BH187" i="6"/>
  <c r="BG187" i="6"/>
  <c r="BE187" i="6"/>
  <c r="T187" i="6"/>
  <c r="R187" i="6"/>
  <c r="P187" i="6"/>
  <c r="J187" i="6"/>
  <c r="BF187" i="6" s="1"/>
  <c r="BK186" i="6"/>
  <c r="BI186" i="6"/>
  <c r="BH186" i="6"/>
  <c r="BG186" i="6"/>
  <c r="BE186" i="6"/>
  <c r="T186" i="6"/>
  <c r="R186" i="6"/>
  <c r="P186" i="6"/>
  <c r="J186" i="6"/>
  <c r="BF186" i="6" s="1"/>
  <c r="BK185" i="6"/>
  <c r="BI185" i="6"/>
  <c r="BH185" i="6"/>
  <c r="BG185" i="6"/>
  <c r="BE185" i="6"/>
  <c r="T185" i="6"/>
  <c r="R185" i="6"/>
  <c r="P185" i="6"/>
  <c r="J185" i="6"/>
  <c r="BF185" i="6" s="1"/>
  <c r="BK184" i="6"/>
  <c r="BI184" i="6"/>
  <c r="BH184" i="6"/>
  <c r="BG184" i="6"/>
  <c r="BE184" i="6"/>
  <c r="T184" i="6"/>
  <c r="R184" i="6"/>
  <c r="P184" i="6"/>
  <c r="J184" i="6"/>
  <c r="BF184" i="6" s="1"/>
  <c r="BK183" i="6"/>
  <c r="BI183" i="6"/>
  <c r="BH183" i="6"/>
  <c r="BG183" i="6"/>
  <c r="BE183" i="6"/>
  <c r="T183" i="6"/>
  <c r="R183" i="6"/>
  <c r="P183" i="6"/>
  <c r="J183" i="6"/>
  <c r="BF183" i="6" s="1"/>
  <c r="BK182" i="6"/>
  <c r="BI182" i="6"/>
  <c r="BH182" i="6"/>
  <c r="BG182" i="6"/>
  <c r="BE182" i="6"/>
  <c r="T182" i="6"/>
  <c r="R182" i="6"/>
  <c r="P182" i="6"/>
  <c r="J182" i="6"/>
  <c r="BF182" i="6" s="1"/>
  <c r="BK181" i="6"/>
  <c r="BI181" i="6"/>
  <c r="BH181" i="6"/>
  <c r="BG181" i="6"/>
  <c r="BE181" i="6"/>
  <c r="T181" i="6"/>
  <c r="R181" i="6"/>
  <c r="P181" i="6"/>
  <c r="J181" i="6"/>
  <c r="BF181" i="6" s="1"/>
  <c r="BK180" i="6"/>
  <c r="BI180" i="6"/>
  <c r="BH180" i="6"/>
  <c r="BG180" i="6"/>
  <c r="BE180" i="6"/>
  <c r="T180" i="6"/>
  <c r="R180" i="6"/>
  <c r="P180" i="6"/>
  <c r="J180" i="6"/>
  <c r="BF180" i="6" s="1"/>
  <c r="BK179" i="6"/>
  <c r="BI179" i="6"/>
  <c r="BH179" i="6"/>
  <c r="BG179" i="6"/>
  <c r="BE179" i="6"/>
  <c r="T179" i="6"/>
  <c r="R179" i="6"/>
  <c r="P179" i="6"/>
  <c r="J179" i="6"/>
  <c r="BF179" i="6" s="1"/>
  <c r="BK178" i="6"/>
  <c r="BI178" i="6"/>
  <c r="BH178" i="6"/>
  <c r="BG178" i="6"/>
  <c r="BE178" i="6"/>
  <c r="T178" i="6"/>
  <c r="R178" i="6"/>
  <c r="P178" i="6"/>
  <c r="J178" i="6"/>
  <c r="BF178" i="6" s="1"/>
  <c r="BK177" i="6"/>
  <c r="BI177" i="6"/>
  <c r="BH177" i="6"/>
  <c r="BG177" i="6"/>
  <c r="BE177" i="6"/>
  <c r="T177" i="6"/>
  <c r="R177" i="6"/>
  <c r="P177" i="6"/>
  <c r="J177" i="6"/>
  <c r="BF177" i="6" s="1"/>
  <c r="BK176" i="6"/>
  <c r="BI176" i="6"/>
  <c r="BH176" i="6"/>
  <c r="BG176" i="6"/>
  <c r="BE176" i="6"/>
  <c r="T176" i="6"/>
  <c r="R176" i="6"/>
  <c r="P176" i="6"/>
  <c r="J176" i="6"/>
  <c r="BF176" i="6" s="1"/>
  <c r="BK175" i="6"/>
  <c r="BI175" i="6"/>
  <c r="BH175" i="6"/>
  <c r="BG175" i="6"/>
  <c r="BE175" i="6"/>
  <c r="T175" i="6"/>
  <c r="R175" i="6"/>
  <c r="P175" i="6"/>
  <c r="J175" i="6"/>
  <c r="BF175" i="6" s="1"/>
  <c r="BK174" i="6"/>
  <c r="BI174" i="6"/>
  <c r="BH174" i="6"/>
  <c r="BG174" i="6"/>
  <c r="BE174" i="6"/>
  <c r="T174" i="6"/>
  <c r="R174" i="6"/>
  <c r="P174" i="6"/>
  <c r="J174" i="6"/>
  <c r="BF174" i="6" s="1"/>
  <c r="BK173" i="6"/>
  <c r="BI173" i="6"/>
  <c r="BH173" i="6"/>
  <c r="BG173" i="6"/>
  <c r="BE173" i="6"/>
  <c r="T173" i="6"/>
  <c r="R173" i="6"/>
  <c r="P173" i="6"/>
  <c r="J173" i="6"/>
  <c r="BF173" i="6" s="1"/>
  <c r="BK172" i="6"/>
  <c r="BI172" i="6"/>
  <c r="BH172" i="6"/>
  <c r="BG172" i="6"/>
  <c r="BE172" i="6"/>
  <c r="T172" i="6"/>
  <c r="R172" i="6"/>
  <c r="P172" i="6"/>
  <c r="J172" i="6"/>
  <c r="BF172" i="6" s="1"/>
  <c r="BK171" i="6"/>
  <c r="BI171" i="6"/>
  <c r="BH171" i="6"/>
  <c r="BG171" i="6"/>
  <c r="BE171" i="6"/>
  <c r="T171" i="6"/>
  <c r="R171" i="6"/>
  <c r="P171" i="6"/>
  <c r="J171" i="6"/>
  <c r="BF171" i="6" s="1"/>
  <c r="BK170" i="6"/>
  <c r="BI170" i="6"/>
  <c r="BH170" i="6"/>
  <c r="BG170" i="6"/>
  <c r="BE170" i="6"/>
  <c r="T170" i="6"/>
  <c r="R170" i="6"/>
  <c r="P170" i="6"/>
  <c r="J170" i="6"/>
  <c r="BF170" i="6" s="1"/>
  <c r="BK169" i="6"/>
  <c r="BI169" i="6"/>
  <c r="BH169" i="6"/>
  <c r="BG169" i="6"/>
  <c r="BE169" i="6"/>
  <c r="T169" i="6"/>
  <c r="R169" i="6"/>
  <c r="P169" i="6"/>
  <c r="J169" i="6"/>
  <c r="BF169" i="6" s="1"/>
  <c r="BK168" i="6"/>
  <c r="BI168" i="6"/>
  <c r="BH168" i="6"/>
  <c r="BG168" i="6"/>
  <c r="BE168" i="6"/>
  <c r="T168" i="6"/>
  <c r="R168" i="6"/>
  <c r="P168" i="6"/>
  <c r="J168" i="6"/>
  <c r="BF168" i="6" s="1"/>
  <c r="BK167" i="6"/>
  <c r="BI167" i="6"/>
  <c r="BH167" i="6"/>
  <c r="BG167" i="6"/>
  <c r="BE167" i="6"/>
  <c r="T167" i="6"/>
  <c r="R167" i="6"/>
  <c r="P167" i="6"/>
  <c r="J167" i="6"/>
  <c r="BF167" i="6" s="1"/>
  <c r="BK166" i="6"/>
  <c r="BI166" i="6"/>
  <c r="BH166" i="6"/>
  <c r="BG166" i="6"/>
  <c r="BE166" i="6"/>
  <c r="T166" i="6"/>
  <c r="R166" i="6"/>
  <c r="P166" i="6"/>
  <c r="J166" i="6"/>
  <c r="BF166" i="6" s="1"/>
  <c r="BK165" i="6"/>
  <c r="BI165" i="6"/>
  <c r="BH165" i="6"/>
  <c r="BG165" i="6"/>
  <c r="BE165" i="6"/>
  <c r="T165" i="6"/>
  <c r="R165" i="6"/>
  <c r="P165" i="6"/>
  <c r="J165" i="6"/>
  <c r="BF165" i="6" s="1"/>
  <c r="BK164" i="6"/>
  <c r="BI164" i="6"/>
  <c r="BH164" i="6"/>
  <c r="BG164" i="6"/>
  <c r="BE164" i="6"/>
  <c r="T164" i="6"/>
  <c r="R164" i="6"/>
  <c r="P164" i="6"/>
  <c r="J164" i="6"/>
  <c r="BF164" i="6" s="1"/>
  <c r="BK163" i="6"/>
  <c r="BI163" i="6"/>
  <c r="BH163" i="6"/>
  <c r="BG163" i="6"/>
  <c r="BE163" i="6"/>
  <c r="T163" i="6"/>
  <c r="R163" i="6"/>
  <c r="P163" i="6"/>
  <c r="J163" i="6"/>
  <c r="BF163" i="6" s="1"/>
  <c r="BK162" i="6"/>
  <c r="BI162" i="6"/>
  <c r="BH162" i="6"/>
  <c r="BG162" i="6"/>
  <c r="BE162" i="6"/>
  <c r="T162" i="6"/>
  <c r="R162" i="6"/>
  <c r="P162" i="6"/>
  <c r="J162" i="6"/>
  <c r="BF162" i="6" s="1"/>
  <c r="BK161" i="6"/>
  <c r="BI161" i="6"/>
  <c r="BH161" i="6"/>
  <c r="BG161" i="6"/>
  <c r="BE161" i="6"/>
  <c r="T161" i="6"/>
  <c r="R161" i="6"/>
  <c r="P161" i="6"/>
  <c r="J161" i="6"/>
  <c r="BF161" i="6" s="1"/>
  <c r="BK160" i="6"/>
  <c r="BI160" i="6"/>
  <c r="BH160" i="6"/>
  <c r="BG160" i="6"/>
  <c r="BE160" i="6"/>
  <c r="T160" i="6"/>
  <c r="R160" i="6"/>
  <c r="P160" i="6"/>
  <c r="J160" i="6"/>
  <c r="BF160" i="6" s="1"/>
  <c r="BK159" i="6"/>
  <c r="BI159" i="6"/>
  <c r="BH159" i="6"/>
  <c r="BG159" i="6"/>
  <c r="BE159" i="6"/>
  <c r="T159" i="6"/>
  <c r="R159" i="6"/>
  <c r="P159" i="6"/>
  <c r="J159" i="6"/>
  <c r="BF159" i="6" s="1"/>
  <c r="BK158" i="6"/>
  <c r="BI158" i="6"/>
  <c r="BH158" i="6"/>
  <c r="BG158" i="6"/>
  <c r="BE158" i="6"/>
  <c r="T158" i="6"/>
  <c r="R158" i="6"/>
  <c r="P158" i="6"/>
  <c r="J158" i="6"/>
  <c r="BF158" i="6" s="1"/>
  <c r="BK157" i="6"/>
  <c r="BI157" i="6"/>
  <c r="BH157" i="6"/>
  <c r="BG157" i="6"/>
  <c r="BE157" i="6"/>
  <c r="T157" i="6"/>
  <c r="R157" i="6"/>
  <c r="P157" i="6"/>
  <c r="J157" i="6"/>
  <c r="BF157" i="6" s="1"/>
  <c r="BK156" i="6"/>
  <c r="BI156" i="6"/>
  <c r="BH156" i="6"/>
  <c r="BG156" i="6"/>
  <c r="BE156" i="6"/>
  <c r="T156" i="6"/>
  <c r="R156" i="6"/>
  <c r="P156" i="6"/>
  <c r="J156" i="6"/>
  <c r="BF156" i="6" s="1"/>
  <c r="BK155" i="6"/>
  <c r="BI155" i="6"/>
  <c r="BH155" i="6"/>
  <c r="BG155" i="6"/>
  <c r="BE155" i="6"/>
  <c r="T155" i="6"/>
  <c r="R155" i="6"/>
  <c r="P155" i="6"/>
  <c r="J155" i="6"/>
  <c r="BF155" i="6" s="1"/>
  <c r="BK154" i="6"/>
  <c r="BI154" i="6"/>
  <c r="BH154" i="6"/>
  <c r="BG154" i="6"/>
  <c r="BE154" i="6"/>
  <c r="T154" i="6"/>
  <c r="R154" i="6"/>
  <c r="P154" i="6"/>
  <c r="J154" i="6"/>
  <c r="BF154" i="6" s="1"/>
  <c r="BK153" i="6"/>
  <c r="BI153" i="6"/>
  <c r="BH153" i="6"/>
  <c r="BG153" i="6"/>
  <c r="BE153" i="6"/>
  <c r="T153" i="6"/>
  <c r="R153" i="6"/>
  <c r="P153" i="6"/>
  <c r="J153" i="6"/>
  <c r="BF153" i="6" s="1"/>
  <c r="BK152" i="6"/>
  <c r="BI152" i="6"/>
  <c r="BH152" i="6"/>
  <c r="BG152" i="6"/>
  <c r="BE152" i="6"/>
  <c r="T152" i="6"/>
  <c r="R152" i="6"/>
  <c r="P152" i="6"/>
  <c r="J152" i="6"/>
  <c r="BF152" i="6" s="1"/>
  <c r="BK151" i="6"/>
  <c r="BI151" i="6"/>
  <c r="BH151" i="6"/>
  <c r="BG151" i="6"/>
  <c r="BE151" i="6"/>
  <c r="T151" i="6"/>
  <c r="R151" i="6"/>
  <c r="P151" i="6"/>
  <c r="J151" i="6"/>
  <c r="BF151" i="6" s="1"/>
  <c r="BK150" i="6"/>
  <c r="BI150" i="6"/>
  <c r="BH150" i="6"/>
  <c r="BG150" i="6"/>
  <c r="BE150" i="6"/>
  <c r="T150" i="6"/>
  <c r="R150" i="6"/>
  <c r="P150" i="6"/>
  <c r="J150" i="6"/>
  <c r="BF150" i="6" s="1"/>
  <c r="BK149" i="6"/>
  <c r="BI149" i="6"/>
  <c r="BH149" i="6"/>
  <c r="BG149" i="6"/>
  <c r="BE149" i="6"/>
  <c r="T149" i="6"/>
  <c r="R149" i="6"/>
  <c r="P149" i="6"/>
  <c r="J149" i="6"/>
  <c r="BF149" i="6" s="1"/>
  <c r="BK148" i="6"/>
  <c r="BI148" i="6"/>
  <c r="BH148" i="6"/>
  <c r="BG148" i="6"/>
  <c r="BE148" i="6"/>
  <c r="T148" i="6"/>
  <c r="R148" i="6"/>
  <c r="P148" i="6"/>
  <c r="J148" i="6"/>
  <c r="BF148" i="6" s="1"/>
  <c r="BK147" i="6"/>
  <c r="BI147" i="6"/>
  <c r="BH147" i="6"/>
  <c r="BG147" i="6"/>
  <c r="BE147" i="6"/>
  <c r="T147" i="6"/>
  <c r="R147" i="6"/>
  <c r="P147" i="6"/>
  <c r="J147" i="6"/>
  <c r="BF147" i="6" s="1"/>
  <c r="BK146" i="6"/>
  <c r="BI146" i="6"/>
  <c r="BH146" i="6"/>
  <c r="BG146" i="6"/>
  <c r="BE146" i="6"/>
  <c r="T146" i="6"/>
  <c r="R146" i="6"/>
  <c r="P146" i="6"/>
  <c r="J146" i="6"/>
  <c r="BF146" i="6" s="1"/>
  <c r="BK145" i="6"/>
  <c r="BI145" i="6"/>
  <c r="BH145" i="6"/>
  <c r="BG145" i="6"/>
  <c r="BE145" i="6"/>
  <c r="T145" i="6"/>
  <c r="R145" i="6"/>
  <c r="P145" i="6"/>
  <c r="J145" i="6"/>
  <c r="BF145" i="6" s="1"/>
  <c r="BK144" i="6"/>
  <c r="BI144" i="6"/>
  <c r="BH144" i="6"/>
  <c r="BG144" i="6"/>
  <c r="BE144" i="6"/>
  <c r="T144" i="6"/>
  <c r="R144" i="6"/>
  <c r="P144" i="6"/>
  <c r="J144" i="6"/>
  <c r="BF144" i="6" s="1"/>
  <c r="BK143" i="6"/>
  <c r="BI143" i="6"/>
  <c r="BH143" i="6"/>
  <c r="BG143" i="6"/>
  <c r="BE143" i="6"/>
  <c r="T143" i="6"/>
  <c r="R143" i="6"/>
  <c r="P143" i="6"/>
  <c r="J143" i="6"/>
  <c r="BF143" i="6" s="1"/>
  <c r="BK142" i="6"/>
  <c r="BI142" i="6"/>
  <c r="BH142" i="6"/>
  <c r="BG142" i="6"/>
  <c r="BE142" i="6"/>
  <c r="T142" i="6"/>
  <c r="R142" i="6"/>
  <c r="P142" i="6"/>
  <c r="J142" i="6"/>
  <c r="BF142" i="6" s="1"/>
  <c r="BK141" i="6"/>
  <c r="BI141" i="6"/>
  <c r="BH141" i="6"/>
  <c r="BG141" i="6"/>
  <c r="BE141" i="6"/>
  <c r="T141" i="6"/>
  <c r="R141" i="6"/>
  <c r="P141" i="6"/>
  <c r="P139" i="6" s="1"/>
  <c r="P138" i="6" s="1"/>
  <c r="J141" i="6"/>
  <c r="BF141" i="6" s="1"/>
  <c r="BK140" i="6"/>
  <c r="BI140" i="6"/>
  <c r="BH140" i="6"/>
  <c r="BG140" i="6"/>
  <c r="BE140" i="6"/>
  <c r="T140" i="6"/>
  <c r="R140" i="6"/>
  <c r="R139" i="6" s="1"/>
  <c r="R138" i="6" s="1"/>
  <c r="P140" i="6"/>
  <c r="J140" i="6"/>
  <c r="BF140" i="6" s="1"/>
  <c r="BK139" i="6"/>
  <c r="T139" i="6"/>
  <c r="T138" i="6" s="1"/>
  <c r="J139" i="6"/>
  <c r="J100" i="6" s="1"/>
  <c r="BK138" i="6"/>
  <c r="J138" i="6"/>
  <c r="J99" i="6" s="1"/>
  <c r="BK137" i="6"/>
  <c r="BI137" i="6"/>
  <c r="BH137" i="6"/>
  <c r="BG137" i="6"/>
  <c r="BE137" i="6"/>
  <c r="T137" i="6"/>
  <c r="R137" i="6"/>
  <c r="P137" i="6"/>
  <c r="J137" i="6"/>
  <c r="BF137" i="6" s="1"/>
  <c r="BK136" i="6"/>
  <c r="BI136" i="6"/>
  <c r="BH136" i="6"/>
  <c r="BG136" i="6"/>
  <c r="BE136" i="6"/>
  <c r="T136" i="6"/>
  <c r="R136" i="6"/>
  <c r="P136" i="6"/>
  <c r="J136" i="6"/>
  <c r="BF136" i="6" s="1"/>
  <c r="BK135" i="6"/>
  <c r="BI135" i="6"/>
  <c r="BH135" i="6"/>
  <c r="BG135" i="6"/>
  <c r="BE135" i="6"/>
  <c r="T135" i="6"/>
  <c r="T133" i="6" s="1"/>
  <c r="T132" i="6" s="1"/>
  <c r="T131" i="6" s="1"/>
  <c r="R135" i="6"/>
  <c r="R133" i="6" s="1"/>
  <c r="R132" i="6" s="1"/>
  <c r="R131" i="6" s="1"/>
  <c r="P135" i="6"/>
  <c r="J135" i="6"/>
  <c r="BF135" i="6" s="1"/>
  <c r="BK134" i="6"/>
  <c r="BK133" i="6" s="1"/>
  <c r="BI134" i="6"/>
  <c r="BH134" i="6"/>
  <c r="BG134" i="6"/>
  <c r="BE134" i="6"/>
  <c r="T134" i="6"/>
  <c r="R134" i="6"/>
  <c r="P134" i="6"/>
  <c r="J134" i="6"/>
  <c r="BF134" i="6" s="1"/>
  <c r="P133" i="6"/>
  <c r="P132" i="6" s="1"/>
  <c r="P131" i="6" s="1"/>
  <c r="AU99" i="1" s="1"/>
  <c r="J128" i="6"/>
  <c r="F125" i="6"/>
  <c r="E123" i="6"/>
  <c r="E121" i="6"/>
  <c r="BI110" i="6"/>
  <c r="BH110" i="6"/>
  <c r="BG110" i="6"/>
  <c r="BE110" i="6"/>
  <c r="BI109" i="6"/>
  <c r="BH109" i="6"/>
  <c r="BG109" i="6"/>
  <c r="BF109" i="6"/>
  <c r="BE109" i="6"/>
  <c r="BI108" i="6"/>
  <c r="BH108" i="6"/>
  <c r="BG108" i="6"/>
  <c r="BF108" i="6"/>
  <c r="BE108" i="6"/>
  <c r="J35" i="6" s="1"/>
  <c r="AV99" i="1" s="1"/>
  <c r="BI107" i="6"/>
  <c r="BH107" i="6"/>
  <c r="BG107" i="6"/>
  <c r="BF107" i="6"/>
  <c r="BE107" i="6"/>
  <c r="BI106" i="6"/>
  <c r="BH106" i="6"/>
  <c r="BG106" i="6"/>
  <c r="F37" i="6" s="1"/>
  <c r="BF106" i="6"/>
  <c r="BE106" i="6"/>
  <c r="BI105" i="6"/>
  <c r="BH105" i="6"/>
  <c r="F38" i="6" s="1"/>
  <c r="BG105" i="6"/>
  <c r="BF105" i="6"/>
  <c r="BE105" i="6"/>
  <c r="J92" i="6"/>
  <c r="F89" i="6"/>
  <c r="E87" i="6"/>
  <c r="J39" i="6"/>
  <c r="J38" i="6"/>
  <c r="J37" i="6"/>
  <c r="J24" i="6"/>
  <c r="E24" i="6"/>
  <c r="J23" i="6"/>
  <c r="J21" i="6"/>
  <c r="E21" i="6"/>
  <c r="J91" i="6" s="1"/>
  <c r="J20" i="6"/>
  <c r="J18" i="6"/>
  <c r="E18" i="6"/>
  <c r="F128" i="6" s="1"/>
  <c r="J17" i="6"/>
  <c r="J15" i="6"/>
  <c r="E15" i="6"/>
  <c r="F91" i="6" s="1"/>
  <c r="J14" i="6"/>
  <c r="J125" i="6"/>
  <c r="E7" i="6"/>
  <c r="E85" i="6" s="1"/>
  <c r="BK141" i="5"/>
  <c r="BI141" i="5"/>
  <c r="BH141" i="5"/>
  <c r="BG141" i="5"/>
  <c r="BF141" i="5"/>
  <c r="BE141" i="5"/>
  <c r="T141" i="5"/>
  <c r="R141" i="5"/>
  <c r="P141" i="5"/>
  <c r="BK140" i="5"/>
  <c r="T140" i="5"/>
  <c r="R140" i="5"/>
  <c r="P140" i="5"/>
  <c r="BK139" i="5"/>
  <c r="BI139" i="5"/>
  <c r="BH139" i="5"/>
  <c r="BG139" i="5"/>
  <c r="BF139" i="5"/>
  <c r="BE139" i="5"/>
  <c r="T139" i="5"/>
  <c r="R139" i="5"/>
  <c r="P139" i="5"/>
  <c r="BK138" i="5"/>
  <c r="BI138" i="5"/>
  <c r="BH138" i="5"/>
  <c r="BG138" i="5"/>
  <c r="BF138" i="5"/>
  <c r="BE138" i="5"/>
  <c r="T138" i="5"/>
  <c r="R138" i="5"/>
  <c r="P138" i="5"/>
  <c r="BK137" i="5"/>
  <c r="BI137" i="5"/>
  <c r="BH137" i="5"/>
  <c r="BG137" i="5"/>
  <c r="BF137" i="5"/>
  <c r="BE137" i="5"/>
  <c r="T137" i="5"/>
  <c r="R137" i="5"/>
  <c r="P137" i="5"/>
  <c r="BK136" i="5"/>
  <c r="BI136" i="5"/>
  <c r="BH136" i="5"/>
  <c r="BG136" i="5"/>
  <c r="BF136" i="5"/>
  <c r="BE136" i="5"/>
  <c r="T136" i="5"/>
  <c r="R136" i="5"/>
  <c r="P136" i="5"/>
  <c r="BK135" i="5"/>
  <c r="BI135" i="5"/>
  <c r="BH135" i="5"/>
  <c r="BG135" i="5"/>
  <c r="BF135" i="5"/>
  <c r="BE135" i="5"/>
  <c r="T135" i="5"/>
  <c r="R135" i="5"/>
  <c r="P135" i="5"/>
  <c r="BK134" i="5"/>
  <c r="BI134" i="5"/>
  <c r="BH134" i="5"/>
  <c r="BG134" i="5"/>
  <c r="BF134" i="5"/>
  <c r="BE134" i="5"/>
  <c r="T134" i="5"/>
  <c r="R134" i="5"/>
  <c r="P134" i="5"/>
  <c r="BK133" i="5"/>
  <c r="BI133" i="5"/>
  <c r="BH133" i="5"/>
  <c r="BG133" i="5"/>
  <c r="BF133" i="5"/>
  <c r="BE133" i="5"/>
  <c r="T133" i="5"/>
  <c r="R133" i="5"/>
  <c r="P133" i="5"/>
  <c r="BK132" i="5"/>
  <c r="BI132" i="5"/>
  <c r="BH132" i="5"/>
  <c r="BG132" i="5"/>
  <c r="BF132" i="5"/>
  <c r="BE132" i="5"/>
  <c r="T132" i="5"/>
  <c r="R132" i="5"/>
  <c r="P132" i="5"/>
  <c r="BK131" i="5"/>
  <c r="BI131" i="5"/>
  <c r="BH131" i="5"/>
  <c r="BG131" i="5"/>
  <c r="BF131" i="5"/>
  <c r="BE131" i="5"/>
  <c r="T131" i="5"/>
  <c r="R131" i="5"/>
  <c r="P131" i="5"/>
  <c r="P127" i="5" s="1"/>
  <c r="P126" i="5" s="1"/>
  <c r="P125" i="5" s="1"/>
  <c r="BK130" i="5"/>
  <c r="BI130" i="5"/>
  <c r="BH130" i="5"/>
  <c r="BG130" i="5"/>
  <c r="BF130" i="5"/>
  <c r="BE130" i="5"/>
  <c r="T130" i="5"/>
  <c r="R130" i="5"/>
  <c r="R127" i="5" s="1"/>
  <c r="R126" i="5" s="1"/>
  <c r="R125" i="5" s="1"/>
  <c r="P130" i="5"/>
  <c r="BK129" i="5"/>
  <c r="BI129" i="5"/>
  <c r="BH129" i="5"/>
  <c r="BG129" i="5"/>
  <c r="BF129" i="5"/>
  <c r="BE129" i="5"/>
  <c r="T129" i="5"/>
  <c r="T127" i="5" s="1"/>
  <c r="T126" i="5" s="1"/>
  <c r="T125" i="5" s="1"/>
  <c r="R129" i="5"/>
  <c r="P129" i="5"/>
  <c r="BK128" i="5"/>
  <c r="BI128" i="5"/>
  <c r="BH128" i="5"/>
  <c r="BG128" i="5"/>
  <c r="BF128" i="5"/>
  <c r="BE128" i="5"/>
  <c r="T128" i="5"/>
  <c r="R128" i="5"/>
  <c r="P128" i="5"/>
  <c r="BK127" i="5"/>
  <c r="BK126" i="5"/>
  <c r="BK125" i="5"/>
  <c r="J122" i="5"/>
  <c r="F119" i="5"/>
  <c r="E117" i="5"/>
  <c r="E115" i="5"/>
  <c r="BI104" i="5"/>
  <c r="BH104" i="5"/>
  <c r="BG104" i="5"/>
  <c r="BF104" i="5"/>
  <c r="BE104" i="5"/>
  <c r="BI103" i="5"/>
  <c r="BH103" i="5"/>
  <c r="BG103" i="5"/>
  <c r="BF103" i="5"/>
  <c r="BE103" i="5"/>
  <c r="BI102" i="5"/>
  <c r="BH102" i="5"/>
  <c r="BG102" i="5"/>
  <c r="BF102" i="5"/>
  <c r="BE102" i="5"/>
  <c r="BI101" i="5"/>
  <c r="BH101" i="5"/>
  <c r="F38" i="5" s="1"/>
  <c r="BG101" i="5"/>
  <c r="BF101" i="5"/>
  <c r="BE101" i="5"/>
  <c r="BI100" i="5"/>
  <c r="BH100" i="5"/>
  <c r="BG100" i="5"/>
  <c r="BF100" i="5"/>
  <c r="BE100" i="5"/>
  <c r="BI99" i="5"/>
  <c r="BH99" i="5"/>
  <c r="BG99" i="5"/>
  <c r="BF99" i="5"/>
  <c r="BE99" i="5"/>
  <c r="J87" i="5"/>
  <c r="F85" i="5"/>
  <c r="E83" i="5"/>
  <c r="J39" i="5"/>
  <c r="F39" i="5"/>
  <c r="BD98" i="1" s="1"/>
  <c r="J38" i="5"/>
  <c r="J37" i="5"/>
  <c r="J41" i="5" s="1"/>
  <c r="F37" i="5"/>
  <c r="J24" i="5"/>
  <c r="E24" i="5"/>
  <c r="J88" i="5" s="1"/>
  <c r="J23" i="5"/>
  <c r="J21" i="5"/>
  <c r="E21" i="5"/>
  <c r="J121" i="5" s="1"/>
  <c r="J20" i="5"/>
  <c r="J18" i="5"/>
  <c r="E18" i="5"/>
  <c r="J17" i="5"/>
  <c r="J15" i="5"/>
  <c r="E15" i="5"/>
  <c r="F87" i="5" s="1"/>
  <c r="J14" i="5"/>
  <c r="J85" i="5"/>
  <c r="E7" i="5"/>
  <c r="E81" i="5" s="1"/>
  <c r="BK162" i="4"/>
  <c r="BI162" i="4"/>
  <c r="BH162" i="4"/>
  <c r="BG162" i="4"/>
  <c r="BF162" i="4"/>
  <c r="BE162" i="4"/>
  <c r="T162" i="4"/>
  <c r="R162" i="4"/>
  <c r="P162" i="4"/>
  <c r="BK161" i="4"/>
  <c r="T161" i="4"/>
  <c r="R161" i="4"/>
  <c r="P161" i="4"/>
  <c r="BK160" i="4"/>
  <c r="BK158" i="4" s="1"/>
  <c r="BI160" i="4"/>
  <c r="BH160" i="4"/>
  <c r="BG160" i="4"/>
  <c r="BF160" i="4"/>
  <c r="BE160" i="4"/>
  <c r="T160" i="4"/>
  <c r="R160" i="4"/>
  <c r="P160" i="4"/>
  <c r="P158" i="4" s="1"/>
  <c r="BK159" i="4"/>
  <c r="BI159" i="4"/>
  <c r="BH159" i="4"/>
  <c r="BG159" i="4"/>
  <c r="BF159" i="4"/>
  <c r="BE159" i="4"/>
  <c r="T159" i="4"/>
  <c r="R159" i="4"/>
  <c r="R158" i="4" s="1"/>
  <c r="P159" i="4"/>
  <c r="T158" i="4"/>
  <c r="BK157" i="4"/>
  <c r="BI157" i="4"/>
  <c r="BH157" i="4"/>
  <c r="BG157" i="4"/>
  <c r="BF157" i="4"/>
  <c r="BE157" i="4"/>
  <c r="T157" i="4"/>
  <c r="R157" i="4"/>
  <c r="P157" i="4"/>
  <c r="BK156" i="4"/>
  <c r="BI156" i="4"/>
  <c r="BH156" i="4"/>
  <c r="BG156" i="4"/>
  <c r="BF156" i="4"/>
  <c r="BE156" i="4"/>
  <c r="T156" i="4"/>
  <c r="R156" i="4"/>
  <c r="P156" i="4"/>
  <c r="BK155" i="4"/>
  <c r="BI155" i="4"/>
  <c r="BH155" i="4"/>
  <c r="BG155" i="4"/>
  <c r="BF155" i="4"/>
  <c r="BE155" i="4"/>
  <c r="T155" i="4"/>
  <c r="R155" i="4"/>
  <c r="P155" i="4"/>
  <c r="BK154" i="4"/>
  <c r="BI154" i="4"/>
  <c r="BH154" i="4"/>
  <c r="BG154" i="4"/>
  <c r="BF154" i="4"/>
  <c r="BE154" i="4"/>
  <c r="T154" i="4"/>
  <c r="R154" i="4"/>
  <c r="P154" i="4"/>
  <c r="BK153" i="4"/>
  <c r="BI153" i="4"/>
  <c r="BH153" i="4"/>
  <c r="BG153" i="4"/>
  <c r="BF153" i="4"/>
  <c r="BE153" i="4"/>
  <c r="T153" i="4"/>
  <c r="R153" i="4"/>
  <c r="P153" i="4"/>
  <c r="BK152" i="4"/>
  <c r="BI152" i="4"/>
  <c r="BH152" i="4"/>
  <c r="BG152" i="4"/>
  <c r="BF152" i="4"/>
  <c r="BE152" i="4"/>
  <c r="T152" i="4"/>
  <c r="R152" i="4"/>
  <c r="P152" i="4"/>
  <c r="BK151" i="4"/>
  <c r="BK148" i="4" s="1"/>
  <c r="BI151" i="4"/>
  <c r="BH151" i="4"/>
  <c r="BG151" i="4"/>
  <c r="BF151" i="4"/>
  <c r="BE151" i="4"/>
  <c r="T151" i="4"/>
  <c r="R151" i="4"/>
  <c r="P151" i="4"/>
  <c r="P148" i="4" s="1"/>
  <c r="BK150" i="4"/>
  <c r="BI150" i="4"/>
  <c r="BH150" i="4"/>
  <c r="BG150" i="4"/>
  <c r="BF150" i="4"/>
  <c r="BE150" i="4"/>
  <c r="T150" i="4"/>
  <c r="R150" i="4"/>
  <c r="R148" i="4" s="1"/>
  <c r="P150" i="4"/>
  <c r="BK149" i="4"/>
  <c r="BI149" i="4"/>
  <c r="BH149" i="4"/>
  <c r="BG149" i="4"/>
  <c r="BF149" i="4"/>
  <c r="BE149" i="4"/>
  <c r="T149" i="4"/>
  <c r="R149" i="4"/>
  <c r="P149" i="4"/>
  <c r="T148" i="4"/>
  <c r="BK147" i="4"/>
  <c r="BI147" i="4"/>
  <c r="BH147" i="4"/>
  <c r="BG147" i="4"/>
  <c r="BF147" i="4"/>
  <c r="BE147" i="4"/>
  <c r="T147" i="4"/>
  <c r="R147" i="4"/>
  <c r="P147" i="4"/>
  <c r="BK146" i="4"/>
  <c r="BI146" i="4"/>
  <c r="BH146" i="4"/>
  <c r="BG146" i="4"/>
  <c r="BF146" i="4"/>
  <c r="BE146" i="4"/>
  <c r="T146" i="4"/>
  <c r="R146" i="4"/>
  <c r="P146" i="4"/>
  <c r="BK145" i="4"/>
  <c r="BI145" i="4"/>
  <c r="BH145" i="4"/>
  <c r="BG145" i="4"/>
  <c r="BF145" i="4"/>
  <c r="BE145" i="4"/>
  <c r="T145" i="4"/>
  <c r="R145" i="4"/>
  <c r="P145" i="4"/>
  <c r="BK144" i="4"/>
  <c r="BI144" i="4"/>
  <c r="BH144" i="4"/>
  <c r="BG144" i="4"/>
  <c r="BF144" i="4"/>
  <c r="BE144" i="4"/>
  <c r="T144" i="4"/>
  <c r="R144" i="4"/>
  <c r="P144" i="4"/>
  <c r="BK143" i="4"/>
  <c r="BI143" i="4"/>
  <c r="BH143" i="4"/>
  <c r="BG143" i="4"/>
  <c r="BF143" i="4"/>
  <c r="BE143" i="4"/>
  <c r="T143" i="4"/>
  <c r="R143" i="4"/>
  <c r="P143" i="4"/>
  <c r="BK142" i="4"/>
  <c r="BK139" i="4" s="1"/>
  <c r="BI142" i="4"/>
  <c r="BH142" i="4"/>
  <c r="BG142" i="4"/>
  <c r="BF142" i="4"/>
  <c r="BE142" i="4"/>
  <c r="T142" i="4"/>
  <c r="R142" i="4"/>
  <c r="P142" i="4"/>
  <c r="P139" i="4" s="1"/>
  <c r="BK141" i="4"/>
  <c r="BI141" i="4"/>
  <c r="BH141" i="4"/>
  <c r="BG141" i="4"/>
  <c r="BF141" i="4"/>
  <c r="BE141" i="4"/>
  <c r="T141" i="4"/>
  <c r="R141" i="4"/>
  <c r="R139" i="4" s="1"/>
  <c r="P141" i="4"/>
  <c r="BK140" i="4"/>
  <c r="BI140" i="4"/>
  <c r="BH140" i="4"/>
  <c r="BG140" i="4"/>
  <c r="BF140" i="4"/>
  <c r="BE140" i="4"/>
  <c r="T140" i="4"/>
  <c r="T139" i="4" s="1"/>
  <c r="R140" i="4"/>
  <c r="P140" i="4"/>
  <c r="BK138" i="4"/>
  <c r="BI138" i="4"/>
  <c r="BH138" i="4"/>
  <c r="BG138" i="4"/>
  <c r="BF138" i="4"/>
  <c r="BE138" i="4"/>
  <c r="T138" i="4"/>
  <c r="R138" i="4"/>
  <c r="P138" i="4"/>
  <c r="BK137" i="4"/>
  <c r="BI137" i="4"/>
  <c r="BH137" i="4"/>
  <c r="BG137" i="4"/>
  <c r="BF137" i="4"/>
  <c r="BE137" i="4"/>
  <c r="T137" i="4"/>
  <c r="R137" i="4"/>
  <c r="P137" i="4"/>
  <c r="BK136" i="4"/>
  <c r="BI136" i="4"/>
  <c r="BH136" i="4"/>
  <c r="BG136" i="4"/>
  <c r="BF136" i="4"/>
  <c r="BE136" i="4"/>
  <c r="T136" i="4"/>
  <c r="R136" i="4"/>
  <c r="P136" i="4"/>
  <c r="BK135" i="4"/>
  <c r="BI135" i="4"/>
  <c r="BH135" i="4"/>
  <c r="BG135" i="4"/>
  <c r="BF135" i="4"/>
  <c r="BE135" i="4"/>
  <c r="T135" i="4"/>
  <c r="T131" i="4" s="1"/>
  <c r="R135" i="4"/>
  <c r="P135" i="4"/>
  <c r="BK134" i="4"/>
  <c r="BI134" i="4"/>
  <c r="BH134" i="4"/>
  <c r="BG134" i="4"/>
  <c r="BF134" i="4"/>
  <c r="BE134" i="4"/>
  <c r="T134" i="4"/>
  <c r="R134" i="4"/>
  <c r="P134" i="4"/>
  <c r="BK133" i="4"/>
  <c r="BK131" i="4" s="1"/>
  <c r="BK130" i="4" s="1"/>
  <c r="BK129" i="4" s="1"/>
  <c r="BI133" i="4"/>
  <c r="BH133" i="4"/>
  <c r="BG133" i="4"/>
  <c r="BF133" i="4"/>
  <c r="BE133" i="4"/>
  <c r="T133" i="4"/>
  <c r="R133" i="4"/>
  <c r="P133" i="4"/>
  <c r="P131" i="4" s="1"/>
  <c r="P130" i="4" s="1"/>
  <c r="P129" i="4" s="1"/>
  <c r="BK132" i="4"/>
  <c r="BI132" i="4"/>
  <c r="BH132" i="4"/>
  <c r="BG132" i="4"/>
  <c r="BF132" i="4"/>
  <c r="BE132" i="4"/>
  <c r="T132" i="4"/>
  <c r="R132" i="4"/>
  <c r="R131" i="4" s="1"/>
  <c r="R130" i="4" s="1"/>
  <c r="R129" i="4" s="1"/>
  <c r="P132" i="4"/>
  <c r="F126" i="4"/>
  <c r="J125" i="4"/>
  <c r="F123" i="4"/>
  <c r="E121" i="4"/>
  <c r="BI108" i="4"/>
  <c r="BH108" i="4"/>
  <c r="BG108" i="4"/>
  <c r="BF108" i="4"/>
  <c r="BE108" i="4"/>
  <c r="BI107" i="4"/>
  <c r="BH107" i="4"/>
  <c r="BG107" i="4"/>
  <c r="BF107" i="4"/>
  <c r="BE107" i="4"/>
  <c r="BI106" i="4"/>
  <c r="BH106" i="4"/>
  <c r="BG106" i="4"/>
  <c r="BF106" i="4"/>
  <c r="BE106" i="4"/>
  <c r="BI105" i="4"/>
  <c r="BH105" i="4"/>
  <c r="BG105" i="4"/>
  <c r="BF105" i="4"/>
  <c r="BE105" i="4"/>
  <c r="BI104" i="4"/>
  <c r="BH104" i="4"/>
  <c r="BG104" i="4"/>
  <c r="F37" i="4" s="1"/>
  <c r="BF104" i="4"/>
  <c r="BE104" i="4"/>
  <c r="BI103" i="4"/>
  <c r="BH103" i="4"/>
  <c r="F38" i="4" s="1"/>
  <c r="BG103" i="4"/>
  <c r="BF103" i="4"/>
  <c r="BE103" i="4"/>
  <c r="J89" i="4"/>
  <c r="F88" i="4"/>
  <c r="F86" i="4"/>
  <c r="E84" i="4"/>
  <c r="F39" i="4"/>
  <c r="J24" i="4"/>
  <c r="E24" i="4"/>
  <c r="J126" i="4" s="1"/>
  <c r="J23" i="4"/>
  <c r="J21" i="4"/>
  <c r="E21" i="4"/>
  <c r="J88" i="4" s="1"/>
  <c r="J20" i="4"/>
  <c r="J18" i="4"/>
  <c r="E18" i="4"/>
  <c r="F89" i="4" s="1"/>
  <c r="J17" i="4"/>
  <c r="J15" i="4"/>
  <c r="E15" i="4"/>
  <c r="F125" i="4" s="1"/>
  <c r="J14" i="4"/>
  <c r="J123" i="4"/>
  <c r="E7" i="4"/>
  <c r="BK202" i="3"/>
  <c r="BI202" i="3"/>
  <c r="BH202" i="3"/>
  <c r="BG202" i="3"/>
  <c r="BE202" i="3"/>
  <c r="T202" i="3"/>
  <c r="R202" i="3"/>
  <c r="P202" i="3"/>
  <c r="J202" i="3"/>
  <c r="BF202" i="3" s="1"/>
  <c r="BK201" i="3"/>
  <c r="BI201" i="3"/>
  <c r="BH201" i="3"/>
  <c r="BG201" i="3"/>
  <c r="BE201" i="3"/>
  <c r="T201" i="3"/>
  <c r="R201" i="3"/>
  <c r="P201" i="3"/>
  <c r="J201" i="3"/>
  <c r="BF201" i="3" s="1"/>
  <c r="BK200" i="3"/>
  <c r="BI200" i="3"/>
  <c r="BH200" i="3"/>
  <c r="BG200" i="3"/>
  <c r="BE200" i="3"/>
  <c r="T200" i="3"/>
  <c r="R200" i="3"/>
  <c r="P200" i="3"/>
  <c r="J200" i="3"/>
  <c r="BF200" i="3" s="1"/>
  <c r="BK199" i="3"/>
  <c r="BI199" i="3"/>
  <c r="BH199" i="3"/>
  <c r="BG199" i="3"/>
  <c r="BE199" i="3"/>
  <c r="T199" i="3"/>
  <c r="R199" i="3"/>
  <c r="P199" i="3"/>
  <c r="J199" i="3"/>
  <c r="BF199" i="3" s="1"/>
  <c r="BK198" i="3"/>
  <c r="BI198" i="3"/>
  <c r="BH198" i="3"/>
  <c r="BG198" i="3"/>
  <c r="BE198" i="3"/>
  <c r="T198" i="3"/>
  <c r="R198" i="3"/>
  <c r="P198" i="3"/>
  <c r="J198" i="3"/>
  <c r="BF198" i="3" s="1"/>
  <c r="BK197" i="3"/>
  <c r="BI197" i="3"/>
  <c r="BH197" i="3"/>
  <c r="BG197" i="3"/>
  <c r="BE197" i="3"/>
  <c r="T197" i="3"/>
  <c r="R197" i="3"/>
  <c r="P197" i="3"/>
  <c r="J197" i="3"/>
  <c r="BF197" i="3" s="1"/>
  <c r="BK196" i="3"/>
  <c r="BI196" i="3"/>
  <c r="BH196" i="3"/>
  <c r="BG196" i="3"/>
  <c r="BE196" i="3"/>
  <c r="T196" i="3"/>
  <c r="R196" i="3"/>
  <c r="P196" i="3"/>
  <c r="J196" i="3"/>
  <c r="BF196" i="3" s="1"/>
  <c r="BK195" i="3"/>
  <c r="BI195" i="3"/>
  <c r="BH195" i="3"/>
  <c r="BG195" i="3"/>
  <c r="BE195" i="3"/>
  <c r="T195" i="3"/>
  <c r="R195" i="3"/>
  <c r="P195" i="3"/>
  <c r="J195" i="3"/>
  <c r="BF195" i="3" s="1"/>
  <c r="BK194" i="3"/>
  <c r="BI194" i="3"/>
  <c r="BH194" i="3"/>
  <c r="BG194" i="3"/>
  <c r="BE194" i="3"/>
  <c r="T194" i="3"/>
  <c r="R194" i="3"/>
  <c r="P194" i="3"/>
  <c r="J194" i="3"/>
  <c r="BF194" i="3" s="1"/>
  <c r="BK193" i="3"/>
  <c r="BI193" i="3"/>
  <c r="BH193" i="3"/>
  <c r="BG193" i="3"/>
  <c r="BE193" i="3"/>
  <c r="T193" i="3"/>
  <c r="R193" i="3"/>
  <c r="P193" i="3"/>
  <c r="J193" i="3"/>
  <c r="BF193" i="3" s="1"/>
  <c r="BK192" i="3"/>
  <c r="BI192" i="3"/>
  <c r="BH192" i="3"/>
  <c r="BG192" i="3"/>
  <c r="BE192" i="3"/>
  <c r="T192" i="3"/>
  <c r="R192" i="3"/>
  <c r="P192" i="3"/>
  <c r="J192" i="3"/>
  <c r="BF192" i="3" s="1"/>
  <c r="BK191" i="3"/>
  <c r="BI191" i="3"/>
  <c r="BH191" i="3"/>
  <c r="BG191" i="3"/>
  <c r="BE191" i="3"/>
  <c r="T191" i="3"/>
  <c r="R191" i="3"/>
  <c r="P191" i="3"/>
  <c r="J191" i="3"/>
  <c r="BF191" i="3" s="1"/>
  <c r="BK190" i="3"/>
  <c r="BI190" i="3"/>
  <c r="BH190" i="3"/>
  <c r="BG190" i="3"/>
  <c r="BE190" i="3"/>
  <c r="T190" i="3"/>
  <c r="R190" i="3"/>
  <c r="P190" i="3"/>
  <c r="J190" i="3"/>
  <c r="BF190" i="3" s="1"/>
  <c r="BK189" i="3"/>
  <c r="BI189" i="3"/>
  <c r="BH189" i="3"/>
  <c r="BG189" i="3"/>
  <c r="BE189" i="3"/>
  <c r="T189" i="3"/>
  <c r="R189" i="3"/>
  <c r="P189" i="3"/>
  <c r="J189" i="3"/>
  <c r="BF189" i="3" s="1"/>
  <c r="BK188" i="3"/>
  <c r="BI188" i="3"/>
  <c r="BH188" i="3"/>
  <c r="BG188" i="3"/>
  <c r="BE188" i="3"/>
  <c r="T188" i="3"/>
  <c r="R188" i="3"/>
  <c r="P188" i="3"/>
  <c r="J188" i="3"/>
  <c r="BF188" i="3" s="1"/>
  <c r="BK187" i="3"/>
  <c r="BI187" i="3"/>
  <c r="BH187" i="3"/>
  <c r="BG187" i="3"/>
  <c r="BE187" i="3"/>
  <c r="T187" i="3"/>
  <c r="R187" i="3"/>
  <c r="P187" i="3"/>
  <c r="J187" i="3"/>
  <c r="BF187" i="3" s="1"/>
  <c r="BK186" i="3"/>
  <c r="BI186" i="3"/>
  <c r="BH186" i="3"/>
  <c r="BG186" i="3"/>
  <c r="BE186" i="3"/>
  <c r="T186" i="3"/>
  <c r="R186" i="3"/>
  <c r="P186" i="3"/>
  <c r="J186" i="3"/>
  <c r="BF186" i="3" s="1"/>
  <c r="BK185" i="3"/>
  <c r="BI185" i="3"/>
  <c r="BH185" i="3"/>
  <c r="BG185" i="3"/>
  <c r="BE185" i="3"/>
  <c r="T185" i="3"/>
  <c r="R185" i="3"/>
  <c r="P185" i="3"/>
  <c r="J185" i="3"/>
  <c r="BF185" i="3" s="1"/>
  <c r="BK184" i="3"/>
  <c r="BI184" i="3"/>
  <c r="BH184" i="3"/>
  <c r="BG184" i="3"/>
  <c r="BE184" i="3"/>
  <c r="T184" i="3"/>
  <c r="R184" i="3"/>
  <c r="P184" i="3"/>
  <c r="J184" i="3"/>
  <c r="BF184" i="3" s="1"/>
  <c r="BK183" i="3"/>
  <c r="BI183" i="3"/>
  <c r="BH183" i="3"/>
  <c r="BG183" i="3"/>
  <c r="BE183" i="3"/>
  <c r="T183" i="3"/>
  <c r="R183" i="3"/>
  <c r="P183" i="3"/>
  <c r="J183" i="3"/>
  <c r="BF183" i="3" s="1"/>
  <c r="BK182" i="3"/>
  <c r="BI182" i="3"/>
  <c r="BH182" i="3"/>
  <c r="BG182" i="3"/>
  <c r="BE182" i="3"/>
  <c r="T182" i="3"/>
  <c r="R182" i="3"/>
  <c r="P182" i="3"/>
  <c r="J182" i="3"/>
  <c r="BF182" i="3" s="1"/>
  <c r="BK181" i="3"/>
  <c r="BI181" i="3"/>
  <c r="BH181" i="3"/>
  <c r="BG181" i="3"/>
  <c r="BE181" i="3"/>
  <c r="T181" i="3"/>
  <c r="R181" i="3"/>
  <c r="P181" i="3"/>
  <c r="J181" i="3"/>
  <c r="BF181" i="3" s="1"/>
  <c r="BK180" i="3"/>
  <c r="BI180" i="3"/>
  <c r="BH180" i="3"/>
  <c r="BG180" i="3"/>
  <c r="BE180" i="3"/>
  <c r="T180" i="3"/>
  <c r="R180" i="3"/>
  <c r="P180" i="3"/>
  <c r="J180" i="3"/>
  <c r="BF180" i="3" s="1"/>
  <c r="BK179" i="3"/>
  <c r="BI179" i="3"/>
  <c r="BH179" i="3"/>
  <c r="BG179" i="3"/>
  <c r="BE179" i="3"/>
  <c r="T179" i="3"/>
  <c r="R179" i="3"/>
  <c r="P179" i="3"/>
  <c r="J179" i="3"/>
  <c r="BF179" i="3" s="1"/>
  <c r="BK178" i="3"/>
  <c r="BI178" i="3"/>
  <c r="BH178" i="3"/>
  <c r="BG178" i="3"/>
  <c r="BE178" i="3"/>
  <c r="T178" i="3"/>
  <c r="R178" i="3"/>
  <c r="P178" i="3"/>
  <c r="J178" i="3"/>
  <c r="BF178" i="3" s="1"/>
  <c r="BK177" i="3"/>
  <c r="BI177" i="3"/>
  <c r="BH177" i="3"/>
  <c r="BG177" i="3"/>
  <c r="BE177" i="3"/>
  <c r="T177" i="3"/>
  <c r="R177" i="3"/>
  <c r="P177" i="3"/>
  <c r="P175" i="3" s="1"/>
  <c r="J177" i="3"/>
  <c r="BF177" i="3" s="1"/>
  <c r="BK176" i="3"/>
  <c r="BI176" i="3"/>
  <c r="BH176" i="3"/>
  <c r="BG176" i="3"/>
  <c r="BE176" i="3"/>
  <c r="T176" i="3"/>
  <c r="R176" i="3"/>
  <c r="P176" i="3"/>
  <c r="J176" i="3"/>
  <c r="BF176" i="3" s="1"/>
  <c r="BK175" i="3"/>
  <c r="T175" i="3"/>
  <c r="J175" i="3"/>
  <c r="BK174" i="3"/>
  <c r="BI174" i="3"/>
  <c r="BH174" i="3"/>
  <c r="BG174" i="3"/>
  <c r="BF174" i="3"/>
  <c r="BE174" i="3"/>
  <c r="T174" i="3"/>
  <c r="R174" i="3"/>
  <c r="P174" i="3"/>
  <c r="J174" i="3"/>
  <c r="BK173" i="3"/>
  <c r="BI173" i="3"/>
  <c r="BH173" i="3"/>
  <c r="BG173" i="3"/>
  <c r="BE173" i="3"/>
  <c r="T173" i="3"/>
  <c r="R173" i="3"/>
  <c r="P173" i="3"/>
  <c r="J173" i="3"/>
  <c r="BF173" i="3" s="1"/>
  <c r="BK172" i="3"/>
  <c r="BI172" i="3"/>
  <c r="BH172" i="3"/>
  <c r="BG172" i="3"/>
  <c r="BF172" i="3"/>
  <c r="BE172" i="3"/>
  <c r="T172" i="3"/>
  <c r="R172" i="3"/>
  <c r="P172" i="3"/>
  <c r="J172" i="3"/>
  <c r="BK171" i="3"/>
  <c r="BI171" i="3"/>
  <c r="BH171" i="3"/>
  <c r="BG171" i="3"/>
  <c r="BE171" i="3"/>
  <c r="T171" i="3"/>
  <c r="R171" i="3"/>
  <c r="P171" i="3"/>
  <c r="J171" i="3"/>
  <c r="BF171" i="3" s="1"/>
  <c r="BK170" i="3"/>
  <c r="BI170" i="3"/>
  <c r="BH170" i="3"/>
  <c r="BG170" i="3"/>
  <c r="BF170" i="3"/>
  <c r="BE170" i="3"/>
  <c r="T170" i="3"/>
  <c r="R170" i="3"/>
  <c r="P170" i="3"/>
  <c r="J170" i="3"/>
  <c r="BK169" i="3"/>
  <c r="BI169" i="3"/>
  <c r="BH169" i="3"/>
  <c r="BG169" i="3"/>
  <c r="BE169" i="3"/>
  <c r="T169" i="3"/>
  <c r="R169" i="3"/>
  <c r="P169" i="3"/>
  <c r="J169" i="3"/>
  <c r="BF169" i="3" s="1"/>
  <c r="BK168" i="3"/>
  <c r="BI168" i="3"/>
  <c r="BH168" i="3"/>
  <c r="BG168" i="3"/>
  <c r="BF168" i="3"/>
  <c r="BE168" i="3"/>
  <c r="T168" i="3"/>
  <c r="R168" i="3"/>
  <c r="P168" i="3"/>
  <c r="J168" i="3"/>
  <c r="BK167" i="3"/>
  <c r="BI167" i="3"/>
  <c r="BH167" i="3"/>
  <c r="BG167" i="3"/>
  <c r="BE167" i="3"/>
  <c r="T167" i="3"/>
  <c r="R167" i="3"/>
  <c r="P167" i="3"/>
  <c r="J167" i="3"/>
  <c r="BF167" i="3" s="1"/>
  <c r="BK166" i="3"/>
  <c r="BK162" i="3" s="1"/>
  <c r="J162" i="3" s="1"/>
  <c r="J102" i="3" s="1"/>
  <c r="BI166" i="3"/>
  <c r="BH166" i="3"/>
  <c r="BG166" i="3"/>
  <c r="BF166" i="3"/>
  <c r="BE166" i="3"/>
  <c r="T166" i="3"/>
  <c r="R166" i="3"/>
  <c r="P166" i="3"/>
  <c r="P162" i="3" s="1"/>
  <c r="J166" i="3"/>
  <c r="BK165" i="3"/>
  <c r="BI165" i="3"/>
  <c r="BH165" i="3"/>
  <c r="BG165" i="3"/>
  <c r="BE165" i="3"/>
  <c r="T165" i="3"/>
  <c r="R165" i="3"/>
  <c r="P165" i="3"/>
  <c r="J165" i="3"/>
  <c r="BF165" i="3" s="1"/>
  <c r="BK164" i="3"/>
  <c r="BI164" i="3"/>
  <c r="BH164" i="3"/>
  <c r="BG164" i="3"/>
  <c r="BF164" i="3"/>
  <c r="BE164" i="3"/>
  <c r="T164" i="3"/>
  <c r="R164" i="3"/>
  <c r="R162" i="3" s="1"/>
  <c r="P164" i="3"/>
  <c r="J164" i="3"/>
  <c r="BK163" i="3"/>
  <c r="BI163" i="3"/>
  <c r="BH163" i="3"/>
  <c r="BG163" i="3"/>
  <c r="BE163" i="3"/>
  <c r="T163" i="3"/>
  <c r="R163" i="3"/>
  <c r="P163" i="3"/>
  <c r="J163" i="3"/>
  <c r="BF163" i="3" s="1"/>
  <c r="BK161" i="3"/>
  <c r="BI161" i="3"/>
  <c r="BH161" i="3"/>
  <c r="BG161" i="3"/>
  <c r="BE161" i="3"/>
  <c r="T161" i="3"/>
  <c r="R161" i="3"/>
  <c r="P161" i="3"/>
  <c r="J161" i="3"/>
  <c r="BF161" i="3" s="1"/>
  <c r="BK160" i="3"/>
  <c r="BI160" i="3"/>
  <c r="BH160" i="3"/>
  <c r="BG160" i="3"/>
  <c r="BE160" i="3"/>
  <c r="T160" i="3"/>
  <c r="R160" i="3"/>
  <c r="P160" i="3"/>
  <c r="J160" i="3"/>
  <c r="BF160" i="3" s="1"/>
  <c r="BK159" i="3"/>
  <c r="BI159" i="3"/>
  <c r="BH159" i="3"/>
  <c r="BG159" i="3"/>
  <c r="BE159" i="3"/>
  <c r="T159" i="3"/>
  <c r="R159" i="3"/>
  <c r="P159" i="3"/>
  <c r="J159" i="3"/>
  <c r="BF159" i="3" s="1"/>
  <c r="BK158" i="3"/>
  <c r="BI158" i="3"/>
  <c r="BH158" i="3"/>
  <c r="BG158" i="3"/>
  <c r="BE158" i="3"/>
  <c r="T158" i="3"/>
  <c r="R158" i="3"/>
  <c r="P158" i="3"/>
  <c r="J158" i="3"/>
  <c r="BF158" i="3" s="1"/>
  <c r="BK157" i="3"/>
  <c r="BI157" i="3"/>
  <c r="BH157" i="3"/>
  <c r="BG157" i="3"/>
  <c r="BE157" i="3"/>
  <c r="T157" i="3"/>
  <c r="R157" i="3"/>
  <c r="P157" i="3"/>
  <c r="J157" i="3"/>
  <c r="BF157" i="3" s="1"/>
  <c r="BK156" i="3"/>
  <c r="BI156" i="3"/>
  <c r="BH156" i="3"/>
  <c r="BG156" i="3"/>
  <c r="BF156" i="3"/>
  <c r="BE156" i="3"/>
  <c r="T156" i="3"/>
  <c r="R156" i="3"/>
  <c r="P156" i="3"/>
  <c r="J156" i="3"/>
  <c r="BK155" i="3"/>
  <c r="BI155" i="3"/>
  <c r="BH155" i="3"/>
  <c r="BG155" i="3"/>
  <c r="BE155" i="3"/>
  <c r="T155" i="3"/>
  <c r="R155" i="3"/>
  <c r="P155" i="3"/>
  <c r="J155" i="3"/>
  <c r="BF155" i="3" s="1"/>
  <c r="BK154" i="3"/>
  <c r="BI154" i="3"/>
  <c r="BH154" i="3"/>
  <c r="BG154" i="3"/>
  <c r="BE154" i="3"/>
  <c r="T154" i="3"/>
  <c r="R154" i="3"/>
  <c r="P154" i="3"/>
  <c r="J154" i="3"/>
  <c r="BF154" i="3" s="1"/>
  <c r="BK153" i="3"/>
  <c r="BI153" i="3"/>
  <c r="BH153" i="3"/>
  <c r="BG153" i="3"/>
  <c r="BE153" i="3"/>
  <c r="T153" i="3"/>
  <c r="R153" i="3"/>
  <c r="P153" i="3"/>
  <c r="J153" i="3"/>
  <c r="BF153" i="3" s="1"/>
  <c r="BK152" i="3"/>
  <c r="BI152" i="3"/>
  <c r="BH152" i="3"/>
  <c r="BG152" i="3"/>
  <c r="BF152" i="3"/>
  <c r="BE152" i="3"/>
  <c r="T152" i="3"/>
  <c r="R152" i="3"/>
  <c r="P152" i="3"/>
  <c r="J152" i="3"/>
  <c r="BK151" i="3"/>
  <c r="BI151" i="3"/>
  <c r="BH151" i="3"/>
  <c r="BG151" i="3"/>
  <c r="BE151" i="3"/>
  <c r="T151" i="3"/>
  <c r="R151" i="3"/>
  <c r="P151" i="3"/>
  <c r="J151" i="3"/>
  <c r="BF151" i="3" s="1"/>
  <c r="BK150" i="3"/>
  <c r="BI150" i="3"/>
  <c r="BH150" i="3"/>
  <c r="BG150" i="3"/>
  <c r="BE150" i="3"/>
  <c r="T150" i="3"/>
  <c r="R150" i="3"/>
  <c r="P150" i="3"/>
  <c r="J150" i="3"/>
  <c r="BF150" i="3" s="1"/>
  <c r="BK149" i="3"/>
  <c r="BI149" i="3"/>
  <c r="BH149" i="3"/>
  <c r="BG149" i="3"/>
  <c r="BE149" i="3"/>
  <c r="T149" i="3"/>
  <c r="R149" i="3"/>
  <c r="P149" i="3"/>
  <c r="J149" i="3"/>
  <c r="BF149" i="3" s="1"/>
  <c r="BK148" i="3"/>
  <c r="BI148" i="3"/>
  <c r="BH148" i="3"/>
  <c r="BG148" i="3"/>
  <c r="BF148" i="3"/>
  <c r="BE148" i="3"/>
  <c r="T148" i="3"/>
  <c r="R148" i="3"/>
  <c r="P148" i="3"/>
  <c r="J148" i="3"/>
  <c r="BK147" i="3"/>
  <c r="BI147" i="3"/>
  <c r="BH147" i="3"/>
  <c r="BG147" i="3"/>
  <c r="BF147" i="3"/>
  <c r="BE147" i="3"/>
  <c r="T147" i="3"/>
  <c r="R147" i="3"/>
  <c r="P147" i="3"/>
  <c r="J147" i="3"/>
  <c r="BK146" i="3"/>
  <c r="BK145" i="3" s="1"/>
  <c r="J145" i="3" s="1"/>
  <c r="J101" i="3" s="1"/>
  <c r="BI146" i="3"/>
  <c r="BH146" i="3"/>
  <c r="BG146" i="3"/>
  <c r="BF146" i="3"/>
  <c r="BE146" i="3"/>
  <c r="T146" i="3"/>
  <c r="T145" i="3" s="1"/>
  <c r="R146" i="3"/>
  <c r="P146" i="3"/>
  <c r="P145" i="3" s="1"/>
  <c r="J146" i="3"/>
  <c r="R145" i="3"/>
  <c r="BK144" i="3"/>
  <c r="BI144" i="3"/>
  <c r="BH144" i="3"/>
  <c r="BG144" i="3"/>
  <c r="BE144" i="3"/>
  <c r="T144" i="3"/>
  <c r="R144" i="3"/>
  <c r="P144" i="3"/>
  <c r="J144" i="3"/>
  <c r="BF144" i="3" s="1"/>
  <c r="BK143" i="3"/>
  <c r="BI143" i="3"/>
  <c r="BH143" i="3"/>
  <c r="BG143" i="3"/>
  <c r="BE143" i="3"/>
  <c r="T143" i="3"/>
  <c r="R143" i="3"/>
  <c r="P143" i="3"/>
  <c r="J143" i="3"/>
  <c r="BF143" i="3" s="1"/>
  <c r="BK142" i="3"/>
  <c r="BI142" i="3"/>
  <c r="BH142" i="3"/>
  <c r="BG142" i="3"/>
  <c r="BE142" i="3"/>
  <c r="T142" i="3"/>
  <c r="R142" i="3"/>
  <c r="P142" i="3"/>
  <c r="J142" i="3"/>
  <c r="BF142" i="3" s="1"/>
  <c r="BK141" i="3"/>
  <c r="BI141" i="3"/>
  <c r="BH141" i="3"/>
  <c r="BG141" i="3"/>
  <c r="BE141" i="3"/>
  <c r="T141" i="3"/>
  <c r="R141" i="3"/>
  <c r="R140" i="3" s="1"/>
  <c r="P141" i="3"/>
  <c r="J141" i="3"/>
  <c r="BF141" i="3" s="1"/>
  <c r="BK140" i="3"/>
  <c r="T140" i="3"/>
  <c r="P140" i="3"/>
  <c r="J140" i="3"/>
  <c r="BK139" i="3"/>
  <c r="BI139" i="3"/>
  <c r="BH139" i="3"/>
  <c r="BG139" i="3"/>
  <c r="BF139" i="3"/>
  <c r="BE139" i="3"/>
  <c r="T139" i="3"/>
  <c r="R139" i="3"/>
  <c r="P139" i="3"/>
  <c r="J139" i="3"/>
  <c r="BK137" i="3"/>
  <c r="BI137" i="3"/>
  <c r="BH137" i="3"/>
  <c r="BG137" i="3"/>
  <c r="BE137" i="3"/>
  <c r="T137" i="3"/>
  <c r="R137" i="3"/>
  <c r="P137" i="3"/>
  <c r="J137" i="3"/>
  <c r="BF137" i="3" s="1"/>
  <c r="BK136" i="3"/>
  <c r="BI136" i="3"/>
  <c r="BH136" i="3"/>
  <c r="BG136" i="3"/>
  <c r="BE136" i="3"/>
  <c r="T136" i="3"/>
  <c r="R136" i="3"/>
  <c r="R135" i="3" s="1"/>
  <c r="R134" i="3" s="1"/>
  <c r="P136" i="3"/>
  <c r="J136" i="3"/>
  <c r="BF136" i="3" s="1"/>
  <c r="BK135" i="3"/>
  <c r="T135" i="3"/>
  <c r="T134" i="3" s="1"/>
  <c r="P135" i="3"/>
  <c r="P134" i="3" s="1"/>
  <c r="J135" i="3"/>
  <c r="BK134" i="3"/>
  <c r="J134" i="3"/>
  <c r="J97" i="3" s="1"/>
  <c r="J129" i="3"/>
  <c r="F127" i="3"/>
  <c r="E125" i="3"/>
  <c r="BI112" i="3"/>
  <c r="BH112" i="3"/>
  <c r="BG112" i="3"/>
  <c r="BE112" i="3"/>
  <c r="BI111" i="3"/>
  <c r="BH111" i="3"/>
  <c r="BG111" i="3"/>
  <c r="BF111" i="3"/>
  <c r="BE111" i="3"/>
  <c r="BI110" i="3"/>
  <c r="BH110" i="3"/>
  <c r="BG110" i="3"/>
  <c r="BF110" i="3"/>
  <c r="BE110" i="3"/>
  <c r="BI109" i="3"/>
  <c r="BH109" i="3"/>
  <c r="BG109" i="3"/>
  <c r="BF109" i="3"/>
  <c r="BE109" i="3"/>
  <c r="BI108" i="3"/>
  <c r="F39" i="3" s="1"/>
  <c r="BD96" i="1" s="1"/>
  <c r="BH108" i="3"/>
  <c r="BG108" i="3"/>
  <c r="BF108" i="3"/>
  <c r="BE108" i="3"/>
  <c r="F35" i="3" s="1"/>
  <c r="AZ96" i="1" s="1"/>
  <c r="BI107" i="3"/>
  <c r="BH107" i="3"/>
  <c r="F38" i="3" s="1"/>
  <c r="BC96" i="1" s="1"/>
  <c r="BG107" i="3"/>
  <c r="F37" i="3" s="1"/>
  <c r="BB96" i="1" s="1"/>
  <c r="BF107" i="3"/>
  <c r="BE107" i="3"/>
  <c r="J103" i="3"/>
  <c r="J100" i="3"/>
  <c r="J98" i="3"/>
  <c r="F91" i="3"/>
  <c r="F89" i="3"/>
  <c r="E87" i="3"/>
  <c r="J39" i="3"/>
  <c r="J38" i="3"/>
  <c r="J37" i="3"/>
  <c r="AX96" i="1" s="1"/>
  <c r="J35" i="3"/>
  <c r="AV96" i="1" s="1"/>
  <c r="J24" i="3"/>
  <c r="E24" i="3"/>
  <c r="J130" i="3" s="1"/>
  <c r="J23" i="3"/>
  <c r="J21" i="3"/>
  <c r="E21" i="3"/>
  <c r="J91" i="3" s="1"/>
  <c r="J20" i="3"/>
  <c r="J18" i="3"/>
  <c r="E18" i="3"/>
  <c r="F130" i="3" s="1"/>
  <c r="J17" i="3"/>
  <c r="J15" i="3"/>
  <c r="E15" i="3"/>
  <c r="F129" i="3" s="1"/>
  <c r="J14" i="3"/>
  <c r="J127" i="3"/>
  <c r="E7" i="3"/>
  <c r="E85" i="3" s="1"/>
  <c r="BK494" i="2"/>
  <c r="BI494" i="2"/>
  <c r="BH494" i="2"/>
  <c r="BG494" i="2"/>
  <c r="BF494" i="2"/>
  <c r="BE494" i="2"/>
  <c r="T494" i="2"/>
  <c r="R494" i="2"/>
  <c r="P494" i="2"/>
  <c r="BK493" i="2"/>
  <c r="T493" i="2"/>
  <c r="R493" i="2"/>
  <c r="P493" i="2"/>
  <c r="BK492" i="2"/>
  <c r="T492" i="2"/>
  <c r="R492" i="2"/>
  <c r="P492" i="2"/>
  <c r="BK488" i="2"/>
  <c r="BI488" i="2"/>
  <c r="BH488" i="2"/>
  <c r="BG488" i="2"/>
  <c r="BF488" i="2"/>
  <c r="BE488" i="2"/>
  <c r="T488" i="2"/>
  <c r="R488" i="2"/>
  <c r="P488" i="2"/>
  <c r="BK484" i="2"/>
  <c r="BI484" i="2"/>
  <c r="BH484" i="2"/>
  <c r="BG484" i="2"/>
  <c r="BF484" i="2"/>
  <c r="BE484" i="2"/>
  <c r="T484" i="2"/>
  <c r="R484" i="2"/>
  <c r="R464" i="2" s="1"/>
  <c r="P484" i="2"/>
  <c r="BK480" i="2"/>
  <c r="BI480" i="2"/>
  <c r="BH480" i="2"/>
  <c r="BG480" i="2"/>
  <c r="BF480" i="2"/>
  <c r="BE480" i="2"/>
  <c r="T480" i="2"/>
  <c r="T464" i="2" s="1"/>
  <c r="R480" i="2"/>
  <c r="P480" i="2"/>
  <c r="P464" i="2" s="1"/>
  <c r="BK465" i="2"/>
  <c r="BI465" i="2"/>
  <c r="BH465" i="2"/>
  <c r="BG465" i="2"/>
  <c r="BF465" i="2"/>
  <c r="BE465" i="2"/>
  <c r="T465" i="2"/>
  <c r="R465" i="2"/>
  <c r="P465" i="2"/>
  <c r="BK464" i="2"/>
  <c r="BK461" i="2"/>
  <c r="BK460" i="2" s="1"/>
  <c r="BI461" i="2"/>
  <c r="BH461" i="2"/>
  <c r="BG461" i="2"/>
  <c r="BF461" i="2"/>
  <c r="BE461" i="2"/>
  <c r="T461" i="2"/>
  <c r="R461" i="2"/>
  <c r="P461" i="2"/>
  <c r="T460" i="2"/>
  <c r="R460" i="2"/>
  <c r="P460" i="2"/>
  <c r="BK459" i="2"/>
  <c r="BI459" i="2"/>
  <c r="BH459" i="2"/>
  <c r="BG459" i="2"/>
  <c r="BF459" i="2"/>
  <c r="BE459" i="2"/>
  <c r="T459" i="2"/>
  <c r="R459" i="2"/>
  <c r="R448" i="2" s="1"/>
  <c r="P459" i="2"/>
  <c r="BK457" i="2"/>
  <c r="BI457" i="2"/>
  <c r="BH457" i="2"/>
  <c r="BG457" i="2"/>
  <c r="BF457" i="2"/>
  <c r="BE457" i="2"/>
  <c r="T457" i="2"/>
  <c r="T448" i="2" s="1"/>
  <c r="R457" i="2"/>
  <c r="P457" i="2"/>
  <c r="P448" i="2" s="1"/>
  <c r="BK449" i="2"/>
  <c r="BI449" i="2"/>
  <c r="BH449" i="2"/>
  <c r="BG449" i="2"/>
  <c r="BF449" i="2"/>
  <c r="BE449" i="2"/>
  <c r="T449" i="2"/>
  <c r="R449" i="2"/>
  <c r="P449" i="2"/>
  <c r="BK448" i="2"/>
  <c r="BK447" i="2"/>
  <c r="BI447" i="2"/>
  <c r="BH447" i="2"/>
  <c r="BG447" i="2"/>
  <c r="BF447" i="2"/>
  <c r="BE447" i="2"/>
  <c r="T447" i="2"/>
  <c r="R447" i="2"/>
  <c r="P447" i="2"/>
  <c r="P440" i="2" s="1"/>
  <c r="BK445" i="2"/>
  <c r="BI445" i="2"/>
  <c r="BH445" i="2"/>
  <c r="BG445" i="2"/>
  <c r="BF445" i="2"/>
  <c r="BE445" i="2"/>
  <c r="T445" i="2"/>
  <c r="R445" i="2"/>
  <c r="R440" i="2" s="1"/>
  <c r="P445" i="2"/>
  <c r="BK441" i="2"/>
  <c r="BK440" i="2" s="1"/>
  <c r="BI441" i="2"/>
  <c r="BH441" i="2"/>
  <c r="BG441" i="2"/>
  <c r="BF441" i="2"/>
  <c r="BE441" i="2"/>
  <c r="T441" i="2"/>
  <c r="R441" i="2"/>
  <c r="P441" i="2"/>
  <c r="T440" i="2"/>
  <c r="BK439" i="2"/>
  <c r="BI439" i="2"/>
  <c r="BH439" i="2"/>
  <c r="BG439" i="2"/>
  <c r="BF439" i="2"/>
  <c r="BE439" i="2"/>
  <c r="T439" i="2"/>
  <c r="R439" i="2"/>
  <c r="P439" i="2"/>
  <c r="BK437" i="2"/>
  <c r="BK434" i="2" s="1"/>
  <c r="BI437" i="2"/>
  <c r="BH437" i="2"/>
  <c r="BG437" i="2"/>
  <c r="BF437" i="2"/>
  <c r="BE437" i="2"/>
  <c r="T437" i="2"/>
  <c r="T434" i="2" s="1"/>
  <c r="R437" i="2"/>
  <c r="P437" i="2"/>
  <c r="P434" i="2" s="1"/>
  <c r="BK435" i="2"/>
  <c r="BI435" i="2"/>
  <c r="BH435" i="2"/>
  <c r="BG435" i="2"/>
  <c r="BF435" i="2"/>
  <c r="BE435" i="2"/>
  <c r="T435" i="2"/>
  <c r="R435" i="2"/>
  <c r="P435" i="2"/>
  <c r="R434" i="2"/>
  <c r="BK433" i="2"/>
  <c r="BI433" i="2"/>
  <c r="BH433" i="2"/>
  <c r="BG433" i="2"/>
  <c r="BF433" i="2"/>
  <c r="BE433" i="2"/>
  <c r="T433" i="2"/>
  <c r="R433" i="2"/>
  <c r="P433" i="2"/>
  <c r="BK431" i="2"/>
  <c r="BI431" i="2"/>
  <c r="BH431" i="2"/>
  <c r="BG431" i="2"/>
  <c r="BF431" i="2"/>
  <c r="BE431" i="2"/>
  <c r="T431" i="2"/>
  <c r="R431" i="2"/>
  <c r="P431" i="2"/>
  <c r="BK429" i="2"/>
  <c r="BI429" i="2"/>
  <c r="BH429" i="2"/>
  <c r="BG429" i="2"/>
  <c r="BF429" i="2"/>
  <c r="BE429" i="2"/>
  <c r="T429" i="2"/>
  <c r="R429" i="2"/>
  <c r="P429" i="2"/>
  <c r="BK427" i="2"/>
  <c r="BI427" i="2"/>
  <c r="BH427" i="2"/>
  <c r="BG427" i="2"/>
  <c r="BF427" i="2"/>
  <c r="BE427" i="2"/>
  <c r="T427" i="2"/>
  <c r="R427" i="2"/>
  <c r="R423" i="2" s="1"/>
  <c r="P427" i="2"/>
  <c r="BK426" i="2"/>
  <c r="BI426" i="2"/>
  <c r="BH426" i="2"/>
  <c r="BG426" i="2"/>
  <c r="BF426" i="2"/>
  <c r="BE426" i="2"/>
  <c r="T426" i="2"/>
  <c r="T423" i="2" s="1"/>
  <c r="R426" i="2"/>
  <c r="P426" i="2"/>
  <c r="P423" i="2" s="1"/>
  <c r="BK424" i="2"/>
  <c r="BI424" i="2"/>
  <c r="BH424" i="2"/>
  <c r="BG424" i="2"/>
  <c r="BF424" i="2"/>
  <c r="BE424" i="2"/>
  <c r="T424" i="2"/>
  <c r="R424" i="2"/>
  <c r="P424" i="2"/>
  <c r="BK423" i="2"/>
  <c r="BK422" i="2"/>
  <c r="BI422" i="2"/>
  <c r="BH422" i="2"/>
  <c r="BG422" i="2"/>
  <c r="BF422" i="2"/>
  <c r="BE422" i="2"/>
  <c r="T422" i="2"/>
  <c r="R422" i="2"/>
  <c r="P422" i="2"/>
  <c r="BK420" i="2"/>
  <c r="BI420" i="2"/>
  <c r="BH420" i="2"/>
  <c r="BG420" i="2"/>
  <c r="BF420" i="2"/>
  <c r="BE420" i="2"/>
  <c r="T420" i="2"/>
  <c r="R420" i="2"/>
  <c r="P420" i="2"/>
  <c r="BK418" i="2"/>
  <c r="BI418" i="2"/>
  <c r="BH418" i="2"/>
  <c r="BG418" i="2"/>
  <c r="BF418" i="2"/>
  <c r="BE418" i="2"/>
  <c r="T418" i="2"/>
  <c r="R418" i="2"/>
  <c r="P418" i="2"/>
  <c r="BK416" i="2"/>
  <c r="BI416" i="2"/>
  <c r="BH416" i="2"/>
  <c r="BG416" i="2"/>
  <c r="BF416" i="2"/>
  <c r="BE416" i="2"/>
  <c r="T416" i="2"/>
  <c r="R416" i="2"/>
  <c r="P416" i="2"/>
  <c r="BK414" i="2"/>
  <c r="BI414" i="2"/>
  <c r="BH414" i="2"/>
  <c r="BG414" i="2"/>
  <c r="BF414" i="2"/>
  <c r="BE414" i="2"/>
  <c r="T414" i="2"/>
  <c r="R414" i="2"/>
  <c r="P414" i="2"/>
  <c r="BK413" i="2"/>
  <c r="BI413" i="2"/>
  <c r="BH413" i="2"/>
  <c r="BG413" i="2"/>
  <c r="BF413" i="2"/>
  <c r="BE413" i="2"/>
  <c r="T413" i="2"/>
  <c r="R413" i="2"/>
  <c r="P413" i="2"/>
  <c r="BK412" i="2"/>
  <c r="BI412" i="2"/>
  <c r="BH412" i="2"/>
  <c r="BG412" i="2"/>
  <c r="BF412" i="2"/>
  <c r="BE412" i="2"/>
  <c r="T412" i="2"/>
  <c r="R412" i="2"/>
  <c r="P412" i="2"/>
  <c r="BK411" i="2"/>
  <c r="BI411" i="2"/>
  <c r="BH411" i="2"/>
  <c r="BG411" i="2"/>
  <c r="BF411" i="2"/>
  <c r="BE411" i="2"/>
  <c r="T411" i="2"/>
  <c r="R411" i="2"/>
  <c r="P411" i="2"/>
  <c r="BK410" i="2"/>
  <c r="BI410" i="2"/>
  <c r="BH410" i="2"/>
  <c r="BG410" i="2"/>
  <c r="BF410" i="2"/>
  <c r="BE410" i="2"/>
  <c r="T410" i="2"/>
  <c r="R410" i="2"/>
  <c r="P410" i="2"/>
  <c r="BK409" i="2"/>
  <c r="BI409" i="2"/>
  <c r="BH409" i="2"/>
  <c r="BG409" i="2"/>
  <c r="BF409" i="2"/>
  <c r="BE409" i="2"/>
  <c r="T409" i="2"/>
  <c r="R409" i="2"/>
  <c r="R406" i="2" s="1"/>
  <c r="P409" i="2"/>
  <c r="BK408" i="2"/>
  <c r="BI408" i="2"/>
  <c r="BH408" i="2"/>
  <c r="BG408" i="2"/>
  <c r="BF408" i="2"/>
  <c r="BE408" i="2"/>
  <c r="T408" i="2"/>
  <c r="T406" i="2" s="1"/>
  <c r="R408" i="2"/>
  <c r="P408" i="2"/>
  <c r="P406" i="2" s="1"/>
  <c r="BK407" i="2"/>
  <c r="BI407" i="2"/>
  <c r="BH407" i="2"/>
  <c r="BG407" i="2"/>
  <c r="BF407" i="2"/>
  <c r="BE407" i="2"/>
  <c r="T407" i="2"/>
  <c r="R407" i="2"/>
  <c r="P407" i="2"/>
  <c r="BK406" i="2"/>
  <c r="BK404" i="2"/>
  <c r="BK403" i="2" s="1"/>
  <c r="BI404" i="2"/>
  <c r="BH404" i="2"/>
  <c r="BG404" i="2"/>
  <c r="BF404" i="2"/>
  <c r="BE404" i="2"/>
  <c r="T404" i="2"/>
  <c r="R404" i="2"/>
  <c r="P404" i="2"/>
  <c r="P403" i="2" s="1"/>
  <c r="T403" i="2"/>
  <c r="R403" i="2"/>
  <c r="BK402" i="2"/>
  <c r="BI402" i="2"/>
  <c r="BH402" i="2"/>
  <c r="BG402" i="2"/>
  <c r="BF402" i="2"/>
  <c r="BE402" i="2"/>
  <c r="T402" i="2"/>
  <c r="R402" i="2"/>
  <c r="R399" i="2" s="1"/>
  <c r="P402" i="2"/>
  <c r="BK400" i="2"/>
  <c r="BK399" i="2" s="1"/>
  <c r="BI400" i="2"/>
  <c r="BH400" i="2"/>
  <c r="BG400" i="2"/>
  <c r="BF400" i="2"/>
  <c r="BE400" i="2"/>
  <c r="T400" i="2"/>
  <c r="R400" i="2"/>
  <c r="P400" i="2"/>
  <c r="T399" i="2"/>
  <c r="P399" i="2"/>
  <c r="BK398" i="2"/>
  <c r="BI398" i="2"/>
  <c r="BH398" i="2"/>
  <c r="BG398" i="2"/>
  <c r="BF398" i="2"/>
  <c r="BE398" i="2"/>
  <c r="T398" i="2"/>
  <c r="R398" i="2"/>
  <c r="R395" i="2" s="1"/>
  <c r="P398" i="2"/>
  <c r="BK396" i="2"/>
  <c r="BK395" i="2" s="1"/>
  <c r="BI396" i="2"/>
  <c r="BH396" i="2"/>
  <c r="BG396" i="2"/>
  <c r="BF396" i="2"/>
  <c r="BE396" i="2"/>
  <c r="T396" i="2"/>
  <c r="R396" i="2"/>
  <c r="P396" i="2"/>
  <c r="T395" i="2"/>
  <c r="P395" i="2"/>
  <c r="BK394" i="2"/>
  <c r="BI394" i="2"/>
  <c r="BH394" i="2"/>
  <c r="BG394" i="2"/>
  <c r="BF394" i="2"/>
  <c r="BE394" i="2"/>
  <c r="T394" i="2"/>
  <c r="R394" i="2"/>
  <c r="P394" i="2"/>
  <c r="BK393" i="2"/>
  <c r="BI393" i="2"/>
  <c r="BH393" i="2"/>
  <c r="BG393" i="2"/>
  <c r="BF393" i="2"/>
  <c r="BE393" i="2"/>
  <c r="T393" i="2"/>
  <c r="R393" i="2"/>
  <c r="P393" i="2"/>
  <c r="BK392" i="2"/>
  <c r="BI392" i="2"/>
  <c r="BH392" i="2"/>
  <c r="BG392" i="2"/>
  <c r="BF392" i="2"/>
  <c r="BE392" i="2"/>
  <c r="T392" i="2"/>
  <c r="R392" i="2"/>
  <c r="P392" i="2"/>
  <c r="BK391" i="2"/>
  <c r="BK388" i="2" s="1"/>
  <c r="BI391" i="2"/>
  <c r="BH391" i="2"/>
  <c r="BG391" i="2"/>
  <c r="BF391" i="2"/>
  <c r="BE391" i="2"/>
  <c r="T391" i="2"/>
  <c r="T388" i="2" s="1"/>
  <c r="R391" i="2"/>
  <c r="P391" i="2"/>
  <c r="P388" i="2" s="1"/>
  <c r="BK389" i="2"/>
  <c r="BI389" i="2"/>
  <c r="BH389" i="2"/>
  <c r="BG389" i="2"/>
  <c r="BF389" i="2"/>
  <c r="BE389" i="2"/>
  <c r="T389" i="2"/>
  <c r="R389" i="2"/>
  <c r="R388" i="2" s="1"/>
  <c r="P389" i="2"/>
  <c r="BK387" i="2"/>
  <c r="BI387" i="2"/>
  <c r="BH387" i="2"/>
  <c r="BG387" i="2"/>
  <c r="BF387" i="2"/>
  <c r="BE387" i="2"/>
  <c r="T387" i="2"/>
  <c r="T382" i="2" s="1"/>
  <c r="R387" i="2"/>
  <c r="P387" i="2"/>
  <c r="BK385" i="2"/>
  <c r="BI385" i="2"/>
  <c r="BH385" i="2"/>
  <c r="BG385" i="2"/>
  <c r="BF385" i="2"/>
  <c r="BE385" i="2"/>
  <c r="T385" i="2"/>
  <c r="R385" i="2"/>
  <c r="R382" i="2" s="1"/>
  <c r="P385" i="2"/>
  <c r="BK383" i="2"/>
  <c r="BK382" i="2" s="1"/>
  <c r="BI383" i="2"/>
  <c r="BH383" i="2"/>
  <c r="BG383" i="2"/>
  <c r="BF383" i="2"/>
  <c r="BE383" i="2"/>
  <c r="T383" i="2"/>
  <c r="R383" i="2"/>
  <c r="P383" i="2"/>
  <c r="P382" i="2" s="1"/>
  <c r="BK380" i="2"/>
  <c r="BI380" i="2"/>
  <c r="BH380" i="2"/>
  <c r="BG380" i="2"/>
  <c r="BF380" i="2"/>
  <c r="BE380" i="2"/>
  <c r="T380" i="2"/>
  <c r="R380" i="2"/>
  <c r="P380" i="2"/>
  <c r="BK379" i="2"/>
  <c r="T379" i="2"/>
  <c r="R379" i="2"/>
  <c r="P379" i="2"/>
  <c r="BK378" i="2"/>
  <c r="BI378" i="2"/>
  <c r="BH378" i="2"/>
  <c r="BG378" i="2"/>
  <c r="BF378" i="2"/>
  <c r="BE378" i="2"/>
  <c r="T378" i="2"/>
  <c r="R378" i="2"/>
  <c r="P378" i="2"/>
  <c r="BK376" i="2"/>
  <c r="BI376" i="2"/>
  <c r="BH376" i="2"/>
  <c r="BG376" i="2"/>
  <c r="BF376" i="2"/>
  <c r="BE376" i="2"/>
  <c r="T376" i="2"/>
  <c r="R376" i="2"/>
  <c r="P376" i="2"/>
  <c r="BK375" i="2"/>
  <c r="BI375" i="2"/>
  <c r="BH375" i="2"/>
  <c r="BG375" i="2"/>
  <c r="BF375" i="2"/>
  <c r="BE375" i="2"/>
  <c r="T375" i="2"/>
  <c r="R375" i="2"/>
  <c r="P375" i="2"/>
  <c r="BK373" i="2"/>
  <c r="BI373" i="2"/>
  <c r="BH373" i="2"/>
  <c r="BG373" i="2"/>
  <c r="BF373" i="2"/>
  <c r="BE373" i="2"/>
  <c r="T373" i="2"/>
  <c r="R373" i="2"/>
  <c r="P373" i="2"/>
  <c r="BK372" i="2"/>
  <c r="BI372" i="2"/>
  <c r="BH372" i="2"/>
  <c r="BG372" i="2"/>
  <c r="BF372" i="2"/>
  <c r="BE372" i="2"/>
  <c r="T372" i="2"/>
  <c r="R372" i="2"/>
  <c r="P372" i="2"/>
  <c r="BK371" i="2"/>
  <c r="BI371" i="2"/>
  <c r="BH371" i="2"/>
  <c r="BG371" i="2"/>
  <c r="BF371" i="2"/>
  <c r="BE371" i="2"/>
  <c r="T371" i="2"/>
  <c r="R371" i="2"/>
  <c r="P371" i="2"/>
  <c r="BK351" i="2"/>
  <c r="BI351" i="2"/>
  <c r="BH351" i="2"/>
  <c r="BG351" i="2"/>
  <c r="BF351" i="2"/>
  <c r="BE351" i="2"/>
  <c r="T351" i="2"/>
  <c r="R351" i="2"/>
  <c r="P351" i="2"/>
  <c r="BK349" i="2"/>
  <c r="BI349" i="2"/>
  <c r="BH349" i="2"/>
  <c r="BG349" i="2"/>
  <c r="BF349" i="2"/>
  <c r="BE349" i="2"/>
  <c r="T349" i="2"/>
  <c r="R349" i="2"/>
  <c r="P349" i="2"/>
  <c r="BK347" i="2"/>
  <c r="BI347" i="2"/>
  <c r="BH347" i="2"/>
  <c r="BG347" i="2"/>
  <c r="BF347" i="2"/>
  <c r="BE347" i="2"/>
  <c r="T347" i="2"/>
  <c r="R347" i="2"/>
  <c r="P347" i="2"/>
  <c r="BK343" i="2"/>
  <c r="BI343" i="2"/>
  <c r="BH343" i="2"/>
  <c r="BG343" i="2"/>
  <c r="BF343" i="2"/>
  <c r="BE343" i="2"/>
  <c r="T343" i="2"/>
  <c r="R343" i="2"/>
  <c r="P343" i="2"/>
  <c r="BK341" i="2"/>
  <c r="BI341" i="2"/>
  <c r="BH341" i="2"/>
  <c r="BG341" i="2"/>
  <c r="BF341" i="2"/>
  <c r="BE341" i="2"/>
  <c r="T341" i="2"/>
  <c r="R341" i="2"/>
  <c r="P341" i="2"/>
  <c r="BK339" i="2"/>
  <c r="BI339" i="2"/>
  <c r="BH339" i="2"/>
  <c r="BG339" i="2"/>
  <c r="BF339" i="2"/>
  <c r="BE339" i="2"/>
  <c r="T339" i="2"/>
  <c r="R339" i="2"/>
  <c r="P339" i="2"/>
  <c r="BK337" i="2"/>
  <c r="BI337" i="2"/>
  <c r="BH337" i="2"/>
  <c r="BG337" i="2"/>
  <c r="BF337" i="2"/>
  <c r="BE337" i="2"/>
  <c r="T337" i="2"/>
  <c r="R337" i="2"/>
  <c r="P337" i="2"/>
  <c r="BK335" i="2"/>
  <c r="BI335" i="2"/>
  <c r="BH335" i="2"/>
  <c r="BG335" i="2"/>
  <c r="BF335" i="2"/>
  <c r="BE335" i="2"/>
  <c r="T335" i="2"/>
  <c r="R335" i="2"/>
  <c r="P335" i="2"/>
  <c r="BK333" i="2"/>
  <c r="BI333" i="2"/>
  <c r="BH333" i="2"/>
  <c r="BG333" i="2"/>
  <c r="BF333" i="2"/>
  <c r="BE333" i="2"/>
  <c r="T333" i="2"/>
  <c r="R333" i="2"/>
  <c r="P333" i="2"/>
  <c r="BK331" i="2"/>
  <c r="BI331" i="2"/>
  <c r="BH331" i="2"/>
  <c r="BG331" i="2"/>
  <c r="BF331" i="2"/>
  <c r="BE331" i="2"/>
  <c r="T331" i="2"/>
  <c r="R331" i="2"/>
  <c r="P331" i="2"/>
  <c r="BK322" i="2"/>
  <c r="BI322" i="2"/>
  <c r="BH322" i="2"/>
  <c r="BG322" i="2"/>
  <c r="BF322" i="2"/>
  <c r="BE322" i="2"/>
  <c r="T322" i="2"/>
  <c r="R322" i="2"/>
  <c r="P322" i="2"/>
  <c r="BK315" i="2"/>
  <c r="BI315" i="2"/>
  <c r="BH315" i="2"/>
  <c r="BG315" i="2"/>
  <c r="BF315" i="2"/>
  <c r="BE315" i="2"/>
  <c r="T315" i="2"/>
  <c r="R315" i="2"/>
  <c r="P315" i="2"/>
  <c r="BK313" i="2"/>
  <c r="BI313" i="2"/>
  <c r="BH313" i="2"/>
  <c r="BG313" i="2"/>
  <c r="BF313" i="2"/>
  <c r="BE313" i="2"/>
  <c r="T313" i="2"/>
  <c r="R313" i="2"/>
  <c r="P313" i="2"/>
  <c r="BK311" i="2"/>
  <c r="BI311" i="2"/>
  <c r="BH311" i="2"/>
  <c r="BG311" i="2"/>
  <c r="BF311" i="2"/>
  <c r="BE311" i="2"/>
  <c r="T311" i="2"/>
  <c r="R311" i="2"/>
  <c r="P311" i="2"/>
  <c r="BK306" i="2"/>
  <c r="BI306" i="2"/>
  <c r="BH306" i="2"/>
  <c r="BG306" i="2"/>
  <c r="BF306" i="2"/>
  <c r="BE306" i="2"/>
  <c r="T306" i="2"/>
  <c r="R306" i="2"/>
  <c r="P306" i="2"/>
  <c r="BK303" i="2"/>
  <c r="BI303" i="2"/>
  <c r="BH303" i="2"/>
  <c r="BG303" i="2"/>
  <c r="BF303" i="2"/>
  <c r="BE303" i="2"/>
  <c r="T303" i="2"/>
  <c r="R303" i="2"/>
  <c r="P303" i="2"/>
  <c r="BK298" i="2"/>
  <c r="BI298" i="2"/>
  <c r="BH298" i="2"/>
  <c r="BG298" i="2"/>
  <c r="BF298" i="2"/>
  <c r="BE298" i="2"/>
  <c r="T298" i="2"/>
  <c r="R298" i="2"/>
  <c r="P298" i="2"/>
  <c r="BK296" i="2"/>
  <c r="BI296" i="2"/>
  <c r="BH296" i="2"/>
  <c r="BG296" i="2"/>
  <c r="BF296" i="2"/>
  <c r="BE296" i="2"/>
  <c r="T296" i="2"/>
  <c r="R296" i="2"/>
  <c r="P296" i="2"/>
  <c r="BK294" i="2"/>
  <c r="BI294" i="2"/>
  <c r="BH294" i="2"/>
  <c r="BG294" i="2"/>
  <c r="BF294" i="2"/>
  <c r="BE294" i="2"/>
  <c r="T294" i="2"/>
  <c r="R294" i="2"/>
  <c r="P294" i="2"/>
  <c r="BK292" i="2"/>
  <c r="BI292" i="2"/>
  <c r="BH292" i="2"/>
  <c r="BG292" i="2"/>
  <c r="BF292" i="2"/>
  <c r="BE292" i="2"/>
  <c r="T292" i="2"/>
  <c r="R292" i="2"/>
  <c r="P292" i="2"/>
  <c r="BK290" i="2"/>
  <c r="BI290" i="2"/>
  <c r="BH290" i="2"/>
  <c r="BG290" i="2"/>
  <c r="BF290" i="2"/>
  <c r="BE290" i="2"/>
  <c r="T290" i="2"/>
  <c r="R290" i="2"/>
  <c r="P290" i="2"/>
  <c r="BK285" i="2"/>
  <c r="BI285" i="2"/>
  <c r="BH285" i="2"/>
  <c r="BG285" i="2"/>
  <c r="BF285" i="2"/>
  <c r="BE285" i="2"/>
  <c r="T285" i="2"/>
  <c r="R285" i="2"/>
  <c r="R281" i="2" s="1"/>
  <c r="P285" i="2"/>
  <c r="BK284" i="2"/>
  <c r="BI284" i="2"/>
  <c r="BH284" i="2"/>
  <c r="BG284" i="2"/>
  <c r="BF284" i="2"/>
  <c r="BE284" i="2"/>
  <c r="T284" i="2"/>
  <c r="T281" i="2" s="1"/>
  <c r="R284" i="2"/>
  <c r="P284" i="2"/>
  <c r="P281" i="2" s="1"/>
  <c r="BK282" i="2"/>
  <c r="BI282" i="2"/>
  <c r="BH282" i="2"/>
  <c r="BG282" i="2"/>
  <c r="BF282" i="2"/>
  <c r="BE282" i="2"/>
  <c r="T282" i="2"/>
  <c r="R282" i="2"/>
  <c r="P282" i="2"/>
  <c r="BK281" i="2"/>
  <c r="BK280" i="2"/>
  <c r="BI280" i="2"/>
  <c r="BH280" i="2"/>
  <c r="BG280" i="2"/>
  <c r="BF280" i="2"/>
  <c r="BE280" i="2"/>
  <c r="T280" i="2"/>
  <c r="R280" i="2"/>
  <c r="P280" i="2"/>
  <c r="BK279" i="2"/>
  <c r="BI279" i="2"/>
  <c r="BH279" i="2"/>
  <c r="BG279" i="2"/>
  <c r="BF279" i="2"/>
  <c r="BE279" i="2"/>
  <c r="T279" i="2"/>
  <c r="R279" i="2"/>
  <c r="P279" i="2"/>
  <c r="BK275" i="2"/>
  <c r="BI275" i="2"/>
  <c r="BH275" i="2"/>
  <c r="BG275" i="2"/>
  <c r="BF275" i="2"/>
  <c r="BE275" i="2"/>
  <c r="T275" i="2"/>
  <c r="R275" i="2"/>
  <c r="P275" i="2"/>
  <c r="BK270" i="2"/>
  <c r="BI270" i="2"/>
  <c r="BH270" i="2"/>
  <c r="BG270" i="2"/>
  <c r="BF270" i="2"/>
  <c r="BE270" i="2"/>
  <c r="T270" i="2"/>
  <c r="R270" i="2"/>
  <c r="P270" i="2"/>
  <c r="BK267" i="2"/>
  <c r="BI267" i="2"/>
  <c r="BH267" i="2"/>
  <c r="BG267" i="2"/>
  <c r="BF267" i="2"/>
  <c r="BE267" i="2"/>
  <c r="T267" i="2"/>
  <c r="R267" i="2"/>
  <c r="P267" i="2"/>
  <c r="BK262" i="2"/>
  <c r="BI262" i="2"/>
  <c r="BH262" i="2"/>
  <c r="BG262" i="2"/>
  <c r="BF262" i="2"/>
  <c r="BE262" i="2"/>
  <c r="T262" i="2"/>
  <c r="R262" i="2"/>
  <c r="P262" i="2"/>
  <c r="BK256" i="2"/>
  <c r="BI256" i="2"/>
  <c r="BH256" i="2"/>
  <c r="BG256" i="2"/>
  <c r="BF256" i="2"/>
  <c r="BE256" i="2"/>
  <c r="T256" i="2"/>
  <c r="R256" i="2"/>
  <c r="P256" i="2"/>
  <c r="BK252" i="2"/>
  <c r="BI252" i="2"/>
  <c r="BH252" i="2"/>
  <c r="BG252" i="2"/>
  <c r="BF252" i="2"/>
  <c r="BE252" i="2"/>
  <c r="T252" i="2"/>
  <c r="R252" i="2"/>
  <c r="P252" i="2"/>
  <c r="BK246" i="2"/>
  <c r="BI246" i="2"/>
  <c r="BH246" i="2"/>
  <c r="BG246" i="2"/>
  <c r="BF246" i="2"/>
  <c r="BE246" i="2"/>
  <c r="T246" i="2"/>
  <c r="R246" i="2"/>
  <c r="P246" i="2"/>
  <c r="BK244" i="2"/>
  <c r="BI244" i="2"/>
  <c r="BH244" i="2"/>
  <c r="BG244" i="2"/>
  <c r="BF244" i="2"/>
  <c r="BE244" i="2"/>
  <c r="T244" i="2"/>
  <c r="R244" i="2"/>
  <c r="P244" i="2"/>
  <c r="BK242" i="2"/>
  <c r="BI242" i="2"/>
  <c r="BH242" i="2"/>
  <c r="BG242" i="2"/>
  <c r="BF242" i="2"/>
  <c r="BE242" i="2"/>
  <c r="T242" i="2"/>
  <c r="R242" i="2"/>
  <c r="P242" i="2"/>
  <c r="BK229" i="2"/>
  <c r="BI229" i="2"/>
  <c r="BH229" i="2"/>
  <c r="BG229" i="2"/>
  <c r="BF229" i="2"/>
  <c r="BE229" i="2"/>
  <c r="T229" i="2"/>
  <c r="R229" i="2"/>
  <c r="P229" i="2"/>
  <c r="BK221" i="2"/>
  <c r="BI221" i="2"/>
  <c r="BH221" i="2"/>
  <c r="BG221" i="2"/>
  <c r="BF221" i="2"/>
  <c r="BE221" i="2"/>
  <c r="T221" i="2"/>
  <c r="R221" i="2"/>
  <c r="P221" i="2"/>
  <c r="BK219" i="2"/>
  <c r="BI219" i="2"/>
  <c r="BH219" i="2"/>
  <c r="BG219" i="2"/>
  <c r="BF219" i="2"/>
  <c r="BE219" i="2"/>
  <c r="T219" i="2"/>
  <c r="R219" i="2"/>
  <c r="R209" i="2" s="1"/>
  <c r="P219" i="2"/>
  <c r="BK217" i="2"/>
  <c r="BI217" i="2"/>
  <c r="BH217" i="2"/>
  <c r="BG217" i="2"/>
  <c r="BF217" i="2"/>
  <c r="BE217" i="2"/>
  <c r="T217" i="2"/>
  <c r="T209" i="2" s="1"/>
  <c r="R217" i="2"/>
  <c r="P217" i="2"/>
  <c r="P209" i="2" s="1"/>
  <c r="BK210" i="2"/>
  <c r="BI210" i="2"/>
  <c r="BH210" i="2"/>
  <c r="BG210" i="2"/>
  <c r="BF210" i="2"/>
  <c r="BE210" i="2"/>
  <c r="T210" i="2"/>
  <c r="R210" i="2"/>
  <c r="P210" i="2"/>
  <c r="BK209" i="2"/>
  <c r="BK207" i="2"/>
  <c r="BK203" i="2" s="1"/>
  <c r="BI207" i="2"/>
  <c r="BH207" i="2"/>
  <c r="BG207" i="2"/>
  <c r="BF207" i="2"/>
  <c r="BE207" i="2"/>
  <c r="T207" i="2"/>
  <c r="T203" i="2" s="1"/>
  <c r="R207" i="2"/>
  <c r="P207" i="2"/>
  <c r="P203" i="2" s="1"/>
  <c r="BK204" i="2"/>
  <c r="BI204" i="2"/>
  <c r="BH204" i="2"/>
  <c r="BG204" i="2"/>
  <c r="BF204" i="2"/>
  <c r="BE204" i="2"/>
  <c r="T204" i="2"/>
  <c r="R204" i="2"/>
  <c r="P204" i="2"/>
  <c r="R203" i="2"/>
  <c r="BK200" i="2"/>
  <c r="BI200" i="2"/>
  <c r="BH200" i="2"/>
  <c r="BG200" i="2"/>
  <c r="BF200" i="2"/>
  <c r="BE200" i="2"/>
  <c r="T200" i="2"/>
  <c r="T197" i="2" s="1"/>
  <c r="R200" i="2"/>
  <c r="P200" i="2"/>
  <c r="P197" i="2" s="1"/>
  <c r="BK198" i="2"/>
  <c r="BI198" i="2"/>
  <c r="BH198" i="2"/>
  <c r="BG198" i="2"/>
  <c r="BF198" i="2"/>
  <c r="BE198" i="2"/>
  <c r="T198" i="2"/>
  <c r="R198" i="2"/>
  <c r="P198" i="2"/>
  <c r="BK197" i="2"/>
  <c r="R197" i="2"/>
  <c r="BK193" i="2"/>
  <c r="BI193" i="2"/>
  <c r="BH193" i="2"/>
  <c r="BG193" i="2"/>
  <c r="BF193" i="2"/>
  <c r="BE193" i="2"/>
  <c r="T193" i="2"/>
  <c r="R193" i="2"/>
  <c r="P193" i="2"/>
  <c r="BK185" i="2"/>
  <c r="BI185" i="2"/>
  <c r="BH185" i="2"/>
  <c r="BG185" i="2"/>
  <c r="BF185" i="2"/>
  <c r="BE185" i="2"/>
  <c r="T185" i="2"/>
  <c r="R185" i="2"/>
  <c r="P185" i="2"/>
  <c r="BK181" i="2"/>
  <c r="BI181" i="2"/>
  <c r="BH181" i="2"/>
  <c r="BG181" i="2"/>
  <c r="BF181" i="2"/>
  <c r="BE181" i="2"/>
  <c r="T181" i="2"/>
  <c r="R181" i="2"/>
  <c r="P181" i="2"/>
  <c r="BK177" i="2"/>
  <c r="BI177" i="2"/>
  <c r="BH177" i="2"/>
  <c r="BG177" i="2"/>
  <c r="BF177" i="2"/>
  <c r="BE177" i="2"/>
  <c r="T177" i="2"/>
  <c r="R177" i="2"/>
  <c r="P177" i="2"/>
  <c r="BK174" i="2"/>
  <c r="BI174" i="2"/>
  <c r="BH174" i="2"/>
  <c r="BG174" i="2"/>
  <c r="BF174" i="2"/>
  <c r="BE174" i="2"/>
  <c r="T174" i="2"/>
  <c r="R174" i="2"/>
  <c r="P174" i="2"/>
  <c r="BK171" i="2"/>
  <c r="BI171" i="2"/>
  <c r="BH171" i="2"/>
  <c r="BG171" i="2"/>
  <c r="BF171" i="2"/>
  <c r="BE171" i="2"/>
  <c r="T171" i="2"/>
  <c r="R171" i="2"/>
  <c r="P171" i="2"/>
  <c r="BK169" i="2"/>
  <c r="BI169" i="2"/>
  <c r="BH169" i="2"/>
  <c r="BG169" i="2"/>
  <c r="BF169" i="2"/>
  <c r="BE169" i="2"/>
  <c r="T169" i="2"/>
  <c r="R169" i="2"/>
  <c r="P169" i="2"/>
  <c r="BK167" i="2"/>
  <c r="BI167" i="2"/>
  <c r="BH167" i="2"/>
  <c r="BG167" i="2"/>
  <c r="BF167" i="2"/>
  <c r="BE167" i="2"/>
  <c r="T167" i="2"/>
  <c r="R167" i="2"/>
  <c r="P167" i="2"/>
  <c r="BK165" i="2"/>
  <c r="BK162" i="2" s="1"/>
  <c r="BI165" i="2"/>
  <c r="BH165" i="2"/>
  <c r="BG165" i="2"/>
  <c r="BF165" i="2"/>
  <c r="BE165" i="2"/>
  <c r="T165" i="2"/>
  <c r="T162" i="2" s="1"/>
  <c r="R165" i="2"/>
  <c r="P165" i="2"/>
  <c r="P162" i="2" s="1"/>
  <c r="BK163" i="2"/>
  <c r="BI163" i="2"/>
  <c r="BH163" i="2"/>
  <c r="BG163" i="2"/>
  <c r="BF163" i="2"/>
  <c r="BE163" i="2"/>
  <c r="T163" i="2"/>
  <c r="R163" i="2"/>
  <c r="P163" i="2"/>
  <c r="R162" i="2"/>
  <c r="BK160" i="2"/>
  <c r="BI160" i="2"/>
  <c r="BH160" i="2"/>
  <c r="BG160" i="2"/>
  <c r="BF160" i="2"/>
  <c r="BE160" i="2"/>
  <c r="T160" i="2"/>
  <c r="R160" i="2"/>
  <c r="P160" i="2"/>
  <c r="BK158" i="2"/>
  <c r="BI158" i="2"/>
  <c r="BH158" i="2"/>
  <c r="BG158" i="2"/>
  <c r="BF158" i="2"/>
  <c r="BE158" i="2"/>
  <c r="T158" i="2"/>
  <c r="R158" i="2"/>
  <c r="P158" i="2"/>
  <c r="BK156" i="2"/>
  <c r="BI156" i="2"/>
  <c r="BH156" i="2"/>
  <c r="BG156" i="2"/>
  <c r="BF156" i="2"/>
  <c r="BE156" i="2"/>
  <c r="T156" i="2"/>
  <c r="R156" i="2"/>
  <c r="P156" i="2"/>
  <c r="BK153" i="2"/>
  <c r="BI153" i="2"/>
  <c r="BH153" i="2"/>
  <c r="BG153" i="2"/>
  <c r="BF153" i="2"/>
  <c r="BE153" i="2"/>
  <c r="T153" i="2"/>
  <c r="R153" i="2"/>
  <c r="P153" i="2"/>
  <c r="BK151" i="2"/>
  <c r="BI151" i="2"/>
  <c r="BH151" i="2"/>
  <c r="BG151" i="2"/>
  <c r="BF151" i="2"/>
  <c r="BE151" i="2"/>
  <c r="T151" i="2"/>
  <c r="T146" i="2" s="1"/>
  <c r="R151" i="2"/>
  <c r="P151" i="2"/>
  <c r="BK149" i="2"/>
  <c r="BI149" i="2"/>
  <c r="BH149" i="2"/>
  <c r="BG149" i="2"/>
  <c r="BF149" i="2"/>
  <c r="BE149" i="2"/>
  <c r="T149" i="2"/>
  <c r="R149" i="2"/>
  <c r="R146" i="2" s="1"/>
  <c r="P149" i="2"/>
  <c r="BK147" i="2"/>
  <c r="BK146" i="2" s="1"/>
  <c r="BI147" i="2"/>
  <c r="BH147" i="2"/>
  <c r="BG147" i="2"/>
  <c r="BF147" i="2"/>
  <c r="BE147" i="2"/>
  <c r="T147" i="2"/>
  <c r="R147" i="2"/>
  <c r="P147" i="2"/>
  <c r="P146" i="2"/>
  <c r="F140" i="2"/>
  <c r="F138" i="2"/>
  <c r="E136" i="2"/>
  <c r="E134" i="2"/>
  <c r="BI123" i="2"/>
  <c r="BH123" i="2"/>
  <c r="BG123" i="2"/>
  <c r="BF123" i="2"/>
  <c r="BE123" i="2"/>
  <c r="BI122" i="2"/>
  <c r="BH122" i="2"/>
  <c r="BG122" i="2"/>
  <c r="BF122" i="2"/>
  <c r="BE122" i="2"/>
  <c r="BI121" i="2"/>
  <c r="BH121" i="2"/>
  <c r="F38" i="2" s="1"/>
  <c r="BC95" i="1" s="1"/>
  <c r="BC94" i="1" s="1"/>
  <c r="BG121" i="2"/>
  <c r="BF121" i="2"/>
  <c r="BE121" i="2"/>
  <c r="BI120" i="2"/>
  <c r="BH120" i="2"/>
  <c r="BG120" i="2"/>
  <c r="BF120" i="2"/>
  <c r="BE120" i="2"/>
  <c r="BI119" i="2"/>
  <c r="BH119" i="2"/>
  <c r="BG119" i="2"/>
  <c r="BF119" i="2"/>
  <c r="BE119" i="2"/>
  <c r="BI118" i="2"/>
  <c r="BH118" i="2"/>
  <c r="BG118" i="2"/>
  <c r="BF118" i="2"/>
  <c r="BE118" i="2"/>
  <c r="F87" i="2"/>
  <c r="F85" i="2"/>
  <c r="E83" i="2"/>
  <c r="E81" i="2"/>
  <c r="J39" i="2"/>
  <c r="F39" i="2"/>
  <c r="BD95" i="1" s="1"/>
  <c r="J38" i="2"/>
  <c r="J37" i="2"/>
  <c r="F37" i="2"/>
  <c r="J24" i="2"/>
  <c r="E24" i="2"/>
  <c r="J88" i="2" s="1"/>
  <c r="J23" i="2"/>
  <c r="J21" i="2"/>
  <c r="E21" i="2"/>
  <c r="J140" i="2" s="1"/>
  <c r="J20" i="2"/>
  <c r="J18" i="2"/>
  <c r="E18" i="2"/>
  <c r="F141" i="2" s="1"/>
  <c r="J17" i="2"/>
  <c r="J85" i="2"/>
  <c r="E7" i="2"/>
  <c r="CK107" i="1"/>
  <c r="CJ107" i="1"/>
  <c r="CI107" i="1"/>
  <c r="CH107" i="1"/>
  <c r="CG107" i="1"/>
  <c r="CF107" i="1"/>
  <c r="CE107" i="1"/>
  <c r="CD107" i="1"/>
  <c r="BZ107" i="1"/>
  <c r="AV107" i="1"/>
  <c r="BY107" i="1" s="1"/>
  <c r="CK106" i="1"/>
  <c r="CJ106" i="1"/>
  <c r="CI106" i="1"/>
  <c r="CH106" i="1"/>
  <c r="CG106" i="1"/>
  <c r="CF106" i="1"/>
  <c r="CE106" i="1"/>
  <c r="CD106" i="1"/>
  <c r="BZ106" i="1"/>
  <c r="BY106" i="1"/>
  <c r="AV106" i="1"/>
  <c r="CK105" i="1"/>
  <c r="CJ105" i="1"/>
  <c r="CI105" i="1"/>
  <c r="CH105" i="1"/>
  <c r="CG105" i="1"/>
  <c r="CF105" i="1"/>
  <c r="CE105" i="1"/>
  <c r="CD105" i="1"/>
  <c r="BZ105" i="1"/>
  <c r="AV105" i="1"/>
  <c r="BY105" i="1" s="1"/>
  <c r="CK104" i="1"/>
  <c r="CJ104" i="1"/>
  <c r="CI104" i="1"/>
  <c r="CH104" i="1"/>
  <c r="CG104" i="1"/>
  <c r="CF104" i="1"/>
  <c r="CE104" i="1"/>
  <c r="CD104" i="1"/>
  <c r="BZ104" i="1"/>
  <c r="BY104" i="1"/>
  <c r="AV104" i="1"/>
  <c r="CK103" i="1"/>
  <c r="CJ103" i="1"/>
  <c r="CI103" i="1"/>
  <c r="CH103" i="1"/>
  <c r="CG103" i="1"/>
  <c r="CF103" i="1"/>
  <c r="CE103" i="1"/>
  <c r="CD103" i="1"/>
  <c r="BZ103" i="1"/>
  <c r="AV103" i="1"/>
  <c r="BY103" i="1" s="1"/>
  <c r="CK102" i="1"/>
  <c r="CJ102" i="1"/>
  <c r="CI102" i="1"/>
  <c r="CH102" i="1"/>
  <c r="CG102" i="1"/>
  <c r="CF102" i="1"/>
  <c r="CE102" i="1"/>
  <c r="CD102" i="1"/>
  <c r="BZ102" i="1"/>
  <c r="BY102" i="1"/>
  <c r="AV102" i="1"/>
  <c r="BC99" i="1"/>
  <c r="BB99" i="1"/>
  <c r="AY99" i="1"/>
  <c r="AX99" i="1"/>
  <c r="BC98" i="1"/>
  <c r="BB98" i="1"/>
  <c r="BA98" i="1"/>
  <c r="AZ98" i="1"/>
  <c r="AY98" i="1"/>
  <c r="AX98" i="1"/>
  <c r="AW98" i="1"/>
  <c r="AV98" i="1"/>
  <c r="AT98" i="1" s="1"/>
  <c r="AU98" i="1"/>
  <c r="BD97" i="1"/>
  <c r="BC97" i="1"/>
  <c r="BB97" i="1"/>
  <c r="BA97" i="1"/>
  <c r="AZ97" i="1"/>
  <c r="AY97" i="1"/>
  <c r="AX97" i="1"/>
  <c r="AW97" i="1"/>
  <c r="AV97" i="1"/>
  <c r="AT97" i="1" s="1"/>
  <c r="AU97" i="1"/>
  <c r="AY96" i="1"/>
  <c r="BB95" i="1"/>
  <c r="BB94" i="1" s="1"/>
  <c r="BA95" i="1"/>
  <c r="AZ95" i="1"/>
  <c r="AY95" i="1"/>
  <c r="AX95" i="1"/>
  <c r="AW95" i="1"/>
  <c r="AV95" i="1"/>
  <c r="AT95" i="1"/>
  <c r="AS94" i="1"/>
  <c r="AM90" i="1"/>
  <c r="L90" i="1"/>
  <c r="AM89" i="1"/>
  <c r="L89" i="1"/>
  <c r="AM87" i="1"/>
  <c r="L87" i="1"/>
  <c r="L85" i="1"/>
  <c r="L84" i="1"/>
  <c r="J86" i="4" l="1"/>
  <c r="J89" i="3"/>
  <c r="J119" i="5"/>
  <c r="J89" i="6"/>
  <c r="BK145" i="2"/>
  <c r="T145" i="2"/>
  <c r="R381" i="2"/>
  <c r="W35" i="1"/>
  <c r="AY94" i="1"/>
  <c r="P145" i="2"/>
  <c r="AX94" i="1"/>
  <c r="W34" i="1"/>
  <c r="R145" i="2"/>
  <c r="P381" i="2"/>
  <c r="BK381" i="2"/>
  <c r="T381" i="2"/>
  <c r="BK133" i="3"/>
  <c r="J133" i="3" s="1"/>
  <c r="J96" i="3" s="1"/>
  <c r="P138" i="3"/>
  <c r="P133" i="3" s="1"/>
  <c r="AU96" i="1" s="1"/>
  <c r="BK138" i="3"/>
  <c r="J138" i="3" s="1"/>
  <c r="J99" i="3" s="1"/>
  <c r="F88" i="2"/>
  <c r="J87" i="2"/>
  <c r="J138" i="2"/>
  <c r="J141" i="2"/>
  <c r="E123" i="3"/>
  <c r="E119" i="4"/>
  <c r="E82" i="4"/>
  <c r="F92" i="3"/>
  <c r="J92" i="3"/>
  <c r="T130" i="4"/>
  <c r="T129" i="4" s="1"/>
  <c r="F122" i="5"/>
  <c r="F88" i="5"/>
  <c r="J133" i="6"/>
  <c r="J98" i="6" s="1"/>
  <c r="BK132" i="6"/>
  <c r="T162" i="3"/>
  <c r="T138" i="3" s="1"/>
  <c r="T133" i="3" s="1"/>
  <c r="R175" i="3"/>
  <c r="R138" i="3" s="1"/>
  <c r="R133" i="3" s="1"/>
  <c r="F92" i="6"/>
  <c r="F35" i="6"/>
  <c r="AZ99" i="1" s="1"/>
  <c r="AZ94" i="1" s="1"/>
  <c r="AV94" i="1" s="1"/>
  <c r="F39" i="6"/>
  <c r="BD99" i="1" s="1"/>
  <c r="BD94" i="1" s="1"/>
  <c r="W36" i="1" s="1"/>
  <c r="F121" i="5"/>
  <c r="F127" i="6"/>
  <c r="J127" i="6"/>
  <c r="J30" i="3" l="1"/>
  <c r="R144" i="2"/>
  <c r="T144" i="2"/>
  <c r="J132" i="6"/>
  <c r="J97" i="6" s="1"/>
  <c r="BK131" i="6"/>
  <c r="J131" i="6" s="1"/>
  <c r="J96" i="6" s="1"/>
  <c r="BK144" i="2"/>
  <c r="P144" i="2"/>
  <c r="AU95" i="1" s="1"/>
  <c r="AU94" i="1" s="1"/>
  <c r="J30" i="6" l="1"/>
  <c r="J112" i="3"/>
  <c r="BF112" i="3" l="1"/>
  <c r="J106" i="3"/>
  <c r="J110" i="6"/>
  <c r="J104" i="6" l="1"/>
  <c r="BF110" i="6"/>
  <c r="J31" i="3"/>
  <c r="J32" i="3" s="1"/>
  <c r="J114" i="3"/>
  <c r="J36" i="3"/>
  <c r="AW96" i="1" s="1"/>
  <c r="AT96" i="1" s="1"/>
  <c r="F36" i="3"/>
  <c r="BA96" i="1" s="1"/>
  <c r="J41" i="3" l="1"/>
  <c r="F36" i="6"/>
  <c r="BA99" i="1" s="1"/>
  <c r="BA94" i="1" s="1"/>
  <c r="AW94" i="1" s="1"/>
  <c r="AT94" i="1" s="1"/>
  <c r="J36" i="6"/>
  <c r="AW99" i="1" s="1"/>
  <c r="AT99" i="1" s="1"/>
  <c r="J31" i="6"/>
  <c r="J32" i="6" s="1"/>
  <c r="J112" i="6"/>
  <c r="J41" i="6" l="1"/>
</calcChain>
</file>

<file path=xl/sharedStrings.xml><?xml version="1.0" encoding="utf-8"?>
<sst xmlns="http://schemas.openxmlformats.org/spreadsheetml/2006/main" count="6859" uniqueCount="1247">
  <si>
    <t>Export Komplet</t>
  </si>
  <si>
    <t>2.0</t>
  </si>
  <si>
    <t>False</t>
  </si>
  <si>
    <t>{fbe5c8e1-b601-42ae-a284-fd279a4fdf14}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</si>
  <si>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</si>
  <si>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</si>
  <si>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</si>
  <si>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</si>
  <si>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</si>
  <si>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</si>
  <si>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</si>
  <si>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</si>
  <si>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2021_B3</t>
  </si>
  <si>
    <t>Meniť je možné iba bunky so žltým podfarbením!_x005F_x000d_
_x005F_x000d_
1) na prvom liste Rekapitulácie stavby vyplňte v zostave_x005F_x000d_
_x005F_x000d_
    a) Rekapitulácia stavby_x005F_x000d_
       - údaje o Zhotoviteľovi_x005F_x000d_
         (prenesú sa do ostatných zostáv aj v iných listoch)_x005F_x000d_
_x005F_x000d_
    b) Rekapitulácia objektov stavby_x005F_x000d_
       - potrebné Ostatné náklady_x005F_x000d_
_x005F_x000d_
2) na vybraných listoch vyplňte v zostave_x005F_x000d_
_x005F_x000d_
    a) Krycí list_x005F_x000d_
       - údaje o Zhotoviteľovi, pokiaľ sa líšia od údajov o Zhotoviteľovi na Rekapitulácii stavby_x005F_x000d_
         (údaje se prenesú do ostatných zostav v danom liste)_x005F_x000d_
_x005F_x000d_
    b) Rekapitulácia rozpočtu_x005F_x000d_
       - potrebné Ostatné náklady_x005F_x000d_
_x005F_x000d_
    c) Celkové náklady za stavbu_x005F_x000d_
       - ceny na položkách_x005F_x000d_
       - množstvo, pokiaľ má žlté podfarbenie_x005F_x000d_
       - a v prípade potreby poznámku (tá je v skrytom stĺpci)</t>
  </si>
  <si>
    <t>Stavba:</t>
  </si>
  <si>
    <t>ZB HaZZ Humenné, vybudovanie špeciálnej výsluchovej miestnosti</t>
  </si>
  <si>
    <t>JKSO:</t>
  </si>
  <si>
    <t>KS:</t>
  </si>
  <si>
    <t>Miesto:</t>
  </si>
  <si>
    <t>Humenné</t>
  </si>
  <si>
    <t>Dátum:</t>
  </si>
  <si>
    <t>Objednávateľ:</t>
  </si>
  <si>
    <t>IČO:</t>
  </si>
  <si>
    <t>MV SR</t>
  </si>
  <si>
    <t>IČ DPH:</t>
  </si>
  <si>
    <t>Zhotoviteľ:</t>
  </si>
  <si>
    <t xml:space="preserve">  </t>
  </si>
  <si>
    <t>Podľa výberu</t>
  </si>
  <si>
    <t>Projektant:</t>
  </si>
  <si>
    <t>True</t>
  </si>
  <si>
    <t xml:space="preserve"> 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</si>
  <si>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</si>
  <si>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</si>
  <si>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</si>
  <si>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</si>
  <si>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</si>
  <si>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</si>
  <si>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</si>
  <si>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</si>
  <si>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</si>
  <si>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</si>
  <si>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</si>
  <si>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</si>
  <si>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</si>
  <si>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</si>
  <si>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</si>
  <si>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</si>
  <si>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</si>
  <si>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</si>
  <si>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</si>
  <si>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</si>
  <si>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</si>
  <si>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</si>
  <si>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</si>
  <si>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</si>
  <si>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 xml:space="preserve">Projektant:           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</si>
  <si>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</si>
  <si>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</si>
  <si>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</si>
  <si>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</si>
  <si>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</si>
  <si>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</si>
  <si>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Ostat._x005F_x000d_
náklady [EUR]</t>
  </si>
  <si>
    <t>DPH [EUR]</t>
  </si>
  <si>
    <t>Normohodiny [h]</t>
  </si>
  <si>
    <t>DPH základná [EUR]</t>
  </si>
  <si>
    <t>DPH znížená [EUR]</t>
  </si>
  <si>
    <t>DPH základná prenesená_x005F_x000d_
[EUR]</t>
  </si>
  <si>
    <t>DPH znížená prenesená_x005F_x000d_
[EUR]</t>
  </si>
  <si>
    <t>Základňa_x005F_x000d_
DPH základná</t>
  </si>
  <si>
    <t>Základňa_x005F_x000d_
DPH znížená</t>
  </si>
  <si>
    <t>Základňa_x005F_x000d_
DPH zákl. prenesená</t>
  </si>
  <si>
    <t>Základňa_x005F_x000d_
DPH zníž. prenesená</t>
  </si>
  <si>
    <t>Základňa_x005F_x000d_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</si>
  <si>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</si>
  <si>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</si>
  <si>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</si>
  <si>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</si>
  <si>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</si>
  <si>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</si>
  <si>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</si>
  <si>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1-ASR</t>
  </si>
  <si>
    <t>Stavebná časť</t>
  </si>
  <si>
    <t>STA</t>
  </si>
  <si>
    <t>1</t>
  </si>
  <si>
    <t>{7e6eed6f-3987-4e08-8449-ce23351c4ce2}</t>
  </si>
  <si>
    <t>2-ZTI</t>
  </si>
  <si>
    <t>Zdravotechnická inštalácia</t>
  </si>
  <si>
    <t>{8223b140-6405-4b82-9c8d-d90706a566e4}</t>
  </si>
  <si>
    <t>3-UK</t>
  </si>
  <si>
    <t>Ústredné vykurovanie</t>
  </si>
  <si>
    <t>{5001765a-66d0-4699-bd32-97ec4ba3e0bb}</t>
  </si>
  <si>
    <t>4-VZT</t>
  </si>
  <si>
    <t>Vzduchotechnika</t>
  </si>
  <si>
    <t>{8c1b9e0a-4d84-43fc-824d-746fa7145dee}</t>
  </si>
  <si>
    <t>5-ELI</t>
  </si>
  <si>
    <t>Elektroinštalácie</t>
  </si>
  <si>
    <t>{59764dc7-7303-4767-8804-43e3927d84de}</t>
  </si>
  <si>
    <t>2) Ostatné náklady zo súhrnného listu</t>
  </si>
  <si>
    <t>Percent. zadanie_x005F_x000d_
[% nákladov rozpočtu]</t>
  </si>
  <si>
    <t>Zaradenie nákladov</t>
  </si>
  <si>
    <t>Vedlajšie náklady</t>
  </si>
  <si>
    <t>stavebná časť</t>
  </si>
  <si>
    <t>OSTATNENAKLADY</t>
  </si>
  <si>
    <t>Ostatné náklady</t>
  </si>
  <si>
    <t>I. Ostatné investície</t>
  </si>
  <si>
    <t>Vyplň vlastné</t>
  </si>
  <si>
    <t>OSTATNENAKLADYVLASTNE</t>
  </si>
  <si>
    <t>Celkové náklady za stavbu 1) + 2)</t>
  </si>
  <si>
    <t>EPS</t>
  </si>
  <si>
    <t>vložky EPS nadpražie</t>
  </si>
  <si>
    <t>6</t>
  </si>
  <si>
    <t>2</t>
  </si>
  <si>
    <t>obklady</t>
  </si>
  <si>
    <t>plocha keramických obkladov</t>
  </si>
  <si>
    <t>28,961</t>
  </si>
  <si>
    <t>KRYCÍ LIST ROZPOČTU</t>
  </si>
  <si>
    <t>odkop</t>
  </si>
  <si>
    <t>odkopanie ryhy pre palisády</t>
  </si>
  <si>
    <t>0,4116</t>
  </si>
  <si>
    <t>ostenie1</t>
  </si>
  <si>
    <t>promurovka ostení do 150 mm</t>
  </si>
  <si>
    <t>m2</t>
  </si>
  <si>
    <t>3,382</t>
  </si>
  <si>
    <t>ostenie2</t>
  </si>
  <si>
    <t>ostenie do 300mm</t>
  </si>
  <si>
    <t>1,274</t>
  </si>
  <si>
    <t>priečka125</t>
  </si>
  <si>
    <t>plocha priečok porobet</t>
  </si>
  <si>
    <t>13,564125</t>
  </si>
  <si>
    <t>Objekt:</t>
  </si>
  <si>
    <t>samonivelák2</t>
  </si>
  <si>
    <t>samonivelačka pod dlažbu</t>
  </si>
  <si>
    <t>12,19</t>
  </si>
  <si>
    <t>1-ASR - Stavebná časť</t>
  </si>
  <si>
    <t>steny_omietka</t>
  </si>
  <si>
    <t>plocha stien s omietkou</t>
  </si>
  <si>
    <t>221,563275</t>
  </si>
  <si>
    <t>stropy_omietka</t>
  </si>
  <si>
    <t>plocha stropov s omietkou</t>
  </si>
  <si>
    <t>37,89</t>
  </si>
  <si>
    <t>zamur_nadprekl</t>
  </si>
  <si>
    <t>zamurovanie nad prekladmi</t>
  </si>
  <si>
    <t>0,1125</t>
  </si>
  <si>
    <t>zamur_otvor</t>
  </si>
  <si>
    <t>zamurovanie tehlami</t>
  </si>
  <si>
    <t>0,64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</si>
  <si>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</si>
  <si>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</si>
  <si>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</si>
  <si>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</si>
  <si>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</si>
  <si>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</si>
  <si>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</si>
  <si>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</si>
  <si>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</si>
  <si>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</si>
  <si>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</si>
  <si>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</si>
  <si>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</si>
  <si>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</si>
  <si>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</si>
  <si>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</si>
  <si>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714 - Akustické a protiotrasové opatrenie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</si>
  <si>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</si>
  <si>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</si>
  <si>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</si>
  <si>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</si>
  <si>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</si>
  <si>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</si>
  <si>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</si>
  <si>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</si>
  <si>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</si>
  <si>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</si>
  <si>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M - Práce a dodávky M</t>
  </si>
  <si>
    <t xml:space="preserve">    33-M - Montáže dopravných zariadení, skladových zariadení a váh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</si>
  <si>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</si>
  <si>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</si>
  <si>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</si>
  <si>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</si>
  <si>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</si>
  <si>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</si>
  <si>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</si>
  <si>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</si>
  <si>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</si>
  <si>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</si>
  <si>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</si>
  <si>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</si>
  <si>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</si>
  <si>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</si>
  <si>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</si>
  <si>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</si>
  <si>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</si>
  <si>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</si>
  <si>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</si>
  <si>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</si>
  <si>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</si>
  <si>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</si>
  <si>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</si>
  <si>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</si>
  <si>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</si>
  <si>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</si>
  <si>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113107141.S</t>
  </si>
  <si>
    <t>Odstránenie krytu v ploche do 200 m2 asfaltového, hr. vrstvy do 50 mm,  -0,09800t</t>
  </si>
  <si>
    <t>4</t>
  </si>
  <si>
    <t>777420006</t>
  </si>
  <si>
    <t>VV</t>
  </si>
  <si>
    <t>2,5   "dwg - chodník 50 mm"</t>
  </si>
  <si>
    <t>113107142.S</t>
  </si>
  <si>
    <t>Odstránenie krytu asfaltového v ploche do 200 m2, hr. nad 50 do 100 mm,  -0,18100t</t>
  </si>
  <si>
    <t>-1531027838</t>
  </si>
  <si>
    <t>0,4</t>
  </si>
  <si>
    <t>3</t>
  </si>
  <si>
    <t>113206111.S</t>
  </si>
  <si>
    <t>Vytrhanie obrúb betónových, s vybúraním lôžka, z krajníkov alebo obrubníkov stojatých,  -0,14500t</t>
  </si>
  <si>
    <t>m</t>
  </si>
  <si>
    <t>1493711678</t>
  </si>
  <si>
    <t>132211101.S</t>
  </si>
  <si>
    <t>Hĺbenie rýh šírky do 600 mm v  hornine tr.3 súdržných - ručným náradím</t>
  </si>
  <si>
    <t>m3</t>
  </si>
  <si>
    <t>-1229612989</t>
  </si>
  <si>
    <t>4*0,42*0,245   " pre osadenie palisád"</t>
  </si>
  <si>
    <t>Súčet</t>
  </si>
  <si>
    <t>5</t>
  </si>
  <si>
    <t>162501102.S</t>
  </si>
  <si>
    <t>Vodorovné premiestnenie výkopku po spevnenej ceste z horniny tr.1-4, do 100 m3 na vzdialenosť do 3000 m</t>
  </si>
  <si>
    <t>930308693</t>
  </si>
  <si>
    <t>171201201.S</t>
  </si>
  <si>
    <t>Uloženie sypaniny na skládky do 100 m3</t>
  </si>
  <si>
    <t>-1392918426</t>
  </si>
  <si>
    <t>7</t>
  </si>
  <si>
    <t>171209002.S</t>
  </si>
  <si>
    <t>Poplatok za skladovanie - zemina a kamenivo (17 05) ostatné</t>
  </si>
  <si>
    <t>t</t>
  </si>
  <si>
    <t>-149219738</t>
  </si>
  <si>
    <t>odkop*1,75</t>
  </si>
  <si>
    <t>Zvislé a kompletné konštrukcie</t>
  </si>
  <si>
    <t>8</t>
  </si>
  <si>
    <t>317161212.S1</t>
  </si>
  <si>
    <t>Pórobetónový preklad nenosný šírky 125 mm, výšky 124 mm, dĺžky 1150 mm</t>
  </si>
  <si>
    <t>ks</t>
  </si>
  <si>
    <t>90075136</t>
  </si>
  <si>
    <t>2   "okno"</t>
  </si>
  <si>
    <t>9</t>
  </si>
  <si>
    <t>317161215.S</t>
  </si>
  <si>
    <t>Pórobetónový preklad nenosný šírky 125 mm, výšky 124 mm, dĺžky 2000 mm</t>
  </si>
  <si>
    <t>743147809</t>
  </si>
  <si>
    <t>1   "pozor.okno"</t>
  </si>
  <si>
    <t>10</t>
  </si>
  <si>
    <t>317162103</t>
  </si>
  <si>
    <t>Keramický predpätý preklad KPP 12, šírky 120 mm, výšky 65 mm, dĺžky 1500 mm</t>
  </si>
  <si>
    <t>326144976</t>
  </si>
  <si>
    <t>11</t>
  </si>
  <si>
    <t>317165102</t>
  </si>
  <si>
    <t>Prekladový trámec šírky 125 mm, výšky 124 mm, dĺžky 1300 mm</t>
  </si>
  <si>
    <t>-372429210</t>
  </si>
  <si>
    <t>1+1+1</t>
  </si>
  <si>
    <t>12</t>
  </si>
  <si>
    <t>317234410.S</t>
  </si>
  <si>
    <t>Výmurovka medzi nosníkmi akýmikoľvek tehlami pálenými na akúkoľvek maltu cementovú</t>
  </si>
  <si>
    <t>-1259997942</t>
  </si>
  <si>
    <t>1,5*0,5*0,15   "nad prekladmi"</t>
  </si>
  <si>
    <t>13</t>
  </si>
  <si>
    <t>340238212.S</t>
  </si>
  <si>
    <t>Zamurovanie otvoru s plochou do 1 m2 tehlami pálenými v stenách hr. nad 100 mm</t>
  </si>
  <si>
    <t>-797519267</t>
  </si>
  <si>
    <t>0,8*0,8   "pod pozor.okno"</t>
  </si>
  <si>
    <t>14</t>
  </si>
  <si>
    <t>340291122.S</t>
  </si>
  <si>
    <t>Dodatočné ukotvenie priečok k tehelným konštrukciam plochými nerezovými kotvami hr. priečky nad 100 mm</t>
  </si>
  <si>
    <t>950462731</t>
  </si>
  <si>
    <t>3,24*2   "104-105"</t>
  </si>
  <si>
    <t>2,955*2   "108/109"</t>
  </si>
  <si>
    <t>15</t>
  </si>
  <si>
    <t>342272041.S</t>
  </si>
  <si>
    <t>Priečky z pórobetónových tvárnic hladkých s objemovou hmotnosťou do 600 kg/m3 hrúbky 125 mm</t>
  </si>
  <si>
    <t>-566618087</t>
  </si>
  <si>
    <t>1,765*3,24   -0,9*1,97   "104-105"</t>
  </si>
  <si>
    <t>3,255*2,955   "mč 108"</t>
  </si>
  <si>
    <t>16</t>
  </si>
  <si>
    <t>349231811.S</t>
  </si>
  <si>
    <t>Primurovka ostenia s ozubom z tehál vo vybúraných otvoroch nad 80 do 150 mm</t>
  </si>
  <si>
    <t>1324057412</t>
  </si>
  <si>
    <t>0,35*2</t>
  </si>
  <si>
    <t>(0,1*2*2)</t>
  </si>
  <si>
    <t>0,1*2</t>
  </si>
  <si>
    <t>0,341*2</t>
  </si>
  <si>
    <t>0,1*2*2</t>
  </si>
  <si>
    <t>0,25*2*2   "dvere5"</t>
  </si>
  <si>
    <t>17</t>
  </si>
  <si>
    <t>349231821.S</t>
  </si>
  <si>
    <t>Primurovka ostenia s ozubom z tehál vo vybúraných otvoroch nad 150 do 300 mm</t>
  </si>
  <si>
    <t>-1463297065</t>
  </si>
  <si>
    <t>0,25*1,8   "okno mč 106"</t>
  </si>
  <si>
    <t>1,03*0,8    "pod okno 106"</t>
  </si>
  <si>
    <t>Vodorovné konštrukcie</t>
  </si>
  <si>
    <t>18</t>
  </si>
  <si>
    <t>413232211.S</t>
  </si>
  <si>
    <t>Zamurovanie zhlavia akýmikoľvek pálenými tehlami valcovaných nosníkov, výšky do 150 mm</t>
  </si>
  <si>
    <t>1817220891</t>
  </si>
  <si>
    <t>4*2</t>
  </si>
  <si>
    <t>19</t>
  </si>
  <si>
    <t>451317777.S</t>
  </si>
  <si>
    <t>Podklad pod dlažbu vodorovne alebo v sklone do 1:5 hr. 50-100mm z bet. tr. C 8/10</t>
  </si>
  <si>
    <t>-729942952</t>
  </si>
  <si>
    <t>4,88   "dwg- pod zámkovku"</t>
  </si>
  <si>
    <t>Komunikácie</t>
  </si>
  <si>
    <t>596911141.S</t>
  </si>
  <si>
    <t>Kladenie betónovej zámkovej dlažby komunikácií pre peších hr. 40 mm pre peších do 50 m2 so zriadením lôžka z kameniva hr. 30 mm</t>
  </si>
  <si>
    <t>1498660274</t>
  </si>
  <si>
    <t>zámkovka</t>
  </si>
  <si>
    <t>21</t>
  </si>
  <si>
    <t>M</t>
  </si>
  <si>
    <t>592460008300.S</t>
  </si>
  <si>
    <t>Dlažba betónová bezškárová, rozmer 200x165x80 mm, prírodná</t>
  </si>
  <si>
    <t>-1520257346</t>
  </si>
  <si>
    <t>4,88*1,02 'Prepočítané koeficientom množstva</t>
  </si>
  <si>
    <t>Úpravy povrchov, podlahy, osadenie</t>
  </si>
  <si>
    <t>22</t>
  </si>
  <si>
    <t>611421321.S</t>
  </si>
  <si>
    <t>Oprava vnútorných vápenných omietok stropov železobetónových rovných tvárnicových a klenieb, opravovaná plocha nad 10 do 30 % hladkých</t>
  </si>
  <si>
    <t>830843997</t>
  </si>
  <si>
    <t>2,77  "104"</t>
  </si>
  <si>
    <t xml:space="preserve">13,39   "105"  </t>
  </si>
  <si>
    <t>12,31   "106"</t>
  </si>
  <si>
    <t>5,75   "108"</t>
  </si>
  <si>
    <t>3,67   "109"</t>
  </si>
  <si>
    <t>23</t>
  </si>
  <si>
    <t>611460122.S</t>
  </si>
  <si>
    <t>Príprava vnútorného podkladu stropov penetráciou hĺbkovou na nasiakavé podklady</t>
  </si>
  <si>
    <t>-1936546632</t>
  </si>
  <si>
    <t>24</t>
  </si>
  <si>
    <t>611460206.S</t>
  </si>
  <si>
    <t>Vnútorná omietka stropov vápenná štuková (jemná), hr. 3 mm</t>
  </si>
  <si>
    <t>-1451538108</t>
  </si>
  <si>
    <t>25</t>
  </si>
  <si>
    <t>612421321.S</t>
  </si>
  <si>
    <t>Oprava vnútorných vápenných omietok stien, v množstve opravenej plochy nad 10 do 30 % hladkých</t>
  </si>
  <si>
    <t>1941579789</t>
  </si>
  <si>
    <t>(1,65+1,785)*2*3,24 -(0,9*1,97*2+1,385*2,375)   "104"</t>
  </si>
  <si>
    <t>18,5*3,24 -(0,9*1,97*2+0,6*1,97*2+0,8*1,97)   "105"</t>
  </si>
  <si>
    <t>19,5*3,235  -(0,9*1,97+1,5*1+0,6*1,8*2)   "106"</t>
  </si>
  <si>
    <t>(4,275+5,13)*2*2,85   -(0,9*1,97*2+1,9*1,8+1,5*1)   "107"</t>
  </si>
  <si>
    <t>10,5*2,955   -(0,9*1,97+0,9*1,8)   "108"</t>
  </si>
  <si>
    <t>(3,255+1,13)*2*2,955   -(0,8*1,97+0,6*1,8)   "109"</t>
  </si>
  <si>
    <t>26</t>
  </si>
  <si>
    <t>612425921.S</t>
  </si>
  <si>
    <t>Omietka vápenná vnútorného ostenia okenného alebo dverného hladká</t>
  </si>
  <si>
    <t>-813376271</t>
  </si>
  <si>
    <t>(2*2+1,25)*0,35   "mč104"</t>
  </si>
  <si>
    <t>(2*2+1,25)*0,375   "mč106"</t>
  </si>
  <si>
    <t>(2*2+0,8)*0,1   "mč106 old"</t>
  </si>
  <si>
    <t>(2*2+0,6)*0,1   "mč107 old"</t>
  </si>
  <si>
    <t>Medzisúčet   "dvere"</t>
  </si>
  <si>
    <t>(0,6+1,8*2)*0,26</t>
  </si>
  <si>
    <t>(1,9+1,8*2)*0,26</t>
  </si>
  <si>
    <t>(0,9+1,8*2)*0,26</t>
  </si>
  <si>
    <t>Medzisúčet   "okná"</t>
  </si>
  <si>
    <t>ostenie1+ostenie2</t>
  </si>
  <si>
    <t>ostenia</t>
  </si>
  <si>
    <t>27</t>
  </si>
  <si>
    <t>612460122.S</t>
  </si>
  <si>
    <t>Príprava vnútorného podkladu stien penetráciou hĺbkovou na nasiakavé podklady</t>
  </si>
  <si>
    <t>-1687858090</t>
  </si>
  <si>
    <t>28</t>
  </si>
  <si>
    <t>612460206.S</t>
  </si>
  <si>
    <t>Vnútorná omietka stien vápenná štuková (jemná), hr. 3 mm</t>
  </si>
  <si>
    <t>-1391159159</t>
  </si>
  <si>
    <t>steny_omietka-obklady</t>
  </si>
  <si>
    <t>29</t>
  </si>
  <si>
    <t>612460365.S</t>
  </si>
  <si>
    <t>Vnútorná omietka stien vápennocementová jednovrstvová, hr. 20 mm</t>
  </si>
  <si>
    <t>2143992564</t>
  </si>
  <si>
    <t>30</t>
  </si>
  <si>
    <t>612481119.S</t>
  </si>
  <si>
    <t>Potiahnutie vnútorných stien sklotextílnou mriežkou s celoplošným prilepením</t>
  </si>
  <si>
    <t>63539115</t>
  </si>
  <si>
    <t>priečka125*2</t>
  </si>
  <si>
    <t>31</t>
  </si>
  <si>
    <t>622460365.S</t>
  </si>
  <si>
    <t>Vonkajšia omietka stien vápennocementová jednovrstvová, hr. 20 mm</t>
  </si>
  <si>
    <t>1262757357</t>
  </si>
  <si>
    <t>(0,6+1,8)*2*0,15</t>
  </si>
  <si>
    <t>(1,9+1,8)*2*0,15</t>
  </si>
  <si>
    <t>(0,9+1,8)*2*0,15</t>
  </si>
  <si>
    <t>Súčet    "okolo okien"</t>
  </si>
  <si>
    <t>32</t>
  </si>
  <si>
    <t>622491301.S</t>
  </si>
  <si>
    <t>Fasádny náter akrylátový dvojnásobný</t>
  </si>
  <si>
    <t>1345467847</t>
  </si>
  <si>
    <t>1,08*3   "okno11"</t>
  </si>
  <si>
    <t>1,44  "okno12"</t>
  </si>
  <si>
    <t>3,42  "okno13"</t>
  </si>
  <si>
    <t>33</t>
  </si>
  <si>
    <t>625250111.S</t>
  </si>
  <si>
    <t>Príplatok za zhotovenie vodorovnej podhľadovej konštrukcie z kontaktného zatepľovacieho systému z EPS hr. do 190 mm</t>
  </si>
  <si>
    <t>-642492976</t>
  </si>
  <si>
    <t>1,5*(0,6+0,6+1,9+0,9)</t>
  </si>
  <si>
    <t>34</t>
  </si>
  <si>
    <t>632452612.S</t>
  </si>
  <si>
    <t>Cementová samonivelizačná stierka, pevnosti v tlaku 20 MPa, hr. 4 mm</t>
  </si>
  <si>
    <t>1392459080</t>
  </si>
  <si>
    <t>2,77   "104"</t>
  </si>
  <si>
    <t>35</t>
  </si>
  <si>
    <t>632452614.S</t>
  </si>
  <si>
    <t>Cementová samonivelizačná stierka, pevnosti v tlaku 20 MPa, hr. 6 mm</t>
  </si>
  <si>
    <t>-1984005081</t>
  </si>
  <si>
    <t>21,93   "107"</t>
  </si>
  <si>
    <t>samonivelák1</t>
  </si>
  <si>
    <t>36</t>
  </si>
  <si>
    <t>642944121.S</t>
  </si>
  <si>
    <t>Dodatočná montáž oceľovej dverovej zárubne, plochy otvoru do 2,5 m2</t>
  </si>
  <si>
    <t>-1217413573</t>
  </si>
  <si>
    <t>37</t>
  </si>
  <si>
    <t>553310007500</t>
  </si>
  <si>
    <t>Zárubňa oceľová CgU šxvxhr 800x1970x100 mm L</t>
  </si>
  <si>
    <t>-61428269</t>
  </si>
  <si>
    <t>Ostatné konštrukcie a práce-búranie</t>
  </si>
  <si>
    <t>38</t>
  </si>
  <si>
    <t>917831512.S1</t>
  </si>
  <si>
    <t>Osadenie palisád hranatých betónových do betónu dĺžky 50 cm - do radu</t>
  </si>
  <si>
    <t>-1974520310</t>
  </si>
  <si>
    <t>39</t>
  </si>
  <si>
    <t>592170005401</t>
  </si>
  <si>
    <t>Palisáda betónová, rozmer 120x180x500 mm, prírodná</t>
  </si>
  <si>
    <t>-1151588629</t>
  </si>
  <si>
    <t>40</t>
  </si>
  <si>
    <t>919735111.S</t>
  </si>
  <si>
    <t>Rezanie existujúceho asfaltového krytu alebo podkladu hĺbky do 50 mm</t>
  </si>
  <si>
    <t>1460091080</t>
  </si>
  <si>
    <t>1,38*2   "rez chodníka"</t>
  </si>
  <si>
    <t>1,05*2   "rez chodníka"</t>
  </si>
  <si>
    <t>2,4   "rez chodníka"</t>
  </si>
  <si>
    <t>41</t>
  </si>
  <si>
    <t>919735112.S</t>
  </si>
  <si>
    <t>Rezanie existujúceho asfaltového krytu alebo podkladu hĺbky nad 50 do 100 mm</t>
  </si>
  <si>
    <t>1609348712</t>
  </si>
  <si>
    <t>0,1*2+4   "rez cesty"</t>
  </si>
  <si>
    <t>42</t>
  </si>
  <si>
    <t>919794441.S</t>
  </si>
  <si>
    <t>Úprava plôch okolo hydrantov, šupátok, a pod. v asfaltových krytoch v pôdorysnej ploche do 2 m2</t>
  </si>
  <si>
    <t>1396120956</t>
  </si>
  <si>
    <t>1   "okolo palisád-cesta"</t>
  </si>
  <si>
    <t>43</t>
  </si>
  <si>
    <t>941955002.S</t>
  </si>
  <si>
    <t>Lešenie ľahké pracovné pomocné s výškou lešeňovej podlahy nad 1,20 do 1,90 m</t>
  </si>
  <si>
    <t>-251566933</t>
  </si>
  <si>
    <t xml:space="preserve">stropy_omietka+21,93 </t>
  </si>
  <si>
    <t>44</t>
  </si>
  <si>
    <t>962022391.S</t>
  </si>
  <si>
    <t>Búranie muriva alebo vybúranie otvorov plochy nad 4 m2 nadzákladového kamenného príp. zmieš. na akúkoľvek maltu,  -2,38500t</t>
  </si>
  <si>
    <t>-437274671</t>
  </si>
  <si>
    <t>0,575*0,53*(1,8-0,878)   "106 old"</t>
  </si>
  <si>
    <t>45</t>
  </si>
  <si>
    <t>965081712.S</t>
  </si>
  <si>
    <t>Búranie dlažieb, bez podklad. lôžka z xylolit., alebo keramických dlaždíc hr. do 10 mm,  -0,02000t</t>
  </si>
  <si>
    <t>-850129426</t>
  </si>
  <si>
    <t>10,2   "old 105"</t>
  </si>
  <si>
    <t>1,22   "old 107"</t>
  </si>
  <si>
    <t>2,75   "dwg - chodba"</t>
  </si>
  <si>
    <t>46</t>
  </si>
  <si>
    <t>965081812.S</t>
  </si>
  <si>
    <t>Búranie dlažieb, z kamen., cement., terazzových, čadičových alebo keramických, hr. nad 10 mm,  -0,06500t</t>
  </si>
  <si>
    <t>-319615525</t>
  </si>
  <si>
    <t>1,81   "106 old"</t>
  </si>
  <si>
    <t>47</t>
  </si>
  <si>
    <t>967031132.S</t>
  </si>
  <si>
    <t>Prikresanie rovných ostení, bez odstupu, po hrubom vybúraní otvorov, v murive tehl. na maltu,  -0,05700t</t>
  </si>
  <si>
    <t>-28451651</t>
  </si>
  <si>
    <t>(2*2)*0,1 *2  "dvere"</t>
  </si>
  <si>
    <t>1,966*2   *0,1  * 2   "dvere"</t>
  </si>
  <si>
    <t>1,83*2   *0,53   "okno"</t>
  </si>
  <si>
    <t>48</t>
  </si>
  <si>
    <t>968061112.S</t>
  </si>
  <si>
    <t>Vyvesenie dreveného okenného krídla do suti plochy do 1,5 m2, -0,01200t</t>
  </si>
  <si>
    <t>201080514</t>
  </si>
  <si>
    <t xml:space="preserve">4 </t>
  </si>
  <si>
    <t>49</t>
  </si>
  <si>
    <t>968061113.S</t>
  </si>
  <si>
    <t>Vyvesenie dreveného okenného krídla do suti plochy nad 1,5 m2, -0,01600t</t>
  </si>
  <si>
    <t>755114066</t>
  </si>
  <si>
    <t>50</t>
  </si>
  <si>
    <t>968061115.S</t>
  </si>
  <si>
    <t>Demontáž okien drevených, 1 bm obvodu - 0,008t</t>
  </si>
  <si>
    <t>-785309414</t>
  </si>
  <si>
    <t>(0,905+1,805)*2</t>
  </si>
  <si>
    <t>(1,895+1,805)*2</t>
  </si>
  <si>
    <t>(0,575+0,878)*2</t>
  </si>
  <si>
    <t>(0,485+1,83)*2</t>
  </si>
  <si>
    <t>(0,6+1,8)*2</t>
  </si>
  <si>
    <t>51</t>
  </si>
  <si>
    <t>968061116.S</t>
  </si>
  <si>
    <t>Demontáž dverí drevených vchodových, 1 bm obvodu - 0,012t</t>
  </si>
  <si>
    <t>-1005022176</t>
  </si>
  <si>
    <t>(1,25+2)*2</t>
  </si>
  <si>
    <t>(1,25+2)*3</t>
  </si>
  <si>
    <t>(0,8+1,97)*2</t>
  </si>
  <si>
    <t>(0,6+1,97)*2</t>
  </si>
  <si>
    <t>52</t>
  </si>
  <si>
    <t>968061125.S</t>
  </si>
  <si>
    <t>Vyvesenie dreveného dverného krídla do suti plochy do 2 m2, -0,02400t</t>
  </si>
  <si>
    <t>-338569561</t>
  </si>
  <si>
    <t>53</t>
  </si>
  <si>
    <t>968061126.S</t>
  </si>
  <si>
    <t>Vyvesenie dreveného dverného krídla do suti plochy nad 2 m2, -0,02700t</t>
  </si>
  <si>
    <t>874324052</t>
  </si>
  <si>
    <t>54</t>
  </si>
  <si>
    <t>971033241.S</t>
  </si>
  <si>
    <t>Vybúranie otvoru v murive tehl. plochy do 0,0225 m2 hr. do 300 mm,  -0,00800t</t>
  </si>
  <si>
    <t>322952484</t>
  </si>
  <si>
    <t>1  "nad podhľadom"</t>
  </si>
  <si>
    <t>55</t>
  </si>
  <si>
    <t>971033541.S</t>
  </si>
  <si>
    <t>Vybúranie otvorov v murive tehl. plochy do 1 m2 hr. do 300 mm,  -1,87500t</t>
  </si>
  <si>
    <t>1892340282</t>
  </si>
  <si>
    <t>1*1*0,18  "pozorovacie okno"</t>
  </si>
  <si>
    <t>56</t>
  </si>
  <si>
    <t>971033631.S</t>
  </si>
  <si>
    <t>Vybúranie otvorov v murive tehl. plochy do 4 m2 hr. do 150 mm,  -0,27000t</t>
  </si>
  <si>
    <t>857898922</t>
  </si>
  <si>
    <t>0,8*2,05   "dvere"</t>
  </si>
  <si>
    <t>57</t>
  </si>
  <si>
    <t>971033651.S</t>
  </si>
  <si>
    <t>Vybúranie otvorov v murive tehl. plochy do 4 m2 hr. do 600 mm,  -1,87500t</t>
  </si>
  <si>
    <t>43048888</t>
  </si>
  <si>
    <t>1,2*2,05*0,5   "otvor na dvere"</t>
  </si>
  <si>
    <t>58</t>
  </si>
  <si>
    <t>974031165.S</t>
  </si>
  <si>
    <t>Vysekávanie rýh v akomkoľvek murive tehlovom na akúkoľvek maltu do hĺbky 150 mm a š. do 200 mm,  -0,05400t</t>
  </si>
  <si>
    <t>-755592729</t>
  </si>
  <si>
    <t>1,3  *2    "preklad dverí"</t>
  </si>
  <si>
    <t>2   "preklad okienka"</t>
  </si>
  <si>
    <t>59</t>
  </si>
  <si>
    <t>974031185.S</t>
  </si>
  <si>
    <t>Vysekávanie rýh v akomkoľvek murive tehlovom na akúkoľvek maltu do hĺbky 300 mm a š. do 200 mm,  -0,07100t</t>
  </si>
  <si>
    <t>-1287161341</t>
  </si>
  <si>
    <t>1,5*2   "pre vloženie prekladov"</t>
  </si>
  <si>
    <t>60</t>
  </si>
  <si>
    <t>974031187.S</t>
  </si>
  <si>
    <t>Vysekávanie rýh v akomkoľvek murive tehlovom na akúkoľvek maltu do hĺbky 300 mm a š. do 300mm,  -0,10100t</t>
  </si>
  <si>
    <t>797857469</t>
  </si>
  <si>
    <t>1,15   "okno"</t>
  </si>
  <si>
    <t>61</t>
  </si>
  <si>
    <t>978059531.S</t>
  </si>
  <si>
    <t>Odsekanie a odobratie obkladov stien z obkladačiek vnútorných vrátane podkladovej omietky nad 2 m2,  -0,06800t</t>
  </si>
  <si>
    <t>-1490097998</t>
  </si>
  <si>
    <t>(5,13-0,8+4,275+5,13-0,8+4,275-1,895)*1,7</t>
  </si>
  <si>
    <t>1,895*0,765  "parapet"</t>
  </si>
  <si>
    <t>Medzisúčet   "m.č.108 stará"</t>
  </si>
  <si>
    <t>(2,905+3,255)*2*1,675</t>
  </si>
  <si>
    <t>-(0,6+0,905+0,8)*1,675   "otvory"</t>
  </si>
  <si>
    <t>(0,6*0,77+0,905*0,765)   "parapety"</t>
  </si>
  <si>
    <t>Medzisúčet   "mč.109 stará"</t>
  </si>
  <si>
    <t>(1,76+1,03)*2*1,7</t>
  </si>
  <si>
    <t>-(0,8+0,575)*1,7</t>
  </si>
  <si>
    <t>0,575*1,709   "parap"</t>
  </si>
  <si>
    <t>Medzisúčet   "106 old"</t>
  </si>
  <si>
    <t>(0,875+1,3)*2*2,1</t>
  </si>
  <si>
    <t>(0,6+0,485)*2,1</t>
  </si>
  <si>
    <t>0,485*0,735   "para"</t>
  </si>
  <si>
    <t>Medzisúčet   "107 old"</t>
  </si>
  <si>
    <t>(3,6+2,675)*2*1,5</t>
  </si>
  <si>
    <t>-(0,8+0,8+0,6+1,44)*1,5</t>
  </si>
  <si>
    <t>Medzisúčet   "105 old"</t>
  </si>
  <si>
    <t>62</t>
  </si>
  <si>
    <t>979011131.S</t>
  </si>
  <si>
    <t>Zvislá doprava sutiny po schodoch ručne do 3,5 m</t>
  </si>
  <si>
    <t>-827614135</t>
  </si>
  <si>
    <t>63</t>
  </si>
  <si>
    <t>979081111.S</t>
  </si>
  <si>
    <t>Odvoz sutiny a vybúraných hmôt na skládku do 1 km</t>
  </si>
  <si>
    <t>-341486138</t>
  </si>
  <si>
    <t>64</t>
  </si>
  <si>
    <t>979081121.S</t>
  </si>
  <si>
    <t>Odvoz sutiny a vybúraných hmôt na skládku za každý ďalší 1 km</t>
  </si>
  <si>
    <t>-1572798526</t>
  </si>
  <si>
    <t>13,138*5 'Prepočítané koeficientom množstva</t>
  </si>
  <si>
    <t>65</t>
  </si>
  <si>
    <t>979082111.S</t>
  </si>
  <si>
    <t>Vnútrostavenisková doprava sutiny a vybúraných hmôt do 10 m</t>
  </si>
  <si>
    <t>897641614</t>
  </si>
  <si>
    <t>66</t>
  </si>
  <si>
    <t>979082121.S</t>
  </si>
  <si>
    <t>Vnútrostavenisková doprava sutiny a vybúraných hmôt za každých ďalších 5 m</t>
  </si>
  <si>
    <t>881266764</t>
  </si>
  <si>
    <t>13,138*3 'Prepočítané koeficientom množstva</t>
  </si>
  <si>
    <t>67</t>
  </si>
  <si>
    <t>979089012.S</t>
  </si>
  <si>
    <t>Poplatok za skladovanie - betón, tehly, dlaždice (17 01) ostatné</t>
  </si>
  <si>
    <t>1042191121</t>
  </si>
  <si>
    <t>99</t>
  </si>
  <si>
    <t>Presun hmôt HSV</t>
  </si>
  <si>
    <t>68</t>
  </si>
  <si>
    <t>999281111.S</t>
  </si>
  <si>
    <t>Presun hmôt pre opravy a údržbu objektov vrátane vonkajších plášťov výšky do 25 m</t>
  </si>
  <si>
    <t>-1792109078</t>
  </si>
  <si>
    <t>PSV</t>
  </si>
  <si>
    <t>Práce a dodávky PSV</t>
  </si>
  <si>
    <t>711</t>
  </si>
  <si>
    <t>Izolácie proti vode a vlhkosti</t>
  </si>
  <si>
    <t>69</t>
  </si>
  <si>
    <t>711211051.S</t>
  </si>
  <si>
    <t>Jednozlož. silikátová hydroizolačná hmota, stierka vodorovná</t>
  </si>
  <si>
    <t>-400953426</t>
  </si>
  <si>
    <t>70</t>
  </si>
  <si>
    <t>711212051.S</t>
  </si>
  <si>
    <t>Jednozlož. silikátová hydroizolačná hmota, stierka zvislá</t>
  </si>
  <si>
    <t>1053256932</t>
  </si>
  <si>
    <t>71</t>
  </si>
  <si>
    <t>998711102.S</t>
  </si>
  <si>
    <t>Presun hmôt pre izoláciu proti vode v objektoch výšky nad 6 do 12 m</t>
  </si>
  <si>
    <t>-1328790859</t>
  </si>
  <si>
    <t>714</t>
  </si>
  <si>
    <t>Akustické a protiotrasové opatrenie</t>
  </si>
  <si>
    <t>72</t>
  </si>
  <si>
    <t>714141101.S</t>
  </si>
  <si>
    <t>Montáž doplnkov akust., opatrení zvukotes. dverí so špec. zárubňou jednokrídl. 800x1970, 900x1970 mm</t>
  </si>
  <si>
    <t>393226095</t>
  </si>
  <si>
    <t>73</t>
  </si>
  <si>
    <t>611710PC01</t>
  </si>
  <si>
    <t>Dvere drevené vnútorné otváravé hladké plné laminované odt. orech vrátane drevenej zárubne, prah s tesnením, kovanie s kľučkou z vnútornej strany a guľou z chodby, zámok s vložkou, zvukotesné 38 dB; ozn. 1;  900x1970 mm,</t>
  </si>
  <si>
    <t>-464878401</t>
  </si>
  <si>
    <t>74</t>
  </si>
  <si>
    <t>714142132.S1</t>
  </si>
  <si>
    <t>Montáž doplnkov akust., opatrení zvukotes. okien trojnásobné zaskl. 600x1500, 900x1200, 900x1500 mm, 1000x1500 mm</t>
  </si>
  <si>
    <t>-734416258</t>
  </si>
  <si>
    <t>75</t>
  </si>
  <si>
    <t>611412PC001</t>
  </si>
  <si>
    <t>Okno vnútorné plast. jednoduché jednokr. pevné prof. biely sklo 8-12Kr-4-12Kr-VSGsi44.1 so zrk.efekt. z 1str.,MTŽ  na rozpínavú pásku nepriezv. min RW= 40 dB, žalúzia; parapet, ozn 10</t>
  </si>
  <si>
    <t>34980107</t>
  </si>
  <si>
    <t>76</t>
  </si>
  <si>
    <t>998714101.S</t>
  </si>
  <si>
    <t>Presun hmôt pre izolácie akustické a protiotrasové opatrenia v objektoch výšky (hĺbky) do 6 m</t>
  </si>
  <si>
    <t>1425794959</t>
  </si>
  <si>
    <t>762</t>
  </si>
  <si>
    <t>Konštrukcie tesárske</t>
  </si>
  <si>
    <t>77</t>
  </si>
  <si>
    <t>762841812.S</t>
  </si>
  <si>
    <t>Demontáž podbíjania obkladov stropov a striech sklonu do 60° z dosiek hr. do 35 mm s omietkou, -0,04000 t</t>
  </si>
  <si>
    <t>1695391200</t>
  </si>
  <si>
    <t>21,93   "old mč 108"</t>
  </si>
  <si>
    <t>78</t>
  </si>
  <si>
    <t>998762102.S</t>
  </si>
  <si>
    <t>Presun hmôt pre konštrukcie tesárske v objektoch výšky do 12 m</t>
  </si>
  <si>
    <t>-330901815</t>
  </si>
  <si>
    <t>763</t>
  </si>
  <si>
    <t>Konštrukcie - drevostavby</t>
  </si>
  <si>
    <t>79</t>
  </si>
  <si>
    <t>763135010</t>
  </si>
  <si>
    <t>Kazetový podhľad  600 x 600 mm, hrana A, konštrukcia viditeľná, doska biela</t>
  </si>
  <si>
    <t>-95977310</t>
  </si>
  <si>
    <t>80</t>
  </si>
  <si>
    <t>998763101.S</t>
  </si>
  <si>
    <t>Presun hmôt pre drevostavby v objektoch výšky do 12 m</t>
  </si>
  <si>
    <t>1658790194</t>
  </si>
  <si>
    <t>764</t>
  </si>
  <si>
    <t>Konštrukcie klampiarske</t>
  </si>
  <si>
    <t>81</t>
  </si>
  <si>
    <t>764410850.S</t>
  </si>
  <si>
    <t>Demontáž oplechovania parapetov rš od 100 do 330 mm,  -0,00135t</t>
  </si>
  <si>
    <t>1483047969</t>
  </si>
  <si>
    <t>4,46   "dwg"</t>
  </si>
  <si>
    <t>766</t>
  </si>
  <si>
    <t>Konštrukcie stolárske</t>
  </si>
  <si>
    <t>82</t>
  </si>
  <si>
    <t>766621402.11</t>
  </si>
  <si>
    <t>Montáž a dodávka okien plastových, jednokrídlových otváravých a sklápacích, profil základný biely, izolačné 3sklo, Uok 0,8 W/m2K; vonkajšia refl. fólia, vodorovná žalúzia, sieťka proti hmyzu, parapety; 600x1800mm, ozn 11</t>
  </si>
  <si>
    <t>-1776573920</t>
  </si>
  <si>
    <t>83</t>
  </si>
  <si>
    <t>766621402.12</t>
  </si>
  <si>
    <t>Montáž a dodávka okien plastových, jednokrídlových otváravých a sklápacích, profil základný biely, izolačné 3sklo, Uok 0,8 W/m2K; mliečne sklo, vodorovná žalúzia, sieťka proti hmyzu, parapety; 900x1800mm, ozn 12</t>
  </si>
  <si>
    <t>487256469</t>
  </si>
  <si>
    <t>84</t>
  </si>
  <si>
    <t>766621402.13</t>
  </si>
  <si>
    <t>Montáž a dodávka okien plastových, jednokrídlových otváravých a sklápacích, profil základný biely, izolačné 3sklo, Uok 0,8 W/m2K; kovanie s detskou poistkou, vodorovná žalúzia, sieťka proti hmyzu, parapety; 1900x1800mm, ozn 12</t>
  </si>
  <si>
    <t>1636673319</t>
  </si>
  <si>
    <t>85</t>
  </si>
  <si>
    <t>76666211PC1</t>
  </si>
  <si>
    <t>Montáž a dodávka - dvere drevené vnútorné otváravé hladké plné laminované odt. orech vrátane drevenej zárubne, bezpečnostná trieda  2, zámok s vložkou, kovanie s kľučkou z vnútornej strany a guľou z chodby, 900x1970 mm; ozn.2</t>
  </si>
  <si>
    <t>-601315214</t>
  </si>
  <si>
    <t>86</t>
  </si>
  <si>
    <t>76666211PC2</t>
  </si>
  <si>
    <t>Montáž a dodávka - dvere drevené vnútorné otváravé hladké plné laminované odt. orech vrátane drevenej zárubne, bezpečnostná trieda  2, zámok s vložkou, kovanie s kľučkou z vnútornej strany a guľou z chodby, 800x1970 mm; ozn.3</t>
  </si>
  <si>
    <t>-15567985</t>
  </si>
  <si>
    <t>87</t>
  </si>
  <si>
    <t>76666211PC3</t>
  </si>
  <si>
    <t>Montáž a dodávka - dvere drevené vnútorné otváravé hladké plné biele vrátane obložkovej zárubne, zámok dozický, kovanie s kľučkami, madlo,  900x1970 mm; ozn.4</t>
  </si>
  <si>
    <t>1654193651</t>
  </si>
  <si>
    <t>88</t>
  </si>
  <si>
    <t>76666211PC4</t>
  </si>
  <si>
    <t>Montáž a dodávka - dvere drevené vnútorné otváravé hladké plné odt. orech, do oceľovej zárubne, zámok s vložkou, kovanie s kľučkami, 800x1970 mm; ozn.5</t>
  </si>
  <si>
    <t>832900569</t>
  </si>
  <si>
    <t>89</t>
  </si>
  <si>
    <t>766662811.S</t>
  </si>
  <si>
    <t>Demontáž dverného krídla, dokovanie prahu dverí jednokrídlových,  -0,00100t</t>
  </si>
  <si>
    <t>2073678368</t>
  </si>
  <si>
    <t>90</t>
  </si>
  <si>
    <t>766662812.S</t>
  </si>
  <si>
    <t>Demontáž dverného krídla, dokovanie prahu dverí dvojkrídlových,  -0,00200t</t>
  </si>
  <si>
    <t>-1643329287</t>
  </si>
  <si>
    <t>91</t>
  </si>
  <si>
    <t>766694980.S</t>
  </si>
  <si>
    <t>Demontáž parapetnej dosky drevenej šírky do 300 mm, dĺžky do 1600 mm, -0,003t</t>
  </si>
  <si>
    <t>182545934</t>
  </si>
  <si>
    <t>92</t>
  </si>
  <si>
    <t>766694981.S</t>
  </si>
  <si>
    <t>Demontáž parapetnej dosky drevenej šírky do 300 mm, dĺžky nad 1600 mm, -0,006t</t>
  </si>
  <si>
    <t>-590246913</t>
  </si>
  <si>
    <t>93</t>
  </si>
  <si>
    <t>998766101.S</t>
  </si>
  <si>
    <t>Presun hmot pre konštrukcie stolárske v objektoch výšky do 6 m</t>
  </si>
  <si>
    <t>-62389171</t>
  </si>
  <si>
    <t>767</t>
  </si>
  <si>
    <t>Konštrukcie doplnkové kovové</t>
  </si>
  <si>
    <t>94</t>
  </si>
  <si>
    <t>767662110.S</t>
  </si>
  <si>
    <t>Montáž mreží pevných skrutkovaním</t>
  </si>
  <si>
    <t>2013932003</t>
  </si>
  <si>
    <t>0,9*1,61</t>
  </si>
  <si>
    <t>95</t>
  </si>
  <si>
    <t>5533011PC1</t>
  </si>
  <si>
    <t>Ocelová mreža pro okno ATYP nad 2 m2 ozn Z1</t>
  </si>
  <si>
    <t>376256948</t>
  </si>
  <si>
    <t>112</t>
  </si>
  <si>
    <t>767995103.S</t>
  </si>
  <si>
    <t>Montáž ostatných atypických kovových stavebných doplnkových konštrukcií nad 10 do 20 kg</t>
  </si>
  <si>
    <t>kg</t>
  </si>
  <si>
    <t>-1188282034</t>
  </si>
  <si>
    <t>80,27   "Z1 + Z2"</t>
  </si>
  <si>
    <t>113</t>
  </si>
  <si>
    <t>767995220.S</t>
  </si>
  <si>
    <t>Výroba atypického zábradlia šikmého z rúrok</t>
  </si>
  <si>
    <t>-1522581919</t>
  </si>
  <si>
    <t>114</t>
  </si>
  <si>
    <t>5533011PC2</t>
  </si>
  <si>
    <t>Oceľové atypické zábradlie Z1 a Z2, oceľ-37, galvanicky pozinkované</t>
  </si>
  <si>
    <t>-2088922474</t>
  </si>
  <si>
    <t>96</t>
  </si>
  <si>
    <t>998767101.S</t>
  </si>
  <si>
    <t>Presun hmôt pre kovové stavebné doplnkové konštrukcie v objektoch výšky do 6 m</t>
  </si>
  <si>
    <t>1971995635</t>
  </si>
  <si>
    <t>771</t>
  </si>
  <si>
    <t>Podlahy z dlaždíc</t>
  </si>
  <si>
    <t>97</t>
  </si>
  <si>
    <t>771575109.S</t>
  </si>
  <si>
    <t>Montáž podláh z dlaždíc keramických do tmelu veľ. 300 x 300 mm</t>
  </si>
  <si>
    <t>1602851427</t>
  </si>
  <si>
    <t>98</t>
  </si>
  <si>
    <t>597740001600.S</t>
  </si>
  <si>
    <t>Dlaždice keramické, lxvxhr 297x297x8 mm, hutné glazované</t>
  </si>
  <si>
    <t>1274417977</t>
  </si>
  <si>
    <t>12,19*1,02 'Prepočítané koeficientom množstva</t>
  </si>
  <si>
    <t>998771101.S</t>
  </si>
  <si>
    <t>Presun hmôt pre podlahy z dlaždíc v objektoch výšky do 6m</t>
  </si>
  <si>
    <t>1743243332</t>
  </si>
  <si>
    <t>776</t>
  </si>
  <si>
    <t>Podlahy povlakové</t>
  </si>
  <si>
    <t>100</t>
  </si>
  <si>
    <t>776511820.S</t>
  </si>
  <si>
    <t>Odstránenie povlakových podláh z nášľapnej plochy lepených s podložkou,  -0,00100t</t>
  </si>
  <si>
    <t>-613691141</t>
  </si>
  <si>
    <t>21,93   "old 108"</t>
  </si>
  <si>
    <t>9,8   "old 109"</t>
  </si>
  <si>
    <t>101</t>
  </si>
  <si>
    <t>776560010.1</t>
  </si>
  <si>
    <t>Vinilová podlahovina, dodávka a montáž vrátane soklíkov 13,5x100 mm</t>
  </si>
  <si>
    <t>617994467</t>
  </si>
  <si>
    <t>12,31+21,93</t>
  </si>
  <si>
    <t>102</t>
  </si>
  <si>
    <t>998776101.S</t>
  </si>
  <si>
    <t>Presun hmôt pre podlahy povlakové v objektoch výšky do 6 m</t>
  </si>
  <si>
    <t>-1541912428</t>
  </si>
  <si>
    <t>781</t>
  </si>
  <si>
    <t>Obklady</t>
  </si>
  <si>
    <t>103</t>
  </si>
  <si>
    <t>781445015.S</t>
  </si>
  <si>
    <t>Montáž obkladov vnútor. stien z obkladačiek kladených do tmelu veľ. 300x150 mm</t>
  </si>
  <si>
    <t>-1838679986</t>
  </si>
  <si>
    <t>1*1,25   "107"</t>
  </si>
  <si>
    <t>(3,605+1,6)*2*1,75   "108"</t>
  </si>
  <si>
    <t>-0,9*1,75   "108 dvere"</t>
  </si>
  <si>
    <t>-0,9*(1,75-0,765)   "108 okno"</t>
  </si>
  <si>
    <t>(3,255+1,13)*2*1,5   "109"</t>
  </si>
  <si>
    <t>-0,8*1,5   "109 dvere"</t>
  </si>
  <si>
    <t>104</t>
  </si>
  <si>
    <t>597640000600.S</t>
  </si>
  <si>
    <t>Obkladačky keramické glazované jednofarebné hladké lxv 300x150x14 mm</t>
  </si>
  <si>
    <t>-1716523964</t>
  </si>
  <si>
    <t>28,961*1,02 'Prepočítané koeficientom množstva</t>
  </si>
  <si>
    <t>105</t>
  </si>
  <si>
    <t>998781101.S</t>
  </si>
  <si>
    <t>Presun hmôt pre obklady keramické v objektoch výšky do 6 m</t>
  </si>
  <si>
    <t>-295030043</t>
  </si>
  <si>
    <t>783</t>
  </si>
  <si>
    <t>Nátery</t>
  </si>
  <si>
    <t>106</t>
  </si>
  <si>
    <t>783801812.S</t>
  </si>
  <si>
    <t>Odstránenie starých náterov z omietok oškrabaním s obrúsením stien</t>
  </si>
  <si>
    <t>1858655611</t>
  </si>
  <si>
    <t>(6,3+4,38+1,675+2,42+4,46+1,765-0,8*3-0,6*2-1,25)*1,25   "104"</t>
  </si>
  <si>
    <t>náter_oškrab</t>
  </si>
  <si>
    <t>784</t>
  </si>
  <si>
    <t>Maľby</t>
  </si>
  <si>
    <t>107</t>
  </si>
  <si>
    <t>784402801.S</t>
  </si>
  <si>
    <t>Odstránenie malieb oškrabaním, výšky do 3,80 m, -0,0003 t</t>
  </si>
  <si>
    <t>-1422106437</t>
  </si>
  <si>
    <t>16,27   "104"</t>
  </si>
  <si>
    <t>10,2   "105"</t>
  </si>
  <si>
    <t>1,81   "106"</t>
  </si>
  <si>
    <t>1,22   "107"</t>
  </si>
  <si>
    <t>9,8   "109"</t>
  </si>
  <si>
    <t>Medzisúčet   "stropy"</t>
  </si>
  <si>
    <t>(6,3+4,38+1,675+2,42+4,46+1,765-0,8*3-0,6*2-1,25)*(3,24-1,25)   "104"</t>
  </si>
  <si>
    <t>(3,6+2,675)*2*(3,205-1,5)   "105"</t>
  </si>
  <si>
    <t>(1,03+1,76)*2*(3,235-2,1)   "106"</t>
  </si>
  <si>
    <t>(0,875+1,39)*2*(3,235-2,1)   "107"</t>
  </si>
  <si>
    <t>(4,275+5,13)*2*(2,875-1,7)   "108"</t>
  </si>
  <si>
    <t>(2,905+3,255)*2*(2,955-1,677)   "109"</t>
  </si>
  <si>
    <t>Medzisúčet   "steny"</t>
  </si>
  <si>
    <t>maľba_oškrab</t>
  </si>
  <si>
    <t>108</t>
  </si>
  <si>
    <t>784410501.S</t>
  </si>
  <si>
    <t>Prebrúsenie a oprášenie hrubozrnných povrchov výšky do 3,80 m</t>
  </si>
  <si>
    <t>-1275751736</t>
  </si>
  <si>
    <t>109</t>
  </si>
  <si>
    <t>784412430.S</t>
  </si>
  <si>
    <t>Pačokovanie vápenným mliekom dvojnásobné hrubozrnných, savých podkladov výšky do 3,80 m</t>
  </si>
  <si>
    <t>585731413</t>
  </si>
  <si>
    <t>110</t>
  </si>
  <si>
    <t>784452273.S</t>
  </si>
  <si>
    <t>Maľby z maliarskych zmesí na vodnej báze, ručne nanášané dvojnásobné základné na podklad hrubozrnný výšky do 3,80 m</t>
  </si>
  <si>
    <t>-1849619185</t>
  </si>
  <si>
    <t>Práce a dodávky M</t>
  </si>
  <si>
    <t>33-M</t>
  </si>
  <si>
    <t>Montáže dopravných zariadení, skladových zariadení a váh</t>
  </si>
  <si>
    <t>111</t>
  </si>
  <si>
    <t>30100PC1</t>
  </si>
  <si>
    <t>133416782</t>
  </si>
  <si>
    <t>2-ZTI - Zdravotechnická inštalácia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</si>
  <si>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</si>
  <si>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</si>
  <si>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</si>
  <si>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</si>
  <si>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>979011131</t>
  </si>
  <si>
    <t>979081111</t>
  </si>
  <si>
    <t>974031133</t>
  </si>
  <si>
    <t>Vysekanie rýh v akomkoľvek murive tehlovom na akúkoľvek maltu do hĺbky 50 mm a š. do 100 mm,  -0,00900t</t>
  </si>
  <si>
    <t>713</t>
  </si>
  <si>
    <t>Izolácie tepelné</t>
  </si>
  <si>
    <t>713482111</t>
  </si>
  <si>
    <t>Montáž trubíc z PE, hr.do 10 mm,vnút.priemer do 38 mm</t>
  </si>
  <si>
    <t>283310001200</t>
  </si>
  <si>
    <t>Izolačná PE trubica 20x9 mm (d potrubia x hr. izolácie), nadrezaná</t>
  </si>
  <si>
    <t>283310001500</t>
  </si>
  <si>
    <t xml:space="preserve">Izolačná PE trubica 28x9 mm (d potrubia x hr. izolácie), nadrezaná, </t>
  </si>
  <si>
    <t>998713101</t>
  </si>
  <si>
    <t>Presun hmôt pre izolácie tepelné v objektoch výšky do 6 m</t>
  </si>
  <si>
    <t>721</t>
  </si>
  <si>
    <t>Zdravotechnika - vnútorná kanalizácia</t>
  </si>
  <si>
    <t>721140912</t>
  </si>
  <si>
    <t>Oprava odpadového potrubia liatinového prepojenie doterajšieho potrubia DN 50</t>
  </si>
  <si>
    <t>721140915</t>
  </si>
  <si>
    <t>Oprava odpadového potrubia liatinového prepojenie doterajšieho potrubia DN 100</t>
  </si>
  <si>
    <t>286530262500</t>
  </si>
  <si>
    <t xml:space="preserve">Prechodový nátrubok so zmršťovacím hrdlom PE-HD, D 110/125 mm, </t>
  </si>
  <si>
    <t>721171208</t>
  </si>
  <si>
    <t>Potrubie z rúr PE-HD   110/4, 3 ležaté zavesené</t>
  </si>
  <si>
    <t>721171408</t>
  </si>
  <si>
    <t>Potrubie z rúr PE-HD  110/4,3 odpadné zvislé (odbočka 45°)</t>
  </si>
  <si>
    <t>721171502</t>
  </si>
  <si>
    <t>Potrubie z rúr PE-HD  40/3 odpadné prípojné</t>
  </si>
  <si>
    <t>721171508</t>
  </si>
  <si>
    <t>Potrubie z rúr PE-HD  110/4, 3 odpadné prípojné</t>
  </si>
  <si>
    <t>721171803</t>
  </si>
  <si>
    <t>Demontáž potrubia z novodurových rúr odpadového alebo pripojovacieho do D75,  -0,00210 t</t>
  </si>
  <si>
    <t>721175015</t>
  </si>
  <si>
    <t>Montáž zápachového uzáveru (sifónu) pre klimatizačné zariadenia</t>
  </si>
  <si>
    <t>551620015300</t>
  </si>
  <si>
    <t>Zápachová uzávierka kondenzačná , DN 40, transparentný, horizontálne pripojenie 5/4", mechanický uzáver proti zápachu v suchom stave, čistiaci otvor, vetranie a klimatizácia, PP</t>
  </si>
  <si>
    <t>721194104</t>
  </si>
  <si>
    <t>Zriadenie prípojky na potrubí vyvedenie a upevnenie odpadových výpustiek D 40x1, 8</t>
  </si>
  <si>
    <t>721194109</t>
  </si>
  <si>
    <t>Zriadenie prípojky na potrubí vyvedenie a upevnenie odpadových výpustiek D 110x2, 3</t>
  </si>
  <si>
    <t>721290012</t>
  </si>
  <si>
    <t>Montáž privzdušňovacieho ventilu pre odpadové potrubia DN 110</t>
  </si>
  <si>
    <t>551610000100</t>
  </si>
  <si>
    <t>Privzdušňovacia hlavica, DN 50/75/110, (37 l/s), - 40 až + 60°C, dvojitá vzduchová izolácia, vnútorná kanalizácia, PP</t>
  </si>
  <si>
    <t>721290123</t>
  </si>
  <si>
    <t>Ostatné - skúška tesnosti kanalizácie v objektoch dymom do DN 300</t>
  </si>
  <si>
    <t>998721101</t>
  </si>
  <si>
    <t>Presun hmôt pre vnútornú kanalizáciu v objektoch výšky do 6 m</t>
  </si>
  <si>
    <t>722</t>
  </si>
  <si>
    <t>Zdravotechnika - vnútorný vodovod</t>
  </si>
  <si>
    <t>722131913</t>
  </si>
  <si>
    <t>Oprava vodovodného potrubia závitového vsadenie odbočky do potrubia DN 25</t>
  </si>
  <si>
    <t>súb.</t>
  </si>
  <si>
    <t>722131933</t>
  </si>
  <si>
    <t>Oprava vodovodného potrubia závitového prepojenie doterajšieho potrubia DN 25</t>
  </si>
  <si>
    <t>722170801</t>
  </si>
  <si>
    <t>Demontáž potrubia z rúrok z PH tlakových do D25,  -0,00058t</t>
  </si>
  <si>
    <t>722171312</t>
  </si>
  <si>
    <t>Potrubie z viacvrstvových rúr  DN15 d20x2,5mm</t>
  </si>
  <si>
    <t>722171313</t>
  </si>
  <si>
    <t>Potrubie z viacvrstvových rúr  DN20 d26x3,0mm</t>
  </si>
  <si>
    <t>722221070</t>
  </si>
  <si>
    <t>Montáž guľového kohúta závitového rohového pre vodu G 1/2</t>
  </si>
  <si>
    <t>1255401</t>
  </si>
  <si>
    <t xml:space="preserve"> Kohút guľový rohový pre studenú a teplú pitnú vodu s filtrom, 2-ma O-krúžkami a vrtmi, pripojenie 1/2" - 3/4", PN 16, DN 15</t>
  </si>
  <si>
    <t>722221015</t>
  </si>
  <si>
    <t>Montáž guľového kohúta závitového priameho pre vodu G 3/4</t>
  </si>
  <si>
    <t>2220602</t>
  </si>
  <si>
    <t xml:space="preserve"> Kohút guľový so zeleným pákovým ovládačom so zliatiny hliníka a kremíka, s upchávkou, s tretím vrtom v guli, PN 25, DN 20, z DR mosadze</t>
  </si>
  <si>
    <t>722290226</t>
  </si>
  <si>
    <t>Tlaková skúška vodovodného potrubia závitového do DN 50</t>
  </si>
  <si>
    <t>722290234</t>
  </si>
  <si>
    <t>Prepláchnutie a dezinfekcia vodovodného potrubia do DN 80</t>
  </si>
  <si>
    <t>998722201</t>
  </si>
  <si>
    <t>Presun hmôt pre vnútorný vodovod v objektoch výšky do 6 m</t>
  </si>
  <si>
    <t>%</t>
  </si>
  <si>
    <t>725</t>
  </si>
  <si>
    <t>Zdravotechnika - zariaďovacie predmety</t>
  </si>
  <si>
    <t>725110811</t>
  </si>
  <si>
    <t>Demontáž záchoda splachovacieho s nádržou alebo s tlakovým splachovačom,  -0,01933t</t>
  </si>
  <si>
    <t>725119106</t>
  </si>
  <si>
    <t>Montáž splachovacej nádržky plastovej s rohovým ventilom nízkopoložených</t>
  </si>
  <si>
    <t>642370000100</t>
  </si>
  <si>
    <t xml:space="preserve">Nádržka keramická rozmer 175x425x390 mm, bočné napúšťanie, </t>
  </si>
  <si>
    <t>725119400</t>
  </si>
  <si>
    <t>Montáž záchodovej misy keramickej volne stojacej s zvislým odpadom</t>
  </si>
  <si>
    <t>642340000200</t>
  </si>
  <si>
    <t xml:space="preserve">Kombinované WC keramické rozmer 360x715x480 mm, VARIO odpad, keramika, biela, </t>
  </si>
  <si>
    <t>725210821</t>
  </si>
  <si>
    <t>Demontáž umývadiel alebo umývadielok bez výtokovej armatúry,  -0,01946t</t>
  </si>
  <si>
    <t>725219201</t>
  </si>
  <si>
    <t>Montáž umývadla keramického na konzoly, bez výtokovej armatúry</t>
  </si>
  <si>
    <t>642110002700</t>
  </si>
  <si>
    <t xml:space="preserve">Umývadlo keramické zdravotné, rozmer 640x550x165 mm, biela, </t>
  </si>
  <si>
    <t>642110002300</t>
  </si>
  <si>
    <t xml:space="preserve">Umývadlo keramické, rozmer 500x410x185 mm, biela, </t>
  </si>
  <si>
    <t>725291112</t>
  </si>
  <si>
    <t>Montáž doplnkov zariadení kúpeľní a záchodov, záchodová doska</t>
  </si>
  <si>
    <t>554330000700</t>
  </si>
  <si>
    <t xml:space="preserve">Záchodové sedadlo s poklopom  rozmer 378x448 mm, duroplast s antibakteriálnou úpravou, biela, </t>
  </si>
  <si>
    <t>725291114</t>
  </si>
  <si>
    <t>Montáž doplnkov zariadení kúpeľní a záchodov, madlá</t>
  </si>
  <si>
    <t>552380011500</t>
  </si>
  <si>
    <t xml:space="preserve">Madlo nerezové toaletné  sklopné, dĺžka 800 mm, </t>
  </si>
  <si>
    <t>552380011500_1</t>
  </si>
  <si>
    <t xml:space="preserve">Madlo nerezové toaletné  pevné, dĺžka 800 mm, </t>
  </si>
  <si>
    <t>552380011700_1</t>
  </si>
  <si>
    <t xml:space="preserve">Madlo univerzálne , dĺžka 600 m, BIELE, </t>
  </si>
  <si>
    <t>552380011700</t>
  </si>
  <si>
    <t xml:space="preserve">Madlo univerzálne , dĺžka 600 m, nerez, </t>
  </si>
  <si>
    <t>725333360</t>
  </si>
  <si>
    <t>Montáž výlevky keramickej voľne stojacej bez výtokovej armatúry</t>
  </si>
  <si>
    <t>642710000200</t>
  </si>
  <si>
    <t xml:space="preserve">Výlevka stojatá keramická , rozmer 425x500x450 mm, plastová mreža, </t>
  </si>
  <si>
    <t>725539141</t>
  </si>
  <si>
    <t>Montáž elektrického zásobníka malolitrážneho do 10 L</t>
  </si>
  <si>
    <t>541310000500</t>
  </si>
  <si>
    <t xml:space="preserve">Elektrický prietokový ohrievač EO 10 N tlakový, inštalácia nad umývadlo, objem 10 l, </t>
  </si>
  <si>
    <t>725829201</t>
  </si>
  <si>
    <t>Montáž batérie umývadlovej a drezovej nástennej pákovej alebo klasickej s mechanickým ovládaním</t>
  </si>
  <si>
    <t>551450000200</t>
  </si>
  <si>
    <t xml:space="preserve">Batéria drezová nástenná  DN 15, rozmer dxšxv 253x147x103 mm, jednopáková, chróm, </t>
  </si>
  <si>
    <t>725829601</t>
  </si>
  <si>
    <t>Montáž batérie umývadlovej a drezovej stojankovej, pákovej alebo klasickej s mechanickým ovládaním</t>
  </si>
  <si>
    <t>116</t>
  </si>
  <si>
    <t>551450003900</t>
  </si>
  <si>
    <t xml:space="preserve">Batéria umývadlová stojanková páková , bez zátky, rozmer 290x215x270 mm, chróm, </t>
  </si>
  <si>
    <t>118</t>
  </si>
  <si>
    <t>725869301</t>
  </si>
  <si>
    <t>Montáž zápachovej uzávierky pre zariaďovacie predmety, umývadlovej do D 40</t>
  </si>
  <si>
    <t>120</t>
  </si>
  <si>
    <t>551620008400</t>
  </si>
  <si>
    <t>Zápachová uzávierka pre umývadlá a bidety HL135/30, DN 32x 5/4", s výškovou nastaviteľnou rúrkou a závitom, čistiacim kusom a rozetou, otočný odtok, PP</t>
  </si>
  <si>
    <t>122</t>
  </si>
  <si>
    <t>998725101</t>
  </si>
  <si>
    <t>Presun hmôt pre zariaďovacie predmety v objektoch výšky do 6 m</t>
  </si>
  <si>
    <t>124</t>
  </si>
  <si>
    <t>3-UK - Ústredné vykurovanie</t>
  </si>
  <si>
    <t xml:space="preserve">PSV - Práce a dodávky PSV   </t>
  </si>
  <si>
    <t xml:space="preserve">    733 - Ústredné kúrenie - rozvodné potrubie   </t>
  </si>
  <si>
    <t xml:space="preserve">    734 - Ústredné kúrenie - armatúry   </t>
  </si>
  <si>
    <t xml:space="preserve">    735 - Ústredné kúrenie - vykurovacie telesá   </t>
  </si>
  <si>
    <t xml:space="preserve">    783 - Nátery   </t>
  </si>
  <si>
    <t xml:space="preserve">HZS - Hodinové zúčtovacie sadzby   </t>
  </si>
  <si>
    <t xml:space="preserve">Práce a dodávky PSV   </t>
  </si>
  <si>
    <t>733</t>
  </si>
  <si>
    <t xml:space="preserve">Ústredné kúrenie - rozvodné potrubie   </t>
  </si>
  <si>
    <t>733110803.S</t>
  </si>
  <si>
    <t>Demontáž potrubia z oceľových rúrok závitových do DN 15,  -0,00100t</t>
  </si>
  <si>
    <t>733111113.S</t>
  </si>
  <si>
    <t>Potrubie z rúrok závitových oceľových bezšvových bežných strednotlakových DN 15</t>
  </si>
  <si>
    <t>733113113.S</t>
  </si>
  <si>
    <t>Potrubie z rúrok závitových Príplatok k cene za zhotovenie prípojky z oceľ. rúrok závitových DN 15</t>
  </si>
  <si>
    <t>733190217.S</t>
  </si>
  <si>
    <t>Tlaková skúška potrubia z oceľových rúrok do priemeru 89/5</t>
  </si>
  <si>
    <t>733190801.S</t>
  </si>
  <si>
    <t>Demontáž príslušenstva potrubia, odrezanie objímky dvojitej do DN 50 -0,00072t</t>
  </si>
  <si>
    <t>998733201.S</t>
  </si>
  <si>
    <t>Presun hmôt pre rozvody potrubia v objektoch výšky do 6 m</t>
  </si>
  <si>
    <t>998733293.S</t>
  </si>
  <si>
    <t>Rozvody potrubia, prípl.za presun nad vymedz. najväčšiu dopravnú vzdial. do 500 m</t>
  </si>
  <si>
    <t>734</t>
  </si>
  <si>
    <t xml:space="preserve">Ústredné kúrenie - armatúry   </t>
  </si>
  <si>
    <t>734200811.S</t>
  </si>
  <si>
    <t>Demontáž armatúry závitovej s jedným závitom do G 1/2 -0,00045t</t>
  </si>
  <si>
    <t>734209112.S</t>
  </si>
  <si>
    <t>Montáž závitovej armatúry s 2 závitmi do G 1/2</t>
  </si>
  <si>
    <t>pc</t>
  </si>
  <si>
    <t>Ventil radiátorový priamy typ  TS-90 , DN15 s nastaviteľnou reguláciou</t>
  </si>
  <si>
    <t>pc.1</t>
  </si>
  <si>
    <t>Regulačné šróbenie priame typ  RL-5 s prednastavením</t>
  </si>
  <si>
    <t>734223208.S</t>
  </si>
  <si>
    <t>Montáž termostatickej hlavice kvapalinovej jednoduchej</t>
  </si>
  <si>
    <t>pc.2</t>
  </si>
  <si>
    <t>Termostatická hlavica kvapalinová typ -design</t>
  </si>
  <si>
    <t>998734201.S</t>
  </si>
  <si>
    <t>Presun hmôt pre armatúry v objektoch výšky do 6 m</t>
  </si>
  <si>
    <t>998734293.S</t>
  </si>
  <si>
    <t>Armatúry, prípl.za presun nad vymedz. najväčšiu dopravnú vzdialenosť do 500 m</t>
  </si>
  <si>
    <t>735</t>
  </si>
  <si>
    <t xml:space="preserve">Ústredné kúrenie - vykurovacie telesá   </t>
  </si>
  <si>
    <t>735110911.S</t>
  </si>
  <si>
    <t>Oprava vykurovacieho telesa článkového liatinového, pretesnenie radiátorovej ružice</t>
  </si>
  <si>
    <t>735111810.S</t>
  </si>
  <si>
    <t>Demontáž vykurovacích telies liatinových článkových,  -0,02380t</t>
  </si>
  <si>
    <t>735112030.S</t>
  </si>
  <si>
    <t>Montáž vykurovacieho telesa článkového liatinového pripojovacia rozteč 500 mm dĺžky 1000-1200 mm</t>
  </si>
  <si>
    <t>735154140.S</t>
  </si>
  <si>
    <t>Montáž vykurovacieho telesa panelového dvojradového výšky 600 mm/ dĺžky 400-600 mm</t>
  </si>
  <si>
    <t>-1487003996</t>
  </si>
  <si>
    <t>484530065700</t>
  </si>
  <si>
    <t>Teleso vykurovacie doskové dvojpanelové oceľové  22K, vxl 600x600 mm s bočným pripojením a dvoma konvektormi</t>
  </si>
  <si>
    <t>1655043301</t>
  </si>
  <si>
    <t>735191901.S</t>
  </si>
  <si>
    <t>Vyskúšanie vykurovacích telies po oprave tlakom oceľových alebo liatinových</t>
  </si>
  <si>
    <t>735191910.S</t>
  </si>
  <si>
    <t>Napustenie vody do vykurovacieho systému vrátane potrubia o v. pl. vykurovacích telies</t>
  </si>
  <si>
    <t>998735201.S</t>
  </si>
  <si>
    <t>Presun hmôt pre vykurovacie telesá v objektoch výšky do 6 m</t>
  </si>
  <si>
    <t>998735293.S</t>
  </si>
  <si>
    <t>Vykurovacie telesá, prípl.za presun nad vymedz. najväčšiu dopr. vzdial. do 500 m</t>
  </si>
  <si>
    <t xml:space="preserve">Nátery   </t>
  </si>
  <si>
    <t>783312220.S</t>
  </si>
  <si>
    <t>Nátery vykur.telies olejové oceľových radiátorov článkových dvojnás. 1x email - 105µm</t>
  </si>
  <si>
    <t>783424340.S</t>
  </si>
  <si>
    <t>Nátery kov.potr.a armatúr syntetické potrubie do DN 50 mm dvojnás. 1x email a základný náter - 140µm</t>
  </si>
  <si>
    <t>HZS</t>
  </si>
  <si>
    <t xml:space="preserve">Hodinové zúčtovacie sadzby   </t>
  </si>
  <si>
    <t>HZS000111.S</t>
  </si>
  <si>
    <t>Stavebno montážne práce menej náročne, pomocné alebo manupulačné (Tr. 1) v rozsahu viac ako 8 hodín</t>
  </si>
  <si>
    <t>hod</t>
  </si>
  <si>
    <t>262144</t>
  </si>
  <si>
    <t>4-VZT - Vzduchotechnika</t>
  </si>
  <si>
    <t xml:space="preserve">    769 - Montáže vzduchotechnických zariadení</t>
  </si>
  <si>
    <t>HZS - Hodinové zúčtovacie sadzby</t>
  </si>
  <si>
    <t>769</t>
  </si>
  <si>
    <t>Montáže vzduchotechnických zariadení</t>
  </si>
  <si>
    <t>429520002000.S</t>
  </si>
  <si>
    <t>"Vonkajšia multisplitová jednotka, chladenie Qch=5,0kW, Qvyk=5,5kW, chladivo R-32, Rozmer 550x765x285mm"Vonkajšia mu, 41kg,  el. príkon 1,3 kW, 230 V/1/50 Hz,  Prepojovacie potrubie chladiva 6,4mm / 9,5mm – 2 kS, konzola, poz. č. 1.1</t>
  </si>
  <si>
    <t>sub</t>
  </si>
  <si>
    <t>769060030.S</t>
  </si>
  <si>
    <t>Montáž klimatizačnej jednotky vnútornej kazetovej jednocestnej pre objem miestnosti 65 m3</t>
  </si>
  <si>
    <t>769060230.S</t>
  </si>
  <si>
    <t>Montáž klimatizačnej jednotky vonkajšej jednofázové napájanie (max. 2 vnút. jednotky)</t>
  </si>
  <si>
    <t>429520006500.S</t>
  </si>
  <si>
    <t>"Vnútorná kazetová jednotka, chladenie Qch=3,5 kW, Qvyk=4,0kW, Chladivo R-32, Rozmer 260x575x575mm, 16kg, 0,05kW, 230 V/1/50 Hz, Prepojovacie potrubie chladiva 6,4 mm / 9,5 mm s vonk. jednotkou, ovládanie dekor. panel, poz.č.1.2,1.3</t>
  </si>
  <si>
    <t>769060500.S</t>
  </si>
  <si>
    <t>Montáž medeného potrubia predizolovaného d 6 mm (1/4"x0,8)</t>
  </si>
  <si>
    <t>196350001600.S</t>
  </si>
  <si>
    <t>Rúra medená predizolovaná d 6 mm (1/4"x0,8), pre chladiarensku techniku</t>
  </si>
  <si>
    <t>769060505.S</t>
  </si>
  <si>
    <t>Montáž medeného potrubia predizolovaného d 10 mm (3/8"x0,8)</t>
  </si>
  <si>
    <t>196350001700.S</t>
  </si>
  <si>
    <t>Rúra medená predizolovaná d 10 mm (3/8"x0,8), pre chladiarensku techniku</t>
  </si>
  <si>
    <t>429750000700.S</t>
  </si>
  <si>
    <t>Ocel. konštrukcia pre montáž vonk. jednotky dod. + montáž</t>
  </si>
  <si>
    <t>429720028700</t>
  </si>
  <si>
    <t>Potrubie pre odvod kondenzátu, rurka HDPE DN25, sucha zapachová uzavierka, dod. + montáž</t>
  </si>
  <si>
    <t>998769201.S</t>
  </si>
  <si>
    <t>Presun hmôt pre montáž vzduchotechnických zariadení v stavbe (objekte) výšky do 7 m</t>
  </si>
  <si>
    <t>998769291.S</t>
  </si>
  <si>
    <t>Príplatok za zväčšený presun vzduchotechnických zariadení nad vymedzenú najväčšiu dopravnú vzdialenosť po stavenisku do 1 km</t>
  </si>
  <si>
    <t>Hodinové zúčtovacie sadzby</t>
  </si>
  <si>
    <t>HZS000112.S</t>
  </si>
  <si>
    <t>Skúšky, revízie, uvedenie do prevádzky, doplnenie chladiva</t>
  </si>
  <si>
    <t>5-ELI - Elektroinštalácie</t>
  </si>
  <si>
    <t xml:space="preserve">HSV - Práce a dodávky HSV   </t>
  </si>
  <si>
    <t xml:space="preserve">    9 - Ostatné konštrukcie a práce-búranie   </t>
  </si>
  <si>
    <t xml:space="preserve">M - Práce a dodávky M   </t>
  </si>
  <si>
    <t xml:space="preserve">    21-M - Elektromontáže   </t>
  </si>
  <si>
    <t xml:space="preserve">Práce a dodávky HSV   </t>
  </si>
  <si>
    <t xml:space="preserve">Ostatné konštrukcie a práce-búranie   </t>
  </si>
  <si>
    <t>969011121</t>
  </si>
  <si>
    <t>Vybúranie drážky 30x30mm</t>
  </si>
  <si>
    <t>969011131</t>
  </si>
  <si>
    <t>Vybúranie drážky 50x50mm</t>
  </si>
  <si>
    <t>971024561</t>
  </si>
  <si>
    <t>Vybúranie otvorov v murive - pre rozvádzač</t>
  </si>
  <si>
    <t>971033131</t>
  </si>
  <si>
    <t>Vybúranie otvoru v murive tehl. priemeru profilu do 60 mm - pre prístrojovú krabicu</t>
  </si>
  <si>
    <t xml:space="preserve">Práce a dodávky M   </t>
  </si>
  <si>
    <t>21-M</t>
  </si>
  <si>
    <t xml:space="preserve">Elektromontáže   </t>
  </si>
  <si>
    <t>210010109</t>
  </si>
  <si>
    <t>Lišta elektroinštalačná z PVC 40x20, uložená pevne, vkladacia</t>
  </si>
  <si>
    <t>345750065100</t>
  </si>
  <si>
    <t xml:space="preserve">Lišta hranatá z PVC, LHD 40X20 mm, </t>
  </si>
  <si>
    <t>256</t>
  </si>
  <si>
    <t>210010114</t>
  </si>
  <si>
    <t>Lišta elektroinštalačná z PVC 120x40, uložená pevne, vkladacia</t>
  </si>
  <si>
    <t>345750057300</t>
  </si>
  <si>
    <t>Kanál elektroinštalačný HD z PVC, EKD 120x40 mm</t>
  </si>
  <si>
    <t>210010301</t>
  </si>
  <si>
    <t>Krabica prístrojová bez zapojenia (1901, KP 68, KZ 3)</t>
  </si>
  <si>
    <t>3450915000</t>
  </si>
  <si>
    <t>Krabica univerzálna  typ: KU 68 LA/1 111001027</t>
  </si>
  <si>
    <t>3450644300</t>
  </si>
  <si>
    <t>Svorka WAGO 273-104</t>
  </si>
  <si>
    <t>210010321</t>
  </si>
  <si>
    <t>Krabica (1903, KR 68) odbočná s viečkom, svorkovnicou vrátane zapojenia, kruhová</t>
  </si>
  <si>
    <t>3450907510</t>
  </si>
  <si>
    <t>Krabica KU 68-1903</t>
  </si>
  <si>
    <t>210010331</t>
  </si>
  <si>
    <t>Krabica pre lištový rozvod typ 2789 bez zapojenia</t>
  </si>
  <si>
    <t>345750058500</t>
  </si>
  <si>
    <t>Krabica prístrojová z PVC pre parapetné kanály PK, šxvxh 71x75x60 mm</t>
  </si>
  <si>
    <t>210010333</t>
  </si>
  <si>
    <t>Krabica pre lištový rozvod typ 6481-14</t>
  </si>
  <si>
    <t>345410013500</t>
  </si>
  <si>
    <t>Krabica lištová PVC univerzálna 6480-10 šxvxh 82x82x15 mm</t>
  </si>
  <si>
    <t>210020001.S</t>
  </si>
  <si>
    <t>Káblové vešiaky a závesy, hák pre voľné uloženie kábla z pásky 30 x 3 mm</t>
  </si>
  <si>
    <t>005963</t>
  </si>
  <si>
    <t>Príchytka GRIP 2031M/30</t>
  </si>
  <si>
    <t>KS</t>
  </si>
  <si>
    <t>210100251</t>
  </si>
  <si>
    <t>Ukončenie celoplastových káblov zmrašť. záklopkou alebo páskou do 4 x 10 mm2</t>
  </si>
  <si>
    <t>210100259</t>
  </si>
  <si>
    <t>Ukončenie celoplastových káblov zmrašť. záklopkou alebo páskou do 5 x 10 mm2</t>
  </si>
  <si>
    <t>210110001</t>
  </si>
  <si>
    <t>Jednopólový spínač - radenie 1, nástenný pre prostredie obyčajné alebo vlhké vrátane zapojenia</t>
  </si>
  <si>
    <t>3450201320</t>
  </si>
  <si>
    <t>Spínač 1</t>
  </si>
  <si>
    <t>210110003</t>
  </si>
  <si>
    <t>Sériový spínač (prepínač) -  radenie 5, nástenný pre prostredie obyčajné alebo vlhké vrátane zapojenia</t>
  </si>
  <si>
    <t>3450201480</t>
  </si>
  <si>
    <t>Prepínač 5</t>
  </si>
  <si>
    <t>210111011</t>
  </si>
  <si>
    <t>Domová zásuvka polozapustená alebo zapustená vrátane zapojenia 10/16 A 250 V 2P + Z</t>
  </si>
  <si>
    <t>345510001900</t>
  </si>
  <si>
    <t>Zásuvka  jednoduchá, 16A/230V</t>
  </si>
  <si>
    <t>210111012</t>
  </si>
  <si>
    <t>Domová zásuvka polozapustená alebo zapustená, 10/16 A 250 V 2P + Z 2 x zapojenie</t>
  </si>
  <si>
    <t>3450359300</t>
  </si>
  <si>
    <t>Zásuvka dvojnásobná 16A/230V,</t>
  </si>
  <si>
    <t>3450360000</t>
  </si>
  <si>
    <t>Prepäťová ochrana pre zásuvku D / T3</t>
  </si>
  <si>
    <t>210120401.S</t>
  </si>
  <si>
    <t>Istič vzduchový jednopólový do 63 A</t>
  </si>
  <si>
    <t>210120404</t>
  </si>
  <si>
    <t>Istič vzduchový trojpólový do 63 A</t>
  </si>
  <si>
    <t>OEZ:44300</t>
  </si>
  <si>
    <t>Vypínač 32A/3PÓL</t>
  </si>
  <si>
    <t>OEZ:38362</t>
  </si>
  <si>
    <t>Kombinovaný zvodič bleskových prúdov a prepätia , typ 1+2, Iimp 25 kA, UcAC 350 V,výmenné moduly,iskrisko,varistor,</t>
  </si>
  <si>
    <t>3580760180</t>
  </si>
  <si>
    <t>Istič LPN-20B-3</t>
  </si>
  <si>
    <t>358220000500.S</t>
  </si>
  <si>
    <t>Istič 1P, 16 A, charakteristika B, 6 kA, 1 modul</t>
  </si>
  <si>
    <t>358220000300.S</t>
  </si>
  <si>
    <t>Istič 1P, 10 A, charakteristika B, 6 kA, 1 modul</t>
  </si>
  <si>
    <t>358220042300.S</t>
  </si>
  <si>
    <t>Istič 3P, 16 A, charakteristika B, 6 kA, 3 moduly</t>
  </si>
  <si>
    <t>358220051500.S</t>
  </si>
  <si>
    <t>Istič 3P, 25 A, charakteristika B, 16 kA, 3 moduly</t>
  </si>
  <si>
    <t>358230002200</t>
  </si>
  <si>
    <t>Prúdový chránič s istením DX3 1P+N, charakteristika C, 10 A, 6000 A/10 kA, 30 mA, typ AC, 2 moduly</t>
  </si>
  <si>
    <t>358230001400</t>
  </si>
  <si>
    <t>Prúdový chránič s istením DX3 1P+N, charakteristika B, 16 A, 6000 A/10 kA, 30 mA, typ A, 2 moduly</t>
  </si>
  <si>
    <t>210190001</t>
  </si>
  <si>
    <t>Montáž oceľoplechovej rozvodnice do váhy 20 kg</t>
  </si>
  <si>
    <t>3571201000</t>
  </si>
  <si>
    <t>Rozvádzač nástenný 3x 14 modulov, IP20</t>
  </si>
  <si>
    <t>210190002.S</t>
  </si>
  <si>
    <t>Montáž oceľoplechovej rozvodnice do váhy 50 kg</t>
  </si>
  <si>
    <t>357150000100.S</t>
  </si>
  <si>
    <t>Rozvodnicová skriňa oceľoplechová zapustená, šxv 550x510 mm, počet radov 3, modulov v rade 24, IP43</t>
  </si>
  <si>
    <t>210200012</t>
  </si>
  <si>
    <t>Svietidlo interierové</t>
  </si>
  <si>
    <t>3486301272</t>
  </si>
  <si>
    <t>Stropné  svietidlo LED 6W, IP20,</t>
  </si>
  <si>
    <t>3480571580</t>
  </si>
  <si>
    <t>LED svietidlo teplá biela 30W, 3000lm</t>
  </si>
  <si>
    <t>348150000200</t>
  </si>
  <si>
    <t>Svietidlo núdzové nástenné s autonómnou batériou, LED, 3W, 3 hod., len núdzový režim</t>
  </si>
  <si>
    <t>210220300</t>
  </si>
  <si>
    <t>Ochranné pospájanie v práčovniach, kúpeľniach, voľne ulož.,alebo v omietke Cu 4-16mm2</t>
  </si>
  <si>
    <t>341110011400.S</t>
  </si>
  <si>
    <t>Vodič medený CY 6 mm2</t>
  </si>
  <si>
    <t>210800068</t>
  </si>
  <si>
    <t>Vodič medený uložený pod omietkou CYKYlo  450/750 V  3x1,5mm2</t>
  </si>
  <si>
    <t>3410350085</t>
  </si>
  <si>
    <t>CYKY 3x1,5 Kábel pre pevné uloženie, medený STN</t>
  </si>
  <si>
    <t>210800069</t>
  </si>
  <si>
    <t>Vodič medený uložený pod omietkou CYKYlo  450/750 V  3x2,5mm2</t>
  </si>
  <si>
    <t>3410350086</t>
  </si>
  <si>
    <t>CYKY 3x2,5 Kábel pre pevné uloženie, medený STN</t>
  </si>
  <si>
    <t>210800123</t>
  </si>
  <si>
    <t>Kábel medený uložený voľne CYKY 450/750 V 5x10</t>
  </si>
  <si>
    <t>341110002300</t>
  </si>
  <si>
    <t>Kábel medený CYKY 5x10 mm2</t>
  </si>
  <si>
    <t>210800238.S</t>
  </si>
  <si>
    <t>Kábel medený uložený pod omietkou CYKY  450/750 V  5x1,5mm2</t>
  </si>
  <si>
    <t>341110001900.S</t>
  </si>
  <si>
    <t>Kábel medený CYKY 5x1,5 mm2</t>
  </si>
  <si>
    <t>MD</t>
  </si>
  <si>
    <t>Mimostavenisková doprava</t>
  </si>
  <si>
    <t>MV</t>
  </si>
  <si>
    <t>Murárske výpomoci</t>
  </si>
  <si>
    <t>PD</t>
  </si>
  <si>
    <t>Presun dodávok</t>
  </si>
  <si>
    <t>PM</t>
  </si>
  <si>
    <t>Podružný materiál</t>
  </si>
  <si>
    <t>126</t>
  </si>
  <si>
    <t>PPV</t>
  </si>
  <si>
    <t>Podiel pridružených výkonov</t>
  </si>
  <si>
    <t>128</t>
  </si>
  <si>
    <t>HZS000112</t>
  </si>
  <si>
    <t>Stavebno montážne práce náročnejšie, ucelené, obtiažne, rutinné (Tr. 2) v rozsahu viac ako 8 hodín náročnejšie</t>
  </si>
  <si>
    <t>130</t>
  </si>
  <si>
    <t>HZS000114</t>
  </si>
  <si>
    <t>Stavebno montážne práce najnáročnejšie na odbornosť - prehliadky pracoviska a revízie (Tr 4) v rozsahu viac ako 8 hodín</t>
  </si>
  <si>
    <t>132</t>
  </si>
  <si>
    <t>ZOZNAM FIGÚR</t>
  </si>
  <si>
    <t>Výmera</t>
  </si>
  <si>
    <t xml:space="preserve"> 1-ASR</t>
  </si>
  <si>
    <t>Použitie figúry:</t>
  </si>
  <si>
    <t>oškrabanie malieb</t>
  </si>
  <si>
    <t>oškrabanie starých náterov</t>
  </si>
  <si>
    <t>vnútorné ostenia</t>
  </si>
  <si>
    <t>samonivelačka pod podlahovinu</t>
  </si>
  <si>
    <t>zámková dlažba</t>
  </si>
  <si>
    <t>Šikmá schodisková plošina pre osoby s obmedzenou schopnosťou pohybu, nosnosť 225 kg, max. uhol stúpania 70°, zdvih 1,23 m, dĺžka dráhy do 4,0 m -  dodávka a montáž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</si>
</sst>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2" x14ac:knownFonts="1">
    <font>
      <sz val="8"/>
      <name val="Arial CE"/>
      <family val="2"/>
      <charset val="1"/>
    </font>
    <font>
      <sz val="8"/>
      <color rgb="FFFFFFFF"/>
      <name val="Arial CE"/>
      <charset val="1"/>
    </font>
    <font>
      <sz val="8"/>
      <color rgb="FF3366FF"/>
      <name val="Arial CE"/>
      <charset val="1"/>
    </font>
    <font>
      <b/>
      <sz val="14"/>
      <name val="Arial CE"/>
      <charset val="1"/>
    </font>
    <font>
      <b/>
      <sz val="12"/>
      <color rgb="FF969696"/>
      <name val="Arial CE"/>
      <charset val="1"/>
    </font>
    <font>
      <sz val="10"/>
      <color rgb="FF969696"/>
      <name val="Arial CE"/>
      <charset val="1"/>
    </font>
    <font>
      <sz val="10"/>
      <name val="Arial CE"/>
      <charset val="1"/>
    </font>
    <font>
      <b/>
      <sz val="8"/>
      <color rgb="FF969696"/>
      <name val="Arial CE"/>
      <charset val="1"/>
    </font>
    <font>
      <b/>
      <sz val="11"/>
      <name val="Arial CE"/>
      <charset val="1"/>
    </font>
    <font>
      <sz val="10"/>
      <color rgb="FF464646"/>
      <name val="Arial CE"/>
      <charset val="1"/>
    </font>
    <font>
      <b/>
      <sz val="10"/>
      <name val="Arial CE"/>
      <charset val="1"/>
    </font>
    <font>
      <b/>
      <sz val="10"/>
      <color rgb="FF969696"/>
      <name val="Arial CE"/>
      <charset val="1"/>
    </font>
    <font>
      <b/>
      <sz val="12"/>
      <name val="Arial CE"/>
      <charset val="1"/>
    </font>
    <font>
      <b/>
      <sz val="10"/>
      <color rgb="FF464646"/>
      <name val="Arial CE"/>
      <charset val="1"/>
    </font>
    <font>
      <sz val="10"/>
      <name val="Arial CE"/>
      <family val="2"/>
      <charset val="1"/>
    </font>
    <font>
      <sz val="12"/>
      <color rgb="FF969696"/>
      <name val="Arial CE"/>
      <charset val="1"/>
    </font>
    <font>
      <sz val="9"/>
      <name val="Arial CE"/>
      <charset val="1"/>
    </font>
    <font>
      <sz val="9"/>
      <color rgb="FF969696"/>
      <name val="Arial CE"/>
      <charset val="1"/>
    </font>
    <font>
      <b/>
      <sz val="12"/>
      <color rgb="FF960000"/>
      <name val="Arial CE"/>
      <charset val="1"/>
    </font>
    <font>
      <sz val="12"/>
      <name val="Arial CE"/>
      <charset val="1"/>
    </font>
    <font>
      <sz val="18"/>
      <color rgb="FF0000FF"/>
      <name val="Wingdings 2"/>
      <charset val="1"/>
    </font>
    <font>
      <u/>
      <sz val="11"/>
      <color rgb="FF0000FF"/>
      <name val="Calibri"/>
      <charset val="1"/>
    </font>
    <font>
      <sz val="11"/>
      <name val="Arial CE"/>
      <charset val="1"/>
    </font>
    <font>
      <b/>
      <sz val="11"/>
      <color rgb="FF003366"/>
      <name val="Arial CE"/>
      <charset val="1"/>
    </font>
    <font>
      <sz val="11"/>
      <color rgb="FF003366"/>
      <name val="Arial CE"/>
      <charset val="1"/>
    </font>
    <font>
      <sz val="11"/>
      <color rgb="FF969696"/>
      <name val="Arial CE"/>
      <charset val="1"/>
    </font>
    <font>
      <sz val="10"/>
      <color rgb="FF003366"/>
      <name val="Arial CE"/>
      <charset val="1"/>
    </font>
    <font>
      <sz val="8"/>
      <color rgb="FF000000"/>
      <name val="Arial CE"/>
      <charset val="1"/>
    </font>
    <font>
      <sz val="10"/>
      <color rgb="FF3366FF"/>
      <name val="Arial CE"/>
      <charset val="1"/>
    </font>
    <font>
      <sz val="8"/>
      <color rgb="FF969696"/>
      <name val="Arial CE"/>
      <charset val="1"/>
    </font>
    <font>
      <b/>
      <sz val="12"/>
      <color rgb="FF800000"/>
      <name val="Arial CE"/>
      <charset val="1"/>
    </font>
    <font>
      <sz val="12"/>
      <color rgb="FF003366"/>
      <name val="Arial CE"/>
      <charset val="1"/>
    </font>
    <font>
      <sz val="8"/>
      <color rgb="FF960000"/>
      <name val="Arial CE"/>
      <charset val="1"/>
    </font>
    <font>
      <b/>
      <sz val="8"/>
      <name val="Arial CE"/>
      <charset val="1"/>
    </font>
    <font>
      <sz val="8"/>
      <color rgb="FF003366"/>
      <name val="Arial CE"/>
      <charset val="1"/>
    </font>
    <font>
      <sz val="8"/>
      <color rgb="FF505050"/>
      <name val="Arial CE"/>
      <charset val="1"/>
    </font>
    <font>
      <sz val="7"/>
      <color rgb="FF969696"/>
      <name val="Arial CE"/>
      <charset val="1"/>
    </font>
    <font>
      <sz val="8"/>
      <color rgb="FFFF0000"/>
      <name val="Arial CE"/>
      <charset val="1"/>
    </font>
    <font>
      <i/>
      <sz val="9"/>
      <color rgb="FF0000FF"/>
      <name val="Arial CE"/>
      <charset val="1"/>
    </font>
    <font>
      <i/>
      <sz val="8"/>
      <color rgb="FF0000FF"/>
      <name val="Arial CE"/>
      <charset val="1"/>
    </font>
    <font>
      <sz val="8"/>
      <color rgb="FF0000A8"/>
      <name val="Arial CE"/>
      <charset val="1"/>
    </font>
    <font>
      <b/>
      <sz val="9"/>
      <name val="Arial CE"/>
      <charset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BEBEBE"/>
      </patternFill>
    </fill>
    <fill>
      <patternFill patternType="solid">
        <fgColor rgb="FFFFFFCC"/>
        <bgColor rgb="FFFFFFFF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C0C0C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auto="1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1" fillId="0" borderId="0" applyBorder="0" applyProtection="0"/>
  </cellStyleXfs>
  <cellXfs count="263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3" borderId="0" xfId="0" applyFont="1" applyFill="1" applyAlignment="1" applyProtection="1">
      <alignment horizontal="left" vertical="center"/>
      <protection locked="0"/>
    </xf>
    <xf numFmtId="49" fontId="6" fillId="3" borderId="0" xfId="0" applyNumberFormat="1" applyFont="1" applyFill="1" applyAlignment="1" applyProtection="1">
      <alignment horizontal="left" vertical="center"/>
      <protection locked="0"/>
    </xf>
    <xf numFmtId="0" fontId="0" fillId="0" borderId="4" xfId="0" applyBorder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12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12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" fontId="15" fillId="0" borderId="18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4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Border="1" applyAlignment="1" applyProtection="1">
      <alignment horizontal="center" vertical="center"/>
    </xf>
    <xf numFmtId="0" fontId="22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25" fillId="0" borderId="18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4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164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4" fontId="5" fillId="0" borderId="14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5" fillId="3" borderId="19" xfId="0" applyNumberFormat="1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Border="1" applyAlignment="1">
      <alignment vertical="center"/>
    </xf>
    <xf numFmtId="0" fontId="18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165" fontId="6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4" fontId="6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12" fillId="5" borderId="6" xfId="0" applyFont="1" applyFill="1" applyBorder="1" applyAlignment="1">
      <alignment horizontal="left" vertical="center"/>
    </xf>
    <xf numFmtId="0" fontId="12" fillId="5" borderId="7" xfId="0" applyFont="1" applyFill="1" applyBorder="1" applyAlignment="1">
      <alignment horizontal="right" vertical="center"/>
    </xf>
    <xf numFmtId="0" fontId="12" fillId="5" borderId="7" xfId="0" applyFont="1" applyFill="1" applyBorder="1" applyAlignment="1">
      <alignment horizontal="center" vertical="center"/>
    </xf>
    <xf numFmtId="4" fontId="12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16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3" xfId="0" applyFont="1" applyBorder="1" applyAlignment="1">
      <alignment vertical="center"/>
    </xf>
    <xf numFmtId="0" fontId="31" fillId="0" borderId="20" xfId="0" applyFont="1" applyBorder="1" applyAlignment="1">
      <alignment horizontal="left" vertical="center"/>
    </xf>
    <xf numFmtId="0" fontId="31" fillId="0" borderId="20" xfId="0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3" xfId="0" applyFont="1" applyBorder="1" applyAlignment="1">
      <alignment vertical="center"/>
    </xf>
    <xf numFmtId="0" fontId="26" fillId="0" borderId="20" xfId="0" applyFont="1" applyBorder="1" applyAlignment="1">
      <alignment horizontal="left" vertical="center"/>
    </xf>
    <xf numFmtId="0" fontId="26" fillId="0" borderId="20" xfId="0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4" fontId="26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4" fontId="18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18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34" fillId="0" borderId="0" xfId="0" applyFont="1" applyAlignment="1"/>
    <xf numFmtId="0" fontId="34" fillId="0" borderId="3" xfId="0" applyFont="1" applyBorder="1" applyAlignment="1"/>
    <xf numFmtId="0" fontId="34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4" fillId="0" borderId="0" xfId="0" applyFont="1" applyAlignment="1" applyProtection="1">
      <protection locked="0"/>
    </xf>
    <xf numFmtId="4" fontId="31" fillId="0" borderId="0" xfId="0" applyNumberFormat="1" applyFont="1" applyAlignment="1"/>
    <xf numFmtId="0" fontId="34" fillId="0" borderId="18" xfId="0" applyFont="1" applyBorder="1" applyAlignment="1"/>
    <xf numFmtId="0" fontId="34" fillId="0" borderId="0" xfId="0" applyFont="1" applyBorder="1" applyAlignment="1"/>
    <xf numFmtId="166" fontId="34" fillId="0" borderId="0" xfId="0" applyNumberFormat="1" applyFont="1" applyBorder="1" applyAlignment="1"/>
    <xf numFmtId="166" fontId="34" fillId="0" borderId="14" xfId="0" applyNumberFormat="1" applyFont="1" applyBorder="1" applyAlignment="1"/>
    <xf numFmtId="0" fontId="34" fillId="0" borderId="0" xfId="0" applyFont="1" applyAlignment="1">
      <alignment horizontal="center"/>
    </xf>
    <xf numFmtId="4" fontId="34" fillId="0" borderId="0" xfId="0" applyNumberFormat="1" applyFont="1" applyAlignment="1">
      <alignment vertical="center"/>
    </xf>
    <xf numFmtId="0" fontId="26" fillId="0" borderId="0" xfId="0" applyFont="1" applyAlignment="1">
      <alignment horizontal="left"/>
    </xf>
    <xf numFmtId="4" fontId="26" fillId="0" borderId="0" xfId="0" applyNumberFormat="1" applyFont="1" applyAlignment="1"/>
    <xf numFmtId="0" fontId="16" fillId="0" borderId="23" xfId="0" applyFont="1" applyBorder="1" applyAlignment="1" applyProtection="1">
      <alignment horizontal="center" vertical="center"/>
      <protection locked="0"/>
    </xf>
    <xf numFmtId="49" fontId="16" fillId="0" borderId="23" xfId="0" applyNumberFormat="1" applyFont="1" applyBorder="1" applyAlignment="1" applyProtection="1">
      <alignment horizontal="left" vertical="center" wrapText="1"/>
      <protection locked="0"/>
    </xf>
    <xf numFmtId="0" fontId="16" fillId="0" borderId="23" xfId="0" applyFont="1" applyBorder="1" applyAlignment="1" applyProtection="1">
      <alignment horizontal="left" vertical="center" wrapText="1"/>
      <protection locked="0"/>
    </xf>
    <xf numFmtId="0" fontId="16" fillId="0" borderId="23" xfId="0" applyFont="1" applyBorder="1" applyAlignment="1" applyProtection="1">
      <alignment horizontal="center" vertical="center" wrapText="1"/>
      <protection locked="0"/>
    </xf>
    <xf numFmtId="167" fontId="16" fillId="0" borderId="23" xfId="0" applyNumberFormat="1" applyFont="1" applyBorder="1" applyAlignment="1" applyProtection="1">
      <alignment vertical="center"/>
      <protection locked="0"/>
    </xf>
    <xf numFmtId="4" fontId="16" fillId="3" borderId="23" xfId="0" applyNumberFormat="1" applyFont="1" applyFill="1" applyBorder="1" applyAlignment="1" applyProtection="1">
      <alignment vertical="center"/>
      <protection locked="0"/>
    </xf>
    <xf numFmtId="4" fontId="16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17" fillId="3" borderId="18" xfId="0" applyFont="1" applyFill="1" applyBorder="1" applyAlignment="1" applyProtection="1">
      <alignment horizontal="left" vertical="center"/>
      <protection locked="0"/>
    </xf>
    <xf numFmtId="0" fontId="17" fillId="0" borderId="0" xfId="0" applyFont="1" applyBorder="1" applyAlignment="1">
      <alignment horizontal="center" vertical="center"/>
    </xf>
    <xf numFmtId="166" fontId="17" fillId="0" borderId="0" xfId="0" applyNumberFormat="1" applyFont="1" applyBorder="1" applyAlignment="1">
      <alignment vertical="center"/>
    </xf>
    <xf numFmtId="166" fontId="17" fillId="0" borderId="14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35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167" fontId="35" fillId="0" borderId="0" xfId="0" applyNumberFormat="1" applyFont="1" applyAlignment="1">
      <alignment vertical="center"/>
    </xf>
    <xf numFmtId="0" fontId="35" fillId="0" borderId="0" xfId="0" applyFont="1" applyAlignment="1" applyProtection="1">
      <alignment vertical="center"/>
      <protection locked="0"/>
    </xf>
    <xf numFmtId="0" fontId="35" fillId="0" borderId="18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14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167" fontId="37" fillId="0" borderId="0" xfId="0" applyNumberFormat="1" applyFont="1" applyAlignment="1">
      <alignment vertical="center"/>
    </xf>
    <xf numFmtId="0" fontId="37" fillId="0" borderId="0" xfId="0" applyFont="1" applyAlignment="1" applyProtection="1">
      <alignment vertical="center"/>
      <protection locked="0"/>
    </xf>
    <xf numFmtId="0" fontId="37" fillId="0" borderId="18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37" fillId="0" borderId="14" xfId="0" applyFont="1" applyBorder="1" applyAlignment="1">
      <alignment vertical="center"/>
    </xf>
    <xf numFmtId="0" fontId="38" fillId="0" borderId="23" xfId="0" applyFont="1" applyBorder="1" applyAlignment="1" applyProtection="1">
      <alignment horizontal="center" vertical="center"/>
      <protection locked="0"/>
    </xf>
    <xf numFmtId="49" fontId="38" fillId="0" borderId="23" xfId="0" applyNumberFormat="1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167" fontId="38" fillId="0" borderId="23" xfId="0" applyNumberFormat="1" applyFont="1" applyBorder="1" applyAlignment="1" applyProtection="1">
      <alignment vertical="center"/>
      <protection locked="0"/>
    </xf>
    <xf numFmtId="4" fontId="38" fillId="3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  <protection locked="0"/>
    </xf>
    <xf numFmtId="0" fontId="39" fillId="0" borderId="23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8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3" xfId="0" applyFont="1" applyBorder="1" applyAlignment="1">
      <alignment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167" fontId="40" fillId="0" borderId="0" xfId="0" applyNumberFormat="1" applyFont="1" applyAlignment="1">
      <alignment vertical="center"/>
    </xf>
    <xf numFmtId="0" fontId="40" fillId="0" borderId="0" xfId="0" applyFont="1" applyAlignment="1" applyProtection="1">
      <alignment vertical="center"/>
      <protection locked="0"/>
    </xf>
    <xf numFmtId="0" fontId="40" fillId="0" borderId="18" xfId="0" applyFont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17" fillId="3" borderId="19" xfId="0" applyFont="1" applyFill="1" applyBorder="1" applyAlignment="1" applyProtection="1">
      <alignment horizontal="left" vertical="center"/>
      <protection locked="0"/>
    </xf>
    <xf numFmtId="0" fontId="17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17" fillId="0" borderId="20" xfId="0" applyNumberFormat="1" applyFont="1" applyBorder="1" applyAlignment="1">
      <alignment vertical="center"/>
    </xf>
    <xf numFmtId="166" fontId="17" fillId="0" borderId="21" xfId="0" applyNumberFormat="1" applyFont="1" applyBorder="1" applyAlignment="1">
      <alignment vertical="center"/>
    </xf>
    <xf numFmtId="167" fontId="16" fillId="3" borderId="23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left" vertical="center" wrapText="1"/>
    </xf>
    <xf numFmtId="0" fontId="41" fillId="0" borderId="15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7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26" fillId="3" borderId="0" xfId="0" applyFont="1" applyFill="1" applyBorder="1" applyAlignment="1" applyProtection="1">
      <alignment horizontal="left" vertical="center"/>
      <protection locked="0"/>
    </xf>
    <xf numFmtId="4" fontId="26" fillId="3" borderId="0" xfId="0" applyNumberFormat="1" applyFont="1" applyFill="1" applyBorder="1" applyAlignment="1" applyProtection="1">
      <alignment vertical="center"/>
      <protection locked="0"/>
    </xf>
    <xf numFmtId="4" fontId="26" fillId="0" borderId="0" xfId="0" applyNumberFormat="1" applyFont="1" applyBorder="1" applyAlignment="1">
      <alignment vertical="center"/>
    </xf>
    <xf numFmtId="4" fontId="18" fillId="5" borderId="0" xfId="0" applyNumberFormat="1" applyFont="1" applyFill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4" fontId="18" fillId="0" borderId="0" xfId="0" applyNumberFormat="1" applyFont="1" applyBorder="1" applyAlignment="1">
      <alignment vertical="center"/>
    </xf>
    <xf numFmtId="0" fontId="23" fillId="0" borderId="0" xfId="0" applyFont="1" applyBorder="1" applyAlignment="1">
      <alignment horizontal="left" vertical="center" wrapText="1"/>
    </xf>
    <xf numFmtId="4" fontId="24" fillId="0" borderId="0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horizontal="right" vertical="center"/>
    </xf>
    <xf numFmtId="0" fontId="15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right" vertical="center"/>
    </xf>
    <xf numFmtId="0" fontId="16" fillId="5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left" vertical="center"/>
    </xf>
    <xf numFmtId="4" fontId="12" fillId="4" borderId="8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165" fontId="6" fillId="0" borderId="0" xfId="0" applyNumberFormat="1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left" vertical="center"/>
    </xf>
    <xf numFmtId="4" fontId="11" fillId="0" borderId="0" xfId="0" applyNumberFormat="1" applyFont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49" fontId="6" fillId="3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A8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0505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0"/>
  <sheetViews>
    <sheetView showGridLines="0" tabSelected="1" zoomScaleNormal="100" workbookViewId="0">
      <selection activeCell="AN8" sqref="AN8"/>
    </sheetView>
  </sheetViews>
  <sheetFormatPr defaultColWidth="8.5" defaultRowHeight="10.5" x14ac:dyDescent="0.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 customWidth="1"/>
  </cols>
  <sheetData>
    <row r="1" spans="1:74" x14ac:dyDescent="0.15">
      <c r="A1" s="1" t="s">
        <v>0</v>
      </c>
      <c r="AZ1" s="1"/>
      <c r="BA1" s="1" t="s">
        <v>1</v>
      </c>
      <c r="BB1" s="1"/>
      <c r="BT1" s="1" t="s">
        <v>2</v>
      </c>
      <c r="BU1" s="1" t="s">
        <v>2</v>
      </c>
      <c r="BV1" s="1" t="s">
        <v>3</v>
      </c>
    </row>
    <row r="2" spans="1:74" ht="36.950000000000003" customHeight="1" x14ac:dyDescent="0.15">
      <c r="AR2" s="252" t="s">
        <v>4</v>
      </c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S2" s="2" t="s">
        <v>5</v>
      </c>
      <c r="BT2" s="2" t="s">
        <v>6</v>
      </c>
    </row>
    <row r="3" spans="1:74" ht="6.95" customHeight="1" x14ac:dyDescent="0.1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5"/>
      <c r="BS3" s="2" t="s">
        <v>5</v>
      </c>
      <c r="BT3" s="2" t="s">
        <v>6</v>
      </c>
    </row>
    <row r="4" spans="1:74" ht="24.95" customHeight="1" x14ac:dyDescent="0.15">
      <c r="B4" s="5"/>
      <c r="D4" s="6" t="s">
        <v>7</v>
      </c>
      <c r="AR4" s="5"/>
      <c r="AS4" s="7" t="s">
        <v>8</v>
      </c>
      <c r="BE4" s="8" t="s">
        <v>9</v>
      </c>
      <c r="BS4" s="2" t="s">
        <v>10</v>
      </c>
    </row>
    <row r="5" spans="1:74" ht="12" customHeight="1" x14ac:dyDescent="0.15">
      <c r="B5" s="5"/>
      <c r="D5" s="9" t="s">
        <v>11</v>
      </c>
      <c r="K5" s="253" t="s">
        <v>12</v>
      </c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R5" s="5"/>
      <c r="BE5" s="254" t="s">
        <v>13</v>
      </c>
      <c r="BS5" s="2" t="s">
        <v>5</v>
      </c>
    </row>
    <row r="6" spans="1:74" ht="36.950000000000003" customHeight="1" x14ac:dyDescent="0.15">
      <c r="B6" s="5"/>
      <c r="D6" s="10" t="s">
        <v>14</v>
      </c>
      <c r="K6" s="255" t="s">
        <v>15</v>
      </c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R6" s="5"/>
      <c r="BE6" s="254"/>
      <c r="BS6" s="2" t="s">
        <v>5</v>
      </c>
    </row>
    <row r="7" spans="1:74" ht="12" customHeight="1" x14ac:dyDescent="0.15">
      <c r="B7" s="5"/>
      <c r="D7" s="11" t="s">
        <v>16</v>
      </c>
      <c r="K7" s="12"/>
      <c r="AK7" s="11" t="s">
        <v>17</v>
      </c>
      <c r="AN7" s="12"/>
      <c r="AR7" s="5"/>
      <c r="BE7" s="254"/>
      <c r="BS7" s="2" t="s">
        <v>5</v>
      </c>
    </row>
    <row r="8" spans="1:74" ht="12" customHeight="1" x14ac:dyDescent="0.15">
      <c r="B8" s="5"/>
      <c r="D8" s="11" t="s">
        <v>18</v>
      </c>
      <c r="K8" s="12" t="s">
        <v>19</v>
      </c>
      <c r="AK8" s="11" t="s">
        <v>20</v>
      </c>
      <c r="AN8" s="13"/>
      <c r="AR8" s="5"/>
      <c r="BE8" s="254"/>
      <c r="BS8" s="2" t="s">
        <v>5</v>
      </c>
    </row>
    <row r="9" spans="1:74" ht="14.45" customHeight="1" x14ac:dyDescent="0.15">
      <c r="B9" s="5"/>
      <c r="AR9" s="5"/>
      <c r="BE9" s="254"/>
      <c r="BS9" s="2" t="s">
        <v>5</v>
      </c>
    </row>
    <row r="10" spans="1:74" ht="12" customHeight="1" x14ac:dyDescent="0.15">
      <c r="B10" s="5"/>
      <c r="D10" s="11" t="s">
        <v>21</v>
      </c>
      <c r="AK10" s="11" t="s">
        <v>22</v>
      </c>
      <c r="AN10" s="12"/>
      <c r="AR10" s="5"/>
      <c r="BE10" s="254"/>
      <c r="BS10" s="2" t="s">
        <v>5</v>
      </c>
    </row>
    <row r="11" spans="1:74" ht="18.399999999999999" customHeight="1" x14ac:dyDescent="0.15">
      <c r="B11" s="5"/>
      <c r="E11" s="12" t="s">
        <v>23</v>
      </c>
      <c r="AK11" s="11" t="s">
        <v>24</v>
      </c>
      <c r="AN11" s="12"/>
      <c r="AR11" s="5"/>
      <c r="BE11" s="254"/>
      <c r="BS11" s="2" t="s">
        <v>5</v>
      </c>
    </row>
    <row r="12" spans="1:74" ht="6.95" customHeight="1" x14ac:dyDescent="0.15">
      <c r="B12" s="5"/>
      <c r="AR12" s="5"/>
      <c r="BE12" s="254"/>
      <c r="BS12" s="2" t="s">
        <v>5</v>
      </c>
    </row>
    <row r="13" spans="1:74" ht="12" customHeight="1" x14ac:dyDescent="0.15">
      <c r="B13" s="5"/>
      <c r="D13" s="11" t="s">
        <v>25</v>
      </c>
      <c r="AK13" s="11" t="s">
        <v>22</v>
      </c>
      <c r="AN13" s="14" t="s">
        <v>26</v>
      </c>
      <c r="AR13" s="5"/>
      <c r="BE13" s="254"/>
      <c r="BS13" s="2" t="s">
        <v>5</v>
      </c>
    </row>
    <row r="14" spans="1:74" ht="12.75" x14ac:dyDescent="0.15">
      <c r="B14" s="5"/>
      <c r="E14" s="256" t="s">
        <v>27</v>
      </c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11" t="s">
        <v>24</v>
      </c>
      <c r="AN14" s="14"/>
      <c r="AR14" s="5"/>
      <c r="BE14" s="254"/>
      <c r="BS14" s="2" t="s">
        <v>5</v>
      </c>
    </row>
    <row r="15" spans="1:74" ht="6.95" customHeight="1" x14ac:dyDescent="0.15">
      <c r="B15" s="5"/>
      <c r="AR15" s="5"/>
      <c r="BE15" s="254"/>
      <c r="BS15" s="2" t="s">
        <v>2</v>
      </c>
    </row>
    <row r="16" spans="1:74" ht="12" customHeight="1" x14ac:dyDescent="0.15">
      <c r="B16" s="5"/>
      <c r="D16" s="11" t="s">
        <v>28</v>
      </c>
      <c r="AK16" s="11" t="s">
        <v>22</v>
      </c>
      <c r="AN16" s="12"/>
      <c r="AR16" s="5"/>
      <c r="BE16" s="254"/>
      <c r="BS16" s="2" t="s">
        <v>29</v>
      </c>
    </row>
    <row r="17" spans="1:71" ht="18.399999999999999" customHeight="1" x14ac:dyDescent="0.15">
      <c r="B17" s="5"/>
      <c r="E17" s="12" t="s">
        <v>30</v>
      </c>
      <c r="AK17" s="11" t="s">
        <v>24</v>
      </c>
      <c r="AN17" s="12"/>
      <c r="AR17" s="5"/>
      <c r="BE17" s="254"/>
      <c r="BS17" s="2" t="s">
        <v>2</v>
      </c>
    </row>
    <row r="18" spans="1:71" ht="6.95" customHeight="1" x14ac:dyDescent="0.15">
      <c r="B18" s="5"/>
      <c r="AR18" s="5"/>
      <c r="BE18" s="254"/>
      <c r="BS18" s="2" t="s">
        <v>5</v>
      </c>
    </row>
    <row r="19" spans="1:71" ht="12" customHeight="1" x14ac:dyDescent="0.15">
      <c r="B19" s="5"/>
      <c r="D19" s="11" t="s">
        <v>31</v>
      </c>
      <c r="AK19" s="11" t="s">
        <v>22</v>
      </c>
      <c r="AN19" s="12"/>
      <c r="AR19" s="5"/>
      <c r="BE19" s="254"/>
      <c r="BS19" s="2" t="s">
        <v>5</v>
      </c>
    </row>
    <row r="20" spans="1:71" ht="18.399999999999999" customHeight="1" x14ac:dyDescent="0.15">
      <c r="B20" s="5"/>
      <c r="E20" s="12" t="s">
        <v>30</v>
      </c>
      <c r="AK20" s="11" t="s">
        <v>24</v>
      </c>
      <c r="AN20" s="12"/>
      <c r="AR20" s="5"/>
      <c r="BE20" s="254"/>
      <c r="BS20" s="2" t="s">
        <v>29</v>
      </c>
    </row>
    <row r="21" spans="1:71" ht="6.95" customHeight="1" x14ac:dyDescent="0.15">
      <c r="B21" s="5"/>
      <c r="AR21" s="5"/>
      <c r="BE21" s="254"/>
    </row>
    <row r="22" spans="1:71" ht="12" customHeight="1" x14ac:dyDescent="0.15">
      <c r="B22" s="5"/>
      <c r="D22" s="11" t="s">
        <v>32</v>
      </c>
      <c r="AR22" s="5"/>
      <c r="BE22" s="254"/>
    </row>
    <row r="23" spans="1:71" ht="16.5" customHeight="1" x14ac:dyDescent="0.15">
      <c r="B23" s="5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R23" s="5"/>
      <c r="BE23" s="254"/>
    </row>
    <row r="24" spans="1:71" ht="6.95" customHeight="1" x14ac:dyDescent="0.15">
      <c r="B24" s="5"/>
      <c r="AR24" s="5"/>
      <c r="BE24" s="254"/>
    </row>
    <row r="25" spans="1:71" ht="6.95" customHeight="1" x14ac:dyDescent="0.15">
      <c r="B25" s="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R25" s="5"/>
      <c r="BE25" s="254"/>
    </row>
    <row r="26" spans="1:71" ht="14.45" customHeight="1" x14ac:dyDescent="0.15">
      <c r="B26" s="5"/>
      <c r="D26" s="16" t="s">
        <v>33</v>
      </c>
      <c r="AK26" s="258"/>
      <c r="AL26" s="258"/>
      <c r="AM26" s="258"/>
      <c r="AN26" s="258"/>
      <c r="AO26" s="258"/>
      <c r="AR26" s="5"/>
      <c r="BE26" s="254"/>
    </row>
    <row r="27" spans="1:71" ht="14.45" customHeight="1" x14ac:dyDescent="0.15">
      <c r="B27" s="5"/>
      <c r="D27" s="16" t="s">
        <v>34</v>
      </c>
      <c r="AK27" s="258"/>
      <c r="AL27" s="258"/>
      <c r="AM27" s="258"/>
      <c r="AN27" s="258"/>
      <c r="AO27" s="258"/>
      <c r="AR27" s="5"/>
      <c r="BE27" s="254"/>
    </row>
    <row r="28" spans="1:71" s="19" customFormat="1" ht="6.95" customHeight="1" x14ac:dyDescent="0.15">
      <c r="A28" s="17"/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8"/>
      <c r="BE28" s="254"/>
    </row>
    <row r="29" spans="1:71" s="19" customFormat="1" ht="25.9" customHeight="1" x14ac:dyDescent="0.15">
      <c r="A29" s="17"/>
      <c r="B29" s="18"/>
      <c r="C29" s="17"/>
      <c r="D29" s="20" t="s">
        <v>35</v>
      </c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59"/>
      <c r="AL29" s="259"/>
      <c r="AM29" s="259"/>
      <c r="AN29" s="259"/>
      <c r="AO29" s="259"/>
      <c r="AP29" s="17"/>
      <c r="AQ29" s="17"/>
      <c r="AR29" s="18"/>
      <c r="BE29" s="254"/>
    </row>
    <row r="30" spans="1:71" s="19" customFormat="1" ht="6.95" customHeight="1" x14ac:dyDescent="0.15">
      <c r="A30" s="17"/>
      <c r="B30" s="18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8"/>
      <c r="BE30" s="254"/>
    </row>
    <row r="31" spans="1:71" s="19" customFormat="1" ht="12.75" x14ac:dyDescent="0.15">
      <c r="A31" s="17"/>
      <c r="B31" s="18"/>
      <c r="C31" s="17"/>
      <c r="D31" s="17"/>
      <c r="E31" s="17"/>
      <c r="F31" s="17"/>
      <c r="G31" s="17"/>
      <c r="H31" s="17"/>
      <c r="I31" s="17"/>
      <c r="J31" s="17"/>
      <c r="K31" s="17"/>
      <c r="L31" s="260" t="s">
        <v>36</v>
      </c>
      <c r="M31" s="260"/>
      <c r="N31" s="260"/>
      <c r="O31" s="260"/>
      <c r="P31" s="260"/>
      <c r="Q31" s="17"/>
      <c r="R31" s="17"/>
      <c r="S31" s="17"/>
      <c r="T31" s="17"/>
      <c r="U31" s="17"/>
      <c r="V31" s="17"/>
      <c r="W31" s="260" t="s">
        <v>37</v>
      </c>
      <c r="X31" s="260"/>
      <c r="Y31" s="260"/>
      <c r="Z31" s="260"/>
      <c r="AA31" s="260"/>
      <c r="AB31" s="260"/>
      <c r="AC31" s="260"/>
      <c r="AD31" s="260"/>
      <c r="AE31" s="260"/>
      <c r="AF31" s="17"/>
      <c r="AG31" s="17"/>
      <c r="AH31" s="17"/>
      <c r="AI31" s="17"/>
      <c r="AJ31" s="17"/>
      <c r="AK31" s="260" t="s">
        <v>38</v>
      </c>
      <c r="AL31" s="260"/>
      <c r="AM31" s="260"/>
      <c r="AN31" s="260"/>
      <c r="AO31" s="260"/>
      <c r="AP31" s="17"/>
      <c r="AQ31" s="17"/>
      <c r="AR31" s="18"/>
      <c r="BE31" s="254"/>
    </row>
    <row r="32" spans="1:71" s="22" customFormat="1" ht="14.45" customHeight="1" x14ac:dyDescent="0.15">
      <c r="B32" s="23"/>
      <c r="D32" s="11" t="s">
        <v>39</v>
      </c>
      <c r="F32" s="11" t="s">
        <v>40</v>
      </c>
      <c r="L32" s="250">
        <v>0.2</v>
      </c>
      <c r="M32" s="250"/>
      <c r="N32" s="250"/>
      <c r="O32" s="250"/>
      <c r="P32" s="250"/>
      <c r="W32" s="251"/>
      <c r="X32" s="251"/>
      <c r="Y32" s="251"/>
      <c r="Z32" s="251"/>
      <c r="AA32" s="251"/>
      <c r="AB32" s="251"/>
      <c r="AC32" s="251"/>
      <c r="AD32" s="251"/>
      <c r="AE32" s="251"/>
      <c r="AK32" s="251"/>
      <c r="AL32" s="251"/>
      <c r="AM32" s="251"/>
      <c r="AN32" s="251"/>
      <c r="AO32" s="251"/>
      <c r="AR32" s="23"/>
      <c r="BE32" s="254"/>
    </row>
    <row r="33" spans="1:57" s="22" customFormat="1" ht="14.45" customHeight="1" x14ac:dyDescent="0.15">
      <c r="B33" s="23"/>
      <c r="F33" s="11" t="s">
        <v>41</v>
      </c>
      <c r="L33" s="250">
        <v>0.2</v>
      </c>
      <c r="M33" s="250"/>
      <c r="N33" s="250"/>
      <c r="O33" s="250"/>
      <c r="P33" s="250"/>
      <c r="W33" s="251"/>
      <c r="X33" s="251"/>
      <c r="Y33" s="251"/>
      <c r="Z33" s="251"/>
      <c r="AA33" s="251"/>
      <c r="AB33" s="251"/>
      <c r="AC33" s="251"/>
      <c r="AD33" s="251"/>
      <c r="AE33" s="251"/>
      <c r="AK33" s="251"/>
      <c r="AL33" s="251"/>
      <c r="AM33" s="251"/>
      <c r="AN33" s="251"/>
      <c r="AO33" s="251"/>
      <c r="AR33" s="23"/>
      <c r="BE33" s="254"/>
    </row>
    <row r="34" spans="1:57" s="22" customFormat="1" ht="14.45" hidden="1" customHeight="1" x14ac:dyDescent="0.15">
      <c r="B34" s="23"/>
      <c r="F34" s="11" t="s">
        <v>42</v>
      </c>
      <c r="L34" s="250">
        <v>0.2</v>
      </c>
      <c r="M34" s="250"/>
      <c r="N34" s="250"/>
      <c r="O34" s="250"/>
      <c r="P34" s="250"/>
      <c r="W34" s="251">
        <f>ROUND(BB94 + SUM(CF101:CF107), 2)</f>
        <v>0</v>
      </c>
      <c r="X34" s="251"/>
      <c r="Y34" s="251"/>
      <c r="Z34" s="251"/>
      <c r="AA34" s="251"/>
      <c r="AB34" s="251"/>
      <c r="AC34" s="251"/>
      <c r="AD34" s="251"/>
      <c r="AE34" s="251"/>
      <c r="AK34" s="251"/>
      <c r="AL34" s="251"/>
      <c r="AM34" s="251"/>
      <c r="AN34" s="251"/>
      <c r="AO34" s="251"/>
      <c r="AR34" s="23"/>
      <c r="BE34" s="254"/>
    </row>
    <row r="35" spans="1:57" s="22" customFormat="1" ht="14.45" hidden="1" customHeight="1" x14ac:dyDescent="0.15">
      <c r="B35" s="23"/>
      <c r="F35" s="11" t="s">
        <v>43</v>
      </c>
      <c r="L35" s="250">
        <v>0.2</v>
      </c>
      <c r="M35" s="250"/>
      <c r="N35" s="250"/>
      <c r="O35" s="250"/>
      <c r="P35" s="250"/>
      <c r="W35" s="251">
        <f>ROUND(BC94 + SUM(CG101:CG107), 2)</f>
        <v>0</v>
      </c>
      <c r="X35" s="251"/>
      <c r="Y35" s="251"/>
      <c r="Z35" s="251"/>
      <c r="AA35" s="251"/>
      <c r="AB35" s="251"/>
      <c r="AC35" s="251"/>
      <c r="AD35" s="251"/>
      <c r="AE35" s="251"/>
      <c r="AK35" s="251"/>
      <c r="AL35" s="251"/>
      <c r="AM35" s="251"/>
      <c r="AN35" s="251"/>
      <c r="AO35" s="251"/>
      <c r="AR35" s="23"/>
    </row>
    <row r="36" spans="1:57" s="22" customFormat="1" ht="14.45" hidden="1" customHeight="1" x14ac:dyDescent="0.15">
      <c r="B36" s="23"/>
      <c r="F36" s="11" t="s">
        <v>44</v>
      </c>
      <c r="L36" s="250">
        <v>0</v>
      </c>
      <c r="M36" s="250"/>
      <c r="N36" s="250"/>
      <c r="O36" s="250"/>
      <c r="P36" s="250"/>
      <c r="W36" s="251">
        <f>ROUND(BD94 + SUM(CH101:CH107), 2)</f>
        <v>0</v>
      </c>
      <c r="X36" s="251"/>
      <c r="Y36" s="251"/>
      <c r="Z36" s="251"/>
      <c r="AA36" s="251"/>
      <c r="AB36" s="251"/>
      <c r="AC36" s="251"/>
      <c r="AD36" s="251"/>
      <c r="AE36" s="251"/>
      <c r="AK36" s="251"/>
      <c r="AL36" s="251"/>
      <c r="AM36" s="251"/>
      <c r="AN36" s="251"/>
      <c r="AO36" s="251"/>
      <c r="AR36" s="23"/>
    </row>
    <row r="37" spans="1:57" s="19" customFormat="1" ht="6.95" customHeight="1" x14ac:dyDescent="0.15">
      <c r="A37" s="17"/>
      <c r="B37" s="18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8"/>
      <c r="BE37" s="17"/>
    </row>
    <row r="38" spans="1:57" s="19" customFormat="1" ht="25.9" customHeight="1" x14ac:dyDescent="0.15">
      <c r="A38" s="17"/>
      <c r="B38" s="18"/>
      <c r="C38" s="24"/>
      <c r="D38" s="25" t="s">
        <v>45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7" t="s">
        <v>46</v>
      </c>
      <c r="U38" s="26"/>
      <c r="V38" s="26"/>
      <c r="W38" s="26"/>
      <c r="X38" s="246" t="s">
        <v>47</v>
      </c>
      <c r="Y38" s="246"/>
      <c r="Z38" s="246"/>
      <c r="AA38" s="246"/>
      <c r="AB38" s="246"/>
      <c r="AC38" s="26"/>
      <c r="AD38" s="26"/>
      <c r="AE38" s="26"/>
      <c r="AF38" s="26"/>
      <c r="AG38" s="26"/>
      <c r="AH38" s="26"/>
      <c r="AI38" s="26"/>
      <c r="AJ38" s="26"/>
      <c r="AK38" s="247"/>
      <c r="AL38" s="247"/>
      <c r="AM38" s="247"/>
      <c r="AN38" s="247"/>
      <c r="AO38" s="247"/>
      <c r="AP38" s="24"/>
      <c r="AQ38" s="24"/>
      <c r="AR38" s="18"/>
      <c r="BE38" s="17"/>
    </row>
    <row r="39" spans="1:57" s="19" customFormat="1" ht="6.95" customHeight="1" x14ac:dyDescent="0.15">
      <c r="A39" s="17"/>
      <c r="B39" s="18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8"/>
      <c r="BE39" s="17"/>
    </row>
    <row r="40" spans="1:57" s="19" customFormat="1" ht="14.45" customHeight="1" x14ac:dyDescent="0.15">
      <c r="A40" s="17"/>
      <c r="B40" s="18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8"/>
      <c r="BE40" s="17"/>
    </row>
    <row r="41" spans="1:57" ht="14.45" customHeight="1" x14ac:dyDescent="0.15">
      <c r="B41" s="5"/>
      <c r="AR41" s="5"/>
    </row>
    <row r="42" spans="1:57" ht="14.45" customHeight="1" x14ac:dyDescent="0.15">
      <c r="B42" s="5"/>
      <c r="AR42" s="5"/>
    </row>
    <row r="43" spans="1:57" ht="14.45" customHeight="1" x14ac:dyDescent="0.15">
      <c r="B43" s="5"/>
      <c r="AR43" s="5"/>
    </row>
    <row r="44" spans="1:57" ht="14.45" customHeight="1" x14ac:dyDescent="0.15">
      <c r="B44" s="5"/>
      <c r="AR44" s="5"/>
    </row>
    <row r="45" spans="1:57" ht="14.45" customHeight="1" x14ac:dyDescent="0.15">
      <c r="B45" s="5"/>
      <c r="AR45" s="5"/>
    </row>
    <row r="46" spans="1:57" ht="14.45" customHeight="1" x14ac:dyDescent="0.15">
      <c r="B46" s="5"/>
      <c r="AR46" s="5"/>
    </row>
    <row r="47" spans="1:57" ht="14.45" customHeight="1" x14ac:dyDescent="0.15">
      <c r="B47" s="5"/>
      <c r="AR47" s="5"/>
    </row>
    <row r="48" spans="1:57" ht="14.45" customHeight="1" x14ac:dyDescent="0.15">
      <c r="B48" s="5"/>
      <c r="AR48" s="5"/>
    </row>
    <row r="49" spans="1:57" s="19" customFormat="1" ht="14.45" customHeight="1" x14ac:dyDescent="0.15">
      <c r="B49" s="28"/>
      <c r="D49" s="29" t="s">
        <v>48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29" t="s">
        <v>49</v>
      </c>
      <c r="AI49" s="30"/>
      <c r="AJ49" s="30"/>
      <c r="AK49" s="30"/>
      <c r="AL49" s="30"/>
      <c r="AM49" s="30"/>
      <c r="AN49" s="30"/>
      <c r="AO49" s="30"/>
      <c r="AR49" s="28"/>
    </row>
    <row r="50" spans="1:57" x14ac:dyDescent="0.15">
      <c r="B50" s="5"/>
      <c r="AR50" s="5"/>
    </row>
    <row r="51" spans="1:57" x14ac:dyDescent="0.15">
      <c r="B51" s="5"/>
      <c r="AR51" s="5"/>
    </row>
    <row r="52" spans="1:57" x14ac:dyDescent="0.15">
      <c r="B52" s="5"/>
      <c r="AR52" s="5"/>
    </row>
    <row r="53" spans="1:57" x14ac:dyDescent="0.15">
      <c r="B53" s="5"/>
      <c r="AR53" s="5"/>
    </row>
    <row r="54" spans="1:57" x14ac:dyDescent="0.15">
      <c r="B54" s="5"/>
      <c r="AR54" s="5"/>
    </row>
    <row r="55" spans="1:57" x14ac:dyDescent="0.15">
      <c r="B55" s="5"/>
      <c r="AR55" s="5"/>
    </row>
    <row r="56" spans="1:57" x14ac:dyDescent="0.15">
      <c r="B56" s="5"/>
      <c r="AR56" s="5"/>
    </row>
    <row r="57" spans="1:57" x14ac:dyDescent="0.15">
      <c r="B57" s="5"/>
      <c r="AR57" s="5"/>
    </row>
    <row r="58" spans="1:57" x14ac:dyDescent="0.15">
      <c r="B58" s="5"/>
      <c r="AR58" s="5"/>
    </row>
    <row r="59" spans="1:57" x14ac:dyDescent="0.15">
      <c r="B59" s="5"/>
      <c r="AR59" s="5"/>
    </row>
    <row r="60" spans="1:57" s="19" customFormat="1" ht="12.75" x14ac:dyDescent="0.15">
      <c r="A60" s="17"/>
      <c r="B60" s="18"/>
      <c r="C60" s="17"/>
      <c r="D60" s="31" t="s">
        <v>50</v>
      </c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1" t="s">
        <v>51</v>
      </c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31" t="s">
        <v>50</v>
      </c>
      <c r="AI60" s="21"/>
      <c r="AJ60" s="21"/>
      <c r="AK60" s="21"/>
      <c r="AL60" s="21"/>
      <c r="AM60" s="31" t="s">
        <v>51</v>
      </c>
      <c r="AN60" s="21"/>
      <c r="AO60" s="21"/>
      <c r="AP60" s="17"/>
      <c r="AQ60" s="17"/>
      <c r="AR60" s="18"/>
      <c r="BE60" s="17"/>
    </row>
    <row r="61" spans="1:57" x14ac:dyDescent="0.15">
      <c r="B61" s="5"/>
      <c r="AR61" s="5"/>
    </row>
    <row r="62" spans="1:57" x14ac:dyDescent="0.15">
      <c r="B62" s="5"/>
      <c r="AR62" s="5"/>
    </row>
    <row r="63" spans="1:57" x14ac:dyDescent="0.15">
      <c r="B63" s="5"/>
      <c r="AR63" s="5"/>
    </row>
    <row r="64" spans="1:57" s="19" customFormat="1" ht="12.75" x14ac:dyDescent="0.15">
      <c r="A64" s="17"/>
      <c r="B64" s="18"/>
      <c r="C64" s="17"/>
      <c r="D64" s="29" t="s">
        <v>52</v>
      </c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29" t="s">
        <v>53</v>
      </c>
      <c r="AI64" s="32"/>
      <c r="AJ64" s="32"/>
      <c r="AK64" s="32"/>
      <c r="AL64" s="32"/>
      <c r="AM64" s="32"/>
      <c r="AN64" s="32"/>
      <c r="AO64" s="32"/>
      <c r="AP64" s="17"/>
      <c r="AQ64" s="17"/>
      <c r="AR64" s="18"/>
      <c r="BE64" s="17"/>
    </row>
    <row r="65" spans="1:57" x14ac:dyDescent="0.15">
      <c r="B65" s="5"/>
      <c r="AR65" s="5"/>
    </row>
    <row r="66" spans="1:57" x14ac:dyDescent="0.15">
      <c r="B66" s="5"/>
      <c r="AR66" s="5"/>
    </row>
    <row r="67" spans="1:57" x14ac:dyDescent="0.15">
      <c r="B67" s="5"/>
      <c r="AR67" s="5"/>
    </row>
    <row r="68" spans="1:57" x14ac:dyDescent="0.15">
      <c r="B68" s="5"/>
      <c r="AR68" s="5"/>
    </row>
    <row r="69" spans="1:57" x14ac:dyDescent="0.15">
      <c r="B69" s="5"/>
      <c r="AR69" s="5"/>
    </row>
    <row r="70" spans="1:57" x14ac:dyDescent="0.15">
      <c r="B70" s="5"/>
      <c r="AR70" s="5"/>
    </row>
    <row r="71" spans="1:57" x14ac:dyDescent="0.15">
      <c r="B71" s="5"/>
      <c r="AR71" s="5"/>
    </row>
    <row r="72" spans="1:57" x14ac:dyDescent="0.15">
      <c r="B72" s="5"/>
      <c r="AR72" s="5"/>
    </row>
    <row r="73" spans="1:57" x14ac:dyDescent="0.15">
      <c r="B73" s="5"/>
      <c r="AR73" s="5"/>
    </row>
    <row r="74" spans="1:57" x14ac:dyDescent="0.15">
      <c r="B74" s="5"/>
      <c r="AR74" s="5"/>
    </row>
    <row r="75" spans="1:57" s="19" customFormat="1" ht="12.75" x14ac:dyDescent="0.15">
      <c r="A75" s="17"/>
      <c r="B75" s="18"/>
      <c r="C75" s="17"/>
      <c r="D75" s="31" t="s">
        <v>50</v>
      </c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31" t="s">
        <v>51</v>
      </c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31" t="s">
        <v>50</v>
      </c>
      <c r="AI75" s="21"/>
      <c r="AJ75" s="21"/>
      <c r="AK75" s="21"/>
      <c r="AL75" s="21"/>
      <c r="AM75" s="31" t="s">
        <v>51</v>
      </c>
      <c r="AN75" s="21"/>
      <c r="AO75" s="21"/>
      <c r="AP75" s="17"/>
      <c r="AQ75" s="17"/>
      <c r="AR75" s="18"/>
      <c r="BE75" s="17"/>
    </row>
    <row r="76" spans="1:57" s="19" customFormat="1" x14ac:dyDescent="0.15">
      <c r="A76" s="17"/>
      <c r="B76" s="18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8"/>
      <c r="BE76" s="17"/>
    </row>
    <row r="77" spans="1:57" s="19" customFormat="1" ht="6.95" customHeight="1" x14ac:dyDescent="0.15">
      <c r="A77" s="17"/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18"/>
      <c r="BE77" s="17"/>
    </row>
    <row r="81" spans="1:91" s="19" customFormat="1" ht="6.95" customHeight="1" x14ac:dyDescent="0.15">
      <c r="A81" s="17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18"/>
      <c r="BE81" s="17"/>
    </row>
    <row r="82" spans="1:91" s="19" customFormat="1" ht="24.95" customHeight="1" x14ac:dyDescent="0.15">
      <c r="A82" s="17"/>
      <c r="B82" s="18"/>
      <c r="C82" s="6" t="s">
        <v>54</v>
      </c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8"/>
      <c r="BE82" s="17"/>
    </row>
    <row r="83" spans="1:91" s="19" customFormat="1" ht="6.95" customHeight="1" x14ac:dyDescent="0.15">
      <c r="A83" s="17"/>
      <c r="B83" s="18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8"/>
      <c r="BE83" s="17"/>
    </row>
    <row r="84" spans="1:91" s="37" customFormat="1" ht="12" customHeight="1" x14ac:dyDescent="0.15">
      <c r="B84" s="38"/>
      <c r="C84" s="11" t="s">
        <v>11</v>
      </c>
      <c r="L84" s="37" t="str">
        <f>K5</f>
        <v>2021_B3</v>
      </c>
      <c r="AR84" s="38"/>
    </row>
    <row r="85" spans="1:91" s="39" customFormat="1" ht="36.950000000000003" customHeight="1" x14ac:dyDescent="0.15">
      <c r="B85" s="40"/>
      <c r="C85" s="41" t="s">
        <v>14</v>
      </c>
      <c r="L85" s="248" t="str">
        <f>K6</f>
        <v>ZB HaZZ Humenné, vybudovanie špeciálnej výsluchovej miestnosti</v>
      </c>
      <c r="M85" s="248"/>
      <c r="N85" s="248"/>
      <c r="O85" s="248"/>
      <c r="P85" s="248"/>
      <c r="Q85" s="248"/>
      <c r="R85" s="248"/>
      <c r="S85" s="248"/>
      <c r="T85" s="248"/>
      <c r="U85" s="248"/>
      <c r="V85" s="248"/>
      <c r="W85" s="248"/>
      <c r="X85" s="248"/>
      <c r="Y85" s="248"/>
      <c r="Z85" s="248"/>
      <c r="AA85" s="248"/>
      <c r="AB85" s="248"/>
      <c r="AC85" s="248"/>
      <c r="AD85" s="248"/>
      <c r="AE85" s="248"/>
      <c r="AF85" s="248"/>
      <c r="AG85" s="248"/>
      <c r="AH85" s="248"/>
      <c r="AI85" s="248"/>
      <c r="AJ85" s="248"/>
      <c r="AK85" s="248"/>
      <c r="AL85" s="248"/>
      <c r="AM85" s="248"/>
      <c r="AN85" s="248"/>
      <c r="AO85" s="248"/>
      <c r="AR85" s="40"/>
    </row>
    <row r="86" spans="1:91" s="19" customFormat="1" ht="6.95" customHeight="1" x14ac:dyDescent="0.15">
      <c r="A86" s="17"/>
      <c r="B86" s="18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8"/>
      <c r="BE86" s="17"/>
    </row>
    <row r="87" spans="1:91" s="19" customFormat="1" ht="12" customHeight="1" x14ac:dyDescent="0.15">
      <c r="A87" s="17"/>
      <c r="B87" s="18"/>
      <c r="C87" s="11" t="s">
        <v>18</v>
      </c>
      <c r="D87" s="17"/>
      <c r="E87" s="17"/>
      <c r="F87" s="17"/>
      <c r="G87" s="17"/>
      <c r="H87" s="17"/>
      <c r="I87" s="17"/>
      <c r="J87" s="17"/>
      <c r="K87" s="17"/>
      <c r="L87" s="42" t="str">
        <f>IF(K8="","",K8)</f>
        <v>Humenné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1" t="s">
        <v>20</v>
      </c>
      <c r="AJ87" s="17"/>
      <c r="AK87" s="17"/>
      <c r="AL87" s="17"/>
      <c r="AM87" s="249" t="str">
        <f>IF(AN8= "","",AN8)</f>
        <v/>
      </c>
      <c r="AN87" s="249"/>
      <c r="AO87" s="17"/>
      <c r="AP87" s="17"/>
      <c r="AQ87" s="17"/>
      <c r="AR87" s="18"/>
      <c r="BE87" s="17"/>
    </row>
    <row r="88" spans="1:91" s="19" customFormat="1" ht="6.95" customHeight="1" x14ac:dyDescent="0.15">
      <c r="A88" s="17"/>
      <c r="B88" s="18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8"/>
      <c r="BE88" s="17"/>
    </row>
    <row r="89" spans="1:91" s="19" customFormat="1" ht="15.2" customHeight="1" x14ac:dyDescent="0.15">
      <c r="A89" s="17"/>
      <c r="B89" s="18"/>
      <c r="C89" s="11" t="s">
        <v>21</v>
      </c>
      <c r="D89" s="17"/>
      <c r="E89" s="17"/>
      <c r="F89" s="17"/>
      <c r="G89" s="17"/>
      <c r="H89" s="17"/>
      <c r="I89" s="17"/>
      <c r="J89" s="17"/>
      <c r="K89" s="17"/>
      <c r="L89" s="37" t="str">
        <f>IF(E11= "","",E11)</f>
        <v>MV SR</v>
      </c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1" t="s">
        <v>55</v>
      </c>
      <c r="AJ89" s="17"/>
      <c r="AK89" s="17"/>
      <c r="AL89" s="43"/>
      <c r="AM89" s="241" t="str">
        <f>IF(E17="","",E17)</f>
        <v xml:space="preserve"> </v>
      </c>
      <c r="AN89" s="241"/>
      <c r="AO89" s="241"/>
      <c r="AP89" s="241"/>
      <c r="AQ89" s="17"/>
      <c r="AR89" s="18"/>
      <c r="AS89" s="240" t="s">
        <v>56</v>
      </c>
      <c r="AT89" s="240"/>
      <c r="AU89" s="44"/>
      <c r="AV89" s="44"/>
      <c r="AW89" s="44"/>
      <c r="AX89" s="44"/>
      <c r="AY89" s="44"/>
      <c r="AZ89" s="44"/>
      <c r="BA89" s="44"/>
      <c r="BB89" s="44"/>
      <c r="BC89" s="44"/>
      <c r="BD89" s="45"/>
      <c r="BE89" s="17"/>
    </row>
    <row r="90" spans="1:91" s="19" customFormat="1" ht="15.2" customHeight="1" x14ac:dyDescent="0.15">
      <c r="A90" s="17"/>
      <c r="B90" s="18"/>
      <c r="C90" s="11" t="s">
        <v>25</v>
      </c>
      <c r="D90" s="17"/>
      <c r="E90" s="17"/>
      <c r="F90" s="17"/>
      <c r="G90" s="17"/>
      <c r="H90" s="17"/>
      <c r="I90" s="17"/>
      <c r="J90" s="17"/>
      <c r="K90" s="17"/>
      <c r="L90" s="37" t="str">
        <f>IF(E14= "Vyplň údaj","",E14)</f>
        <v>Podľa výberu</v>
      </c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1" t="s">
        <v>31</v>
      </c>
      <c r="AJ90" s="17"/>
      <c r="AK90" s="17"/>
      <c r="AL90" s="17"/>
      <c r="AM90" s="241" t="str">
        <f>IF(E20="","",E20)</f>
        <v xml:space="preserve"> </v>
      </c>
      <c r="AN90" s="241"/>
      <c r="AO90" s="241"/>
      <c r="AP90" s="241"/>
      <c r="AQ90" s="17"/>
      <c r="AR90" s="18"/>
      <c r="AS90" s="240"/>
      <c r="AT90" s="240"/>
      <c r="AU90" s="46"/>
      <c r="AV90" s="46"/>
      <c r="AW90" s="46"/>
      <c r="AX90" s="46"/>
      <c r="AY90" s="46"/>
      <c r="AZ90" s="46"/>
      <c r="BA90" s="46"/>
      <c r="BB90" s="46"/>
      <c r="BC90" s="46"/>
      <c r="BD90" s="47"/>
      <c r="BE90" s="17"/>
    </row>
    <row r="91" spans="1:91" s="19" customFormat="1" ht="10.9" customHeight="1" x14ac:dyDescent="0.15">
      <c r="A91" s="17"/>
      <c r="B91" s="18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8"/>
      <c r="AS91" s="240"/>
      <c r="AT91" s="240"/>
      <c r="AU91" s="46"/>
      <c r="AV91" s="46"/>
      <c r="AW91" s="46"/>
      <c r="AX91" s="46"/>
      <c r="AY91" s="46"/>
      <c r="AZ91" s="46"/>
      <c r="BA91" s="46"/>
      <c r="BB91" s="46"/>
      <c r="BC91" s="46"/>
      <c r="BD91" s="47"/>
      <c r="BE91" s="17"/>
    </row>
    <row r="92" spans="1:91" s="19" customFormat="1" ht="29.25" customHeight="1" x14ac:dyDescent="0.15">
      <c r="A92" s="17"/>
      <c r="B92" s="18"/>
      <c r="C92" s="242" t="s">
        <v>57</v>
      </c>
      <c r="D92" s="242"/>
      <c r="E92" s="242"/>
      <c r="F92" s="242"/>
      <c r="G92" s="242"/>
      <c r="H92" s="48"/>
      <c r="I92" s="243" t="s">
        <v>58</v>
      </c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4" t="s">
        <v>59</v>
      </c>
      <c r="AH92" s="244"/>
      <c r="AI92" s="244"/>
      <c r="AJ92" s="244"/>
      <c r="AK92" s="244"/>
      <c r="AL92" s="244"/>
      <c r="AM92" s="244"/>
      <c r="AN92" s="245" t="s">
        <v>60</v>
      </c>
      <c r="AO92" s="245"/>
      <c r="AP92" s="245"/>
      <c r="AQ92" s="49" t="s">
        <v>61</v>
      </c>
      <c r="AR92" s="18"/>
      <c r="AS92" s="50" t="s">
        <v>62</v>
      </c>
      <c r="AT92" s="51" t="s">
        <v>63</v>
      </c>
      <c r="AU92" s="51" t="s">
        <v>64</v>
      </c>
      <c r="AV92" s="51" t="s">
        <v>65</v>
      </c>
      <c r="AW92" s="51" t="s">
        <v>66</v>
      </c>
      <c r="AX92" s="51" t="s">
        <v>67</v>
      </c>
      <c r="AY92" s="51" t="s">
        <v>68</v>
      </c>
      <c r="AZ92" s="51" t="s">
        <v>69</v>
      </c>
      <c r="BA92" s="51" t="s">
        <v>70</v>
      </c>
      <c r="BB92" s="51" t="s">
        <v>71</v>
      </c>
      <c r="BC92" s="51" t="s">
        <v>72</v>
      </c>
      <c r="BD92" s="52" t="s">
        <v>73</v>
      </c>
      <c r="BE92" s="17"/>
    </row>
    <row r="93" spans="1:91" s="19" customFormat="1" ht="10.9" customHeight="1" x14ac:dyDescent="0.15">
      <c r="A93" s="17"/>
      <c r="B93" s="18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8"/>
      <c r="AS93" s="53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5"/>
      <c r="BE93" s="17"/>
    </row>
    <row r="94" spans="1:91" s="56" customFormat="1" ht="32.450000000000003" customHeight="1" x14ac:dyDescent="0.15">
      <c r="B94" s="57"/>
      <c r="C94" s="58" t="s">
        <v>74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239"/>
      <c r="AH94" s="239"/>
      <c r="AI94" s="239"/>
      <c r="AJ94" s="239"/>
      <c r="AK94" s="239"/>
      <c r="AL94" s="239"/>
      <c r="AM94" s="239"/>
      <c r="AN94" s="236"/>
      <c r="AO94" s="236"/>
      <c r="AP94" s="236"/>
      <c r="AQ94" s="60"/>
      <c r="AR94" s="57"/>
      <c r="AS94" s="61">
        <f>ROUND(SUM(AS95:AS99),2)</f>
        <v>0</v>
      </c>
      <c r="AT94" s="62">
        <f t="shared" ref="AT94:AT99" si="0">ROUND(SUM(AV94:AW94),2)</f>
        <v>0</v>
      </c>
      <c r="AU94" s="63">
        <f>ROUND(SUM(AU95:AU99),5)</f>
        <v>0</v>
      </c>
      <c r="AV94" s="62">
        <f>ROUND(AZ94*L32,2)</f>
        <v>0</v>
      </c>
      <c r="AW94" s="62">
        <f>ROUND(BA94*L33,2)</f>
        <v>0</v>
      </c>
      <c r="AX94" s="62">
        <f>ROUND(BB94*L32,2)</f>
        <v>0</v>
      </c>
      <c r="AY94" s="62">
        <f>ROUND(BC94*L33,2)</f>
        <v>0</v>
      </c>
      <c r="AZ94" s="62">
        <f>ROUND(SUM(AZ95:AZ99),2)</f>
        <v>0</v>
      </c>
      <c r="BA94" s="62">
        <f>ROUND(SUM(BA95:BA99),2)</f>
        <v>0</v>
      </c>
      <c r="BB94" s="62">
        <f>ROUND(SUM(BB95:BB99),2)</f>
        <v>0</v>
      </c>
      <c r="BC94" s="62">
        <f>ROUND(SUM(BC95:BC99),2)</f>
        <v>0</v>
      </c>
      <c r="BD94" s="64">
        <f>ROUND(SUM(BD95:BD99),2)</f>
        <v>0</v>
      </c>
      <c r="BS94" s="65" t="s">
        <v>75</v>
      </c>
      <c r="BT94" s="65" t="s">
        <v>76</v>
      </c>
      <c r="BU94" s="66" t="s">
        <v>77</v>
      </c>
      <c r="BV94" s="65" t="s">
        <v>78</v>
      </c>
      <c r="BW94" s="65" t="s">
        <v>3</v>
      </c>
      <c r="BX94" s="65" t="s">
        <v>79</v>
      </c>
      <c r="CL94" s="65"/>
    </row>
    <row r="95" spans="1:91" s="76" customFormat="1" ht="16.5" customHeight="1" x14ac:dyDescent="0.15">
      <c r="A95" s="67" t="s">
        <v>80</v>
      </c>
      <c r="B95" s="68"/>
      <c r="C95" s="69"/>
      <c r="D95" s="237" t="s">
        <v>81</v>
      </c>
      <c r="E95" s="237"/>
      <c r="F95" s="237"/>
      <c r="G95" s="237"/>
      <c r="H95" s="237"/>
      <c r="I95" s="70"/>
      <c r="J95" s="237" t="s">
        <v>82</v>
      </c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  <c r="AD95" s="237"/>
      <c r="AE95" s="237"/>
      <c r="AF95" s="237"/>
      <c r="AG95" s="238"/>
      <c r="AH95" s="238"/>
      <c r="AI95" s="238"/>
      <c r="AJ95" s="238"/>
      <c r="AK95" s="238"/>
      <c r="AL95" s="238"/>
      <c r="AM95" s="238"/>
      <c r="AN95" s="238"/>
      <c r="AO95" s="238"/>
      <c r="AP95" s="238"/>
      <c r="AQ95" s="71" t="s">
        <v>83</v>
      </c>
      <c r="AR95" s="68"/>
      <c r="AS95" s="72">
        <v>0</v>
      </c>
      <c r="AT95" s="73">
        <f t="shared" si="0"/>
        <v>0</v>
      </c>
      <c r="AU95" s="74">
        <f>'1-ASR - Stavebná časť'!P144</f>
        <v>0</v>
      </c>
      <c r="AV95" s="73">
        <f>'1-ASR - Stavebná časť'!J35</f>
        <v>0</v>
      </c>
      <c r="AW95" s="73">
        <f>'1-ASR - Stavebná časť'!J36</f>
        <v>0</v>
      </c>
      <c r="AX95" s="73">
        <f>'1-ASR - Stavebná časť'!J37</f>
        <v>0</v>
      </c>
      <c r="AY95" s="73">
        <f>'1-ASR - Stavebná časť'!J38</f>
        <v>0</v>
      </c>
      <c r="AZ95" s="73">
        <f>'1-ASR - Stavebná časť'!F35</f>
        <v>0</v>
      </c>
      <c r="BA95" s="73">
        <f>'1-ASR - Stavebná časť'!F36</f>
        <v>0</v>
      </c>
      <c r="BB95" s="73">
        <f>'1-ASR - Stavebná časť'!F37</f>
        <v>0</v>
      </c>
      <c r="BC95" s="73">
        <f>'1-ASR - Stavebná časť'!F38</f>
        <v>0</v>
      </c>
      <c r="BD95" s="75">
        <f>'1-ASR - Stavebná časť'!F39</f>
        <v>0</v>
      </c>
      <c r="BT95" s="77" t="s">
        <v>84</v>
      </c>
      <c r="BV95" s="77" t="s">
        <v>78</v>
      </c>
      <c r="BW95" s="77" t="s">
        <v>85</v>
      </c>
      <c r="BX95" s="77" t="s">
        <v>3</v>
      </c>
      <c r="CL95" s="77"/>
      <c r="CM95" s="77" t="s">
        <v>84</v>
      </c>
    </row>
    <row r="96" spans="1:91" s="76" customFormat="1" ht="16.5" customHeight="1" x14ac:dyDescent="0.15">
      <c r="A96" s="67" t="s">
        <v>80</v>
      </c>
      <c r="B96" s="68"/>
      <c r="C96" s="69"/>
      <c r="D96" s="237" t="s">
        <v>86</v>
      </c>
      <c r="E96" s="237"/>
      <c r="F96" s="237"/>
      <c r="G96" s="237"/>
      <c r="H96" s="237"/>
      <c r="I96" s="70"/>
      <c r="J96" s="237" t="s">
        <v>87</v>
      </c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  <c r="AD96" s="237"/>
      <c r="AE96" s="237"/>
      <c r="AF96" s="237"/>
      <c r="AG96" s="238"/>
      <c r="AH96" s="238"/>
      <c r="AI96" s="238"/>
      <c r="AJ96" s="238"/>
      <c r="AK96" s="238"/>
      <c r="AL96" s="238"/>
      <c r="AM96" s="238"/>
      <c r="AN96" s="238"/>
      <c r="AO96" s="238"/>
      <c r="AP96" s="238"/>
      <c r="AQ96" s="71" t="s">
        <v>83</v>
      </c>
      <c r="AR96" s="68"/>
      <c r="AS96" s="72">
        <v>0</v>
      </c>
      <c r="AT96" s="73">
        <f t="shared" si="0"/>
        <v>0</v>
      </c>
      <c r="AU96" s="74">
        <f>'2-ZTI - Zdravotechnická i...'!P133</f>
        <v>0</v>
      </c>
      <c r="AV96" s="73">
        <f>'2-ZTI - Zdravotechnická i...'!J35</f>
        <v>0</v>
      </c>
      <c r="AW96" s="73">
        <f>'2-ZTI - Zdravotechnická i...'!J36</f>
        <v>0</v>
      </c>
      <c r="AX96" s="73">
        <f>'2-ZTI - Zdravotechnická i...'!J37</f>
        <v>0</v>
      </c>
      <c r="AY96" s="73">
        <f>'2-ZTI - Zdravotechnická i...'!J38</f>
        <v>0</v>
      </c>
      <c r="AZ96" s="73">
        <f>'2-ZTI - Zdravotechnická i...'!F35</f>
        <v>0</v>
      </c>
      <c r="BA96" s="73">
        <f>'2-ZTI - Zdravotechnická i...'!F36</f>
        <v>0</v>
      </c>
      <c r="BB96" s="73">
        <f>'2-ZTI - Zdravotechnická i...'!F37</f>
        <v>0</v>
      </c>
      <c r="BC96" s="73">
        <f>'2-ZTI - Zdravotechnická i...'!F38</f>
        <v>0</v>
      </c>
      <c r="BD96" s="75">
        <f>'2-ZTI - Zdravotechnická i...'!F39</f>
        <v>0</v>
      </c>
      <c r="BT96" s="77" t="s">
        <v>84</v>
      </c>
      <c r="BV96" s="77" t="s">
        <v>78</v>
      </c>
      <c r="BW96" s="77" t="s">
        <v>88</v>
      </c>
      <c r="BX96" s="77" t="s">
        <v>3</v>
      </c>
      <c r="CL96" s="77"/>
      <c r="CM96" s="77" t="s">
        <v>84</v>
      </c>
    </row>
    <row r="97" spans="1:91" s="76" customFormat="1" ht="16.5" customHeight="1" x14ac:dyDescent="0.15">
      <c r="A97" s="67" t="s">
        <v>80</v>
      </c>
      <c r="B97" s="68"/>
      <c r="C97" s="69"/>
      <c r="D97" s="237" t="s">
        <v>89</v>
      </c>
      <c r="E97" s="237"/>
      <c r="F97" s="237"/>
      <c r="G97" s="237"/>
      <c r="H97" s="237"/>
      <c r="I97" s="70"/>
      <c r="J97" s="237" t="s">
        <v>90</v>
      </c>
      <c r="K97" s="237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7"/>
      <c r="AD97" s="237"/>
      <c r="AE97" s="237"/>
      <c r="AF97" s="237"/>
      <c r="AG97" s="238"/>
      <c r="AH97" s="238"/>
      <c r="AI97" s="238"/>
      <c r="AJ97" s="238"/>
      <c r="AK97" s="238"/>
      <c r="AL97" s="238"/>
      <c r="AM97" s="238"/>
      <c r="AN97" s="238"/>
      <c r="AO97" s="238"/>
      <c r="AP97" s="238"/>
      <c r="AQ97" s="71" t="s">
        <v>83</v>
      </c>
      <c r="AR97" s="68"/>
      <c r="AS97" s="72">
        <v>0</v>
      </c>
      <c r="AT97" s="73">
        <f t="shared" si="0"/>
        <v>0</v>
      </c>
      <c r="AU97" s="74">
        <f>'3-UK - Ústredné vykurovanie'!P129</f>
        <v>0</v>
      </c>
      <c r="AV97" s="73">
        <f>'3-UK - Ústredné vykurovanie'!J35</f>
        <v>0</v>
      </c>
      <c r="AW97" s="73">
        <f>'3-UK - Ústredné vykurovanie'!J36</f>
        <v>0</v>
      </c>
      <c r="AX97" s="73">
        <f>'3-UK - Ústredné vykurovanie'!J37</f>
        <v>0</v>
      </c>
      <c r="AY97" s="73">
        <f>'3-UK - Ústredné vykurovanie'!J38</f>
        <v>0</v>
      </c>
      <c r="AZ97" s="73">
        <f>'3-UK - Ústredné vykurovanie'!F35</f>
        <v>0</v>
      </c>
      <c r="BA97" s="73">
        <f>'3-UK - Ústredné vykurovanie'!F36</f>
        <v>0</v>
      </c>
      <c r="BB97" s="73">
        <f>'3-UK - Ústredné vykurovanie'!F37</f>
        <v>0</v>
      </c>
      <c r="BC97" s="73">
        <f>'3-UK - Ústredné vykurovanie'!F38</f>
        <v>0</v>
      </c>
      <c r="BD97" s="75">
        <f>'3-UK - Ústredné vykurovanie'!F39</f>
        <v>0</v>
      </c>
      <c r="BT97" s="77" t="s">
        <v>84</v>
      </c>
      <c r="BV97" s="77" t="s">
        <v>78</v>
      </c>
      <c r="BW97" s="77" t="s">
        <v>91</v>
      </c>
      <c r="BX97" s="77" t="s">
        <v>3</v>
      </c>
      <c r="CL97" s="77"/>
      <c r="CM97" s="77" t="s">
        <v>84</v>
      </c>
    </row>
    <row r="98" spans="1:91" s="76" customFormat="1" ht="16.5" customHeight="1" x14ac:dyDescent="0.15">
      <c r="A98" s="67" t="s">
        <v>80</v>
      </c>
      <c r="B98" s="68"/>
      <c r="C98" s="69"/>
      <c r="D98" s="237" t="s">
        <v>92</v>
      </c>
      <c r="E98" s="237"/>
      <c r="F98" s="237"/>
      <c r="G98" s="237"/>
      <c r="H98" s="237"/>
      <c r="I98" s="70"/>
      <c r="J98" s="237" t="s">
        <v>93</v>
      </c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  <c r="AD98" s="237"/>
      <c r="AE98" s="237"/>
      <c r="AF98" s="237"/>
      <c r="AG98" s="238"/>
      <c r="AH98" s="238"/>
      <c r="AI98" s="238"/>
      <c r="AJ98" s="238"/>
      <c r="AK98" s="238"/>
      <c r="AL98" s="238"/>
      <c r="AM98" s="238"/>
      <c r="AN98" s="238"/>
      <c r="AO98" s="238"/>
      <c r="AP98" s="238"/>
      <c r="AQ98" s="71" t="s">
        <v>83</v>
      </c>
      <c r="AR98" s="68"/>
      <c r="AS98" s="72">
        <v>0</v>
      </c>
      <c r="AT98" s="73">
        <f t="shared" si="0"/>
        <v>0</v>
      </c>
      <c r="AU98" s="74">
        <f>'4-VZT - Vzduchotechnika'!P125</f>
        <v>0</v>
      </c>
      <c r="AV98" s="73">
        <f>'4-VZT - Vzduchotechnika'!J35</f>
        <v>0</v>
      </c>
      <c r="AW98" s="73">
        <f>'4-VZT - Vzduchotechnika'!J36</f>
        <v>0</v>
      </c>
      <c r="AX98" s="73">
        <f>'4-VZT - Vzduchotechnika'!J37</f>
        <v>0</v>
      </c>
      <c r="AY98" s="73">
        <f>'4-VZT - Vzduchotechnika'!J38</f>
        <v>0</v>
      </c>
      <c r="AZ98" s="73">
        <f>'4-VZT - Vzduchotechnika'!F35</f>
        <v>0</v>
      </c>
      <c r="BA98" s="73">
        <f>'4-VZT - Vzduchotechnika'!F36</f>
        <v>0</v>
      </c>
      <c r="BB98" s="73">
        <f>'4-VZT - Vzduchotechnika'!F37</f>
        <v>0</v>
      </c>
      <c r="BC98" s="73">
        <f>'4-VZT - Vzduchotechnika'!F38</f>
        <v>0</v>
      </c>
      <c r="BD98" s="75">
        <f>'4-VZT - Vzduchotechnika'!F39</f>
        <v>0</v>
      </c>
      <c r="BT98" s="77" t="s">
        <v>84</v>
      </c>
      <c r="BV98" s="77" t="s">
        <v>78</v>
      </c>
      <c r="BW98" s="77" t="s">
        <v>94</v>
      </c>
      <c r="BX98" s="77" t="s">
        <v>3</v>
      </c>
      <c r="CL98" s="77"/>
      <c r="CM98" s="77" t="s">
        <v>84</v>
      </c>
    </row>
    <row r="99" spans="1:91" s="76" customFormat="1" ht="16.5" customHeight="1" x14ac:dyDescent="0.15">
      <c r="A99" s="67" t="s">
        <v>80</v>
      </c>
      <c r="B99" s="68"/>
      <c r="C99" s="69"/>
      <c r="D99" s="237" t="s">
        <v>95</v>
      </c>
      <c r="E99" s="237"/>
      <c r="F99" s="237"/>
      <c r="G99" s="237"/>
      <c r="H99" s="237"/>
      <c r="I99" s="70"/>
      <c r="J99" s="237" t="s">
        <v>96</v>
      </c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  <c r="AB99" s="237"/>
      <c r="AC99" s="237"/>
      <c r="AD99" s="237"/>
      <c r="AE99" s="237"/>
      <c r="AF99" s="237"/>
      <c r="AG99" s="238"/>
      <c r="AH99" s="238"/>
      <c r="AI99" s="238"/>
      <c r="AJ99" s="238"/>
      <c r="AK99" s="238"/>
      <c r="AL99" s="238"/>
      <c r="AM99" s="238"/>
      <c r="AN99" s="238"/>
      <c r="AO99" s="238"/>
      <c r="AP99" s="238"/>
      <c r="AQ99" s="71" t="s">
        <v>83</v>
      </c>
      <c r="AR99" s="68"/>
      <c r="AS99" s="78">
        <v>0</v>
      </c>
      <c r="AT99" s="79">
        <f t="shared" si="0"/>
        <v>0</v>
      </c>
      <c r="AU99" s="80">
        <f>'5-ELI - Elektroinštalácie'!P131</f>
        <v>0</v>
      </c>
      <c r="AV99" s="79">
        <f>'5-ELI - Elektroinštalácie'!J35</f>
        <v>0</v>
      </c>
      <c r="AW99" s="79">
        <f>'5-ELI - Elektroinštalácie'!J36</f>
        <v>0</v>
      </c>
      <c r="AX99" s="79">
        <f>'5-ELI - Elektroinštalácie'!J37</f>
        <v>0</v>
      </c>
      <c r="AY99" s="79">
        <f>'5-ELI - Elektroinštalácie'!J38</f>
        <v>0</v>
      </c>
      <c r="AZ99" s="79">
        <f>'5-ELI - Elektroinštalácie'!F35</f>
        <v>0</v>
      </c>
      <c r="BA99" s="79">
        <f>'5-ELI - Elektroinštalácie'!F36</f>
        <v>0</v>
      </c>
      <c r="BB99" s="79">
        <f>'5-ELI - Elektroinštalácie'!F37</f>
        <v>0</v>
      </c>
      <c r="BC99" s="79">
        <f>'5-ELI - Elektroinštalácie'!F38</f>
        <v>0</v>
      </c>
      <c r="BD99" s="81">
        <f>'5-ELI - Elektroinštalácie'!F39</f>
        <v>0</v>
      </c>
      <c r="BT99" s="77" t="s">
        <v>84</v>
      </c>
      <c r="BV99" s="77" t="s">
        <v>78</v>
      </c>
      <c r="BW99" s="77" t="s">
        <v>97</v>
      </c>
      <c r="BX99" s="77" t="s">
        <v>3</v>
      </c>
      <c r="CL99" s="77"/>
      <c r="CM99" s="77" t="s">
        <v>84</v>
      </c>
    </row>
    <row r="100" spans="1:91" x14ac:dyDescent="0.15">
      <c r="B100" s="5"/>
      <c r="AR100" s="5"/>
    </row>
    <row r="101" spans="1:91" s="19" customFormat="1" ht="30" customHeight="1" x14ac:dyDescent="0.15">
      <c r="A101" s="17"/>
      <c r="B101" s="18"/>
      <c r="C101" s="58" t="s">
        <v>98</v>
      </c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236"/>
      <c r="AH101" s="236"/>
      <c r="AI101" s="236"/>
      <c r="AJ101" s="236"/>
      <c r="AK101" s="236"/>
      <c r="AL101" s="236"/>
      <c r="AM101" s="236"/>
      <c r="AN101" s="236"/>
      <c r="AO101" s="236"/>
      <c r="AP101" s="236"/>
      <c r="AQ101" s="82"/>
      <c r="AR101" s="18"/>
      <c r="AS101" s="50" t="s">
        <v>99</v>
      </c>
      <c r="AT101" s="51" t="s">
        <v>100</v>
      </c>
      <c r="AU101" s="51" t="s">
        <v>39</v>
      </c>
      <c r="AV101" s="52" t="s">
        <v>63</v>
      </c>
      <c r="AW101" s="17"/>
      <c r="AX101" s="17"/>
      <c r="AY101" s="17"/>
      <c r="AZ101" s="17"/>
      <c r="BA101" s="17"/>
      <c r="BB101" s="17"/>
      <c r="BC101" s="17"/>
      <c r="BD101" s="17"/>
      <c r="BE101" s="17"/>
    </row>
    <row r="102" spans="1:91" s="19" customFormat="1" ht="19.899999999999999" customHeight="1" x14ac:dyDescent="0.15">
      <c r="A102" s="17"/>
      <c r="B102" s="18"/>
      <c r="C102" s="17"/>
      <c r="D102" s="235" t="s">
        <v>101</v>
      </c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17"/>
      <c r="AD102" s="17"/>
      <c r="AE102" s="17"/>
      <c r="AF102" s="17"/>
      <c r="AG102" s="232"/>
      <c r="AH102" s="232"/>
      <c r="AI102" s="232"/>
      <c r="AJ102" s="232"/>
      <c r="AK102" s="232"/>
      <c r="AL102" s="232"/>
      <c r="AM102" s="232"/>
      <c r="AN102" s="233"/>
      <c r="AO102" s="233"/>
      <c r="AP102" s="233"/>
      <c r="AQ102" s="17"/>
      <c r="AR102" s="18"/>
      <c r="AS102" s="83">
        <v>0</v>
      </c>
      <c r="AT102" s="84" t="s">
        <v>102</v>
      </c>
      <c r="AU102" s="84" t="s">
        <v>40</v>
      </c>
      <c r="AV102" s="85">
        <f>ROUND(IF(AU102="základná",AG102*L32,IF(AU102="znížená",AG102*L33,0)), 2)</f>
        <v>0</v>
      </c>
      <c r="AW102" s="17"/>
      <c r="AX102" s="17"/>
      <c r="AY102" s="17"/>
      <c r="AZ102" s="17"/>
      <c r="BA102" s="17"/>
      <c r="BB102" s="17"/>
      <c r="BC102" s="17"/>
      <c r="BD102" s="17"/>
      <c r="BE102" s="17"/>
      <c r="BV102" s="2" t="s">
        <v>103</v>
      </c>
      <c r="BY102" s="86">
        <f t="shared" ref="BY102:BY107" si="1">IF(AU102="základná",AV102,0)</f>
        <v>0</v>
      </c>
      <c r="BZ102" s="86">
        <f t="shared" ref="BZ102:BZ107" si="2">IF(AU102="znížená",AV102,0)</f>
        <v>0</v>
      </c>
      <c r="CA102" s="86">
        <v>0</v>
      </c>
      <c r="CB102" s="86">
        <v>0</v>
      </c>
      <c r="CC102" s="86">
        <v>0</v>
      </c>
      <c r="CD102" s="86">
        <f t="shared" ref="CD102:CD107" si="3">IF(AU102="základná",AG102,0)</f>
        <v>0</v>
      </c>
      <c r="CE102" s="86">
        <f t="shared" ref="CE102:CE107" si="4">IF(AU102="znížená",AG102,0)</f>
        <v>0</v>
      </c>
      <c r="CF102" s="86">
        <f t="shared" ref="CF102:CF107" si="5">IF(AU102="zákl. prenesená",AG102,0)</f>
        <v>0</v>
      </c>
      <c r="CG102" s="86">
        <f t="shared" ref="CG102:CG107" si="6">IF(AU102="zníž. prenesená",AG102,0)</f>
        <v>0</v>
      </c>
      <c r="CH102" s="86">
        <f t="shared" ref="CH102:CH107" si="7">IF(AU102="nulová",AG102,0)</f>
        <v>0</v>
      </c>
      <c r="CI102" s="2">
        <f t="shared" ref="CI102:CI107" si="8">IF(AU102="základná",1,IF(AU102="znížená",2,IF(AU102="zákl. prenesená",4,IF(AU102="zníž. prenesená",5,3))))</f>
        <v>1</v>
      </c>
      <c r="CJ102" s="2">
        <f t="shared" ref="CJ102:CJ107" si="9">IF(AT102="stavebná časť",1,IF(AT102="investičná časť",2,3))</f>
        <v>1</v>
      </c>
      <c r="CK102" s="2" t="str">
        <f t="shared" ref="CK102:CK107" si="10">IF(D102="Vyplň vlastné","","x")</f>
        <v>x</v>
      </c>
    </row>
    <row r="103" spans="1:91" s="19" customFormat="1" ht="19.899999999999999" customHeight="1" x14ac:dyDescent="0.15">
      <c r="A103" s="17"/>
      <c r="B103" s="18"/>
      <c r="C103" s="17"/>
      <c r="D103" s="235" t="s">
        <v>104</v>
      </c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17"/>
      <c r="AD103" s="17"/>
      <c r="AE103" s="17"/>
      <c r="AF103" s="17"/>
      <c r="AG103" s="232"/>
      <c r="AH103" s="232"/>
      <c r="AI103" s="232"/>
      <c r="AJ103" s="232"/>
      <c r="AK103" s="232"/>
      <c r="AL103" s="232"/>
      <c r="AM103" s="232"/>
      <c r="AN103" s="233"/>
      <c r="AO103" s="233"/>
      <c r="AP103" s="233"/>
      <c r="AQ103" s="17"/>
      <c r="AR103" s="18"/>
      <c r="AS103" s="83">
        <v>0</v>
      </c>
      <c r="AT103" s="84" t="s">
        <v>102</v>
      </c>
      <c r="AU103" s="84" t="s">
        <v>40</v>
      </c>
      <c r="AV103" s="85">
        <f>ROUND(IF(AU103="základná",AG103*L32,IF(AU103="znížená",AG103*L33,0)), 2)</f>
        <v>0</v>
      </c>
      <c r="AW103" s="17"/>
      <c r="AX103" s="17"/>
      <c r="AY103" s="17"/>
      <c r="AZ103" s="17"/>
      <c r="BA103" s="17"/>
      <c r="BB103" s="17"/>
      <c r="BC103" s="17"/>
      <c r="BD103" s="17"/>
      <c r="BE103" s="17"/>
      <c r="BV103" s="2" t="s">
        <v>103</v>
      </c>
      <c r="BY103" s="86">
        <f t="shared" si="1"/>
        <v>0</v>
      </c>
      <c r="BZ103" s="86">
        <f t="shared" si="2"/>
        <v>0</v>
      </c>
      <c r="CA103" s="86">
        <v>0</v>
      </c>
      <c r="CB103" s="86">
        <v>0</v>
      </c>
      <c r="CC103" s="86">
        <v>0</v>
      </c>
      <c r="CD103" s="86">
        <f t="shared" si="3"/>
        <v>0</v>
      </c>
      <c r="CE103" s="86">
        <f t="shared" si="4"/>
        <v>0</v>
      </c>
      <c r="CF103" s="86">
        <f t="shared" si="5"/>
        <v>0</v>
      </c>
      <c r="CG103" s="86">
        <f t="shared" si="6"/>
        <v>0</v>
      </c>
      <c r="CH103" s="86">
        <f t="shared" si="7"/>
        <v>0</v>
      </c>
      <c r="CI103" s="2">
        <f t="shared" si="8"/>
        <v>1</v>
      </c>
      <c r="CJ103" s="2">
        <f t="shared" si="9"/>
        <v>1</v>
      </c>
      <c r="CK103" s="2" t="str">
        <f t="shared" si="10"/>
        <v>x</v>
      </c>
    </row>
    <row r="104" spans="1:91" s="19" customFormat="1" ht="19.899999999999999" customHeight="1" x14ac:dyDescent="0.15">
      <c r="A104" s="17"/>
      <c r="B104" s="18"/>
      <c r="C104" s="17"/>
      <c r="D104" s="235" t="s">
        <v>105</v>
      </c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17"/>
      <c r="AD104" s="17"/>
      <c r="AE104" s="17"/>
      <c r="AF104" s="17"/>
      <c r="AG104" s="232"/>
      <c r="AH104" s="232"/>
      <c r="AI104" s="232"/>
      <c r="AJ104" s="232"/>
      <c r="AK104" s="232"/>
      <c r="AL104" s="232"/>
      <c r="AM104" s="232"/>
      <c r="AN104" s="233"/>
      <c r="AO104" s="233"/>
      <c r="AP104" s="233"/>
      <c r="AQ104" s="17"/>
      <c r="AR104" s="18"/>
      <c r="AS104" s="83">
        <v>0</v>
      </c>
      <c r="AT104" s="84" t="s">
        <v>102</v>
      </c>
      <c r="AU104" s="84" t="s">
        <v>40</v>
      </c>
      <c r="AV104" s="85">
        <f>ROUND(IF(AU104="základná",AG104*L32,IF(AU104="znížená",AG104*L33,0)), 2)</f>
        <v>0</v>
      </c>
      <c r="AW104" s="17"/>
      <c r="AX104" s="17"/>
      <c r="AY104" s="17"/>
      <c r="AZ104" s="17"/>
      <c r="BA104" s="17"/>
      <c r="BB104" s="17"/>
      <c r="BC104" s="17"/>
      <c r="BD104" s="17"/>
      <c r="BE104" s="17"/>
      <c r="BV104" s="2" t="s">
        <v>103</v>
      </c>
      <c r="BY104" s="86">
        <f t="shared" si="1"/>
        <v>0</v>
      </c>
      <c r="BZ104" s="86">
        <f t="shared" si="2"/>
        <v>0</v>
      </c>
      <c r="CA104" s="86">
        <v>0</v>
      </c>
      <c r="CB104" s="86">
        <v>0</v>
      </c>
      <c r="CC104" s="86">
        <v>0</v>
      </c>
      <c r="CD104" s="86">
        <f t="shared" si="3"/>
        <v>0</v>
      </c>
      <c r="CE104" s="86">
        <f t="shared" si="4"/>
        <v>0</v>
      </c>
      <c r="CF104" s="86">
        <f t="shared" si="5"/>
        <v>0</v>
      </c>
      <c r="CG104" s="86">
        <f t="shared" si="6"/>
        <v>0</v>
      </c>
      <c r="CH104" s="86">
        <f t="shared" si="7"/>
        <v>0</v>
      </c>
      <c r="CI104" s="2">
        <f t="shared" si="8"/>
        <v>1</v>
      </c>
      <c r="CJ104" s="2">
        <f t="shared" si="9"/>
        <v>1</v>
      </c>
      <c r="CK104" s="2" t="str">
        <f t="shared" si="10"/>
        <v>x</v>
      </c>
    </row>
    <row r="105" spans="1:91" s="19" customFormat="1" ht="19.899999999999999" customHeight="1" x14ac:dyDescent="0.15">
      <c r="A105" s="17"/>
      <c r="B105" s="18"/>
      <c r="C105" s="17"/>
      <c r="D105" s="231" t="s">
        <v>106</v>
      </c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31"/>
      <c r="P105" s="231"/>
      <c r="Q105" s="231"/>
      <c r="R105" s="231"/>
      <c r="S105" s="231"/>
      <c r="T105" s="231"/>
      <c r="U105" s="231"/>
      <c r="V105" s="231"/>
      <c r="W105" s="231"/>
      <c r="X105" s="231"/>
      <c r="Y105" s="231"/>
      <c r="Z105" s="231"/>
      <c r="AA105" s="231"/>
      <c r="AB105" s="231"/>
      <c r="AC105" s="17"/>
      <c r="AD105" s="17"/>
      <c r="AE105" s="17"/>
      <c r="AF105" s="17"/>
      <c r="AG105" s="232"/>
      <c r="AH105" s="232"/>
      <c r="AI105" s="232"/>
      <c r="AJ105" s="232"/>
      <c r="AK105" s="232"/>
      <c r="AL105" s="232"/>
      <c r="AM105" s="232"/>
      <c r="AN105" s="233"/>
      <c r="AO105" s="233"/>
      <c r="AP105" s="233"/>
      <c r="AQ105" s="17"/>
      <c r="AR105" s="18"/>
      <c r="AS105" s="83">
        <v>0</v>
      </c>
      <c r="AT105" s="84" t="s">
        <v>102</v>
      </c>
      <c r="AU105" s="84" t="s">
        <v>40</v>
      </c>
      <c r="AV105" s="85">
        <f>ROUND(IF(AU105="základná",AG105*L32,IF(AU105="znížená",AG105*L33,0)), 2)</f>
        <v>0</v>
      </c>
      <c r="AW105" s="17"/>
      <c r="AX105" s="17"/>
      <c r="AY105" s="17"/>
      <c r="AZ105" s="17"/>
      <c r="BA105" s="17"/>
      <c r="BB105" s="17"/>
      <c r="BC105" s="17"/>
      <c r="BD105" s="17"/>
      <c r="BE105" s="17"/>
      <c r="BV105" s="2" t="s">
        <v>107</v>
      </c>
      <c r="BY105" s="86">
        <f t="shared" si="1"/>
        <v>0</v>
      </c>
      <c r="BZ105" s="86">
        <f t="shared" si="2"/>
        <v>0</v>
      </c>
      <c r="CA105" s="86">
        <v>0</v>
      </c>
      <c r="CB105" s="86">
        <v>0</v>
      </c>
      <c r="CC105" s="86">
        <v>0</v>
      </c>
      <c r="CD105" s="86">
        <f t="shared" si="3"/>
        <v>0</v>
      </c>
      <c r="CE105" s="86">
        <f t="shared" si="4"/>
        <v>0</v>
      </c>
      <c r="CF105" s="86">
        <f t="shared" si="5"/>
        <v>0</v>
      </c>
      <c r="CG105" s="86">
        <f t="shared" si="6"/>
        <v>0</v>
      </c>
      <c r="CH105" s="86">
        <f t="shared" si="7"/>
        <v>0</v>
      </c>
      <c r="CI105" s="2">
        <f t="shared" si="8"/>
        <v>1</v>
      </c>
      <c r="CJ105" s="2">
        <f t="shared" si="9"/>
        <v>1</v>
      </c>
      <c r="CK105" s="2" t="str">
        <f t="shared" si="10"/>
        <v/>
      </c>
    </row>
    <row r="106" spans="1:91" s="19" customFormat="1" ht="19.899999999999999" customHeight="1" x14ac:dyDescent="0.15">
      <c r="A106" s="17"/>
      <c r="B106" s="18"/>
      <c r="C106" s="17"/>
      <c r="D106" s="231" t="s">
        <v>106</v>
      </c>
      <c r="E106" s="231"/>
      <c r="F106" s="231"/>
      <c r="G106" s="231"/>
      <c r="H106" s="231"/>
      <c r="I106" s="231"/>
      <c r="J106" s="231"/>
      <c r="K106" s="231"/>
      <c r="L106" s="231"/>
      <c r="M106" s="231"/>
      <c r="N106" s="231"/>
      <c r="O106" s="231"/>
      <c r="P106" s="231"/>
      <c r="Q106" s="231"/>
      <c r="R106" s="231"/>
      <c r="S106" s="231"/>
      <c r="T106" s="231"/>
      <c r="U106" s="231"/>
      <c r="V106" s="231"/>
      <c r="W106" s="231"/>
      <c r="X106" s="231"/>
      <c r="Y106" s="231"/>
      <c r="Z106" s="231"/>
      <c r="AA106" s="231"/>
      <c r="AB106" s="231"/>
      <c r="AC106" s="17"/>
      <c r="AD106" s="17"/>
      <c r="AE106" s="17"/>
      <c r="AF106" s="17"/>
      <c r="AG106" s="232"/>
      <c r="AH106" s="232"/>
      <c r="AI106" s="232"/>
      <c r="AJ106" s="232"/>
      <c r="AK106" s="232"/>
      <c r="AL106" s="232"/>
      <c r="AM106" s="232"/>
      <c r="AN106" s="233"/>
      <c r="AO106" s="233"/>
      <c r="AP106" s="233"/>
      <c r="AQ106" s="17"/>
      <c r="AR106" s="18"/>
      <c r="AS106" s="83">
        <v>0</v>
      </c>
      <c r="AT106" s="84" t="s">
        <v>102</v>
      </c>
      <c r="AU106" s="84" t="s">
        <v>40</v>
      </c>
      <c r="AV106" s="85">
        <f>ROUND(IF(AU106="základná",AG106*L32,IF(AU106="znížená",AG106*L33,0)), 2)</f>
        <v>0</v>
      </c>
      <c r="AW106" s="17"/>
      <c r="AX106" s="17"/>
      <c r="AY106" s="17"/>
      <c r="AZ106" s="17"/>
      <c r="BA106" s="17"/>
      <c r="BB106" s="17"/>
      <c r="BC106" s="17"/>
      <c r="BD106" s="17"/>
      <c r="BE106" s="17"/>
      <c r="BV106" s="2" t="s">
        <v>107</v>
      </c>
      <c r="BY106" s="86">
        <f t="shared" si="1"/>
        <v>0</v>
      </c>
      <c r="BZ106" s="86">
        <f t="shared" si="2"/>
        <v>0</v>
      </c>
      <c r="CA106" s="86">
        <v>0</v>
      </c>
      <c r="CB106" s="86">
        <v>0</v>
      </c>
      <c r="CC106" s="86">
        <v>0</v>
      </c>
      <c r="CD106" s="86">
        <f t="shared" si="3"/>
        <v>0</v>
      </c>
      <c r="CE106" s="86">
        <f t="shared" si="4"/>
        <v>0</v>
      </c>
      <c r="CF106" s="86">
        <f t="shared" si="5"/>
        <v>0</v>
      </c>
      <c r="CG106" s="86">
        <f t="shared" si="6"/>
        <v>0</v>
      </c>
      <c r="CH106" s="86">
        <f t="shared" si="7"/>
        <v>0</v>
      </c>
      <c r="CI106" s="2">
        <f t="shared" si="8"/>
        <v>1</v>
      </c>
      <c r="CJ106" s="2">
        <f t="shared" si="9"/>
        <v>1</v>
      </c>
      <c r="CK106" s="2" t="str">
        <f t="shared" si="10"/>
        <v/>
      </c>
    </row>
    <row r="107" spans="1:91" s="19" customFormat="1" ht="19.899999999999999" customHeight="1" x14ac:dyDescent="0.15">
      <c r="A107" s="17"/>
      <c r="B107" s="18"/>
      <c r="C107" s="17"/>
      <c r="D107" s="231" t="s">
        <v>106</v>
      </c>
      <c r="E107" s="231"/>
      <c r="F107" s="231"/>
      <c r="G107" s="231"/>
      <c r="H107" s="231"/>
      <c r="I107" s="231"/>
      <c r="J107" s="231"/>
      <c r="K107" s="231"/>
      <c r="L107" s="231"/>
      <c r="M107" s="231"/>
      <c r="N107" s="231"/>
      <c r="O107" s="231"/>
      <c r="P107" s="231"/>
      <c r="Q107" s="231"/>
      <c r="R107" s="231"/>
      <c r="S107" s="231"/>
      <c r="T107" s="231"/>
      <c r="U107" s="231"/>
      <c r="V107" s="231"/>
      <c r="W107" s="231"/>
      <c r="X107" s="231"/>
      <c r="Y107" s="231"/>
      <c r="Z107" s="231"/>
      <c r="AA107" s="231"/>
      <c r="AB107" s="231"/>
      <c r="AC107" s="17"/>
      <c r="AD107" s="17"/>
      <c r="AE107" s="17"/>
      <c r="AF107" s="17"/>
      <c r="AG107" s="232"/>
      <c r="AH107" s="232"/>
      <c r="AI107" s="232"/>
      <c r="AJ107" s="232"/>
      <c r="AK107" s="232"/>
      <c r="AL107" s="232"/>
      <c r="AM107" s="232"/>
      <c r="AN107" s="233"/>
      <c r="AO107" s="233"/>
      <c r="AP107" s="233"/>
      <c r="AQ107" s="17"/>
      <c r="AR107" s="18"/>
      <c r="AS107" s="87">
        <v>0</v>
      </c>
      <c r="AT107" s="88" t="s">
        <v>102</v>
      </c>
      <c r="AU107" s="88" t="s">
        <v>40</v>
      </c>
      <c r="AV107" s="89">
        <f>ROUND(IF(AU107="základná",AG107*L32,IF(AU107="znížená",AG107*L33,0)), 2)</f>
        <v>0</v>
      </c>
      <c r="AW107" s="17"/>
      <c r="AX107" s="17"/>
      <c r="AY107" s="17"/>
      <c r="AZ107" s="17"/>
      <c r="BA107" s="17"/>
      <c r="BB107" s="17"/>
      <c r="BC107" s="17"/>
      <c r="BD107" s="17"/>
      <c r="BE107" s="17"/>
      <c r="BV107" s="2" t="s">
        <v>107</v>
      </c>
      <c r="BY107" s="86">
        <f t="shared" si="1"/>
        <v>0</v>
      </c>
      <c r="BZ107" s="86">
        <f t="shared" si="2"/>
        <v>0</v>
      </c>
      <c r="CA107" s="86">
        <v>0</v>
      </c>
      <c r="CB107" s="86">
        <v>0</v>
      </c>
      <c r="CC107" s="86">
        <v>0</v>
      </c>
      <c r="CD107" s="86">
        <f t="shared" si="3"/>
        <v>0</v>
      </c>
      <c r="CE107" s="86">
        <f t="shared" si="4"/>
        <v>0</v>
      </c>
      <c r="CF107" s="86">
        <f t="shared" si="5"/>
        <v>0</v>
      </c>
      <c r="CG107" s="86">
        <f t="shared" si="6"/>
        <v>0</v>
      </c>
      <c r="CH107" s="86">
        <f t="shared" si="7"/>
        <v>0</v>
      </c>
      <c r="CI107" s="2">
        <f t="shared" si="8"/>
        <v>1</v>
      </c>
      <c r="CJ107" s="2">
        <f t="shared" si="9"/>
        <v>1</v>
      </c>
      <c r="CK107" s="2" t="str">
        <f t="shared" si="10"/>
        <v/>
      </c>
    </row>
    <row r="108" spans="1:91" s="19" customFormat="1" ht="10.9" customHeight="1" x14ac:dyDescent="0.15">
      <c r="A108" s="17"/>
      <c r="B108" s="18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8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</row>
    <row r="109" spans="1:91" s="19" customFormat="1" ht="30" customHeight="1" x14ac:dyDescent="0.15">
      <c r="A109" s="17"/>
      <c r="B109" s="18"/>
      <c r="C109" s="90" t="s">
        <v>108</v>
      </c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234"/>
      <c r="AH109" s="234"/>
      <c r="AI109" s="234"/>
      <c r="AJ109" s="234"/>
      <c r="AK109" s="234"/>
      <c r="AL109" s="234"/>
      <c r="AM109" s="234"/>
      <c r="AN109" s="234"/>
      <c r="AO109" s="234"/>
      <c r="AP109" s="234"/>
      <c r="AQ109" s="91"/>
      <c r="AR109" s="18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</row>
    <row r="110" spans="1:91" s="19" customFormat="1" ht="6.95" customHeight="1" x14ac:dyDescent="0.15">
      <c r="A110" s="17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18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</row>
  </sheetData>
  <mergeCells count="82">
    <mergeCell ref="AR2:BE2"/>
    <mergeCell ref="K5:AO5"/>
    <mergeCell ref="BE5:BE34"/>
    <mergeCell ref="K6:AO6"/>
    <mergeCell ref="E14:AJ14"/>
    <mergeCell ref="E23:AN23"/>
    <mergeCell ref="AK26:AO26"/>
    <mergeCell ref="AK27:AO27"/>
    <mergeCell ref="AK29:AO29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L34:P34"/>
    <mergeCell ref="W34:AE34"/>
    <mergeCell ref="AK34:AO34"/>
    <mergeCell ref="L35:P35"/>
    <mergeCell ref="W35:AE35"/>
    <mergeCell ref="AK35:AO35"/>
    <mergeCell ref="L36:P36"/>
    <mergeCell ref="W36:AE36"/>
    <mergeCell ref="AK36:AO36"/>
    <mergeCell ref="X38:AB38"/>
    <mergeCell ref="AK38:AO38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G94:AM94"/>
    <mergeCell ref="AN94:AP94"/>
    <mergeCell ref="D95:H95"/>
    <mergeCell ref="J95:AF95"/>
    <mergeCell ref="AG95:AM95"/>
    <mergeCell ref="AN95:AP95"/>
    <mergeCell ref="D96:H96"/>
    <mergeCell ref="J96:AF96"/>
    <mergeCell ref="AG96:AM96"/>
    <mergeCell ref="AN96:AP96"/>
    <mergeCell ref="D97:H97"/>
    <mergeCell ref="J97:AF97"/>
    <mergeCell ref="AG97:AM97"/>
    <mergeCell ref="AN97:AP97"/>
    <mergeCell ref="D98:H98"/>
    <mergeCell ref="J98:AF98"/>
    <mergeCell ref="AG98:AM98"/>
    <mergeCell ref="AN98:AP98"/>
    <mergeCell ref="D99:H99"/>
    <mergeCell ref="J99:AF99"/>
    <mergeCell ref="AG99:AM99"/>
    <mergeCell ref="AN99:AP99"/>
    <mergeCell ref="AG101:AM101"/>
    <mergeCell ref="AN101:AP101"/>
    <mergeCell ref="D102:AB102"/>
    <mergeCell ref="AG102:AM102"/>
    <mergeCell ref="AN102:AP102"/>
    <mergeCell ref="D103:AB103"/>
    <mergeCell ref="AG103:AM103"/>
    <mergeCell ref="AN103:AP103"/>
    <mergeCell ref="D104:AB104"/>
    <mergeCell ref="AG104:AM104"/>
    <mergeCell ref="AN104:AP104"/>
    <mergeCell ref="D105:AB105"/>
    <mergeCell ref="AG105:AM105"/>
    <mergeCell ref="AN105:AP105"/>
    <mergeCell ref="D106:AB106"/>
    <mergeCell ref="AG106:AM106"/>
    <mergeCell ref="AN106:AP106"/>
    <mergeCell ref="D107:AB107"/>
    <mergeCell ref="AG107:AM107"/>
    <mergeCell ref="AN107:AP107"/>
    <mergeCell ref="AG109:AM109"/>
    <mergeCell ref="AN109:AP109"/>
  </mergeCells>
  <dataValidations count="2">
    <dataValidation type="list" allowBlank="1" showInputMessage="1" showErrorMessage="1" error="Povolené sú hodnoty základná, znížená, nulová." sqref="AU101:AU107">
      <formula1>"základná,znížená,nulová"</formula1>
      <formula2>0</formula2>
    </dataValidation>
    <dataValidation type="list" allowBlank="1" showInputMessage="1" showErrorMessage="1" error="Povolené sú hodnoty stavebná časť, technologická časť, investičná časť." sqref="AT101:AT107">
      <formula1>"stavebná časť,technologická časť,investičná časť"</formula1>
      <formula2>0</formula2>
    </dataValidation>
  </dataValidations>
  <hyperlinks>
    <hyperlink ref="A95" location="'1-ASR - Stavebná časť'!C2" display="/"/>
    <hyperlink ref="A96" location="'2-ZTI - Zdravotechnická i...'!C2" display="/"/>
    <hyperlink ref="A97" location="'3-UK - Ústredné vykurovanie'!C2" display="/"/>
    <hyperlink ref="A98" location="'4-VZT - Vzduchotechnika'!C2" display="/"/>
    <hyperlink ref="A99" location="'5-ELI - Elektroinštalácie'!C2" display="/"/>
  </hyperlinks>
  <pageMargins left="0.39374999999999999" right="0.39374999999999999" top="0.39374999999999999" bottom="0.39374999999999999" header="0.51180555555555496" footer="0"/>
  <pageSetup paperSize="9" firstPageNumber="0" fitToHeight="100" orientation="portrait" horizontalDpi="300" verticalDpi="300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95"/>
  <sheetViews>
    <sheetView showGridLines="0" zoomScaleNormal="100" workbookViewId="0">
      <selection activeCell="J12" sqref="J12"/>
    </sheetView>
  </sheetViews>
  <sheetFormatPr defaultColWidth="8.5" defaultRowHeight="10.5" x14ac:dyDescent="0.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1:56" ht="36.950000000000003" customHeight="1" x14ac:dyDescent="0.15">
      <c r="L2" s="252" t="s">
        <v>4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2" t="s">
        <v>85</v>
      </c>
      <c r="AZ2" s="92" t="s">
        <v>109</v>
      </c>
      <c r="BA2" s="92" t="s">
        <v>110</v>
      </c>
      <c r="BB2" s="92"/>
      <c r="BC2" s="92" t="s">
        <v>111</v>
      </c>
      <c r="BD2" s="92" t="s">
        <v>112</v>
      </c>
    </row>
    <row r="3" spans="1:56" ht="6.95" customHeight="1" x14ac:dyDescent="0.15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84</v>
      </c>
      <c r="AZ3" s="92" t="s">
        <v>113</v>
      </c>
      <c r="BA3" s="92" t="s">
        <v>114</v>
      </c>
      <c r="BB3" s="92"/>
      <c r="BC3" s="92" t="s">
        <v>115</v>
      </c>
      <c r="BD3" s="92" t="s">
        <v>112</v>
      </c>
    </row>
    <row r="4" spans="1:56" ht="24.95" customHeight="1" x14ac:dyDescent="0.15">
      <c r="B4" s="5"/>
      <c r="D4" s="6" t="s">
        <v>116</v>
      </c>
      <c r="L4" s="5"/>
      <c r="M4" s="93" t="s">
        <v>8</v>
      </c>
      <c r="AT4" s="2" t="s">
        <v>2</v>
      </c>
      <c r="AZ4" s="92" t="s">
        <v>117</v>
      </c>
      <c r="BA4" s="92" t="s">
        <v>118</v>
      </c>
      <c r="BB4" s="92"/>
      <c r="BC4" s="92" t="s">
        <v>119</v>
      </c>
      <c r="BD4" s="92" t="s">
        <v>112</v>
      </c>
    </row>
    <row r="5" spans="1:56" ht="6.95" customHeight="1" x14ac:dyDescent="0.15">
      <c r="B5" s="5"/>
      <c r="L5" s="5"/>
      <c r="AZ5" s="92" t="s">
        <v>120</v>
      </c>
      <c r="BA5" s="92" t="s">
        <v>121</v>
      </c>
      <c r="BB5" s="92" t="s">
        <v>122</v>
      </c>
      <c r="BC5" s="92" t="s">
        <v>123</v>
      </c>
      <c r="BD5" s="92" t="s">
        <v>112</v>
      </c>
    </row>
    <row r="6" spans="1:56" ht="12" customHeight="1" x14ac:dyDescent="0.15">
      <c r="B6" s="5"/>
      <c r="D6" s="11" t="s">
        <v>14</v>
      </c>
      <c r="L6" s="5"/>
      <c r="AZ6" s="92" t="s">
        <v>124</v>
      </c>
      <c r="BA6" s="92" t="s">
        <v>125</v>
      </c>
      <c r="BB6" s="92" t="s">
        <v>122</v>
      </c>
      <c r="BC6" s="92" t="s">
        <v>126</v>
      </c>
      <c r="BD6" s="92" t="s">
        <v>112</v>
      </c>
    </row>
    <row r="7" spans="1:56" ht="16.5" customHeight="1" x14ac:dyDescent="0.15">
      <c r="B7" s="5"/>
      <c r="E7" s="261" t="str">
        <f>'Rekapitulácia stavby'!K6</f>
        <v>ZB HaZZ Humenné, vybudovanie špeciálnej výsluchovej miestnosti</v>
      </c>
      <c r="F7" s="261"/>
      <c r="G7" s="261"/>
      <c r="H7" s="261"/>
      <c r="L7" s="5"/>
      <c r="AZ7" s="92" t="s">
        <v>127</v>
      </c>
      <c r="BA7" s="92" t="s">
        <v>128</v>
      </c>
      <c r="BB7" s="92"/>
      <c r="BC7" s="92" t="s">
        <v>129</v>
      </c>
      <c r="BD7" s="92" t="s">
        <v>112</v>
      </c>
    </row>
    <row r="8" spans="1:56" s="19" customFormat="1" ht="12" customHeight="1" x14ac:dyDescent="0.15">
      <c r="A8" s="17"/>
      <c r="B8" s="18"/>
      <c r="C8" s="17"/>
      <c r="D8" s="11" t="s">
        <v>130</v>
      </c>
      <c r="E8" s="17"/>
      <c r="F8" s="17"/>
      <c r="G8" s="17"/>
      <c r="H8" s="17"/>
      <c r="I8" s="17"/>
      <c r="J8" s="17"/>
      <c r="K8" s="17"/>
      <c r="L8" s="28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Z8" s="92" t="s">
        <v>131</v>
      </c>
      <c r="BA8" s="92" t="s">
        <v>132</v>
      </c>
      <c r="BB8" s="92"/>
      <c r="BC8" s="92" t="s">
        <v>133</v>
      </c>
      <c r="BD8" s="92" t="s">
        <v>112</v>
      </c>
    </row>
    <row r="9" spans="1:56" s="19" customFormat="1" ht="16.5" customHeight="1" x14ac:dyDescent="0.15">
      <c r="A9" s="17"/>
      <c r="B9" s="18"/>
      <c r="C9" s="17"/>
      <c r="D9" s="17"/>
      <c r="E9" s="248" t="s">
        <v>134</v>
      </c>
      <c r="F9" s="248"/>
      <c r="G9" s="248"/>
      <c r="H9" s="248"/>
      <c r="I9" s="17"/>
      <c r="J9" s="17"/>
      <c r="K9" s="17"/>
      <c r="L9" s="28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Z9" s="92" t="s">
        <v>135</v>
      </c>
      <c r="BA9" s="92" t="s">
        <v>136</v>
      </c>
      <c r="BB9" s="92"/>
      <c r="BC9" s="92" t="s">
        <v>137</v>
      </c>
      <c r="BD9" s="92" t="s">
        <v>112</v>
      </c>
    </row>
    <row r="10" spans="1:56" s="19" customFormat="1" x14ac:dyDescent="0.15">
      <c r="A10" s="17"/>
      <c r="B10" s="18"/>
      <c r="C10" s="17"/>
      <c r="D10" s="17"/>
      <c r="E10" s="17"/>
      <c r="F10" s="17"/>
      <c r="G10" s="17"/>
      <c r="H10" s="17"/>
      <c r="I10" s="17"/>
      <c r="J10" s="17"/>
      <c r="K10" s="17"/>
      <c r="L10" s="28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Z10" s="92" t="s">
        <v>138</v>
      </c>
      <c r="BA10" s="92" t="s">
        <v>139</v>
      </c>
      <c r="BB10" s="92"/>
      <c r="BC10" s="92" t="s">
        <v>140</v>
      </c>
      <c r="BD10" s="92" t="s">
        <v>112</v>
      </c>
    </row>
    <row r="11" spans="1:56" s="19" customFormat="1" ht="12" customHeight="1" x14ac:dyDescent="0.15">
      <c r="A11" s="17"/>
      <c r="B11" s="18"/>
      <c r="C11" s="17"/>
      <c r="D11" s="11" t="s">
        <v>16</v>
      </c>
      <c r="E11" s="17"/>
      <c r="F11" s="12"/>
      <c r="G11" s="17"/>
      <c r="H11" s="17"/>
      <c r="I11" s="11" t="s">
        <v>17</v>
      </c>
      <c r="J11" s="12"/>
      <c r="K11" s="17"/>
      <c r="L11" s="28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Z11" s="92" t="s">
        <v>141</v>
      </c>
      <c r="BA11" s="92" t="s">
        <v>142</v>
      </c>
      <c r="BB11" s="92" t="s">
        <v>122</v>
      </c>
      <c r="BC11" s="92" t="s">
        <v>143</v>
      </c>
      <c r="BD11" s="92" t="s">
        <v>112</v>
      </c>
    </row>
    <row r="12" spans="1:56" s="19" customFormat="1" ht="12" customHeight="1" x14ac:dyDescent="0.15">
      <c r="A12" s="17"/>
      <c r="B12" s="18"/>
      <c r="C12" s="17"/>
      <c r="D12" s="11" t="s">
        <v>18</v>
      </c>
      <c r="E12" s="17"/>
      <c r="F12" s="12" t="s">
        <v>19</v>
      </c>
      <c r="G12" s="17"/>
      <c r="H12" s="17"/>
      <c r="I12" s="11" t="s">
        <v>20</v>
      </c>
      <c r="J12" s="94"/>
      <c r="K12" s="17"/>
      <c r="L12" s="28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Z12" s="92" t="s">
        <v>144</v>
      </c>
      <c r="BA12" s="92" t="s">
        <v>145</v>
      </c>
      <c r="BB12" s="92" t="s">
        <v>122</v>
      </c>
      <c r="BC12" s="92" t="s">
        <v>146</v>
      </c>
      <c r="BD12" s="92" t="s">
        <v>112</v>
      </c>
    </row>
    <row r="13" spans="1:56" s="19" customFormat="1" ht="10.9" customHeight="1" x14ac:dyDescent="0.15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28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56" s="19" customFormat="1" ht="12" customHeight="1" x14ac:dyDescent="0.15">
      <c r="A14" s="17"/>
      <c r="B14" s="18"/>
      <c r="C14" s="17"/>
      <c r="D14" s="11" t="s">
        <v>21</v>
      </c>
      <c r="E14" s="17"/>
      <c r="F14" s="17"/>
      <c r="G14" s="17"/>
      <c r="H14" s="17"/>
      <c r="I14" s="11" t="s">
        <v>22</v>
      </c>
      <c r="J14" s="12"/>
      <c r="K14" s="17"/>
      <c r="L14" s="28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56" s="19" customFormat="1" ht="18" customHeight="1" x14ac:dyDescent="0.15">
      <c r="A15" s="17"/>
      <c r="B15" s="18"/>
      <c r="C15" s="17"/>
      <c r="D15" s="17"/>
      <c r="E15" s="12" t="s">
        <v>23</v>
      </c>
      <c r="F15" s="17"/>
      <c r="G15" s="17"/>
      <c r="H15" s="17"/>
      <c r="I15" s="11" t="s">
        <v>24</v>
      </c>
      <c r="J15" s="12"/>
      <c r="K15" s="17"/>
      <c r="L15" s="28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56" s="19" customFormat="1" ht="6.95" customHeight="1" x14ac:dyDescent="0.15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17"/>
      <c r="L16" s="28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s="19" customFormat="1" ht="12" customHeight="1" x14ac:dyDescent="0.15">
      <c r="A17" s="17"/>
      <c r="B17" s="18"/>
      <c r="C17" s="17"/>
      <c r="D17" s="11" t="s">
        <v>25</v>
      </c>
      <c r="E17" s="17"/>
      <c r="F17" s="17"/>
      <c r="G17" s="17"/>
      <c r="H17" s="17"/>
      <c r="I17" s="11" t="s">
        <v>22</v>
      </c>
      <c r="J17" s="13" t="str">
        <f>'Rekapitulácia stavby'!AN13</f>
        <v xml:space="preserve">  </v>
      </c>
      <c r="K17" s="17"/>
      <c r="L17" s="28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s="19" customFormat="1" ht="18" customHeight="1" x14ac:dyDescent="0.15">
      <c r="A18" s="17"/>
      <c r="B18" s="18"/>
      <c r="C18" s="17"/>
      <c r="D18" s="17"/>
      <c r="E18" s="262" t="str">
        <f>'Rekapitulácia stavby'!E14</f>
        <v>Podľa výberu</v>
      </c>
      <c r="F18" s="262"/>
      <c r="G18" s="262"/>
      <c r="H18" s="262"/>
      <c r="I18" s="11" t="s">
        <v>24</v>
      </c>
      <c r="J18" s="13">
        <f>'Rekapitulácia stavby'!AN14</f>
        <v>0</v>
      </c>
      <c r="K18" s="17"/>
      <c r="L18" s="28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s="19" customFormat="1" ht="6.95" customHeight="1" x14ac:dyDescent="0.15">
      <c r="A19" s="17"/>
      <c r="B19" s="18"/>
      <c r="C19" s="17"/>
      <c r="D19" s="17"/>
      <c r="E19" s="17"/>
      <c r="F19" s="17"/>
      <c r="G19" s="17"/>
      <c r="H19" s="17"/>
      <c r="I19" s="17"/>
      <c r="J19" s="17"/>
      <c r="K19" s="17"/>
      <c r="L19" s="28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s="19" customFormat="1" ht="12" customHeight="1" x14ac:dyDescent="0.15">
      <c r="A20" s="17"/>
      <c r="B20" s="18"/>
      <c r="C20" s="17"/>
      <c r="D20" s="11" t="s">
        <v>28</v>
      </c>
      <c r="E20" s="17"/>
      <c r="F20" s="17"/>
      <c r="G20" s="17"/>
      <c r="H20" s="17"/>
      <c r="I20" s="11" t="s">
        <v>22</v>
      </c>
      <c r="J20" s="12" t="str">
        <f>IF('Rekapitulácia stavby'!AN16="","",'Rekapitulácia stavby'!AN16)</f>
        <v/>
      </c>
      <c r="K20" s="17"/>
      <c r="L20" s="28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s="19" customFormat="1" ht="18" customHeight="1" x14ac:dyDescent="0.15">
      <c r="A21" s="17"/>
      <c r="B21" s="18"/>
      <c r="C21" s="17"/>
      <c r="D21" s="17"/>
      <c r="E21" s="12" t="str">
        <f>IF('Rekapitulácia stavby'!E17="","",'Rekapitulácia stavby'!E17)</f>
        <v xml:space="preserve"> </v>
      </c>
      <c r="F21" s="17"/>
      <c r="G21" s="17"/>
      <c r="H21" s="17"/>
      <c r="I21" s="11" t="s">
        <v>24</v>
      </c>
      <c r="J21" s="12" t="str">
        <f>IF('Rekapitulácia stavby'!AN17="","",'Rekapitulácia stavby'!AN17)</f>
        <v/>
      </c>
      <c r="K21" s="17"/>
      <c r="L21" s="28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s="19" customFormat="1" ht="6.95" customHeight="1" x14ac:dyDescent="0.15">
      <c r="A22" s="17"/>
      <c r="B22" s="18"/>
      <c r="C22" s="17"/>
      <c r="D22" s="17"/>
      <c r="E22" s="17"/>
      <c r="F22" s="17"/>
      <c r="G22" s="17"/>
      <c r="H22" s="17"/>
      <c r="I22" s="17"/>
      <c r="J22" s="17"/>
      <c r="K22" s="17"/>
      <c r="L22" s="28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pans="1:31" s="19" customFormat="1" ht="12" customHeight="1" x14ac:dyDescent="0.15">
      <c r="A23" s="17"/>
      <c r="B23" s="18"/>
      <c r="C23" s="17"/>
      <c r="D23" s="11" t="s">
        <v>31</v>
      </c>
      <c r="E23" s="17"/>
      <c r="F23" s="17"/>
      <c r="G23" s="17"/>
      <c r="H23" s="17"/>
      <c r="I23" s="11" t="s">
        <v>22</v>
      </c>
      <c r="J23" s="12" t="str">
        <f>IF('Rekapitulácia stavby'!AN19="","",'Rekapitulácia stavby'!AN19)</f>
        <v/>
      </c>
      <c r="K23" s="17"/>
      <c r="L23" s="28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s="19" customFormat="1" ht="18" customHeight="1" x14ac:dyDescent="0.15">
      <c r="A24" s="17"/>
      <c r="B24" s="18"/>
      <c r="C24" s="17"/>
      <c r="D24" s="17"/>
      <c r="E24" s="12" t="str">
        <f>IF('Rekapitulácia stavby'!E20="","",'Rekapitulácia stavby'!E20)</f>
        <v xml:space="preserve"> </v>
      </c>
      <c r="F24" s="17"/>
      <c r="G24" s="17"/>
      <c r="H24" s="17"/>
      <c r="I24" s="11" t="s">
        <v>24</v>
      </c>
      <c r="J24" s="12" t="str">
        <f>IF('Rekapitulácia stavby'!AN20="","",'Rekapitulácia stavby'!AN20)</f>
        <v/>
      </c>
      <c r="K24" s="17"/>
      <c r="L24" s="28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1:31" s="19" customFormat="1" ht="6.95" customHeight="1" x14ac:dyDescent="0.15">
      <c r="A25" s="17"/>
      <c r="B25" s="18"/>
      <c r="C25" s="17"/>
      <c r="D25" s="17"/>
      <c r="E25" s="17"/>
      <c r="F25" s="17"/>
      <c r="G25" s="17"/>
      <c r="H25" s="17"/>
      <c r="I25" s="17"/>
      <c r="J25" s="17"/>
      <c r="K25" s="17"/>
      <c r="L25" s="28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1:31" s="19" customFormat="1" ht="12" customHeight="1" x14ac:dyDescent="0.15">
      <c r="A26" s="17"/>
      <c r="B26" s="18"/>
      <c r="C26" s="17"/>
      <c r="D26" s="11" t="s">
        <v>32</v>
      </c>
      <c r="E26" s="17"/>
      <c r="F26" s="17"/>
      <c r="G26" s="17"/>
      <c r="H26" s="17"/>
      <c r="I26" s="17"/>
      <c r="J26" s="17"/>
      <c r="K26" s="17"/>
      <c r="L26" s="28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31" s="98" customFormat="1" ht="16.5" customHeight="1" x14ac:dyDescent="0.15">
      <c r="A27" s="95"/>
      <c r="B27" s="96"/>
      <c r="C27" s="95"/>
      <c r="D27" s="95"/>
      <c r="E27" s="257"/>
      <c r="F27" s="257"/>
      <c r="G27" s="257"/>
      <c r="H27" s="257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19" customFormat="1" ht="6.95" customHeight="1" x14ac:dyDescent="0.15">
      <c r="A28" s="17"/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28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31" s="19" customFormat="1" ht="6.95" customHeight="1" x14ac:dyDescent="0.15">
      <c r="A29" s="17"/>
      <c r="B29" s="18"/>
      <c r="C29" s="17"/>
      <c r="D29" s="54"/>
      <c r="E29" s="54"/>
      <c r="F29" s="54"/>
      <c r="G29" s="54"/>
      <c r="H29" s="54"/>
      <c r="I29" s="54"/>
      <c r="J29" s="54"/>
      <c r="K29" s="54"/>
      <c r="L29" s="28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1:31" s="19" customFormat="1" ht="14.45" customHeight="1" x14ac:dyDescent="0.15">
      <c r="A30" s="17"/>
      <c r="B30" s="18"/>
      <c r="C30" s="17"/>
      <c r="D30" s="12" t="s">
        <v>147</v>
      </c>
      <c r="E30" s="17"/>
      <c r="F30" s="17"/>
      <c r="G30" s="17"/>
      <c r="H30" s="17"/>
      <c r="I30" s="17"/>
      <c r="J30" s="99"/>
      <c r="K30" s="17"/>
      <c r="L30" s="28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31" s="19" customFormat="1" ht="14.45" customHeight="1" x14ac:dyDescent="0.15">
      <c r="A31" s="17"/>
      <c r="B31" s="18"/>
      <c r="C31" s="17"/>
      <c r="D31" s="16" t="s">
        <v>104</v>
      </c>
      <c r="E31" s="17"/>
      <c r="F31" s="17"/>
      <c r="G31" s="17"/>
      <c r="H31" s="17"/>
      <c r="I31" s="17"/>
      <c r="J31" s="99"/>
      <c r="K31" s="17"/>
      <c r="L31" s="28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31" s="19" customFormat="1" ht="25.5" customHeight="1" x14ac:dyDescent="0.15">
      <c r="A32" s="17"/>
      <c r="B32" s="18"/>
      <c r="C32" s="17"/>
      <c r="D32" s="100" t="s">
        <v>35</v>
      </c>
      <c r="E32" s="17"/>
      <c r="F32" s="17"/>
      <c r="G32" s="17"/>
      <c r="H32" s="17"/>
      <c r="I32" s="17"/>
      <c r="J32" s="101"/>
      <c r="K32" s="17"/>
      <c r="L32" s="28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31" s="19" customFormat="1" ht="6.95" customHeight="1" x14ac:dyDescent="0.15">
      <c r="A33" s="17"/>
      <c r="B33" s="18"/>
      <c r="C33" s="17"/>
      <c r="D33" s="54"/>
      <c r="E33" s="54"/>
      <c r="F33" s="54"/>
      <c r="G33" s="54"/>
      <c r="H33" s="54"/>
      <c r="I33" s="54"/>
      <c r="J33" s="54"/>
      <c r="K33" s="54"/>
      <c r="L33" s="28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1:31" s="19" customFormat="1" ht="14.45" customHeight="1" x14ac:dyDescent="0.15">
      <c r="A34" s="17"/>
      <c r="B34" s="18"/>
      <c r="C34" s="17"/>
      <c r="D34" s="17"/>
      <c r="E34" s="17"/>
      <c r="F34" s="102" t="s">
        <v>37</v>
      </c>
      <c r="G34" s="17"/>
      <c r="H34" s="17"/>
      <c r="I34" s="102" t="s">
        <v>36</v>
      </c>
      <c r="J34" s="102" t="s">
        <v>38</v>
      </c>
      <c r="K34" s="17"/>
      <c r="L34" s="28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31" s="19" customFormat="1" ht="14.45" customHeight="1" x14ac:dyDescent="0.15">
      <c r="A35" s="17"/>
      <c r="B35" s="18"/>
      <c r="C35" s="17"/>
      <c r="D35" s="103" t="s">
        <v>39</v>
      </c>
      <c r="E35" s="11" t="s">
        <v>40</v>
      </c>
      <c r="F35" s="104"/>
      <c r="G35" s="17"/>
      <c r="H35" s="17"/>
      <c r="I35" s="105"/>
      <c r="J35" s="104"/>
      <c r="K35" s="17"/>
      <c r="L35" s="28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31" s="19" customFormat="1" ht="14.45" customHeight="1" x14ac:dyDescent="0.15">
      <c r="A36" s="17"/>
      <c r="B36" s="18"/>
      <c r="C36" s="17"/>
      <c r="D36" s="17"/>
      <c r="E36" s="11" t="s">
        <v>41</v>
      </c>
      <c r="F36" s="104"/>
      <c r="G36" s="17"/>
      <c r="H36" s="17"/>
      <c r="I36" s="105"/>
      <c r="J36" s="104"/>
      <c r="K36" s="17"/>
      <c r="L36" s="28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s="19" customFormat="1" ht="14.45" hidden="1" customHeight="1" x14ac:dyDescent="0.15">
      <c r="A37" s="17"/>
      <c r="B37" s="18"/>
      <c r="C37" s="17"/>
      <c r="D37" s="17"/>
      <c r="E37" s="11" t="s">
        <v>42</v>
      </c>
      <c r="F37" s="104">
        <f>ROUND((SUM(BG117:BG124) + SUM(BG144:BG494)),  2)</f>
        <v>0</v>
      </c>
      <c r="G37" s="17"/>
      <c r="H37" s="17"/>
      <c r="I37" s="105">
        <v>0.2</v>
      </c>
      <c r="J37" s="104">
        <f>0</f>
        <v>0</v>
      </c>
      <c r="K37" s="17"/>
      <c r="L37" s="28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1" s="19" customFormat="1" ht="14.45" hidden="1" customHeight="1" x14ac:dyDescent="0.15">
      <c r="A38" s="17"/>
      <c r="B38" s="18"/>
      <c r="C38" s="17"/>
      <c r="D38" s="17"/>
      <c r="E38" s="11" t="s">
        <v>43</v>
      </c>
      <c r="F38" s="104">
        <f>ROUND((SUM(BH117:BH124) + SUM(BH144:BH494)),  2)</f>
        <v>0</v>
      </c>
      <c r="G38" s="17"/>
      <c r="H38" s="17"/>
      <c r="I38" s="105">
        <v>0.2</v>
      </c>
      <c r="J38" s="104">
        <f>0</f>
        <v>0</v>
      </c>
      <c r="K38" s="17"/>
      <c r="L38" s="28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31" s="19" customFormat="1" ht="14.45" hidden="1" customHeight="1" x14ac:dyDescent="0.15">
      <c r="A39" s="17"/>
      <c r="B39" s="18"/>
      <c r="C39" s="17"/>
      <c r="D39" s="17"/>
      <c r="E39" s="11" t="s">
        <v>44</v>
      </c>
      <c r="F39" s="104">
        <f>ROUND((SUM(BI117:BI124) + SUM(BI144:BI494)),  2)</f>
        <v>0</v>
      </c>
      <c r="G39" s="17"/>
      <c r="H39" s="17"/>
      <c r="I39" s="105">
        <v>0</v>
      </c>
      <c r="J39" s="104">
        <f>0</f>
        <v>0</v>
      </c>
      <c r="K39" s="17"/>
      <c r="L39" s="28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31" s="19" customFormat="1" ht="6.95" customHeight="1" x14ac:dyDescent="0.15">
      <c r="A40" s="17"/>
      <c r="B40" s="18"/>
      <c r="C40" s="17"/>
      <c r="D40" s="17"/>
      <c r="E40" s="17"/>
      <c r="F40" s="17"/>
      <c r="G40" s="17"/>
      <c r="H40" s="17"/>
      <c r="I40" s="17"/>
      <c r="J40" s="17"/>
      <c r="K40" s="17"/>
      <c r="L40" s="28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1:31" s="19" customFormat="1" ht="25.5" customHeight="1" x14ac:dyDescent="0.15">
      <c r="A41" s="17"/>
      <c r="B41" s="18"/>
      <c r="C41" s="91"/>
      <c r="D41" s="106" t="s">
        <v>45</v>
      </c>
      <c r="E41" s="48"/>
      <c r="F41" s="48"/>
      <c r="G41" s="107" t="s">
        <v>46</v>
      </c>
      <c r="H41" s="108" t="s">
        <v>47</v>
      </c>
      <c r="I41" s="48"/>
      <c r="J41" s="109"/>
      <c r="K41" s="110"/>
      <c r="L41" s="28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31" s="19" customFormat="1" ht="14.45" customHeight="1" x14ac:dyDescent="0.15">
      <c r="A42" s="17"/>
      <c r="B42" s="18"/>
      <c r="C42" s="17"/>
      <c r="D42" s="17"/>
      <c r="E42" s="17"/>
      <c r="F42" s="17"/>
      <c r="G42" s="17"/>
      <c r="H42" s="17"/>
      <c r="I42" s="17"/>
      <c r="J42" s="17"/>
      <c r="K42" s="17"/>
      <c r="L42" s="28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1:31" ht="14.45" customHeight="1" x14ac:dyDescent="0.15">
      <c r="B43" s="5"/>
      <c r="L43" s="5"/>
    </row>
    <row r="44" spans="1:31" ht="14.45" customHeight="1" x14ac:dyDescent="0.15">
      <c r="B44" s="5"/>
      <c r="L44" s="5"/>
    </row>
    <row r="45" spans="1:31" ht="14.45" customHeight="1" x14ac:dyDescent="0.15">
      <c r="B45" s="5"/>
      <c r="L45" s="5"/>
    </row>
    <row r="46" spans="1:31" ht="14.45" customHeight="1" x14ac:dyDescent="0.15">
      <c r="B46" s="5"/>
      <c r="L46" s="5"/>
    </row>
    <row r="47" spans="1:31" ht="14.45" customHeight="1" x14ac:dyDescent="0.15">
      <c r="B47" s="5"/>
      <c r="L47" s="5"/>
    </row>
    <row r="48" spans="1:31" ht="14.45" customHeight="1" x14ac:dyDescent="0.15">
      <c r="B48" s="5"/>
      <c r="L48" s="5"/>
    </row>
    <row r="49" spans="1:31" ht="14.45" customHeight="1" x14ac:dyDescent="0.15">
      <c r="B49" s="5"/>
      <c r="L49" s="5"/>
    </row>
    <row r="50" spans="1:31" s="19" customFormat="1" ht="14.45" customHeight="1" x14ac:dyDescent="0.15">
      <c r="B50" s="28"/>
      <c r="D50" s="29" t="s">
        <v>48</v>
      </c>
      <c r="E50" s="30"/>
      <c r="F50" s="30"/>
      <c r="G50" s="29" t="s">
        <v>49</v>
      </c>
      <c r="H50" s="30"/>
      <c r="I50" s="30"/>
      <c r="J50" s="30"/>
      <c r="K50" s="30"/>
      <c r="L50" s="28"/>
    </row>
    <row r="51" spans="1:31" x14ac:dyDescent="0.15">
      <c r="B51" s="5"/>
      <c r="L51" s="5"/>
    </row>
    <row r="52" spans="1:31" x14ac:dyDescent="0.15">
      <c r="B52" s="5"/>
      <c r="L52" s="5"/>
    </row>
    <row r="53" spans="1:31" x14ac:dyDescent="0.15">
      <c r="B53" s="5"/>
      <c r="L53" s="5"/>
    </row>
    <row r="54" spans="1:31" x14ac:dyDescent="0.15">
      <c r="B54" s="5"/>
      <c r="L54" s="5"/>
    </row>
    <row r="55" spans="1:31" x14ac:dyDescent="0.15">
      <c r="B55" s="5"/>
      <c r="L55" s="5"/>
    </row>
    <row r="56" spans="1:31" x14ac:dyDescent="0.15">
      <c r="B56" s="5"/>
      <c r="L56" s="5"/>
    </row>
    <row r="57" spans="1:31" x14ac:dyDescent="0.15">
      <c r="B57" s="5"/>
      <c r="L57" s="5"/>
    </row>
    <row r="58" spans="1:31" x14ac:dyDescent="0.15">
      <c r="B58" s="5"/>
      <c r="L58" s="5"/>
    </row>
    <row r="59" spans="1:31" s="19" customFormat="1" ht="12.75" x14ac:dyDescent="0.15">
      <c r="A59" s="17"/>
      <c r="B59" s="18"/>
      <c r="C59" s="17"/>
      <c r="D59" s="31" t="s">
        <v>50</v>
      </c>
      <c r="E59" s="21"/>
      <c r="F59" s="111" t="s">
        <v>51</v>
      </c>
      <c r="G59" s="31" t="s">
        <v>50</v>
      </c>
      <c r="H59" s="21"/>
      <c r="I59" s="21"/>
      <c r="J59" s="112" t="s">
        <v>51</v>
      </c>
      <c r="K59" s="21"/>
      <c r="L59" s="28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31" x14ac:dyDescent="0.15">
      <c r="B60" s="5"/>
      <c r="L60" s="5"/>
    </row>
    <row r="61" spans="1:31" x14ac:dyDescent="0.15">
      <c r="B61" s="5"/>
      <c r="L61" s="5"/>
    </row>
    <row r="62" spans="1:31" x14ac:dyDescent="0.15">
      <c r="B62" s="5"/>
      <c r="L62" s="5"/>
    </row>
    <row r="63" spans="1:31" s="19" customFormat="1" ht="12.75" x14ac:dyDescent="0.15">
      <c r="A63" s="17"/>
      <c r="B63" s="18"/>
      <c r="C63" s="17"/>
      <c r="D63" s="29" t="s">
        <v>52</v>
      </c>
      <c r="E63" s="32"/>
      <c r="F63" s="32"/>
      <c r="G63" s="29" t="s">
        <v>53</v>
      </c>
      <c r="H63" s="32"/>
      <c r="I63" s="32"/>
      <c r="J63" s="32"/>
      <c r="K63" s="32"/>
      <c r="L63" s="28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31" x14ac:dyDescent="0.15">
      <c r="B64" s="5"/>
      <c r="L64" s="5"/>
    </row>
    <row r="65" spans="1:31" x14ac:dyDescent="0.15">
      <c r="B65" s="5"/>
      <c r="L65" s="5"/>
    </row>
    <row r="66" spans="1:31" x14ac:dyDescent="0.15">
      <c r="B66" s="5"/>
      <c r="L66" s="5"/>
    </row>
    <row r="67" spans="1:31" x14ac:dyDescent="0.15">
      <c r="B67" s="5"/>
      <c r="L67" s="5"/>
    </row>
    <row r="68" spans="1:31" x14ac:dyDescent="0.15">
      <c r="B68" s="5"/>
      <c r="L68" s="5"/>
    </row>
    <row r="69" spans="1:31" x14ac:dyDescent="0.15">
      <c r="B69" s="5"/>
      <c r="L69" s="5"/>
    </row>
    <row r="70" spans="1:31" x14ac:dyDescent="0.15">
      <c r="B70" s="5"/>
      <c r="L70" s="5"/>
    </row>
    <row r="71" spans="1:31" x14ac:dyDescent="0.15">
      <c r="B71" s="5"/>
      <c r="L71" s="5"/>
    </row>
    <row r="72" spans="1:31" s="19" customFormat="1" ht="12.75" x14ac:dyDescent="0.15">
      <c r="A72" s="17"/>
      <c r="B72" s="18"/>
      <c r="C72" s="17"/>
      <c r="D72" s="31" t="s">
        <v>50</v>
      </c>
      <c r="E72" s="21"/>
      <c r="F72" s="111" t="s">
        <v>51</v>
      </c>
      <c r="G72" s="31" t="s">
        <v>50</v>
      </c>
      <c r="H72" s="21"/>
      <c r="I72" s="21"/>
      <c r="J72" s="112" t="s">
        <v>51</v>
      </c>
      <c r="K72" s="21"/>
      <c r="L72" s="28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 s="19" customFormat="1" ht="14.45" customHeight="1" x14ac:dyDescent="0.15">
      <c r="A73" s="17"/>
      <c r="B73" s="33"/>
      <c r="C73" s="34"/>
      <c r="D73" s="34"/>
      <c r="E73" s="34"/>
      <c r="F73" s="34"/>
      <c r="G73" s="34"/>
      <c r="H73" s="34"/>
      <c r="I73" s="34"/>
      <c r="J73" s="34"/>
      <c r="K73" s="34"/>
      <c r="L73" s="28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7" spans="1:31" s="19" customFormat="1" ht="6.95" customHeight="1" x14ac:dyDescent="0.15">
      <c r="A77" s="17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28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s="19" customFormat="1" ht="24.95" customHeight="1" x14ac:dyDescent="0.15">
      <c r="A78" s="17"/>
      <c r="B78" s="18"/>
      <c r="C78" s="6" t="s">
        <v>148</v>
      </c>
      <c r="D78" s="17"/>
      <c r="E78" s="17"/>
      <c r="F78" s="17"/>
      <c r="G78" s="17"/>
      <c r="H78" s="17"/>
      <c r="I78" s="17"/>
      <c r="J78" s="17"/>
      <c r="K78" s="17"/>
      <c r="L78" s="28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 s="19" customFormat="1" ht="6.95" customHeight="1" x14ac:dyDescent="0.15">
      <c r="A79" s="17"/>
      <c r="B79" s="18"/>
      <c r="C79" s="17"/>
      <c r="D79" s="17"/>
      <c r="E79" s="17"/>
      <c r="F79" s="17"/>
      <c r="G79" s="17"/>
      <c r="H79" s="17"/>
      <c r="I79" s="17"/>
      <c r="J79" s="17"/>
      <c r="K79" s="17"/>
      <c r="L79" s="28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 s="19" customFormat="1" ht="12" customHeight="1" x14ac:dyDescent="0.15">
      <c r="A80" s="17"/>
      <c r="B80" s="18"/>
      <c r="C80" s="11" t="s">
        <v>14</v>
      </c>
      <c r="D80" s="17"/>
      <c r="E80" s="17"/>
      <c r="F80" s="17"/>
      <c r="G80" s="17"/>
      <c r="H80" s="17"/>
      <c r="I80" s="17"/>
      <c r="J80" s="17"/>
      <c r="K80" s="17"/>
      <c r="L80" s="28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47" s="19" customFormat="1" ht="16.5" customHeight="1" x14ac:dyDescent="0.15">
      <c r="A81" s="17"/>
      <c r="B81" s="18"/>
      <c r="C81" s="17"/>
      <c r="D81" s="17"/>
      <c r="E81" s="261" t="str">
        <f>E7</f>
        <v>ZB HaZZ Humenné, vybudovanie špeciálnej výsluchovej miestnosti</v>
      </c>
      <c r="F81" s="261"/>
      <c r="G81" s="261"/>
      <c r="H81" s="261"/>
      <c r="I81" s="17"/>
      <c r="J81" s="17"/>
      <c r="K81" s="17"/>
      <c r="L81" s="28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47" s="19" customFormat="1" ht="12" customHeight="1" x14ac:dyDescent="0.15">
      <c r="A82" s="17"/>
      <c r="B82" s="18"/>
      <c r="C82" s="11" t="s">
        <v>130</v>
      </c>
      <c r="D82" s="17"/>
      <c r="E82" s="17"/>
      <c r="F82" s="17"/>
      <c r="G82" s="17"/>
      <c r="H82" s="17"/>
      <c r="I82" s="17"/>
      <c r="J82" s="17"/>
      <c r="K82" s="17"/>
      <c r="L82" s="28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47" s="19" customFormat="1" ht="16.5" customHeight="1" x14ac:dyDescent="0.15">
      <c r="A83" s="17"/>
      <c r="B83" s="18"/>
      <c r="C83" s="17"/>
      <c r="D83" s="17"/>
      <c r="E83" s="248" t="str">
        <f>E9</f>
        <v>1-ASR - Stavebná časť</v>
      </c>
      <c r="F83" s="248"/>
      <c r="G83" s="248"/>
      <c r="H83" s="248"/>
      <c r="I83" s="17"/>
      <c r="J83" s="17"/>
      <c r="K83" s="17"/>
      <c r="L83" s="28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47" s="19" customFormat="1" ht="6.95" customHeight="1" x14ac:dyDescent="0.15">
      <c r="A84" s="17"/>
      <c r="B84" s="18"/>
      <c r="C84" s="17"/>
      <c r="D84" s="17"/>
      <c r="E84" s="17"/>
      <c r="F84" s="17"/>
      <c r="G84" s="17"/>
      <c r="H84" s="17"/>
      <c r="I84" s="17"/>
      <c r="J84" s="17"/>
      <c r="K84" s="17"/>
      <c r="L84" s="28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47" s="19" customFormat="1" ht="12" customHeight="1" x14ac:dyDescent="0.15">
      <c r="A85" s="17"/>
      <c r="B85" s="18"/>
      <c r="C85" s="11" t="s">
        <v>18</v>
      </c>
      <c r="D85" s="17"/>
      <c r="E85" s="17"/>
      <c r="F85" s="12" t="str">
        <f>F12</f>
        <v>Humenné</v>
      </c>
      <c r="G85" s="17"/>
      <c r="H85" s="17"/>
      <c r="I85" s="11" t="s">
        <v>20</v>
      </c>
      <c r="J85" s="94" t="str">
        <f>IF(J12="","",J12)</f>
        <v/>
      </c>
      <c r="K85" s="17"/>
      <c r="L85" s="28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47" s="19" customFormat="1" ht="6.95" customHeight="1" x14ac:dyDescent="0.15">
      <c r="A86" s="17"/>
      <c r="B86" s="18"/>
      <c r="C86" s="17"/>
      <c r="D86" s="17"/>
      <c r="E86" s="17"/>
      <c r="F86" s="17"/>
      <c r="G86" s="17"/>
      <c r="H86" s="17"/>
      <c r="I86" s="17"/>
      <c r="J86" s="17"/>
      <c r="K86" s="17"/>
      <c r="L86" s="28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47" s="19" customFormat="1" ht="15.2" customHeight="1" x14ac:dyDescent="0.15">
      <c r="A87" s="17"/>
      <c r="B87" s="18"/>
      <c r="C87" s="11" t="s">
        <v>21</v>
      </c>
      <c r="D87" s="17"/>
      <c r="E87" s="17"/>
      <c r="F87" s="12" t="str">
        <f>E15</f>
        <v>MV SR</v>
      </c>
      <c r="G87" s="17"/>
      <c r="H87" s="17"/>
      <c r="I87" s="11" t="s">
        <v>28</v>
      </c>
      <c r="J87" s="113" t="str">
        <f>E21</f>
        <v xml:space="preserve"> </v>
      </c>
      <c r="K87" s="17"/>
      <c r="L87" s="28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47" s="19" customFormat="1" ht="15.2" customHeight="1" x14ac:dyDescent="0.15">
      <c r="A88" s="17"/>
      <c r="B88" s="18"/>
      <c r="C88" s="11" t="s">
        <v>25</v>
      </c>
      <c r="D88" s="17"/>
      <c r="E88" s="17"/>
      <c r="F88" s="12" t="str">
        <f>IF(E18="","",E18)</f>
        <v>Podľa výberu</v>
      </c>
      <c r="G88" s="17"/>
      <c r="H88" s="17"/>
      <c r="I88" s="11" t="s">
        <v>31</v>
      </c>
      <c r="J88" s="113" t="str">
        <f>E24</f>
        <v xml:space="preserve"> </v>
      </c>
      <c r="K88" s="17"/>
      <c r="L88" s="28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47" s="19" customFormat="1" ht="10.35" customHeight="1" x14ac:dyDescent="0.15">
      <c r="A89" s="17"/>
      <c r="B89" s="18"/>
      <c r="C89" s="17"/>
      <c r="D89" s="17"/>
      <c r="E89" s="17"/>
      <c r="F89" s="17"/>
      <c r="G89" s="17"/>
      <c r="H89" s="17"/>
      <c r="I89" s="17"/>
      <c r="J89" s="17"/>
      <c r="K89" s="17"/>
      <c r="L89" s="28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47" s="19" customFormat="1" ht="29.25" customHeight="1" x14ac:dyDescent="0.15">
      <c r="A90" s="17"/>
      <c r="B90" s="18"/>
      <c r="C90" s="114" t="s">
        <v>149</v>
      </c>
      <c r="D90" s="91"/>
      <c r="E90" s="91"/>
      <c r="F90" s="91"/>
      <c r="G90" s="91"/>
      <c r="H90" s="91"/>
      <c r="I90" s="91"/>
      <c r="J90" s="115" t="s">
        <v>150</v>
      </c>
      <c r="K90" s="91"/>
      <c r="L90" s="28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47" s="19" customFormat="1" ht="10.35" customHeight="1" x14ac:dyDescent="0.15">
      <c r="A91" s="17"/>
      <c r="B91" s="18"/>
      <c r="C91" s="17"/>
      <c r="D91" s="17"/>
      <c r="E91" s="17"/>
      <c r="F91" s="17"/>
      <c r="G91" s="17"/>
      <c r="H91" s="17"/>
      <c r="I91" s="17"/>
      <c r="J91" s="17"/>
      <c r="K91" s="17"/>
      <c r="L91" s="28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47" s="19" customFormat="1" ht="22.9" customHeight="1" x14ac:dyDescent="0.15">
      <c r="A92" s="17"/>
      <c r="B92" s="18"/>
      <c r="C92" s="116" t="s">
        <v>151</v>
      </c>
      <c r="D92" s="17"/>
      <c r="E92" s="17"/>
      <c r="F92" s="17"/>
      <c r="G92" s="17"/>
      <c r="H92" s="17"/>
      <c r="I92" s="17"/>
      <c r="J92" s="101"/>
      <c r="K92" s="17"/>
      <c r="L92" s="28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U92" s="2" t="s">
        <v>152</v>
      </c>
    </row>
    <row r="93" spans="1:47" s="117" customFormat="1" ht="24.95" customHeight="1" x14ac:dyDescent="0.15">
      <c r="B93" s="118"/>
      <c r="D93" s="119" t="s">
        <v>153</v>
      </c>
      <c r="E93" s="120"/>
      <c r="F93" s="120"/>
      <c r="G93" s="120"/>
      <c r="H93" s="120"/>
      <c r="I93" s="120"/>
      <c r="J93" s="121"/>
      <c r="L93" s="118"/>
    </row>
    <row r="94" spans="1:47" s="122" customFormat="1" ht="19.899999999999999" customHeight="1" x14ac:dyDescent="0.15">
      <c r="B94" s="123"/>
      <c r="D94" s="124" t="s">
        <v>154</v>
      </c>
      <c r="E94" s="125"/>
      <c r="F94" s="125"/>
      <c r="G94" s="125"/>
      <c r="H94" s="125"/>
      <c r="I94" s="125"/>
      <c r="J94" s="126"/>
      <c r="L94" s="123"/>
    </row>
    <row r="95" spans="1:47" s="122" customFormat="1" ht="19.899999999999999" customHeight="1" x14ac:dyDescent="0.15">
      <c r="B95" s="123"/>
      <c r="D95" s="124" t="s">
        <v>155</v>
      </c>
      <c r="E95" s="125"/>
      <c r="F95" s="125"/>
      <c r="G95" s="125"/>
      <c r="H95" s="125"/>
      <c r="I95" s="125"/>
      <c r="J95" s="126"/>
      <c r="L95" s="123"/>
    </row>
    <row r="96" spans="1:47" s="122" customFormat="1" ht="19.899999999999999" customHeight="1" x14ac:dyDescent="0.15">
      <c r="B96" s="123"/>
      <c r="D96" s="124" t="s">
        <v>156</v>
      </c>
      <c r="E96" s="125"/>
      <c r="F96" s="125"/>
      <c r="G96" s="125"/>
      <c r="H96" s="125"/>
      <c r="I96" s="125"/>
      <c r="J96" s="126"/>
      <c r="L96" s="123"/>
    </row>
    <row r="97" spans="2:12" s="122" customFormat="1" ht="19.899999999999999" customHeight="1" x14ac:dyDescent="0.15">
      <c r="B97" s="123"/>
      <c r="D97" s="124" t="s">
        <v>157</v>
      </c>
      <c r="E97" s="125"/>
      <c r="F97" s="125"/>
      <c r="G97" s="125"/>
      <c r="H97" s="125"/>
      <c r="I97" s="125"/>
      <c r="J97" s="126"/>
      <c r="L97" s="123"/>
    </row>
    <row r="98" spans="2:12" s="122" customFormat="1" ht="19.899999999999999" customHeight="1" x14ac:dyDescent="0.15">
      <c r="B98" s="123"/>
      <c r="D98" s="124" t="s">
        <v>158</v>
      </c>
      <c r="E98" s="125"/>
      <c r="F98" s="125"/>
      <c r="G98" s="125"/>
      <c r="H98" s="125"/>
      <c r="I98" s="125"/>
      <c r="J98" s="126"/>
      <c r="L98" s="123"/>
    </row>
    <row r="99" spans="2:12" s="122" customFormat="1" ht="19.899999999999999" customHeight="1" x14ac:dyDescent="0.15">
      <c r="B99" s="123"/>
      <c r="D99" s="124" t="s">
        <v>159</v>
      </c>
      <c r="E99" s="125"/>
      <c r="F99" s="125"/>
      <c r="G99" s="125"/>
      <c r="H99" s="125"/>
      <c r="I99" s="125"/>
      <c r="J99" s="126"/>
      <c r="L99" s="123"/>
    </row>
    <row r="100" spans="2:12" s="122" customFormat="1" ht="19.899999999999999" customHeight="1" x14ac:dyDescent="0.15">
      <c r="B100" s="123"/>
      <c r="D100" s="124" t="s">
        <v>160</v>
      </c>
      <c r="E100" s="125"/>
      <c r="F100" s="125"/>
      <c r="G100" s="125"/>
      <c r="H100" s="125"/>
      <c r="I100" s="125"/>
      <c r="J100" s="126"/>
      <c r="L100" s="123"/>
    </row>
    <row r="101" spans="2:12" s="117" customFormat="1" ht="24.95" customHeight="1" x14ac:dyDescent="0.15">
      <c r="B101" s="118"/>
      <c r="D101" s="119" t="s">
        <v>161</v>
      </c>
      <c r="E101" s="120"/>
      <c r="F101" s="120"/>
      <c r="G101" s="120"/>
      <c r="H101" s="120"/>
      <c r="I101" s="120"/>
      <c r="J101" s="121"/>
      <c r="L101" s="118"/>
    </row>
    <row r="102" spans="2:12" s="122" customFormat="1" ht="19.899999999999999" customHeight="1" x14ac:dyDescent="0.15">
      <c r="B102" s="123"/>
      <c r="D102" s="124" t="s">
        <v>162</v>
      </c>
      <c r="E102" s="125"/>
      <c r="F102" s="125"/>
      <c r="G102" s="125"/>
      <c r="H102" s="125"/>
      <c r="I102" s="125"/>
      <c r="J102" s="126"/>
      <c r="L102" s="123"/>
    </row>
    <row r="103" spans="2:12" s="122" customFormat="1" ht="19.899999999999999" customHeight="1" x14ac:dyDescent="0.15">
      <c r="B103" s="123"/>
      <c r="D103" s="124" t="s">
        <v>163</v>
      </c>
      <c r="E103" s="125"/>
      <c r="F103" s="125"/>
      <c r="G103" s="125"/>
      <c r="H103" s="125"/>
      <c r="I103" s="125"/>
      <c r="J103" s="126"/>
      <c r="L103" s="123"/>
    </row>
    <row r="104" spans="2:12" s="122" customFormat="1" ht="19.899999999999999" customHeight="1" x14ac:dyDescent="0.15">
      <c r="B104" s="123"/>
      <c r="D104" s="124" t="s">
        <v>164</v>
      </c>
      <c r="E104" s="125"/>
      <c r="F104" s="125"/>
      <c r="G104" s="125"/>
      <c r="H104" s="125"/>
      <c r="I104" s="125"/>
      <c r="J104" s="126"/>
      <c r="L104" s="123"/>
    </row>
    <row r="105" spans="2:12" s="122" customFormat="1" ht="19.899999999999999" customHeight="1" x14ac:dyDescent="0.15">
      <c r="B105" s="123"/>
      <c r="D105" s="124" t="s">
        <v>165</v>
      </c>
      <c r="E105" s="125"/>
      <c r="F105" s="125"/>
      <c r="G105" s="125"/>
      <c r="H105" s="125"/>
      <c r="I105" s="125"/>
      <c r="J105" s="126"/>
      <c r="L105" s="123"/>
    </row>
    <row r="106" spans="2:12" s="122" customFormat="1" ht="19.899999999999999" customHeight="1" x14ac:dyDescent="0.15">
      <c r="B106" s="123"/>
      <c r="D106" s="124" t="s">
        <v>166</v>
      </c>
      <c r="E106" s="125"/>
      <c r="F106" s="125"/>
      <c r="G106" s="125"/>
      <c r="H106" s="125"/>
      <c r="I106" s="125"/>
      <c r="J106" s="126"/>
      <c r="L106" s="123"/>
    </row>
    <row r="107" spans="2:12" s="122" customFormat="1" ht="19.899999999999999" customHeight="1" x14ac:dyDescent="0.15">
      <c r="B107" s="123"/>
      <c r="D107" s="124" t="s">
        <v>167</v>
      </c>
      <c r="E107" s="125"/>
      <c r="F107" s="125"/>
      <c r="G107" s="125"/>
      <c r="H107" s="125"/>
      <c r="I107" s="125"/>
      <c r="J107" s="126"/>
      <c r="L107" s="123"/>
    </row>
    <row r="108" spans="2:12" s="122" customFormat="1" ht="19.899999999999999" customHeight="1" x14ac:dyDescent="0.15">
      <c r="B108" s="123"/>
      <c r="D108" s="124" t="s">
        <v>168</v>
      </c>
      <c r="E108" s="125"/>
      <c r="F108" s="125"/>
      <c r="G108" s="125"/>
      <c r="H108" s="125"/>
      <c r="I108" s="125"/>
      <c r="J108" s="126"/>
      <c r="L108" s="123"/>
    </row>
    <row r="109" spans="2:12" s="122" customFormat="1" ht="19.899999999999999" customHeight="1" x14ac:dyDescent="0.15">
      <c r="B109" s="123"/>
      <c r="D109" s="124" t="s">
        <v>169</v>
      </c>
      <c r="E109" s="125"/>
      <c r="F109" s="125"/>
      <c r="G109" s="125"/>
      <c r="H109" s="125"/>
      <c r="I109" s="125"/>
      <c r="J109" s="126"/>
      <c r="L109" s="123"/>
    </row>
    <row r="110" spans="2:12" s="122" customFormat="1" ht="19.899999999999999" customHeight="1" x14ac:dyDescent="0.15">
      <c r="B110" s="123"/>
      <c r="D110" s="124" t="s">
        <v>170</v>
      </c>
      <c r="E110" s="125"/>
      <c r="F110" s="125"/>
      <c r="G110" s="125"/>
      <c r="H110" s="125"/>
      <c r="I110" s="125"/>
      <c r="J110" s="126"/>
      <c r="L110" s="123"/>
    </row>
    <row r="111" spans="2:12" s="122" customFormat="1" ht="19.899999999999999" customHeight="1" x14ac:dyDescent="0.15">
      <c r="B111" s="123"/>
      <c r="D111" s="124" t="s">
        <v>171</v>
      </c>
      <c r="E111" s="125"/>
      <c r="F111" s="125"/>
      <c r="G111" s="125"/>
      <c r="H111" s="125"/>
      <c r="I111" s="125"/>
      <c r="J111" s="126"/>
      <c r="L111" s="123"/>
    </row>
    <row r="112" spans="2:12" s="122" customFormat="1" ht="19.899999999999999" customHeight="1" x14ac:dyDescent="0.15">
      <c r="B112" s="123"/>
      <c r="D112" s="124" t="s">
        <v>172</v>
      </c>
      <c r="E112" s="125"/>
      <c r="F112" s="125"/>
      <c r="G112" s="125"/>
      <c r="H112" s="125"/>
      <c r="I112" s="125"/>
      <c r="J112" s="126"/>
      <c r="L112" s="123"/>
    </row>
    <row r="113" spans="1:65" s="122" customFormat="1" ht="19.899999999999999" customHeight="1" x14ac:dyDescent="0.15">
      <c r="B113" s="123"/>
      <c r="D113" s="124" t="s">
        <v>173</v>
      </c>
      <c r="E113" s="125"/>
      <c r="F113" s="125"/>
      <c r="G113" s="125"/>
      <c r="H113" s="125"/>
      <c r="I113" s="125"/>
      <c r="J113" s="126"/>
      <c r="L113" s="123"/>
    </row>
    <row r="114" spans="1:65" s="117" customFormat="1" ht="24.95" customHeight="1" x14ac:dyDescent="0.15">
      <c r="B114" s="118"/>
      <c r="D114" s="119" t="s">
        <v>174</v>
      </c>
      <c r="E114" s="120"/>
      <c r="F114" s="120"/>
      <c r="G114" s="120"/>
      <c r="H114" s="120"/>
      <c r="I114" s="120"/>
      <c r="J114" s="121"/>
      <c r="L114" s="118"/>
    </row>
    <row r="115" spans="1:65" s="122" customFormat="1" ht="19.899999999999999" customHeight="1" x14ac:dyDescent="0.15">
      <c r="B115" s="123"/>
      <c r="D115" s="124" t="s">
        <v>175</v>
      </c>
      <c r="E115" s="125"/>
      <c r="F115" s="125"/>
      <c r="G115" s="125"/>
      <c r="H115" s="125"/>
      <c r="I115" s="125"/>
      <c r="J115" s="126"/>
      <c r="L115" s="123"/>
    </row>
    <row r="116" spans="1:65" s="19" customFormat="1" ht="6.95" customHeight="1" x14ac:dyDescent="0.15">
      <c r="A116" s="17"/>
      <c r="B116" s="18"/>
      <c r="C116" s="17"/>
      <c r="D116" s="17"/>
      <c r="E116" s="17"/>
      <c r="F116" s="17"/>
      <c r="G116" s="17"/>
      <c r="H116" s="17"/>
      <c r="I116" s="17"/>
      <c r="J116" s="17"/>
      <c r="K116" s="17"/>
      <c r="L116" s="28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</row>
    <row r="117" spans="1:65" s="19" customFormat="1" ht="29.25" customHeight="1" x14ac:dyDescent="0.15">
      <c r="A117" s="17"/>
      <c r="B117" s="18"/>
      <c r="C117" s="116" t="s">
        <v>176</v>
      </c>
      <c r="D117" s="17"/>
      <c r="E117" s="17"/>
      <c r="F117" s="17"/>
      <c r="G117" s="17"/>
      <c r="H117" s="17"/>
      <c r="I117" s="17"/>
      <c r="J117" s="127"/>
      <c r="K117" s="17"/>
      <c r="L117" s="28"/>
      <c r="N117" s="128" t="s">
        <v>39</v>
      </c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</row>
    <row r="118" spans="1:65" s="19" customFormat="1" ht="18" customHeight="1" x14ac:dyDescent="0.15">
      <c r="A118" s="17"/>
      <c r="B118" s="129"/>
      <c r="C118" s="130"/>
      <c r="D118" s="231" t="s">
        <v>177</v>
      </c>
      <c r="E118" s="231"/>
      <c r="F118" s="231"/>
      <c r="G118" s="130"/>
      <c r="H118" s="130"/>
      <c r="I118" s="130"/>
      <c r="J118" s="131"/>
      <c r="K118" s="130"/>
      <c r="L118" s="132"/>
      <c r="M118" s="133"/>
      <c r="N118" s="134" t="s">
        <v>41</v>
      </c>
      <c r="O118" s="133"/>
      <c r="P118" s="133"/>
      <c r="Q118" s="133"/>
      <c r="R118" s="133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3"/>
      <c r="AG118" s="133"/>
      <c r="AH118" s="133"/>
      <c r="AI118" s="133"/>
      <c r="AJ118" s="133"/>
      <c r="AK118" s="133"/>
      <c r="AL118" s="133"/>
      <c r="AM118" s="133"/>
      <c r="AN118" s="133"/>
      <c r="AO118" s="133"/>
      <c r="AP118" s="133"/>
      <c r="AQ118" s="133"/>
      <c r="AR118" s="133"/>
      <c r="AS118" s="133"/>
      <c r="AT118" s="133"/>
      <c r="AU118" s="133"/>
      <c r="AV118" s="133"/>
      <c r="AW118" s="133"/>
      <c r="AX118" s="133"/>
      <c r="AY118" s="135" t="s">
        <v>178</v>
      </c>
      <c r="AZ118" s="133"/>
      <c r="BA118" s="133"/>
      <c r="BB118" s="133"/>
      <c r="BC118" s="133"/>
      <c r="BD118" s="133"/>
      <c r="BE118" s="136">
        <f t="shared" ref="BE118:BE123" si="0">IF(N118="základná",J118,0)</f>
        <v>0</v>
      </c>
      <c r="BF118" s="136">
        <f t="shared" ref="BF118:BF123" si="1">IF(N118="znížená",J118,0)</f>
        <v>0</v>
      </c>
      <c r="BG118" s="136">
        <f t="shared" ref="BG118:BG123" si="2">IF(N118="zákl. prenesená",J118,0)</f>
        <v>0</v>
      </c>
      <c r="BH118" s="136">
        <f t="shared" ref="BH118:BH123" si="3">IF(N118="zníž. prenesená",J118,0)</f>
        <v>0</v>
      </c>
      <c r="BI118" s="136">
        <f t="shared" ref="BI118:BI123" si="4">IF(N118="nulová",J118,0)</f>
        <v>0</v>
      </c>
      <c r="BJ118" s="135" t="s">
        <v>112</v>
      </c>
      <c r="BK118" s="133"/>
      <c r="BL118" s="133"/>
      <c r="BM118" s="133"/>
    </row>
    <row r="119" spans="1:65" s="19" customFormat="1" ht="18" customHeight="1" x14ac:dyDescent="0.15">
      <c r="A119" s="17"/>
      <c r="B119" s="129"/>
      <c r="C119" s="130"/>
      <c r="D119" s="231" t="s">
        <v>179</v>
      </c>
      <c r="E119" s="231"/>
      <c r="F119" s="231"/>
      <c r="G119" s="130"/>
      <c r="H119" s="130"/>
      <c r="I119" s="130"/>
      <c r="J119" s="131"/>
      <c r="K119" s="130"/>
      <c r="L119" s="132"/>
      <c r="M119" s="133"/>
      <c r="N119" s="134" t="s">
        <v>41</v>
      </c>
      <c r="O119" s="133"/>
      <c r="P119" s="133"/>
      <c r="Q119" s="133"/>
      <c r="R119" s="133"/>
      <c r="S119" s="130"/>
      <c r="T119" s="130"/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  <c r="AE119" s="130"/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33"/>
      <c r="AP119" s="133"/>
      <c r="AQ119" s="133"/>
      <c r="AR119" s="133"/>
      <c r="AS119" s="133"/>
      <c r="AT119" s="133"/>
      <c r="AU119" s="133"/>
      <c r="AV119" s="133"/>
      <c r="AW119" s="133"/>
      <c r="AX119" s="133"/>
      <c r="AY119" s="135" t="s">
        <v>178</v>
      </c>
      <c r="AZ119" s="133"/>
      <c r="BA119" s="133"/>
      <c r="BB119" s="133"/>
      <c r="BC119" s="133"/>
      <c r="BD119" s="133"/>
      <c r="BE119" s="136">
        <f t="shared" si="0"/>
        <v>0</v>
      </c>
      <c r="BF119" s="136">
        <f t="shared" si="1"/>
        <v>0</v>
      </c>
      <c r="BG119" s="136">
        <f t="shared" si="2"/>
        <v>0</v>
      </c>
      <c r="BH119" s="136">
        <f t="shared" si="3"/>
        <v>0</v>
      </c>
      <c r="BI119" s="136">
        <f t="shared" si="4"/>
        <v>0</v>
      </c>
      <c r="BJ119" s="135" t="s">
        <v>112</v>
      </c>
      <c r="BK119" s="133"/>
      <c r="BL119" s="133"/>
      <c r="BM119" s="133"/>
    </row>
    <row r="120" spans="1:65" s="19" customFormat="1" ht="18" customHeight="1" x14ac:dyDescent="0.15">
      <c r="A120" s="17"/>
      <c r="B120" s="129"/>
      <c r="C120" s="130"/>
      <c r="D120" s="231" t="s">
        <v>180</v>
      </c>
      <c r="E120" s="231"/>
      <c r="F120" s="231"/>
      <c r="G120" s="130"/>
      <c r="H120" s="130"/>
      <c r="I120" s="130"/>
      <c r="J120" s="131"/>
      <c r="K120" s="130"/>
      <c r="L120" s="132"/>
      <c r="M120" s="133"/>
      <c r="N120" s="134" t="s">
        <v>41</v>
      </c>
      <c r="O120" s="133"/>
      <c r="P120" s="133"/>
      <c r="Q120" s="133"/>
      <c r="R120" s="133"/>
      <c r="S120" s="130"/>
      <c r="T120" s="130"/>
      <c r="U120" s="130"/>
      <c r="V120" s="130"/>
      <c r="W120" s="130"/>
      <c r="X120" s="130"/>
      <c r="Y120" s="130"/>
      <c r="Z120" s="130"/>
      <c r="AA120" s="130"/>
      <c r="AB120" s="130"/>
      <c r="AC120" s="130"/>
      <c r="AD120" s="130"/>
      <c r="AE120" s="130"/>
      <c r="AF120" s="133"/>
      <c r="AG120" s="133"/>
      <c r="AH120" s="133"/>
      <c r="AI120" s="133"/>
      <c r="AJ120" s="133"/>
      <c r="AK120" s="133"/>
      <c r="AL120" s="133"/>
      <c r="AM120" s="133"/>
      <c r="AN120" s="133"/>
      <c r="AO120" s="133"/>
      <c r="AP120" s="133"/>
      <c r="AQ120" s="133"/>
      <c r="AR120" s="133"/>
      <c r="AS120" s="133"/>
      <c r="AT120" s="133"/>
      <c r="AU120" s="133"/>
      <c r="AV120" s="133"/>
      <c r="AW120" s="133"/>
      <c r="AX120" s="133"/>
      <c r="AY120" s="135" t="s">
        <v>178</v>
      </c>
      <c r="AZ120" s="133"/>
      <c r="BA120" s="133"/>
      <c r="BB120" s="133"/>
      <c r="BC120" s="133"/>
      <c r="BD120" s="133"/>
      <c r="BE120" s="136">
        <f t="shared" si="0"/>
        <v>0</v>
      </c>
      <c r="BF120" s="136">
        <f t="shared" si="1"/>
        <v>0</v>
      </c>
      <c r="BG120" s="136">
        <f t="shared" si="2"/>
        <v>0</v>
      </c>
      <c r="BH120" s="136">
        <f t="shared" si="3"/>
        <v>0</v>
      </c>
      <c r="BI120" s="136">
        <f t="shared" si="4"/>
        <v>0</v>
      </c>
      <c r="BJ120" s="135" t="s">
        <v>112</v>
      </c>
      <c r="BK120" s="133"/>
      <c r="BL120" s="133"/>
      <c r="BM120" s="133"/>
    </row>
    <row r="121" spans="1:65" s="19" customFormat="1" ht="18" customHeight="1" x14ac:dyDescent="0.15">
      <c r="A121" s="17"/>
      <c r="B121" s="129"/>
      <c r="C121" s="130"/>
      <c r="D121" s="231" t="s">
        <v>181</v>
      </c>
      <c r="E121" s="231"/>
      <c r="F121" s="231"/>
      <c r="G121" s="130"/>
      <c r="H121" s="130"/>
      <c r="I121" s="130"/>
      <c r="J121" s="131"/>
      <c r="K121" s="130"/>
      <c r="L121" s="132"/>
      <c r="M121" s="133"/>
      <c r="N121" s="134" t="s">
        <v>41</v>
      </c>
      <c r="O121" s="133"/>
      <c r="P121" s="133"/>
      <c r="Q121" s="133"/>
      <c r="R121" s="133"/>
      <c r="S121" s="130"/>
      <c r="T121" s="130"/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  <c r="AF121" s="133"/>
      <c r="AG121" s="133"/>
      <c r="AH121" s="133"/>
      <c r="AI121" s="133"/>
      <c r="AJ121" s="133"/>
      <c r="AK121" s="133"/>
      <c r="AL121" s="133"/>
      <c r="AM121" s="133"/>
      <c r="AN121" s="133"/>
      <c r="AO121" s="133"/>
      <c r="AP121" s="133"/>
      <c r="AQ121" s="133"/>
      <c r="AR121" s="133"/>
      <c r="AS121" s="133"/>
      <c r="AT121" s="133"/>
      <c r="AU121" s="133"/>
      <c r="AV121" s="133"/>
      <c r="AW121" s="133"/>
      <c r="AX121" s="133"/>
      <c r="AY121" s="135" t="s">
        <v>178</v>
      </c>
      <c r="AZ121" s="133"/>
      <c r="BA121" s="133"/>
      <c r="BB121" s="133"/>
      <c r="BC121" s="133"/>
      <c r="BD121" s="133"/>
      <c r="BE121" s="136">
        <f t="shared" si="0"/>
        <v>0</v>
      </c>
      <c r="BF121" s="136">
        <f t="shared" si="1"/>
        <v>0</v>
      </c>
      <c r="BG121" s="136">
        <f t="shared" si="2"/>
        <v>0</v>
      </c>
      <c r="BH121" s="136">
        <f t="shared" si="3"/>
        <v>0</v>
      </c>
      <c r="BI121" s="136">
        <f t="shared" si="4"/>
        <v>0</v>
      </c>
      <c r="BJ121" s="135" t="s">
        <v>112</v>
      </c>
      <c r="BK121" s="133"/>
      <c r="BL121" s="133"/>
      <c r="BM121" s="133"/>
    </row>
    <row r="122" spans="1:65" s="19" customFormat="1" ht="18" customHeight="1" x14ac:dyDescent="0.15">
      <c r="A122" s="17"/>
      <c r="B122" s="129"/>
      <c r="C122" s="130"/>
      <c r="D122" s="231" t="s">
        <v>182</v>
      </c>
      <c r="E122" s="231"/>
      <c r="F122" s="231"/>
      <c r="G122" s="130"/>
      <c r="H122" s="130"/>
      <c r="I122" s="130"/>
      <c r="J122" s="131"/>
      <c r="K122" s="130"/>
      <c r="L122" s="132"/>
      <c r="M122" s="133"/>
      <c r="N122" s="134" t="s">
        <v>41</v>
      </c>
      <c r="O122" s="133"/>
      <c r="P122" s="133"/>
      <c r="Q122" s="133"/>
      <c r="R122" s="133"/>
      <c r="S122" s="130"/>
      <c r="T122" s="130"/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  <c r="AE122" s="130"/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133"/>
      <c r="AQ122" s="133"/>
      <c r="AR122" s="133"/>
      <c r="AS122" s="133"/>
      <c r="AT122" s="133"/>
      <c r="AU122" s="133"/>
      <c r="AV122" s="133"/>
      <c r="AW122" s="133"/>
      <c r="AX122" s="133"/>
      <c r="AY122" s="135" t="s">
        <v>178</v>
      </c>
      <c r="AZ122" s="133"/>
      <c r="BA122" s="133"/>
      <c r="BB122" s="133"/>
      <c r="BC122" s="133"/>
      <c r="BD122" s="133"/>
      <c r="BE122" s="136">
        <f t="shared" si="0"/>
        <v>0</v>
      </c>
      <c r="BF122" s="136">
        <f t="shared" si="1"/>
        <v>0</v>
      </c>
      <c r="BG122" s="136">
        <f t="shared" si="2"/>
        <v>0</v>
      </c>
      <c r="BH122" s="136">
        <f t="shared" si="3"/>
        <v>0</v>
      </c>
      <c r="BI122" s="136">
        <f t="shared" si="4"/>
        <v>0</v>
      </c>
      <c r="BJ122" s="135" t="s">
        <v>112</v>
      </c>
      <c r="BK122" s="133"/>
      <c r="BL122" s="133"/>
      <c r="BM122" s="133"/>
    </row>
    <row r="123" spans="1:65" s="19" customFormat="1" ht="18" customHeight="1" x14ac:dyDescent="0.15">
      <c r="A123" s="17"/>
      <c r="B123" s="129"/>
      <c r="C123" s="130"/>
      <c r="D123" s="137" t="s">
        <v>183</v>
      </c>
      <c r="E123" s="130"/>
      <c r="F123" s="130"/>
      <c r="G123" s="130"/>
      <c r="H123" s="130"/>
      <c r="I123" s="130"/>
      <c r="J123" s="131"/>
      <c r="K123" s="130"/>
      <c r="L123" s="132"/>
      <c r="M123" s="133"/>
      <c r="N123" s="134" t="s">
        <v>41</v>
      </c>
      <c r="O123" s="133"/>
      <c r="P123" s="133"/>
      <c r="Q123" s="133"/>
      <c r="R123" s="133"/>
      <c r="S123" s="130"/>
      <c r="T123" s="130"/>
      <c r="U123" s="130"/>
      <c r="V123" s="130"/>
      <c r="W123" s="130"/>
      <c r="X123" s="130"/>
      <c r="Y123" s="130"/>
      <c r="Z123" s="130"/>
      <c r="AA123" s="130"/>
      <c r="AB123" s="130"/>
      <c r="AC123" s="130"/>
      <c r="AD123" s="130"/>
      <c r="AE123" s="130"/>
      <c r="AF123" s="133"/>
      <c r="AG123" s="133"/>
      <c r="AH123" s="133"/>
      <c r="AI123" s="133"/>
      <c r="AJ123" s="133"/>
      <c r="AK123" s="133"/>
      <c r="AL123" s="133"/>
      <c r="AM123" s="133"/>
      <c r="AN123" s="133"/>
      <c r="AO123" s="133"/>
      <c r="AP123" s="133"/>
      <c r="AQ123" s="133"/>
      <c r="AR123" s="133"/>
      <c r="AS123" s="133"/>
      <c r="AT123" s="133"/>
      <c r="AU123" s="133"/>
      <c r="AV123" s="133"/>
      <c r="AW123" s="133"/>
      <c r="AX123" s="133"/>
      <c r="AY123" s="135" t="s">
        <v>184</v>
      </c>
      <c r="AZ123" s="133"/>
      <c r="BA123" s="133"/>
      <c r="BB123" s="133"/>
      <c r="BC123" s="133"/>
      <c r="BD123" s="133"/>
      <c r="BE123" s="136">
        <f t="shared" si="0"/>
        <v>0</v>
      </c>
      <c r="BF123" s="136">
        <f t="shared" si="1"/>
        <v>0</v>
      </c>
      <c r="BG123" s="136">
        <f t="shared" si="2"/>
        <v>0</v>
      </c>
      <c r="BH123" s="136">
        <f t="shared" si="3"/>
        <v>0</v>
      </c>
      <c r="BI123" s="136">
        <f t="shared" si="4"/>
        <v>0</v>
      </c>
      <c r="BJ123" s="135" t="s">
        <v>112</v>
      </c>
      <c r="BK123" s="133"/>
      <c r="BL123" s="133"/>
      <c r="BM123" s="133"/>
    </row>
    <row r="124" spans="1:65" s="19" customFormat="1" x14ac:dyDescent="0.15">
      <c r="A124" s="17"/>
      <c r="B124" s="18"/>
      <c r="C124" s="17"/>
      <c r="D124" s="17"/>
      <c r="E124" s="17"/>
      <c r="F124" s="17"/>
      <c r="G124" s="17"/>
      <c r="H124" s="17"/>
      <c r="I124" s="17"/>
      <c r="J124" s="17"/>
      <c r="K124" s="17"/>
      <c r="L124" s="28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</row>
    <row r="125" spans="1:65" s="19" customFormat="1" ht="29.25" customHeight="1" x14ac:dyDescent="0.15">
      <c r="A125" s="17"/>
      <c r="B125" s="18"/>
      <c r="C125" s="90" t="s">
        <v>108</v>
      </c>
      <c r="D125" s="91"/>
      <c r="E125" s="91"/>
      <c r="F125" s="91"/>
      <c r="G125" s="91"/>
      <c r="H125" s="91"/>
      <c r="I125" s="91"/>
      <c r="J125" s="138"/>
      <c r="K125" s="91"/>
      <c r="L125" s="28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</row>
    <row r="126" spans="1:65" s="19" customFormat="1" ht="6.95" customHeight="1" x14ac:dyDescent="0.15">
      <c r="A126" s="17"/>
      <c r="B126" s="33"/>
      <c r="C126" s="34"/>
      <c r="D126" s="34"/>
      <c r="E126" s="34"/>
      <c r="F126" s="34"/>
      <c r="G126" s="34"/>
      <c r="H126" s="34"/>
      <c r="I126" s="34"/>
      <c r="J126" s="34"/>
      <c r="K126" s="34"/>
      <c r="L126" s="28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</row>
    <row r="130" spans="1:63" s="19" customFormat="1" ht="6.95" customHeight="1" x14ac:dyDescent="0.15">
      <c r="A130" s="17"/>
      <c r="B130" s="35"/>
      <c r="C130" s="36"/>
      <c r="D130" s="36"/>
      <c r="E130" s="36"/>
      <c r="F130" s="36"/>
      <c r="G130" s="36"/>
      <c r="H130" s="36"/>
      <c r="I130" s="36"/>
      <c r="J130" s="36"/>
      <c r="K130" s="36"/>
      <c r="L130" s="28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</row>
    <row r="131" spans="1:63" s="19" customFormat="1" ht="24.95" customHeight="1" x14ac:dyDescent="0.15">
      <c r="A131" s="17"/>
      <c r="B131" s="18"/>
      <c r="C131" s="6" t="s">
        <v>185</v>
      </c>
      <c r="D131" s="17"/>
      <c r="E131" s="17"/>
      <c r="F131" s="17"/>
      <c r="G131" s="17"/>
      <c r="H131" s="17"/>
      <c r="I131" s="17"/>
      <c r="J131" s="17"/>
      <c r="K131" s="17"/>
      <c r="L131" s="28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</row>
    <row r="132" spans="1:63" s="19" customFormat="1" ht="6.95" customHeight="1" x14ac:dyDescent="0.15">
      <c r="A132" s="17"/>
      <c r="B132" s="18"/>
      <c r="C132" s="17"/>
      <c r="D132" s="17"/>
      <c r="E132" s="17"/>
      <c r="F132" s="17"/>
      <c r="G132" s="17"/>
      <c r="H132" s="17"/>
      <c r="I132" s="17"/>
      <c r="J132" s="17"/>
      <c r="K132" s="17"/>
      <c r="L132" s="28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</row>
    <row r="133" spans="1:63" s="19" customFormat="1" ht="12" customHeight="1" x14ac:dyDescent="0.15">
      <c r="A133" s="17"/>
      <c r="B133" s="18"/>
      <c r="C133" s="11" t="s">
        <v>14</v>
      </c>
      <c r="D133" s="17"/>
      <c r="E133" s="17"/>
      <c r="F133" s="17"/>
      <c r="G133" s="17"/>
      <c r="H133" s="17"/>
      <c r="I133" s="17"/>
      <c r="J133" s="17"/>
      <c r="K133" s="17"/>
      <c r="L133" s="28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</row>
    <row r="134" spans="1:63" s="19" customFormat="1" ht="16.5" customHeight="1" x14ac:dyDescent="0.15">
      <c r="A134" s="17"/>
      <c r="B134" s="18"/>
      <c r="C134" s="17"/>
      <c r="D134" s="17"/>
      <c r="E134" s="261" t="str">
        <f>E7</f>
        <v>ZB HaZZ Humenné, vybudovanie špeciálnej výsluchovej miestnosti</v>
      </c>
      <c r="F134" s="261"/>
      <c r="G134" s="261"/>
      <c r="H134" s="261"/>
      <c r="I134" s="17"/>
      <c r="J134" s="17"/>
      <c r="K134" s="17"/>
      <c r="L134" s="28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</row>
    <row r="135" spans="1:63" s="19" customFormat="1" ht="12" customHeight="1" x14ac:dyDescent="0.15">
      <c r="A135" s="17"/>
      <c r="B135" s="18"/>
      <c r="C135" s="11" t="s">
        <v>130</v>
      </c>
      <c r="D135" s="17"/>
      <c r="E135" s="17"/>
      <c r="F135" s="17"/>
      <c r="G135" s="17"/>
      <c r="H135" s="17"/>
      <c r="I135" s="17"/>
      <c r="J135" s="17"/>
      <c r="K135" s="17"/>
      <c r="L135" s="28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</row>
    <row r="136" spans="1:63" s="19" customFormat="1" ht="16.5" customHeight="1" x14ac:dyDescent="0.15">
      <c r="A136" s="17"/>
      <c r="B136" s="18"/>
      <c r="C136" s="17"/>
      <c r="D136" s="17"/>
      <c r="E136" s="248" t="str">
        <f>E9</f>
        <v>1-ASR - Stavebná časť</v>
      </c>
      <c r="F136" s="248"/>
      <c r="G136" s="248"/>
      <c r="H136" s="248"/>
      <c r="I136" s="17"/>
      <c r="J136" s="17"/>
      <c r="K136" s="17"/>
      <c r="L136" s="28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</row>
    <row r="137" spans="1:63" s="19" customFormat="1" ht="6.95" customHeight="1" x14ac:dyDescent="0.15">
      <c r="A137" s="17"/>
      <c r="B137" s="18"/>
      <c r="C137" s="17"/>
      <c r="D137" s="17"/>
      <c r="E137" s="17"/>
      <c r="F137" s="17"/>
      <c r="G137" s="17"/>
      <c r="H137" s="17"/>
      <c r="I137" s="17"/>
      <c r="J137" s="17"/>
      <c r="K137" s="17"/>
      <c r="L137" s="28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</row>
    <row r="138" spans="1:63" s="19" customFormat="1" ht="12" customHeight="1" x14ac:dyDescent="0.15">
      <c r="A138" s="17"/>
      <c r="B138" s="18"/>
      <c r="C138" s="11" t="s">
        <v>18</v>
      </c>
      <c r="D138" s="17"/>
      <c r="E138" s="17"/>
      <c r="F138" s="12" t="str">
        <f>F12</f>
        <v>Humenné</v>
      </c>
      <c r="G138" s="17"/>
      <c r="H138" s="17"/>
      <c r="I138" s="11" t="s">
        <v>20</v>
      </c>
      <c r="J138" s="94" t="str">
        <f>IF(J12="","",J12)</f>
        <v/>
      </c>
      <c r="K138" s="17"/>
      <c r="L138" s="28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</row>
    <row r="139" spans="1:63" s="19" customFormat="1" ht="6.95" customHeight="1" x14ac:dyDescent="0.15">
      <c r="A139" s="17"/>
      <c r="B139" s="18"/>
      <c r="C139" s="17"/>
      <c r="D139" s="17"/>
      <c r="E139" s="17"/>
      <c r="F139" s="17"/>
      <c r="G139" s="17"/>
      <c r="H139" s="17"/>
      <c r="I139" s="17"/>
      <c r="J139" s="17"/>
      <c r="K139" s="17"/>
      <c r="L139" s="28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</row>
    <row r="140" spans="1:63" s="19" customFormat="1" ht="15.2" customHeight="1" x14ac:dyDescent="0.15">
      <c r="A140" s="17"/>
      <c r="B140" s="18"/>
      <c r="C140" s="11" t="s">
        <v>21</v>
      </c>
      <c r="D140" s="17"/>
      <c r="E140" s="17"/>
      <c r="F140" s="12" t="str">
        <f>E15</f>
        <v>MV SR</v>
      </c>
      <c r="G140" s="17"/>
      <c r="H140" s="17"/>
      <c r="I140" s="11" t="s">
        <v>28</v>
      </c>
      <c r="J140" s="113" t="str">
        <f>E21</f>
        <v xml:space="preserve"> </v>
      </c>
      <c r="K140" s="17"/>
      <c r="L140" s="28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</row>
    <row r="141" spans="1:63" s="19" customFormat="1" ht="15.2" customHeight="1" x14ac:dyDescent="0.15">
      <c r="A141" s="17"/>
      <c r="B141" s="18"/>
      <c r="C141" s="11" t="s">
        <v>25</v>
      </c>
      <c r="D141" s="17"/>
      <c r="E141" s="17"/>
      <c r="F141" s="12" t="str">
        <f>IF(E18="","",E18)</f>
        <v>Podľa výberu</v>
      </c>
      <c r="G141" s="17"/>
      <c r="H141" s="17"/>
      <c r="I141" s="11" t="s">
        <v>31</v>
      </c>
      <c r="J141" s="113" t="str">
        <f>E24</f>
        <v xml:space="preserve"> </v>
      </c>
      <c r="K141" s="17"/>
      <c r="L141" s="28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</row>
    <row r="142" spans="1:63" s="19" customFormat="1" ht="10.35" customHeight="1" x14ac:dyDescent="0.15">
      <c r="A142" s="17"/>
      <c r="B142" s="18"/>
      <c r="C142" s="17"/>
      <c r="D142" s="17"/>
      <c r="E142" s="17"/>
      <c r="F142" s="17"/>
      <c r="G142" s="17"/>
      <c r="H142" s="17"/>
      <c r="I142" s="17"/>
      <c r="J142" s="17"/>
      <c r="K142" s="17"/>
      <c r="L142" s="28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</row>
    <row r="143" spans="1:63" s="146" customFormat="1" ht="29.25" customHeight="1" x14ac:dyDescent="0.15">
      <c r="A143" s="139"/>
      <c r="B143" s="140"/>
      <c r="C143" s="141" t="s">
        <v>186</v>
      </c>
      <c r="D143" s="142" t="s">
        <v>61</v>
      </c>
      <c r="E143" s="142" t="s">
        <v>57</v>
      </c>
      <c r="F143" s="142" t="s">
        <v>58</v>
      </c>
      <c r="G143" s="142" t="s">
        <v>187</v>
      </c>
      <c r="H143" s="142" t="s">
        <v>188</v>
      </c>
      <c r="I143" s="142" t="s">
        <v>189</v>
      </c>
      <c r="J143" s="143" t="s">
        <v>150</v>
      </c>
      <c r="K143" s="144" t="s">
        <v>190</v>
      </c>
      <c r="L143" s="145"/>
      <c r="M143" s="50"/>
      <c r="N143" s="51" t="s">
        <v>39</v>
      </c>
      <c r="O143" s="51" t="s">
        <v>191</v>
      </c>
      <c r="P143" s="51" t="s">
        <v>192</v>
      </c>
      <c r="Q143" s="51" t="s">
        <v>193</v>
      </c>
      <c r="R143" s="51" t="s">
        <v>194</v>
      </c>
      <c r="S143" s="51" t="s">
        <v>195</v>
      </c>
      <c r="T143" s="52" t="s">
        <v>196</v>
      </c>
      <c r="U143" s="139"/>
      <c r="V143" s="139"/>
      <c r="W143" s="139"/>
      <c r="X143" s="139"/>
      <c r="Y143" s="139"/>
      <c r="Z143" s="139"/>
      <c r="AA143" s="139"/>
      <c r="AB143" s="139"/>
      <c r="AC143" s="139"/>
      <c r="AD143" s="139"/>
      <c r="AE143" s="139"/>
    </row>
    <row r="144" spans="1:63" s="19" customFormat="1" ht="22.9" customHeight="1" x14ac:dyDescent="0.2">
      <c r="A144" s="17"/>
      <c r="B144" s="18"/>
      <c r="C144" s="58" t="s">
        <v>147</v>
      </c>
      <c r="D144" s="17"/>
      <c r="E144" s="17"/>
      <c r="F144" s="17"/>
      <c r="G144" s="17"/>
      <c r="H144" s="17"/>
      <c r="I144" s="17"/>
      <c r="J144" s="147"/>
      <c r="K144" s="17"/>
      <c r="L144" s="18"/>
      <c r="M144" s="53"/>
      <c r="N144" s="44"/>
      <c r="O144" s="54"/>
      <c r="P144" s="148">
        <f>P145+P381+P492</f>
        <v>0</v>
      </c>
      <c r="Q144" s="54"/>
      <c r="R144" s="148">
        <f>R145+R381+R492</f>
        <v>16.05532711</v>
      </c>
      <c r="S144" s="54"/>
      <c r="T144" s="149">
        <f>T145+T381+T492</f>
        <v>13.138471399999998</v>
      </c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T144" s="2" t="s">
        <v>75</v>
      </c>
      <c r="AU144" s="2" t="s">
        <v>152</v>
      </c>
      <c r="BK144" s="150">
        <f>BK145+BK381+BK492</f>
        <v>0</v>
      </c>
    </row>
    <row r="145" spans="1:65" s="151" customFormat="1" ht="25.9" customHeight="1" x14ac:dyDescent="0.2">
      <c r="B145" s="152"/>
      <c r="D145" s="153" t="s">
        <v>75</v>
      </c>
      <c r="E145" s="154" t="s">
        <v>197</v>
      </c>
      <c r="F145" s="154" t="s">
        <v>198</v>
      </c>
      <c r="I145" s="155"/>
      <c r="J145" s="156"/>
      <c r="L145" s="152"/>
      <c r="M145" s="157"/>
      <c r="N145" s="158"/>
      <c r="O145" s="158"/>
      <c r="P145" s="159">
        <f>P146+P162+P197+P203+P209+P281+P379</f>
        <v>0</v>
      </c>
      <c r="Q145" s="158"/>
      <c r="R145" s="159">
        <f>R146+R162+R197+R203+R209+R281+R379</f>
        <v>13.737578430000001</v>
      </c>
      <c r="S145" s="158"/>
      <c r="T145" s="160">
        <f>T146+T162+T197+T203+T209+T281+T379</f>
        <v>12.153872999999999</v>
      </c>
      <c r="AR145" s="153" t="s">
        <v>84</v>
      </c>
      <c r="AT145" s="161" t="s">
        <v>75</v>
      </c>
      <c r="AU145" s="161" t="s">
        <v>76</v>
      </c>
      <c r="AY145" s="153" t="s">
        <v>199</v>
      </c>
      <c r="BK145" s="162">
        <f>BK146+BK162+BK197+BK203+BK209+BK281+BK379</f>
        <v>0</v>
      </c>
    </row>
    <row r="146" spans="1:65" s="151" customFormat="1" ht="22.9" customHeight="1" x14ac:dyDescent="0.2">
      <c r="B146" s="152"/>
      <c r="D146" s="153" t="s">
        <v>75</v>
      </c>
      <c r="E146" s="163" t="s">
        <v>84</v>
      </c>
      <c r="F146" s="163" t="s">
        <v>200</v>
      </c>
      <c r="I146" s="155"/>
      <c r="J146" s="164"/>
      <c r="L146" s="152"/>
      <c r="M146" s="157"/>
      <c r="N146" s="158"/>
      <c r="O146" s="158"/>
      <c r="P146" s="159">
        <f>SUM(P147:P161)</f>
        <v>0</v>
      </c>
      <c r="Q146" s="158"/>
      <c r="R146" s="159">
        <f>SUM(R147:R161)</f>
        <v>0</v>
      </c>
      <c r="S146" s="158"/>
      <c r="T146" s="160">
        <f>SUM(T147:T161)</f>
        <v>0.89739999999999998</v>
      </c>
      <c r="AR146" s="153" t="s">
        <v>84</v>
      </c>
      <c r="AT146" s="161" t="s">
        <v>75</v>
      </c>
      <c r="AU146" s="161" t="s">
        <v>84</v>
      </c>
      <c r="AY146" s="153" t="s">
        <v>199</v>
      </c>
      <c r="BK146" s="162">
        <f>SUM(BK147:BK161)</f>
        <v>0</v>
      </c>
    </row>
    <row r="147" spans="1:65" s="19" customFormat="1" ht="24" x14ac:dyDescent="0.15">
      <c r="A147" s="17"/>
      <c r="B147" s="129"/>
      <c r="C147" s="165" t="s">
        <v>84</v>
      </c>
      <c r="D147" s="165" t="s">
        <v>201</v>
      </c>
      <c r="E147" s="166" t="s">
        <v>202</v>
      </c>
      <c r="F147" s="167" t="s">
        <v>203</v>
      </c>
      <c r="G147" s="168" t="s">
        <v>122</v>
      </c>
      <c r="H147" s="169">
        <v>2.5</v>
      </c>
      <c r="I147" s="170"/>
      <c r="J147" s="171"/>
      <c r="K147" s="172"/>
      <c r="L147" s="18"/>
      <c r="M147" s="173"/>
      <c r="N147" s="174" t="s">
        <v>41</v>
      </c>
      <c r="O147" s="46"/>
      <c r="P147" s="175">
        <f>O147*H147</f>
        <v>0</v>
      </c>
      <c r="Q147" s="175">
        <v>0</v>
      </c>
      <c r="R147" s="175">
        <f>Q147*H147</f>
        <v>0</v>
      </c>
      <c r="S147" s="175">
        <v>9.8000000000000004E-2</v>
      </c>
      <c r="T147" s="176">
        <f>S147*H147</f>
        <v>0.245</v>
      </c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R147" s="177" t="s">
        <v>204</v>
      </c>
      <c r="AT147" s="177" t="s">
        <v>201</v>
      </c>
      <c r="AU147" s="177" t="s">
        <v>112</v>
      </c>
      <c r="AY147" s="2" t="s">
        <v>199</v>
      </c>
      <c r="BE147" s="86">
        <f>IF(N147="základná",J147,0)</f>
        <v>0</v>
      </c>
      <c r="BF147" s="86">
        <f>IF(N147="znížená",J147,0)</f>
        <v>0</v>
      </c>
      <c r="BG147" s="86">
        <f>IF(N147="zákl. prenesená",J147,0)</f>
        <v>0</v>
      </c>
      <c r="BH147" s="86">
        <f>IF(N147="zníž. prenesená",J147,0)</f>
        <v>0</v>
      </c>
      <c r="BI147" s="86">
        <f>IF(N147="nulová",J147,0)</f>
        <v>0</v>
      </c>
      <c r="BJ147" s="2" t="s">
        <v>112</v>
      </c>
      <c r="BK147" s="86">
        <f>ROUND(I147*H147,2)</f>
        <v>0</v>
      </c>
      <c r="BL147" s="2" t="s">
        <v>204</v>
      </c>
      <c r="BM147" s="177" t="s">
        <v>205</v>
      </c>
    </row>
    <row r="148" spans="1:65" s="178" customFormat="1" x14ac:dyDescent="0.15">
      <c r="B148" s="179"/>
      <c r="D148" s="180" t="s">
        <v>206</v>
      </c>
      <c r="E148" s="181"/>
      <c r="F148" s="182" t="s">
        <v>207</v>
      </c>
      <c r="H148" s="183">
        <v>2.5</v>
      </c>
      <c r="I148" s="184"/>
      <c r="L148" s="179"/>
      <c r="M148" s="185"/>
      <c r="N148" s="186"/>
      <c r="O148" s="186"/>
      <c r="P148" s="186"/>
      <c r="Q148" s="186"/>
      <c r="R148" s="186"/>
      <c r="S148" s="186"/>
      <c r="T148" s="187"/>
      <c r="AT148" s="181" t="s">
        <v>206</v>
      </c>
      <c r="AU148" s="181" t="s">
        <v>112</v>
      </c>
      <c r="AV148" s="178" t="s">
        <v>112</v>
      </c>
      <c r="AW148" s="178" t="s">
        <v>29</v>
      </c>
      <c r="AX148" s="178" t="s">
        <v>84</v>
      </c>
      <c r="AY148" s="181" t="s">
        <v>199</v>
      </c>
    </row>
    <row r="149" spans="1:65" s="19" customFormat="1" ht="21.75" customHeight="1" x14ac:dyDescent="0.15">
      <c r="A149" s="17"/>
      <c r="B149" s="129"/>
      <c r="C149" s="165" t="s">
        <v>112</v>
      </c>
      <c r="D149" s="165" t="s">
        <v>201</v>
      </c>
      <c r="E149" s="166" t="s">
        <v>208</v>
      </c>
      <c r="F149" s="167" t="s">
        <v>209</v>
      </c>
      <c r="G149" s="168" t="s">
        <v>122</v>
      </c>
      <c r="H149" s="169">
        <v>0.4</v>
      </c>
      <c r="I149" s="170"/>
      <c r="J149" s="171"/>
      <c r="K149" s="172"/>
      <c r="L149" s="18"/>
      <c r="M149" s="173"/>
      <c r="N149" s="174" t="s">
        <v>41</v>
      </c>
      <c r="O149" s="46"/>
      <c r="P149" s="175">
        <f>O149*H149</f>
        <v>0</v>
      </c>
      <c r="Q149" s="175">
        <v>0</v>
      </c>
      <c r="R149" s="175">
        <f>Q149*H149</f>
        <v>0</v>
      </c>
      <c r="S149" s="175">
        <v>0.18099999999999999</v>
      </c>
      <c r="T149" s="176">
        <f>S149*H149</f>
        <v>7.2400000000000006E-2</v>
      </c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R149" s="177" t="s">
        <v>204</v>
      </c>
      <c r="AT149" s="177" t="s">
        <v>201</v>
      </c>
      <c r="AU149" s="177" t="s">
        <v>112</v>
      </c>
      <c r="AY149" s="2" t="s">
        <v>199</v>
      </c>
      <c r="BE149" s="86">
        <f>IF(N149="základná",J149,0)</f>
        <v>0</v>
      </c>
      <c r="BF149" s="86">
        <f>IF(N149="znížená",J149,0)</f>
        <v>0</v>
      </c>
      <c r="BG149" s="86">
        <f>IF(N149="zákl. prenesená",J149,0)</f>
        <v>0</v>
      </c>
      <c r="BH149" s="86">
        <f>IF(N149="zníž. prenesená",J149,0)</f>
        <v>0</v>
      </c>
      <c r="BI149" s="86">
        <f>IF(N149="nulová",J149,0)</f>
        <v>0</v>
      </c>
      <c r="BJ149" s="2" t="s">
        <v>112</v>
      </c>
      <c r="BK149" s="86">
        <f>ROUND(I149*H149,2)</f>
        <v>0</v>
      </c>
      <c r="BL149" s="2" t="s">
        <v>204</v>
      </c>
      <c r="BM149" s="177" t="s">
        <v>210</v>
      </c>
    </row>
    <row r="150" spans="1:65" s="178" customFormat="1" x14ac:dyDescent="0.15">
      <c r="B150" s="179"/>
      <c r="D150" s="180" t="s">
        <v>206</v>
      </c>
      <c r="E150" s="181"/>
      <c r="F150" s="182" t="s">
        <v>211</v>
      </c>
      <c r="H150" s="183">
        <v>0.4</v>
      </c>
      <c r="I150" s="184"/>
      <c r="L150" s="179"/>
      <c r="M150" s="185"/>
      <c r="N150" s="186"/>
      <c r="O150" s="186"/>
      <c r="P150" s="186"/>
      <c r="Q150" s="186"/>
      <c r="R150" s="186"/>
      <c r="S150" s="186"/>
      <c r="T150" s="187"/>
      <c r="AT150" s="181" t="s">
        <v>206</v>
      </c>
      <c r="AU150" s="181" t="s">
        <v>112</v>
      </c>
      <c r="AV150" s="178" t="s">
        <v>112</v>
      </c>
      <c r="AW150" s="178" t="s">
        <v>29</v>
      </c>
      <c r="AX150" s="178" t="s">
        <v>84</v>
      </c>
      <c r="AY150" s="181" t="s">
        <v>199</v>
      </c>
    </row>
    <row r="151" spans="1:65" s="19" customFormat="1" ht="21.75" customHeight="1" x14ac:dyDescent="0.15">
      <c r="A151" s="17"/>
      <c r="B151" s="129"/>
      <c r="C151" s="165" t="s">
        <v>212</v>
      </c>
      <c r="D151" s="165" t="s">
        <v>201</v>
      </c>
      <c r="E151" s="166" t="s">
        <v>213</v>
      </c>
      <c r="F151" s="167" t="s">
        <v>214</v>
      </c>
      <c r="G151" s="168" t="s">
        <v>215</v>
      </c>
      <c r="H151" s="169">
        <v>4</v>
      </c>
      <c r="I151" s="170"/>
      <c r="J151" s="171"/>
      <c r="K151" s="172"/>
      <c r="L151" s="18"/>
      <c r="M151" s="173"/>
      <c r="N151" s="174" t="s">
        <v>41</v>
      </c>
      <c r="O151" s="46"/>
      <c r="P151" s="175">
        <f>O151*H151</f>
        <v>0</v>
      </c>
      <c r="Q151" s="175">
        <v>0</v>
      </c>
      <c r="R151" s="175">
        <f>Q151*H151</f>
        <v>0</v>
      </c>
      <c r="S151" s="175">
        <v>0.14499999999999999</v>
      </c>
      <c r="T151" s="176">
        <f>S151*H151</f>
        <v>0.57999999999999996</v>
      </c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R151" s="177" t="s">
        <v>204</v>
      </c>
      <c r="AT151" s="177" t="s">
        <v>201</v>
      </c>
      <c r="AU151" s="177" t="s">
        <v>112</v>
      </c>
      <c r="AY151" s="2" t="s">
        <v>199</v>
      </c>
      <c r="BE151" s="86">
        <f>IF(N151="základná",J151,0)</f>
        <v>0</v>
      </c>
      <c r="BF151" s="86">
        <f>IF(N151="znížená",J151,0)</f>
        <v>0</v>
      </c>
      <c r="BG151" s="86">
        <f>IF(N151="zákl. prenesená",J151,0)</f>
        <v>0</v>
      </c>
      <c r="BH151" s="86">
        <f>IF(N151="zníž. prenesená",J151,0)</f>
        <v>0</v>
      </c>
      <c r="BI151" s="86">
        <f>IF(N151="nulová",J151,0)</f>
        <v>0</v>
      </c>
      <c r="BJ151" s="2" t="s">
        <v>112</v>
      </c>
      <c r="BK151" s="86">
        <f>ROUND(I151*H151,2)</f>
        <v>0</v>
      </c>
      <c r="BL151" s="2" t="s">
        <v>204</v>
      </c>
      <c r="BM151" s="177" t="s">
        <v>216</v>
      </c>
    </row>
    <row r="152" spans="1:65" s="178" customFormat="1" x14ac:dyDescent="0.15">
      <c r="B152" s="179"/>
      <c r="D152" s="180" t="s">
        <v>206</v>
      </c>
      <c r="E152" s="181"/>
      <c r="F152" s="182" t="s">
        <v>204</v>
      </c>
      <c r="H152" s="183">
        <v>4</v>
      </c>
      <c r="I152" s="184"/>
      <c r="L152" s="179"/>
      <c r="M152" s="185"/>
      <c r="N152" s="186"/>
      <c r="O152" s="186"/>
      <c r="P152" s="186"/>
      <c r="Q152" s="186"/>
      <c r="R152" s="186"/>
      <c r="S152" s="186"/>
      <c r="T152" s="187"/>
      <c r="AT152" s="181" t="s">
        <v>206</v>
      </c>
      <c r="AU152" s="181" t="s">
        <v>112</v>
      </c>
      <c r="AV152" s="178" t="s">
        <v>112</v>
      </c>
      <c r="AW152" s="178" t="s">
        <v>29</v>
      </c>
      <c r="AX152" s="178" t="s">
        <v>84</v>
      </c>
      <c r="AY152" s="181" t="s">
        <v>199</v>
      </c>
    </row>
    <row r="153" spans="1:65" s="19" customFormat="1" ht="21.75" customHeight="1" x14ac:dyDescent="0.15">
      <c r="A153" s="17"/>
      <c r="B153" s="129"/>
      <c r="C153" s="165" t="s">
        <v>204</v>
      </c>
      <c r="D153" s="165" t="s">
        <v>201</v>
      </c>
      <c r="E153" s="166" t="s">
        <v>217</v>
      </c>
      <c r="F153" s="167" t="s">
        <v>218</v>
      </c>
      <c r="G153" s="168" t="s">
        <v>219</v>
      </c>
      <c r="H153" s="169">
        <v>0.41199999999999998</v>
      </c>
      <c r="I153" s="170"/>
      <c r="J153" s="171"/>
      <c r="K153" s="172"/>
      <c r="L153" s="18"/>
      <c r="M153" s="173"/>
      <c r="N153" s="174" t="s">
        <v>41</v>
      </c>
      <c r="O153" s="46"/>
      <c r="P153" s="175">
        <f>O153*H153</f>
        <v>0</v>
      </c>
      <c r="Q153" s="175">
        <v>0</v>
      </c>
      <c r="R153" s="175">
        <f>Q153*H153</f>
        <v>0</v>
      </c>
      <c r="S153" s="175">
        <v>0</v>
      </c>
      <c r="T153" s="176">
        <f>S153*H153</f>
        <v>0</v>
      </c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R153" s="177" t="s">
        <v>204</v>
      </c>
      <c r="AT153" s="177" t="s">
        <v>201</v>
      </c>
      <c r="AU153" s="177" t="s">
        <v>112</v>
      </c>
      <c r="AY153" s="2" t="s">
        <v>199</v>
      </c>
      <c r="BE153" s="86">
        <f>IF(N153="základná",J153,0)</f>
        <v>0</v>
      </c>
      <c r="BF153" s="86">
        <f>IF(N153="znížená",J153,0)</f>
        <v>0</v>
      </c>
      <c r="BG153" s="86">
        <f>IF(N153="zákl. prenesená",J153,0)</f>
        <v>0</v>
      </c>
      <c r="BH153" s="86">
        <f>IF(N153="zníž. prenesená",J153,0)</f>
        <v>0</v>
      </c>
      <c r="BI153" s="86">
        <f>IF(N153="nulová",J153,0)</f>
        <v>0</v>
      </c>
      <c r="BJ153" s="2" t="s">
        <v>112</v>
      </c>
      <c r="BK153" s="86">
        <f>ROUND(I153*H153,2)</f>
        <v>0</v>
      </c>
      <c r="BL153" s="2" t="s">
        <v>204</v>
      </c>
      <c r="BM153" s="177" t="s">
        <v>220</v>
      </c>
    </row>
    <row r="154" spans="1:65" s="178" customFormat="1" x14ac:dyDescent="0.15">
      <c r="B154" s="179"/>
      <c r="D154" s="180" t="s">
        <v>206</v>
      </c>
      <c r="E154" s="181"/>
      <c r="F154" s="182" t="s">
        <v>221</v>
      </c>
      <c r="H154" s="183">
        <v>0.41160000000000002</v>
      </c>
      <c r="I154" s="184"/>
      <c r="L154" s="179"/>
      <c r="M154" s="185"/>
      <c r="N154" s="186"/>
      <c r="O154" s="186"/>
      <c r="P154" s="186"/>
      <c r="Q154" s="186"/>
      <c r="R154" s="186"/>
      <c r="S154" s="186"/>
      <c r="T154" s="187"/>
      <c r="AT154" s="181" t="s">
        <v>206</v>
      </c>
      <c r="AU154" s="181" t="s">
        <v>112</v>
      </c>
      <c r="AV154" s="178" t="s">
        <v>112</v>
      </c>
      <c r="AW154" s="178" t="s">
        <v>29</v>
      </c>
      <c r="AX154" s="178" t="s">
        <v>76</v>
      </c>
      <c r="AY154" s="181" t="s">
        <v>199</v>
      </c>
    </row>
    <row r="155" spans="1:65" s="188" customFormat="1" x14ac:dyDescent="0.15">
      <c r="B155" s="189"/>
      <c r="D155" s="180" t="s">
        <v>206</v>
      </c>
      <c r="E155" s="190" t="s">
        <v>117</v>
      </c>
      <c r="F155" s="191" t="s">
        <v>222</v>
      </c>
      <c r="H155" s="192">
        <v>0.41160000000000002</v>
      </c>
      <c r="I155" s="193"/>
      <c r="L155" s="189"/>
      <c r="M155" s="194"/>
      <c r="N155" s="195"/>
      <c r="O155" s="195"/>
      <c r="P155" s="195"/>
      <c r="Q155" s="195"/>
      <c r="R155" s="195"/>
      <c r="S155" s="195"/>
      <c r="T155" s="196"/>
      <c r="AT155" s="190" t="s">
        <v>206</v>
      </c>
      <c r="AU155" s="190" t="s">
        <v>112</v>
      </c>
      <c r="AV155" s="188" t="s">
        <v>204</v>
      </c>
      <c r="AW155" s="188" t="s">
        <v>29</v>
      </c>
      <c r="AX155" s="188" t="s">
        <v>84</v>
      </c>
      <c r="AY155" s="190" t="s">
        <v>199</v>
      </c>
    </row>
    <row r="156" spans="1:65" s="19" customFormat="1" ht="33" customHeight="1" x14ac:dyDescent="0.15">
      <c r="A156" s="17"/>
      <c r="B156" s="129"/>
      <c r="C156" s="165" t="s">
        <v>223</v>
      </c>
      <c r="D156" s="165" t="s">
        <v>201</v>
      </c>
      <c r="E156" s="166" t="s">
        <v>224</v>
      </c>
      <c r="F156" s="167" t="s">
        <v>225</v>
      </c>
      <c r="G156" s="168" t="s">
        <v>219</v>
      </c>
      <c r="H156" s="169">
        <v>0.41199999999999998</v>
      </c>
      <c r="I156" s="170"/>
      <c r="J156" s="171"/>
      <c r="K156" s="172"/>
      <c r="L156" s="18"/>
      <c r="M156" s="173"/>
      <c r="N156" s="174" t="s">
        <v>41</v>
      </c>
      <c r="O156" s="46"/>
      <c r="P156" s="175">
        <f>O156*H156</f>
        <v>0</v>
      </c>
      <c r="Q156" s="175">
        <v>0</v>
      </c>
      <c r="R156" s="175">
        <f>Q156*H156</f>
        <v>0</v>
      </c>
      <c r="S156" s="175">
        <v>0</v>
      </c>
      <c r="T156" s="176">
        <f>S156*H156</f>
        <v>0</v>
      </c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R156" s="177" t="s">
        <v>204</v>
      </c>
      <c r="AT156" s="177" t="s">
        <v>201</v>
      </c>
      <c r="AU156" s="177" t="s">
        <v>112</v>
      </c>
      <c r="AY156" s="2" t="s">
        <v>199</v>
      </c>
      <c r="BE156" s="86">
        <f>IF(N156="základná",J156,0)</f>
        <v>0</v>
      </c>
      <c r="BF156" s="86">
        <f>IF(N156="znížená",J156,0)</f>
        <v>0</v>
      </c>
      <c r="BG156" s="86">
        <f>IF(N156="zákl. prenesená",J156,0)</f>
        <v>0</v>
      </c>
      <c r="BH156" s="86">
        <f>IF(N156="zníž. prenesená",J156,0)</f>
        <v>0</v>
      </c>
      <c r="BI156" s="86">
        <f>IF(N156="nulová",J156,0)</f>
        <v>0</v>
      </c>
      <c r="BJ156" s="2" t="s">
        <v>112</v>
      </c>
      <c r="BK156" s="86">
        <f>ROUND(I156*H156,2)</f>
        <v>0</v>
      </c>
      <c r="BL156" s="2" t="s">
        <v>204</v>
      </c>
      <c r="BM156" s="177" t="s">
        <v>226</v>
      </c>
    </row>
    <row r="157" spans="1:65" s="178" customFormat="1" x14ac:dyDescent="0.15">
      <c r="B157" s="179"/>
      <c r="D157" s="180" t="s">
        <v>206</v>
      </c>
      <c r="E157" s="181"/>
      <c r="F157" s="182" t="s">
        <v>117</v>
      </c>
      <c r="H157" s="183">
        <v>0.41160000000000002</v>
      </c>
      <c r="I157" s="184"/>
      <c r="L157" s="179"/>
      <c r="M157" s="185"/>
      <c r="N157" s="186"/>
      <c r="O157" s="186"/>
      <c r="P157" s="186"/>
      <c r="Q157" s="186"/>
      <c r="R157" s="186"/>
      <c r="S157" s="186"/>
      <c r="T157" s="187"/>
      <c r="AT157" s="181" t="s">
        <v>206</v>
      </c>
      <c r="AU157" s="181" t="s">
        <v>112</v>
      </c>
      <c r="AV157" s="178" t="s">
        <v>112</v>
      </c>
      <c r="AW157" s="178" t="s">
        <v>29</v>
      </c>
      <c r="AX157" s="178" t="s">
        <v>84</v>
      </c>
      <c r="AY157" s="181" t="s">
        <v>199</v>
      </c>
    </row>
    <row r="158" spans="1:65" s="19" customFormat="1" ht="16.5" customHeight="1" x14ac:dyDescent="0.15">
      <c r="A158" s="17"/>
      <c r="B158" s="129"/>
      <c r="C158" s="165" t="s">
        <v>111</v>
      </c>
      <c r="D158" s="165" t="s">
        <v>201</v>
      </c>
      <c r="E158" s="166" t="s">
        <v>227</v>
      </c>
      <c r="F158" s="167" t="s">
        <v>228</v>
      </c>
      <c r="G158" s="168" t="s">
        <v>219</v>
      </c>
      <c r="H158" s="169">
        <v>0.41199999999999998</v>
      </c>
      <c r="I158" s="170"/>
      <c r="J158" s="171"/>
      <c r="K158" s="172"/>
      <c r="L158" s="18"/>
      <c r="M158" s="173"/>
      <c r="N158" s="174" t="s">
        <v>41</v>
      </c>
      <c r="O158" s="46"/>
      <c r="P158" s="175">
        <f>O158*H158</f>
        <v>0</v>
      </c>
      <c r="Q158" s="175">
        <v>0</v>
      </c>
      <c r="R158" s="175">
        <f>Q158*H158</f>
        <v>0</v>
      </c>
      <c r="S158" s="175">
        <v>0</v>
      </c>
      <c r="T158" s="176">
        <f>S158*H158</f>
        <v>0</v>
      </c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R158" s="177" t="s">
        <v>204</v>
      </c>
      <c r="AT158" s="177" t="s">
        <v>201</v>
      </c>
      <c r="AU158" s="177" t="s">
        <v>112</v>
      </c>
      <c r="AY158" s="2" t="s">
        <v>199</v>
      </c>
      <c r="BE158" s="86">
        <f>IF(N158="základná",J158,0)</f>
        <v>0</v>
      </c>
      <c r="BF158" s="86">
        <f>IF(N158="znížená",J158,0)</f>
        <v>0</v>
      </c>
      <c r="BG158" s="86">
        <f>IF(N158="zákl. prenesená",J158,0)</f>
        <v>0</v>
      </c>
      <c r="BH158" s="86">
        <f>IF(N158="zníž. prenesená",J158,0)</f>
        <v>0</v>
      </c>
      <c r="BI158" s="86">
        <f>IF(N158="nulová",J158,0)</f>
        <v>0</v>
      </c>
      <c r="BJ158" s="2" t="s">
        <v>112</v>
      </c>
      <c r="BK158" s="86">
        <f>ROUND(I158*H158,2)</f>
        <v>0</v>
      </c>
      <c r="BL158" s="2" t="s">
        <v>204</v>
      </c>
      <c r="BM158" s="177" t="s">
        <v>229</v>
      </c>
    </row>
    <row r="159" spans="1:65" s="178" customFormat="1" x14ac:dyDescent="0.15">
      <c r="B159" s="179"/>
      <c r="D159" s="180" t="s">
        <v>206</v>
      </c>
      <c r="E159" s="181"/>
      <c r="F159" s="182" t="s">
        <v>117</v>
      </c>
      <c r="H159" s="183">
        <v>0.41160000000000002</v>
      </c>
      <c r="I159" s="184"/>
      <c r="L159" s="179"/>
      <c r="M159" s="185"/>
      <c r="N159" s="186"/>
      <c r="O159" s="186"/>
      <c r="P159" s="186"/>
      <c r="Q159" s="186"/>
      <c r="R159" s="186"/>
      <c r="S159" s="186"/>
      <c r="T159" s="187"/>
      <c r="AT159" s="181" t="s">
        <v>206</v>
      </c>
      <c r="AU159" s="181" t="s">
        <v>112</v>
      </c>
      <c r="AV159" s="178" t="s">
        <v>112</v>
      </c>
      <c r="AW159" s="178" t="s">
        <v>29</v>
      </c>
      <c r="AX159" s="178" t="s">
        <v>84</v>
      </c>
      <c r="AY159" s="181" t="s">
        <v>199</v>
      </c>
    </row>
    <row r="160" spans="1:65" s="19" customFormat="1" ht="21.75" customHeight="1" x14ac:dyDescent="0.15">
      <c r="A160" s="17"/>
      <c r="B160" s="129"/>
      <c r="C160" s="165" t="s">
        <v>230</v>
      </c>
      <c r="D160" s="165" t="s">
        <v>201</v>
      </c>
      <c r="E160" s="166" t="s">
        <v>231</v>
      </c>
      <c r="F160" s="167" t="s">
        <v>232</v>
      </c>
      <c r="G160" s="168" t="s">
        <v>233</v>
      </c>
      <c r="H160" s="169">
        <v>0.72</v>
      </c>
      <c r="I160" s="170"/>
      <c r="J160" s="171"/>
      <c r="K160" s="172"/>
      <c r="L160" s="18"/>
      <c r="M160" s="173"/>
      <c r="N160" s="174" t="s">
        <v>41</v>
      </c>
      <c r="O160" s="46"/>
      <c r="P160" s="175">
        <f>O160*H160</f>
        <v>0</v>
      </c>
      <c r="Q160" s="175">
        <v>0</v>
      </c>
      <c r="R160" s="175">
        <f>Q160*H160</f>
        <v>0</v>
      </c>
      <c r="S160" s="175">
        <v>0</v>
      </c>
      <c r="T160" s="176">
        <f>S160*H160</f>
        <v>0</v>
      </c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R160" s="177" t="s">
        <v>204</v>
      </c>
      <c r="AT160" s="177" t="s">
        <v>201</v>
      </c>
      <c r="AU160" s="177" t="s">
        <v>112</v>
      </c>
      <c r="AY160" s="2" t="s">
        <v>199</v>
      </c>
      <c r="BE160" s="86">
        <f>IF(N160="základná",J160,0)</f>
        <v>0</v>
      </c>
      <c r="BF160" s="86">
        <f>IF(N160="znížená",J160,0)</f>
        <v>0</v>
      </c>
      <c r="BG160" s="86">
        <f>IF(N160="zákl. prenesená",J160,0)</f>
        <v>0</v>
      </c>
      <c r="BH160" s="86">
        <f>IF(N160="zníž. prenesená",J160,0)</f>
        <v>0</v>
      </c>
      <c r="BI160" s="86">
        <f>IF(N160="nulová",J160,0)</f>
        <v>0</v>
      </c>
      <c r="BJ160" s="2" t="s">
        <v>112</v>
      </c>
      <c r="BK160" s="86">
        <f>ROUND(I160*H160,2)</f>
        <v>0</v>
      </c>
      <c r="BL160" s="2" t="s">
        <v>204</v>
      </c>
      <c r="BM160" s="177" t="s">
        <v>234</v>
      </c>
    </row>
    <row r="161" spans="1:65" s="178" customFormat="1" x14ac:dyDescent="0.15">
      <c r="B161" s="179"/>
      <c r="D161" s="180" t="s">
        <v>206</v>
      </c>
      <c r="E161" s="181"/>
      <c r="F161" s="182" t="s">
        <v>235</v>
      </c>
      <c r="H161" s="183">
        <v>0.72030000000000005</v>
      </c>
      <c r="I161" s="184"/>
      <c r="L161" s="179"/>
      <c r="M161" s="185"/>
      <c r="N161" s="186"/>
      <c r="O161" s="186"/>
      <c r="P161" s="186"/>
      <c r="Q161" s="186"/>
      <c r="R161" s="186"/>
      <c r="S161" s="186"/>
      <c r="T161" s="187"/>
      <c r="AT161" s="181" t="s">
        <v>206</v>
      </c>
      <c r="AU161" s="181" t="s">
        <v>112</v>
      </c>
      <c r="AV161" s="178" t="s">
        <v>112</v>
      </c>
      <c r="AW161" s="178" t="s">
        <v>29</v>
      </c>
      <c r="AX161" s="178" t="s">
        <v>84</v>
      </c>
      <c r="AY161" s="181" t="s">
        <v>199</v>
      </c>
    </row>
    <row r="162" spans="1:65" s="151" customFormat="1" ht="22.9" customHeight="1" x14ac:dyDescent="0.2">
      <c r="B162" s="152"/>
      <c r="D162" s="153" t="s">
        <v>75</v>
      </c>
      <c r="E162" s="163" t="s">
        <v>212</v>
      </c>
      <c r="F162" s="163" t="s">
        <v>236</v>
      </c>
      <c r="I162" s="155"/>
      <c r="J162" s="164"/>
      <c r="L162" s="152"/>
      <c r="M162" s="157"/>
      <c r="N162" s="158"/>
      <c r="O162" s="158"/>
      <c r="P162" s="159">
        <f>SUM(P163:P196)</f>
        <v>0</v>
      </c>
      <c r="Q162" s="158"/>
      <c r="R162" s="159">
        <f>SUM(R163:R196)</f>
        <v>3.23722902</v>
      </c>
      <c r="S162" s="158"/>
      <c r="T162" s="160">
        <f>SUM(T163:T196)</f>
        <v>0</v>
      </c>
      <c r="AR162" s="153" t="s">
        <v>84</v>
      </c>
      <c r="AT162" s="161" t="s">
        <v>75</v>
      </c>
      <c r="AU162" s="161" t="s">
        <v>84</v>
      </c>
      <c r="AY162" s="153" t="s">
        <v>199</v>
      </c>
      <c r="BK162" s="162">
        <f>SUM(BK163:BK196)</f>
        <v>0</v>
      </c>
    </row>
    <row r="163" spans="1:65" s="19" customFormat="1" ht="21.75" customHeight="1" x14ac:dyDescent="0.15">
      <c r="A163" s="17"/>
      <c r="B163" s="129"/>
      <c r="C163" s="165" t="s">
        <v>237</v>
      </c>
      <c r="D163" s="165" t="s">
        <v>201</v>
      </c>
      <c r="E163" s="166" t="s">
        <v>238</v>
      </c>
      <c r="F163" s="167" t="s">
        <v>239</v>
      </c>
      <c r="G163" s="168" t="s">
        <v>240</v>
      </c>
      <c r="H163" s="169">
        <v>2</v>
      </c>
      <c r="I163" s="170"/>
      <c r="J163" s="171"/>
      <c r="K163" s="172"/>
      <c r="L163" s="18"/>
      <c r="M163" s="173"/>
      <c r="N163" s="174" t="s">
        <v>41</v>
      </c>
      <c r="O163" s="46"/>
      <c r="P163" s="175">
        <f>O163*H163</f>
        <v>0</v>
      </c>
      <c r="Q163" s="175">
        <v>1.721E-2</v>
      </c>
      <c r="R163" s="175">
        <f>Q163*H163</f>
        <v>3.4419999999999999E-2</v>
      </c>
      <c r="S163" s="175">
        <v>0</v>
      </c>
      <c r="T163" s="176">
        <f>S163*H163</f>
        <v>0</v>
      </c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R163" s="177" t="s">
        <v>204</v>
      </c>
      <c r="AT163" s="177" t="s">
        <v>201</v>
      </c>
      <c r="AU163" s="177" t="s">
        <v>112</v>
      </c>
      <c r="AY163" s="2" t="s">
        <v>199</v>
      </c>
      <c r="BE163" s="86">
        <f>IF(N163="základná",J163,0)</f>
        <v>0</v>
      </c>
      <c r="BF163" s="86">
        <f>IF(N163="znížená",J163,0)</f>
        <v>0</v>
      </c>
      <c r="BG163" s="86">
        <f>IF(N163="zákl. prenesená",J163,0)</f>
        <v>0</v>
      </c>
      <c r="BH163" s="86">
        <f>IF(N163="zníž. prenesená",J163,0)</f>
        <v>0</v>
      </c>
      <c r="BI163" s="86">
        <f>IF(N163="nulová",J163,0)</f>
        <v>0</v>
      </c>
      <c r="BJ163" s="2" t="s">
        <v>112</v>
      </c>
      <c r="BK163" s="86">
        <f>ROUND(I163*H163,2)</f>
        <v>0</v>
      </c>
      <c r="BL163" s="2" t="s">
        <v>204</v>
      </c>
      <c r="BM163" s="177" t="s">
        <v>241</v>
      </c>
    </row>
    <row r="164" spans="1:65" s="178" customFormat="1" x14ac:dyDescent="0.15">
      <c r="B164" s="179"/>
      <c r="D164" s="180" t="s">
        <v>206</v>
      </c>
      <c r="E164" s="181"/>
      <c r="F164" s="182" t="s">
        <v>242</v>
      </c>
      <c r="H164" s="183">
        <v>2</v>
      </c>
      <c r="I164" s="184"/>
      <c r="L164" s="179"/>
      <c r="M164" s="185"/>
      <c r="N164" s="186"/>
      <c r="O164" s="186"/>
      <c r="P164" s="186"/>
      <c r="Q164" s="186"/>
      <c r="R164" s="186"/>
      <c r="S164" s="186"/>
      <c r="T164" s="187"/>
      <c r="AT164" s="181" t="s">
        <v>206</v>
      </c>
      <c r="AU164" s="181" t="s">
        <v>112</v>
      </c>
      <c r="AV164" s="178" t="s">
        <v>112</v>
      </c>
      <c r="AW164" s="178" t="s">
        <v>29</v>
      </c>
      <c r="AX164" s="178" t="s">
        <v>84</v>
      </c>
      <c r="AY164" s="181" t="s">
        <v>199</v>
      </c>
    </row>
    <row r="165" spans="1:65" s="19" customFormat="1" ht="21.75" customHeight="1" x14ac:dyDescent="0.15">
      <c r="A165" s="17"/>
      <c r="B165" s="129"/>
      <c r="C165" s="165" t="s">
        <v>243</v>
      </c>
      <c r="D165" s="165" t="s">
        <v>201</v>
      </c>
      <c r="E165" s="166" t="s">
        <v>244</v>
      </c>
      <c r="F165" s="167" t="s">
        <v>245</v>
      </c>
      <c r="G165" s="168" t="s">
        <v>240</v>
      </c>
      <c r="H165" s="169">
        <v>1</v>
      </c>
      <c r="I165" s="170"/>
      <c r="J165" s="171"/>
      <c r="K165" s="172"/>
      <c r="L165" s="18"/>
      <c r="M165" s="173"/>
      <c r="N165" s="174" t="s">
        <v>41</v>
      </c>
      <c r="O165" s="46"/>
      <c r="P165" s="175">
        <f>O165*H165</f>
        <v>0</v>
      </c>
      <c r="Q165" s="175">
        <v>2.7969999999999998E-2</v>
      </c>
      <c r="R165" s="175">
        <f>Q165*H165</f>
        <v>2.7969999999999998E-2</v>
      </c>
      <c r="S165" s="175">
        <v>0</v>
      </c>
      <c r="T165" s="176">
        <f>S165*H165</f>
        <v>0</v>
      </c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R165" s="177" t="s">
        <v>204</v>
      </c>
      <c r="AT165" s="177" t="s">
        <v>201</v>
      </c>
      <c r="AU165" s="177" t="s">
        <v>112</v>
      </c>
      <c r="AY165" s="2" t="s">
        <v>199</v>
      </c>
      <c r="BE165" s="86">
        <f>IF(N165="základná",J165,0)</f>
        <v>0</v>
      </c>
      <c r="BF165" s="86">
        <f>IF(N165="znížená",J165,0)</f>
        <v>0</v>
      </c>
      <c r="BG165" s="86">
        <f>IF(N165="zákl. prenesená",J165,0)</f>
        <v>0</v>
      </c>
      <c r="BH165" s="86">
        <f>IF(N165="zníž. prenesená",J165,0)</f>
        <v>0</v>
      </c>
      <c r="BI165" s="86">
        <f>IF(N165="nulová",J165,0)</f>
        <v>0</v>
      </c>
      <c r="BJ165" s="2" t="s">
        <v>112</v>
      </c>
      <c r="BK165" s="86">
        <f>ROUND(I165*H165,2)</f>
        <v>0</v>
      </c>
      <c r="BL165" s="2" t="s">
        <v>204</v>
      </c>
      <c r="BM165" s="177" t="s">
        <v>246</v>
      </c>
    </row>
    <row r="166" spans="1:65" s="178" customFormat="1" x14ac:dyDescent="0.15">
      <c r="B166" s="179"/>
      <c r="D166" s="180" t="s">
        <v>206</v>
      </c>
      <c r="E166" s="181"/>
      <c r="F166" s="182" t="s">
        <v>247</v>
      </c>
      <c r="H166" s="183">
        <v>1</v>
      </c>
      <c r="I166" s="184"/>
      <c r="L166" s="179"/>
      <c r="M166" s="185"/>
      <c r="N166" s="186"/>
      <c r="O166" s="186"/>
      <c r="P166" s="186"/>
      <c r="Q166" s="186"/>
      <c r="R166" s="186"/>
      <c r="S166" s="186"/>
      <c r="T166" s="187"/>
      <c r="AT166" s="181" t="s">
        <v>206</v>
      </c>
      <c r="AU166" s="181" t="s">
        <v>112</v>
      </c>
      <c r="AV166" s="178" t="s">
        <v>112</v>
      </c>
      <c r="AW166" s="178" t="s">
        <v>29</v>
      </c>
      <c r="AX166" s="178" t="s">
        <v>84</v>
      </c>
      <c r="AY166" s="181" t="s">
        <v>199</v>
      </c>
    </row>
    <row r="167" spans="1:65" s="19" customFormat="1" ht="33" customHeight="1" x14ac:dyDescent="0.15">
      <c r="A167" s="17"/>
      <c r="B167" s="129"/>
      <c r="C167" s="165" t="s">
        <v>248</v>
      </c>
      <c r="D167" s="165" t="s">
        <v>201</v>
      </c>
      <c r="E167" s="166" t="s">
        <v>249</v>
      </c>
      <c r="F167" s="167" t="s">
        <v>250</v>
      </c>
      <c r="G167" s="168" t="s">
        <v>240</v>
      </c>
      <c r="H167" s="169">
        <v>4</v>
      </c>
      <c r="I167" s="170"/>
      <c r="J167" s="171"/>
      <c r="K167" s="172"/>
      <c r="L167" s="18"/>
      <c r="M167" s="173"/>
      <c r="N167" s="174" t="s">
        <v>41</v>
      </c>
      <c r="O167" s="46"/>
      <c r="P167" s="175">
        <f>O167*H167</f>
        <v>0</v>
      </c>
      <c r="Q167" s="175">
        <v>2.273E-2</v>
      </c>
      <c r="R167" s="175">
        <f>Q167*H167</f>
        <v>9.0920000000000001E-2</v>
      </c>
      <c r="S167" s="175">
        <v>0</v>
      </c>
      <c r="T167" s="176">
        <f>S167*H167</f>
        <v>0</v>
      </c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R167" s="177" t="s">
        <v>204</v>
      </c>
      <c r="AT167" s="177" t="s">
        <v>201</v>
      </c>
      <c r="AU167" s="177" t="s">
        <v>112</v>
      </c>
      <c r="AY167" s="2" t="s">
        <v>199</v>
      </c>
      <c r="BE167" s="86">
        <f>IF(N167="základná",J167,0)</f>
        <v>0</v>
      </c>
      <c r="BF167" s="86">
        <f>IF(N167="znížená",J167,0)</f>
        <v>0</v>
      </c>
      <c r="BG167" s="86">
        <f>IF(N167="zákl. prenesená",J167,0)</f>
        <v>0</v>
      </c>
      <c r="BH167" s="86">
        <f>IF(N167="zníž. prenesená",J167,0)</f>
        <v>0</v>
      </c>
      <c r="BI167" s="86">
        <f>IF(N167="nulová",J167,0)</f>
        <v>0</v>
      </c>
      <c r="BJ167" s="2" t="s">
        <v>112</v>
      </c>
      <c r="BK167" s="86">
        <f>ROUND(I167*H167,2)</f>
        <v>0</v>
      </c>
      <c r="BL167" s="2" t="s">
        <v>204</v>
      </c>
      <c r="BM167" s="177" t="s">
        <v>251</v>
      </c>
    </row>
    <row r="168" spans="1:65" s="178" customFormat="1" x14ac:dyDescent="0.15">
      <c r="B168" s="179"/>
      <c r="D168" s="180" t="s">
        <v>206</v>
      </c>
      <c r="E168" s="181"/>
      <c r="F168" s="182" t="s">
        <v>204</v>
      </c>
      <c r="H168" s="183">
        <v>4</v>
      </c>
      <c r="I168" s="184"/>
      <c r="L168" s="179"/>
      <c r="M168" s="185"/>
      <c r="N168" s="186"/>
      <c r="O168" s="186"/>
      <c r="P168" s="186"/>
      <c r="Q168" s="186"/>
      <c r="R168" s="186"/>
      <c r="S168" s="186"/>
      <c r="T168" s="187"/>
      <c r="AT168" s="181" t="s">
        <v>206</v>
      </c>
      <c r="AU168" s="181" t="s">
        <v>112</v>
      </c>
      <c r="AV168" s="178" t="s">
        <v>112</v>
      </c>
      <c r="AW168" s="178" t="s">
        <v>29</v>
      </c>
      <c r="AX168" s="178" t="s">
        <v>84</v>
      </c>
      <c r="AY168" s="181" t="s">
        <v>199</v>
      </c>
    </row>
    <row r="169" spans="1:65" s="19" customFormat="1" ht="21.75" customHeight="1" x14ac:dyDescent="0.15">
      <c r="A169" s="17"/>
      <c r="B169" s="129"/>
      <c r="C169" s="165" t="s">
        <v>252</v>
      </c>
      <c r="D169" s="165" t="s">
        <v>201</v>
      </c>
      <c r="E169" s="166" t="s">
        <v>253</v>
      </c>
      <c r="F169" s="167" t="s">
        <v>254</v>
      </c>
      <c r="G169" s="168" t="s">
        <v>240</v>
      </c>
      <c r="H169" s="169">
        <v>3</v>
      </c>
      <c r="I169" s="170"/>
      <c r="J169" s="171"/>
      <c r="K169" s="172"/>
      <c r="L169" s="18"/>
      <c r="M169" s="173"/>
      <c r="N169" s="174" t="s">
        <v>41</v>
      </c>
      <c r="O169" s="46"/>
      <c r="P169" s="175">
        <f>O169*H169</f>
        <v>0</v>
      </c>
      <c r="Q169" s="175">
        <v>1.6879999999999999E-2</v>
      </c>
      <c r="R169" s="175">
        <f>Q169*H169</f>
        <v>5.0639999999999998E-2</v>
      </c>
      <c r="S169" s="175">
        <v>0</v>
      </c>
      <c r="T169" s="176">
        <f>S169*H169</f>
        <v>0</v>
      </c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R169" s="177" t="s">
        <v>204</v>
      </c>
      <c r="AT169" s="177" t="s">
        <v>201</v>
      </c>
      <c r="AU169" s="177" t="s">
        <v>112</v>
      </c>
      <c r="AY169" s="2" t="s">
        <v>199</v>
      </c>
      <c r="BE169" s="86">
        <f>IF(N169="základná",J169,0)</f>
        <v>0</v>
      </c>
      <c r="BF169" s="86">
        <f>IF(N169="znížená",J169,0)</f>
        <v>0</v>
      </c>
      <c r="BG169" s="86">
        <f>IF(N169="zákl. prenesená",J169,0)</f>
        <v>0</v>
      </c>
      <c r="BH169" s="86">
        <f>IF(N169="zníž. prenesená",J169,0)</f>
        <v>0</v>
      </c>
      <c r="BI169" s="86">
        <f>IF(N169="nulová",J169,0)</f>
        <v>0</v>
      </c>
      <c r="BJ169" s="2" t="s">
        <v>112</v>
      </c>
      <c r="BK169" s="86">
        <f>ROUND(I169*H169,2)</f>
        <v>0</v>
      </c>
      <c r="BL169" s="2" t="s">
        <v>204</v>
      </c>
      <c r="BM169" s="177" t="s">
        <v>255</v>
      </c>
    </row>
    <row r="170" spans="1:65" s="178" customFormat="1" x14ac:dyDescent="0.15">
      <c r="B170" s="179"/>
      <c r="D170" s="180" t="s">
        <v>206</v>
      </c>
      <c r="E170" s="181"/>
      <c r="F170" s="182" t="s">
        <v>256</v>
      </c>
      <c r="H170" s="183">
        <v>3</v>
      </c>
      <c r="I170" s="184"/>
      <c r="L170" s="179"/>
      <c r="M170" s="185"/>
      <c r="N170" s="186"/>
      <c r="O170" s="186"/>
      <c r="P170" s="186"/>
      <c r="Q170" s="186"/>
      <c r="R170" s="186"/>
      <c r="S170" s="186"/>
      <c r="T170" s="187"/>
      <c r="AT170" s="181" t="s">
        <v>206</v>
      </c>
      <c r="AU170" s="181" t="s">
        <v>112</v>
      </c>
      <c r="AV170" s="178" t="s">
        <v>112</v>
      </c>
      <c r="AW170" s="178" t="s">
        <v>29</v>
      </c>
      <c r="AX170" s="178" t="s">
        <v>84</v>
      </c>
      <c r="AY170" s="181" t="s">
        <v>199</v>
      </c>
    </row>
    <row r="171" spans="1:65" s="19" customFormat="1" ht="21.75" customHeight="1" x14ac:dyDescent="0.15">
      <c r="A171" s="17"/>
      <c r="B171" s="129"/>
      <c r="C171" s="165" t="s">
        <v>257</v>
      </c>
      <c r="D171" s="165" t="s">
        <v>201</v>
      </c>
      <c r="E171" s="166" t="s">
        <v>258</v>
      </c>
      <c r="F171" s="167" t="s">
        <v>259</v>
      </c>
      <c r="G171" s="168" t="s">
        <v>219</v>
      </c>
      <c r="H171" s="169">
        <v>0.113</v>
      </c>
      <c r="I171" s="170"/>
      <c r="J171" s="171"/>
      <c r="K171" s="172"/>
      <c r="L171" s="18"/>
      <c r="M171" s="173"/>
      <c r="N171" s="174" t="s">
        <v>41</v>
      </c>
      <c r="O171" s="46"/>
      <c r="P171" s="175">
        <f>O171*H171</f>
        <v>0</v>
      </c>
      <c r="Q171" s="175">
        <v>1.72468</v>
      </c>
      <c r="R171" s="175">
        <f>Q171*H171</f>
        <v>0.19488884000000001</v>
      </c>
      <c r="S171" s="175">
        <v>0</v>
      </c>
      <c r="T171" s="176">
        <f>S171*H171</f>
        <v>0</v>
      </c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R171" s="177" t="s">
        <v>204</v>
      </c>
      <c r="AT171" s="177" t="s">
        <v>201</v>
      </c>
      <c r="AU171" s="177" t="s">
        <v>112</v>
      </c>
      <c r="AY171" s="2" t="s">
        <v>199</v>
      </c>
      <c r="BE171" s="86">
        <f>IF(N171="základná",J171,0)</f>
        <v>0</v>
      </c>
      <c r="BF171" s="86">
        <f>IF(N171="znížená",J171,0)</f>
        <v>0</v>
      </c>
      <c r="BG171" s="86">
        <f>IF(N171="zákl. prenesená",J171,0)</f>
        <v>0</v>
      </c>
      <c r="BH171" s="86">
        <f>IF(N171="zníž. prenesená",J171,0)</f>
        <v>0</v>
      </c>
      <c r="BI171" s="86">
        <f>IF(N171="nulová",J171,0)</f>
        <v>0</v>
      </c>
      <c r="BJ171" s="2" t="s">
        <v>112</v>
      </c>
      <c r="BK171" s="86">
        <f>ROUND(I171*H171,2)</f>
        <v>0</v>
      </c>
      <c r="BL171" s="2" t="s">
        <v>204</v>
      </c>
      <c r="BM171" s="177" t="s">
        <v>260</v>
      </c>
    </row>
    <row r="172" spans="1:65" s="178" customFormat="1" x14ac:dyDescent="0.15">
      <c r="B172" s="179"/>
      <c r="D172" s="180" t="s">
        <v>206</v>
      </c>
      <c r="E172" s="181"/>
      <c r="F172" s="182" t="s">
        <v>261</v>
      </c>
      <c r="H172" s="183">
        <v>0.1125</v>
      </c>
      <c r="I172" s="184"/>
      <c r="L172" s="179"/>
      <c r="M172" s="185"/>
      <c r="N172" s="186"/>
      <c r="O172" s="186"/>
      <c r="P172" s="186"/>
      <c r="Q172" s="186"/>
      <c r="R172" s="186"/>
      <c r="S172" s="186"/>
      <c r="T172" s="187"/>
      <c r="AT172" s="181" t="s">
        <v>206</v>
      </c>
      <c r="AU172" s="181" t="s">
        <v>112</v>
      </c>
      <c r="AV172" s="178" t="s">
        <v>112</v>
      </c>
      <c r="AW172" s="178" t="s">
        <v>29</v>
      </c>
      <c r="AX172" s="178" t="s">
        <v>76</v>
      </c>
      <c r="AY172" s="181" t="s">
        <v>199</v>
      </c>
    </row>
    <row r="173" spans="1:65" s="188" customFormat="1" x14ac:dyDescent="0.15">
      <c r="B173" s="189"/>
      <c r="D173" s="180" t="s">
        <v>206</v>
      </c>
      <c r="E173" s="190" t="s">
        <v>141</v>
      </c>
      <c r="F173" s="191" t="s">
        <v>222</v>
      </c>
      <c r="H173" s="192">
        <v>0.1125</v>
      </c>
      <c r="I173" s="193"/>
      <c r="L173" s="189"/>
      <c r="M173" s="194"/>
      <c r="N173" s="195"/>
      <c r="O173" s="195"/>
      <c r="P173" s="195"/>
      <c r="Q173" s="195"/>
      <c r="R173" s="195"/>
      <c r="S173" s="195"/>
      <c r="T173" s="196"/>
      <c r="AT173" s="190" t="s">
        <v>206</v>
      </c>
      <c r="AU173" s="190" t="s">
        <v>112</v>
      </c>
      <c r="AV173" s="188" t="s">
        <v>204</v>
      </c>
      <c r="AW173" s="188" t="s">
        <v>29</v>
      </c>
      <c r="AX173" s="188" t="s">
        <v>84</v>
      </c>
      <c r="AY173" s="190" t="s">
        <v>199</v>
      </c>
    </row>
    <row r="174" spans="1:65" s="19" customFormat="1" ht="21.75" customHeight="1" x14ac:dyDescent="0.15">
      <c r="A174" s="17"/>
      <c r="B174" s="129"/>
      <c r="C174" s="165" t="s">
        <v>262</v>
      </c>
      <c r="D174" s="165" t="s">
        <v>201</v>
      </c>
      <c r="E174" s="166" t="s">
        <v>263</v>
      </c>
      <c r="F174" s="167" t="s">
        <v>264</v>
      </c>
      <c r="G174" s="168" t="s">
        <v>122</v>
      </c>
      <c r="H174" s="169">
        <v>0.64</v>
      </c>
      <c r="I174" s="170"/>
      <c r="J174" s="171"/>
      <c r="K174" s="172"/>
      <c r="L174" s="18"/>
      <c r="M174" s="173"/>
      <c r="N174" s="174" t="s">
        <v>41</v>
      </c>
      <c r="O174" s="46"/>
      <c r="P174" s="175">
        <f>O174*H174</f>
        <v>0</v>
      </c>
      <c r="Q174" s="175">
        <v>0.24410000000000001</v>
      </c>
      <c r="R174" s="175">
        <f>Q174*H174</f>
        <v>0.156224</v>
      </c>
      <c r="S174" s="175">
        <v>0</v>
      </c>
      <c r="T174" s="176">
        <f>S174*H174</f>
        <v>0</v>
      </c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R174" s="177" t="s">
        <v>204</v>
      </c>
      <c r="AT174" s="177" t="s">
        <v>201</v>
      </c>
      <c r="AU174" s="177" t="s">
        <v>112</v>
      </c>
      <c r="AY174" s="2" t="s">
        <v>199</v>
      </c>
      <c r="BE174" s="86">
        <f>IF(N174="základná",J174,0)</f>
        <v>0</v>
      </c>
      <c r="BF174" s="86">
        <f>IF(N174="znížená",J174,0)</f>
        <v>0</v>
      </c>
      <c r="BG174" s="86">
        <f>IF(N174="zákl. prenesená",J174,0)</f>
        <v>0</v>
      </c>
      <c r="BH174" s="86">
        <f>IF(N174="zníž. prenesená",J174,0)</f>
        <v>0</v>
      </c>
      <c r="BI174" s="86">
        <f>IF(N174="nulová",J174,0)</f>
        <v>0</v>
      </c>
      <c r="BJ174" s="2" t="s">
        <v>112</v>
      </c>
      <c r="BK174" s="86">
        <f>ROUND(I174*H174,2)</f>
        <v>0</v>
      </c>
      <c r="BL174" s="2" t="s">
        <v>204</v>
      </c>
      <c r="BM174" s="177" t="s">
        <v>265</v>
      </c>
    </row>
    <row r="175" spans="1:65" s="178" customFormat="1" x14ac:dyDescent="0.15">
      <c r="B175" s="179"/>
      <c r="D175" s="180" t="s">
        <v>206</v>
      </c>
      <c r="E175" s="181"/>
      <c r="F175" s="182" t="s">
        <v>266</v>
      </c>
      <c r="H175" s="183">
        <v>0.64</v>
      </c>
      <c r="I175" s="184"/>
      <c r="L175" s="179"/>
      <c r="M175" s="185"/>
      <c r="N175" s="186"/>
      <c r="O175" s="186"/>
      <c r="P175" s="186"/>
      <c r="Q175" s="186"/>
      <c r="R175" s="186"/>
      <c r="S175" s="186"/>
      <c r="T175" s="187"/>
      <c r="AT175" s="181" t="s">
        <v>206</v>
      </c>
      <c r="AU175" s="181" t="s">
        <v>112</v>
      </c>
      <c r="AV175" s="178" t="s">
        <v>112</v>
      </c>
      <c r="AW175" s="178" t="s">
        <v>29</v>
      </c>
      <c r="AX175" s="178" t="s">
        <v>76</v>
      </c>
      <c r="AY175" s="181" t="s">
        <v>199</v>
      </c>
    </row>
    <row r="176" spans="1:65" s="188" customFormat="1" x14ac:dyDescent="0.15">
      <c r="B176" s="189"/>
      <c r="D176" s="180" t="s">
        <v>206</v>
      </c>
      <c r="E176" s="190" t="s">
        <v>144</v>
      </c>
      <c r="F176" s="191" t="s">
        <v>222</v>
      </c>
      <c r="H176" s="192">
        <v>0.64</v>
      </c>
      <c r="I176" s="193"/>
      <c r="L176" s="189"/>
      <c r="M176" s="194"/>
      <c r="N176" s="195"/>
      <c r="O176" s="195"/>
      <c r="P176" s="195"/>
      <c r="Q176" s="195"/>
      <c r="R176" s="195"/>
      <c r="S176" s="195"/>
      <c r="T176" s="196"/>
      <c r="AT176" s="190" t="s">
        <v>206</v>
      </c>
      <c r="AU176" s="190" t="s">
        <v>112</v>
      </c>
      <c r="AV176" s="188" t="s">
        <v>204</v>
      </c>
      <c r="AW176" s="188" t="s">
        <v>29</v>
      </c>
      <c r="AX176" s="188" t="s">
        <v>84</v>
      </c>
      <c r="AY176" s="190" t="s">
        <v>199</v>
      </c>
    </row>
    <row r="177" spans="1:65" s="19" customFormat="1" ht="33" customHeight="1" x14ac:dyDescent="0.15">
      <c r="A177" s="17"/>
      <c r="B177" s="129"/>
      <c r="C177" s="165" t="s">
        <v>267</v>
      </c>
      <c r="D177" s="165" t="s">
        <v>201</v>
      </c>
      <c r="E177" s="166" t="s">
        <v>268</v>
      </c>
      <c r="F177" s="167" t="s">
        <v>269</v>
      </c>
      <c r="G177" s="168" t="s">
        <v>215</v>
      </c>
      <c r="H177" s="169">
        <v>12.39</v>
      </c>
      <c r="I177" s="170"/>
      <c r="J177" s="171"/>
      <c r="K177" s="172"/>
      <c r="L177" s="18"/>
      <c r="M177" s="173"/>
      <c r="N177" s="174" t="s">
        <v>41</v>
      </c>
      <c r="O177" s="46"/>
      <c r="P177" s="175">
        <f>O177*H177</f>
        <v>0</v>
      </c>
      <c r="Q177" s="175">
        <v>8.0000000000000007E-5</v>
      </c>
      <c r="R177" s="175">
        <f>Q177*H177</f>
        <v>9.9120000000000002E-4</v>
      </c>
      <c r="S177" s="175">
        <v>0</v>
      </c>
      <c r="T177" s="176">
        <f>S177*H177</f>
        <v>0</v>
      </c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R177" s="177" t="s">
        <v>204</v>
      </c>
      <c r="AT177" s="177" t="s">
        <v>201</v>
      </c>
      <c r="AU177" s="177" t="s">
        <v>112</v>
      </c>
      <c r="AY177" s="2" t="s">
        <v>199</v>
      </c>
      <c r="BE177" s="86">
        <f>IF(N177="základná",J177,0)</f>
        <v>0</v>
      </c>
      <c r="BF177" s="86">
        <f>IF(N177="znížená",J177,0)</f>
        <v>0</v>
      </c>
      <c r="BG177" s="86">
        <f>IF(N177="zákl. prenesená",J177,0)</f>
        <v>0</v>
      </c>
      <c r="BH177" s="86">
        <f>IF(N177="zníž. prenesená",J177,0)</f>
        <v>0</v>
      </c>
      <c r="BI177" s="86">
        <f>IF(N177="nulová",J177,0)</f>
        <v>0</v>
      </c>
      <c r="BJ177" s="2" t="s">
        <v>112</v>
      </c>
      <c r="BK177" s="86">
        <f>ROUND(I177*H177,2)</f>
        <v>0</v>
      </c>
      <c r="BL177" s="2" t="s">
        <v>204</v>
      </c>
      <c r="BM177" s="177" t="s">
        <v>270</v>
      </c>
    </row>
    <row r="178" spans="1:65" s="178" customFormat="1" x14ac:dyDescent="0.15">
      <c r="B178" s="179"/>
      <c r="D178" s="180" t="s">
        <v>206</v>
      </c>
      <c r="E178" s="181"/>
      <c r="F178" s="182" t="s">
        <v>271</v>
      </c>
      <c r="H178" s="183">
        <v>6.48</v>
      </c>
      <c r="I178" s="184"/>
      <c r="L178" s="179"/>
      <c r="M178" s="185"/>
      <c r="N178" s="186"/>
      <c r="O178" s="186"/>
      <c r="P178" s="186"/>
      <c r="Q178" s="186"/>
      <c r="R178" s="186"/>
      <c r="S178" s="186"/>
      <c r="T178" s="187"/>
      <c r="AT178" s="181" t="s">
        <v>206</v>
      </c>
      <c r="AU178" s="181" t="s">
        <v>112</v>
      </c>
      <c r="AV178" s="178" t="s">
        <v>112</v>
      </c>
      <c r="AW178" s="178" t="s">
        <v>29</v>
      </c>
      <c r="AX178" s="178" t="s">
        <v>76</v>
      </c>
      <c r="AY178" s="181" t="s">
        <v>199</v>
      </c>
    </row>
    <row r="179" spans="1:65" s="178" customFormat="1" x14ac:dyDescent="0.15">
      <c r="B179" s="179"/>
      <c r="D179" s="180" t="s">
        <v>206</v>
      </c>
      <c r="E179" s="181"/>
      <c r="F179" s="182" t="s">
        <v>272</v>
      </c>
      <c r="H179" s="183">
        <v>5.91</v>
      </c>
      <c r="I179" s="184"/>
      <c r="L179" s="179"/>
      <c r="M179" s="185"/>
      <c r="N179" s="186"/>
      <c r="O179" s="186"/>
      <c r="P179" s="186"/>
      <c r="Q179" s="186"/>
      <c r="R179" s="186"/>
      <c r="S179" s="186"/>
      <c r="T179" s="187"/>
      <c r="AT179" s="181" t="s">
        <v>206</v>
      </c>
      <c r="AU179" s="181" t="s">
        <v>112</v>
      </c>
      <c r="AV179" s="178" t="s">
        <v>112</v>
      </c>
      <c r="AW179" s="178" t="s">
        <v>29</v>
      </c>
      <c r="AX179" s="178" t="s">
        <v>76</v>
      </c>
      <c r="AY179" s="181" t="s">
        <v>199</v>
      </c>
    </row>
    <row r="180" spans="1:65" s="188" customFormat="1" x14ac:dyDescent="0.15">
      <c r="B180" s="189"/>
      <c r="D180" s="180" t="s">
        <v>206</v>
      </c>
      <c r="E180" s="190"/>
      <c r="F180" s="191" t="s">
        <v>222</v>
      </c>
      <c r="H180" s="192">
        <v>12.39</v>
      </c>
      <c r="I180" s="193"/>
      <c r="L180" s="189"/>
      <c r="M180" s="194"/>
      <c r="N180" s="195"/>
      <c r="O180" s="195"/>
      <c r="P180" s="195"/>
      <c r="Q180" s="195"/>
      <c r="R180" s="195"/>
      <c r="S180" s="195"/>
      <c r="T180" s="196"/>
      <c r="AT180" s="190" t="s">
        <v>206</v>
      </c>
      <c r="AU180" s="190" t="s">
        <v>112</v>
      </c>
      <c r="AV180" s="188" t="s">
        <v>204</v>
      </c>
      <c r="AW180" s="188" t="s">
        <v>29</v>
      </c>
      <c r="AX180" s="188" t="s">
        <v>84</v>
      </c>
      <c r="AY180" s="190" t="s">
        <v>199</v>
      </c>
    </row>
    <row r="181" spans="1:65" s="19" customFormat="1" ht="33" customHeight="1" x14ac:dyDescent="0.15">
      <c r="A181" s="17"/>
      <c r="B181" s="129"/>
      <c r="C181" s="165" t="s">
        <v>273</v>
      </c>
      <c r="D181" s="165" t="s">
        <v>201</v>
      </c>
      <c r="E181" s="166" t="s">
        <v>274</v>
      </c>
      <c r="F181" s="167" t="s">
        <v>275</v>
      </c>
      <c r="G181" s="168" t="s">
        <v>122</v>
      </c>
      <c r="H181" s="169">
        <v>13.564</v>
      </c>
      <c r="I181" s="170"/>
      <c r="J181" s="171"/>
      <c r="K181" s="172"/>
      <c r="L181" s="18"/>
      <c r="M181" s="173"/>
      <c r="N181" s="174" t="s">
        <v>41</v>
      </c>
      <c r="O181" s="46"/>
      <c r="P181" s="175">
        <f>O181*H181</f>
        <v>0</v>
      </c>
      <c r="Q181" s="175">
        <v>9.3140000000000001E-2</v>
      </c>
      <c r="R181" s="175">
        <f>Q181*H181</f>
        <v>1.2633509599999999</v>
      </c>
      <c r="S181" s="175">
        <v>0</v>
      </c>
      <c r="T181" s="176">
        <f>S181*H181</f>
        <v>0</v>
      </c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R181" s="177" t="s">
        <v>204</v>
      </c>
      <c r="AT181" s="177" t="s">
        <v>201</v>
      </c>
      <c r="AU181" s="177" t="s">
        <v>112</v>
      </c>
      <c r="AY181" s="2" t="s">
        <v>199</v>
      </c>
      <c r="BE181" s="86">
        <f>IF(N181="základná",J181,0)</f>
        <v>0</v>
      </c>
      <c r="BF181" s="86">
        <f>IF(N181="znížená",J181,0)</f>
        <v>0</v>
      </c>
      <c r="BG181" s="86">
        <f>IF(N181="zákl. prenesená",J181,0)</f>
        <v>0</v>
      </c>
      <c r="BH181" s="86">
        <f>IF(N181="zníž. prenesená",J181,0)</f>
        <v>0</v>
      </c>
      <c r="BI181" s="86">
        <f>IF(N181="nulová",J181,0)</f>
        <v>0</v>
      </c>
      <c r="BJ181" s="2" t="s">
        <v>112</v>
      </c>
      <c r="BK181" s="86">
        <f>ROUND(I181*H181,2)</f>
        <v>0</v>
      </c>
      <c r="BL181" s="2" t="s">
        <v>204</v>
      </c>
      <c r="BM181" s="177" t="s">
        <v>276</v>
      </c>
    </row>
    <row r="182" spans="1:65" s="178" customFormat="1" x14ac:dyDescent="0.15">
      <c r="B182" s="179"/>
      <c r="D182" s="180" t="s">
        <v>206</v>
      </c>
      <c r="E182" s="181"/>
      <c r="F182" s="182" t="s">
        <v>277</v>
      </c>
      <c r="H182" s="183">
        <v>3.9456000000000002</v>
      </c>
      <c r="I182" s="184"/>
      <c r="L182" s="179"/>
      <c r="M182" s="185"/>
      <c r="N182" s="186"/>
      <c r="O182" s="186"/>
      <c r="P182" s="186"/>
      <c r="Q182" s="186"/>
      <c r="R182" s="186"/>
      <c r="S182" s="186"/>
      <c r="T182" s="187"/>
      <c r="AT182" s="181" t="s">
        <v>206</v>
      </c>
      <c r="AU182" s="181" t="s">
        <v>112</v>
      </c>
      <c r="AV182" s="178" t="s">
        <v>112</v>
      </c>
      <c r="AW182" s="178" t="s">
        <v>29</v>
      </c>
      <c r="AX182" s="178" t="s">
        <v>76</v>
      </c>
      <c r="AY182" s="181" t="s">
        <v>199</v>
      </c>
    </row>
    <row r="183" spans="1:65" s="178" customFormat="1" x14ac:dyDescent="0.15">
      <c r="B183" s="179"/>
      <c r="D183" s="180" t="s">
        <v>206</v>
      </c>
      <c r="E183" s="181"/>
      <c r="F183" s="182" t="s">
        <v>278</v>
      </c>
      <c r="H183" s="183">
        <v>9.618525</v>
      </c>
      <c r="I183" s="184"/>
      <c r="L183" s="179"/>
      <c r="M183" s="185"/>
      <c r="N183" s="186"/>
      <c r="O183" s="186"/>
      <c r="P183" s="186"/>
      <c r="Q183" s="186"/>
      <c r="R183" s="186"/>
      <c r="S183" s="186"/>
      <c r="T183" s="187"/>
      <c r="AT183" s="181" t="s">
        <v>206</v>
      </c>
      <c r="AU183" s="181" t="s">
        <v>112</v>
      </c>
      <c r="AV183" s="178" t="s">
        <v>112</v>
      </c>
      <c r="AW183" s="178" t="s">
        <v>29</v>
      </c>
      <c r="AX183" s="178" t="s">
        <v>76</v>
      </c>
      <c r="AY183" s="181" t="s">
        <v>199</v>
      </c>
    </row>
    <row r="184" spans="1:65" s="188" customFormat="1" x14ac:dyDescent="0.15">
      <c r="B184" s="189"/>
      <c r="D184" s="180" t="s">
        <v>206</v>
      </c>
      <c r="E184" s="190" t="s">
        <v>127</v>
      </c>
      <c r="F184" s="191" t="s">
        <v>222</v>
      </c>
      <c r="H184" s="192">
        <v>13.564125000000001</v>
      </c>
      <c r="I184" s="193"/>
      <c r="L184" s="189"/>
      <c r="M184" s="194"/>
      <c r="N184" s="195"/>
      <c r="O184" s="195"/>
      <c r="P184" s="195"/>
      <c r="Q184" s="195"/>
      <c r="R184" s="195"/>
      <c r="S184" s="195"/>
      <c r="T184" s="196"/>
      <c r="AT184" s="190" t="s">
        <v>206</v>
      </c>
      <c r="AU184" s="190" t="s">
        <v>112</v>
      </c>
      <c r="AV184" s="188" t="s">
        <v>204</v>
      </c>
      <c r="AW184" s="188" t="s">
        <v>29</v>
      </c>
      <c r="AX184" s="188" t="s">
        <v>84</v>
      </c>
      <c r="AY184" s="190" t="s">
        <v>199</v>
      </c>
    </row>
    <row r="185" spans="1:65" s="19" customFormat="1" ht="21.75" customHeight="1" x14ac:dyDescent="0.15">
      <c r="A185" s="17"/>
      <c r="B185" s="129"/>
      <c r="C185" s="165" t="s">
        <v>279</v>
      </c>
      <c r="D185" s="165" t="s">
        <v>201</v>
      </c>
      <c r="E185" s="166" t="s">
        <v>280</v>
      </c>
      <c r="F185" s="167" t="s">
        <v>281</v>
      </c>
      <c r="G185" s="168" t="s">
        <v>122</v>
      </c>
      <c r="H185" s="169">
        <v>3.3820000000000001</v>
      </c>
      <c r="I185" s="170"/>
      <c r="J185" s="171"/>
      <c r="K185" s="172"/>
      <c r="L185" s="18"/>
      <c r="M185" s="173"/>
      <c r="N185" s="174" t="s">
        <v>41</v>
      </c>
      <c r="O185" s="46"/>
      <c r="P185" s="175">
        <f>O185*H185</f>
        <v>0</v>
      </c>
      <c r="Q185" s="175">
        <v>0.25548999999999999</v>
      </c>
      <c r="R185" s="175">
        <f>Q185*H185</f>
        <v>0.86406718000000005</v>
      </c>
      <c r="S185" s="175">
        <v>0</v>
      </c>
      <c r="T185" s="176">
        <f>S185*H185</f>
        <v>0</v>
      </c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R185" s="177" t="s">
        <v>204</v>
      </c>
      <c r="AT185" s="177" t="s">
        <v>201</v>
      </c>
      <c r="AU185" s="177" t="s">
        <v>112</v>
      </c>
      <c r="AY185" s="2" t="s">
        <v>199</v>
      </c>
      <c r="BE185" s="86">
        <f>IF(N185="základná",J185,0)</f>
        <v>0</v>
      </c>
      <c r="BF185" s="86">
        <f>IF(N185="znížená",J185,0)</f>
        <v>0</v>
      </c>
      <c r="BG185" s="86">
        <f>IF(N185="zákl. prenesená",J185,0)</f>
        <v>0</v>
      </c>
      <c r="BH185" s="86">
        <f>IF(N185="zníž. prenesená",J185,0)</f>
        <v>0</v>
      </c>
      <c r="BI185" s="86">
        <f>IF(N185="nulová",J185,0)</f>
        <v>0</v>
      </c>
      <c r="BJ185" s="2" t="s">
        <v>112</v>
      </c>
      <c r="BK185" s="86">
        <f>ROUND(I185*H185,2)</f>
        <v>0</v>
      </c>
      <c r="BL185" s="2" t="s">
        <v>204</v>
      </c>
      <c r="BM185" s="177" t="s">
        <v>282</v>
      </c>
    </row>
    <row r="186" spans="1:65" s="178" customFormat="1" x14ac:dyDescent="0.15">
      <c r="B186" s="179"/>
      <c r="D186" s="180" t="s">
        <v>206</v>
      </c>
      <c r="E186" s="181"/>
      <c r="F186" s="182" t="s">
        <v>283</v>
      </c>
      <c r="H186" s="183">
        <v>0.7</v>
      </c>
      <c r="I186" s="184"/>
      <c r="L186" s="179"/>
      <c r="M186" s="185"/>
      <c r="N186" s="186"/>
      <c r="O186" s="186"/>
      <c r="P186" s="186"/>
      <c r="Q186" s="186"/>
      <c r="R186" s="186"/>
      <c r="S186" s="186"/>
      <c r="T186" s="187"/>
      <c r="AT186" s="181" t="s">
        <v>206</v>
      </c>
      <c r="AU186" s="181" t="s">
        <v>112</v>
      </c>
      <c r="AV186" s="178" t="s">
        <v>112</v>
      </c>
      <c r="AW186" s="178" t="s">
        <v>29</v>
      </c>
      <c r="AX186" s="178" t="s">
        <v>76</v>
      </c>
      <c r="AY186" s="181" t="s">
        <v>199</v>
      </c>
    </row>
    <row r="187" spans="1:65" s="178" customFormat="1" x14ac:dyDescent="0.15">
      <c r="B187" s="179"/>
      <c r="D187" s="180" t="s">
        <v>206</v>
      </c>
      <c r="E187" s="181"/>
      <c r="F187" s="182" t="s">
        <v>284</v>
      </c>
      <c r="H187" s="183">
        <v>0.4</v>
      </c>
      <c r="I187" s="184"/>
      <c r="L187" s="179"/>
      <c r="M187" s="185"/>
      <c r="N187" s="186"/>
      <c r="O187" s="186"/>
      <c r="P187" s="186"/>
      <c r="Q187" s="186"/>
      <c r="R187" s="186"/>
      <c r="S187" s="186"/>
      <c r="T187" s="187"/>
      <c r="AT187" s="181" t="s">
        <v>206</v>
      </c>
      <c r="AU187" s="181" t="s">
        <v>112</v>
      </c>
      <c r="AV187" s="178" t="s">
        <v>112</v>
      </c>
      <c r="AW187" s="178" t="s">
        <v>29</v>
      </c>
      <c r="AX187" s="178" t="s">
        <v>76</v>
      </c>
      <c r="AY187" s="181" t="s">
        <v>199</v>
      </c>
    </row>
    <row r="188" spans="1:65" s="178" customFormat="1" x14ac:dyDescent="0.15">
      <c r="B188" s="179"/>
      <c r="D188" s="180" t="s">
        <v>206</v>
      </c>
      <c r="E188" s="181"/>
      <c r="F188" s="182" t="s">
        <v>285</v>
      </c>
      <c r="H188" s="183">
        <v>0.2</v>
      </c>
      <c r="I188" s="184"/>
      <c r="L188" s="179"/>
      <c r="M188" s="185"/>
      <c r="N188" s="186"/>
      <c r="O188" s="186"/>
      <c r="P188" s="186"/>
      <c r="Q188" s="186"/>
      <c r="R188" s="186"/>
      <c r="S188" s="186"/>
      <c r="T188" s="187"/>
      <c r="AT188" s="181" t="s">
        <v>206</v>
      </c>
      <c r="AU188" s="181" t="s">
        <v>112</v>
      </c>
      <c r="AV188" s="178" t="s">
        <v>112</v>
      </c>
      <c r="AW188" s="178" t="s">
        <v>29</v>
      </c>
      <c r="AX188" s="178" t="s">
        <v>76</v>
      </c>
      <c r="AY188" s="181" t="s">
        <v>199</v>
      </c>
    </row>
    <row r="189" spans="1:65" s="178" customFormat="1" x14ac:dyDescent="0.15">
      <c r="B189" s="179"/>
      <c r="D189" s="180" t="s">
        <v>206</v>
      </c>
      <c r="E189" s="181"/>
      <c r="F189" s="182" t="s">
        <v>286</v>
      </c>
      <c r="H189" s="183">
        <v>0.68200000000000005</v>
      </c>
      <c r="I189" s="184"/>
      <c r="L189" s="179"/>
      <c r="M189" s="185"/>
      <c r="N189" s="186"/>
      <c r="O189" s="186"/>
      <c r="P189" s="186"/>
      <c r="Q189" s="186"/>
      <c r="R189" s="186"/>
      <c r="S189" s="186"/>
      <c r="T189" s="187"/>
      <c r="AT189" s="181" t="s">
        <v>206</v>
      </c>
      <c r="AU189" s="181" t="s">
        <v>112</v>
      </c>
      <c r="AV189" s="178" t="s">
        <v>112</v>
      </c>
      <c r="AW189" s="178" t="s">
        <v>29</v>
      </c>
      <c r="AX189" s="178" t="s">
        <v>76</v>
      </c>
      <c r="AY189" s="181" t="s">
        <v>199</v>
      </c>
    </row>
    <row r="190" spans="1:65" s="178" customFormat="1" x14ac:dyDescent="0.15">
      <c r="B190" s="179"/>
      <c r="D190" s="180" t="s">
        <v>206</v>
      </c>
      <c r="E190" s="181"/>
      <c r="F190" s="182" t="s">
        <v>287</v>
      </c>
      <c r="H190" s="183">
        <v>0.4</v>
      </c>
      <c r="I190" s="184"/>
      <c r="L190" s="179"/>
      <c r="M190" s="185"/>
      <c r="N190" s="186"/>
      <c r="O190" s="186"/>
      <c r="P190" s="186"/>
      <c r="Q190" s="186"/>
      <c r="R190" s="186"/>
      <c r="S190" s="186"/>
      <c r="T190" s="187"/>
      <c r="AT190" s="181" t="s">
        <v>206</v>
      </c>
      <c r="AU190" s="181" t="s">
        <v>112</v>
      </c>
      <c r="AV190" s="178" t="s">
        <v>112</v>
      </c>
      <c r="AW190" s="178" t="s">
        <v>29</v>
      </c>
      <c r="AX190" s="178" t="s">
        <v>76</v>
      </c>
      <c r="AY190" s="181" t="s">
        <v>199</v>
      </c>
    </row>
    <row r="191" spans="1:65" s="178" customFormat="1" x14ac:dyDescent="0.15">
      <c r="B191" s="179"/>
      <c r="D191" s="180" t="s">
        <v>206</v>
      </c>
      <c r="E191" s="181"/>
      <c r="F191" s="182" t="s">
        <v>288</v>
      </c>
      <c r="H191" s="183">
        <v>1</v>
      </c>
      <c r="I191" s="184"/>
      <c r="L191" s="179"/>
      <c r="M191" s="185"/>
      <c r="N191" s="186"/>
      <c r="O191" s="186"/>
      <c r="P191" s="186"/>
      <c r="Q191" s="186"/>
      <c r="R191" s="186"/>
      <c r="S191" s="186"/>
      <c r="T191" s="187"/>
      <c r="AT191" s="181" t="s">
        <v>206</v>
      </c>
      <c r="AU191" s="181" t="s">
        <v>112</v>
      </c>
      <c r="AV191" s="178" t="s">
        <v>112</v>
      </c>
      <c r="AW191" s="178" t="s">
        <v>29</v>
      </c>
      <c r="AX191" s="178" t="s">
        <v>76</v>
      </c>
      <c r="AY191" s="181" t="s">
        <v>199</v>
      </c>
    </row>
    <row r="192" spans="1:65" s="188" customFormat="1" x14ac:dyDescent="0.15">
      <c r="B192" s="189"/>
      <c r="D192" s="180" t="s">
        <v>206</v>
      </c>
      <c r="E192" s="190" t="s">
        <v>120</v>
      </c>
      <c r="F192" s="191" t="s">
        <v>222</v>
      </c>
      <c r="H192" s="192">
        <v>3.3820000000000001</v>
      </c>
      <c r="I192" s="193"/>
      <c r="L192" s="189"/>
      <c r="M192" s="194"/>
      <c r="N192" s="195"/>
      <c r="O192" s="195"/>
      <c r="P192" s="195"/>
      <c r="Q192" s="195"/>
      <c r="R192" s="195"/>
      <c r="S192" s="195"/>
      <c r="T192" s="196"/>
      <c r="AT192" s="190" t="s">
        <v>206</v>
      </c>
      <c r="AU192" s="190" t="s">
        <v>112</v>
      </c>
      <c r="AV192" s="188" t="s">
        <v>204</v>
      </c>
      <c r="AW192" s="188" t="s">
        <v>29</v>
      </c>
      <c r="AX192" s="188" t="s">
        <v>84</v>
      </c>
      <c r="AY192" s="190" t="s">
        <v>199</v>
      </c>
    </row>
    <row r="193" spans="1:65" s="19" customFormat="1" ht="21.75" customHeight="1" x14ac:dyDescent="0.15">
      <c r="A193" s="17"/>
      <c r="B193" s="129"/>
      <c r="C193" s="165" t="s">
        <v>289</v>
      </c>
      <c r="D193" s="165" t="s">
        <v>201</v>
      </c>
      <c r="E193" s="166" t="s">
        <v>290</v>
      </c>
      <c r="F193" s="167" t="s">
        <v>291</v>
      </c>
      <c r="G193" s="168" t="s">
        <v>122</v>
      </c>
      <c r="H193" s="169">
        <v>1.274</v>
      </c>
      <c r="I193" s="170"/>
      <c r="J193" s="171"/>
      <c r="K193" s="172"/>
      <c r="L193" s="18"/>
      <c r="M193" s="173"/>
      <c r="N193" s="174" t="s">
        <v>41</v>
      </c>
      <c r="O193" s="46"/>
      <c r="P193" s="175">
        <f>O193*H193</f>
        <v>0</v>
      </c>
      <c r="Q193" s="175">
        <v>0.43465999999999999</v>
      </c>
      <c r="R193" s="175">
        <f>Q193*H193</f>
        <v>0.55375684000000003</v>
      </c>
      <c r="S193" s="175">
        <v>0</v>
      </c>
      <c r="T193" s="176">
        <f>S193*H193</f>
        <v>0</v>
      </c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R193" s="177" t="s">
        <v>204</v>
      </c>
      <c r="AT193" s="177" t="s">
        <v>201</v>
      </c>
      <c r="AU193" s="177" t="s">
        <v>112</v>
      </c>
      <c r="AY193" s="2" t="s">
        <v>199</v>
      </c>
      <c r="BE193" s="86">
        <f>IF(N193="základná",J193,0)</f>
        <v>0</v>
      </c>
      <c r="BF193" s="86">
        <f>IF(N193="znížená",J193,0)</f>
        <v>0</v>
      </c>
      <c r="BG193" s="86">
        <f>IF(N193="zákl. prenesená",J193,0)</f>
        <v>0</v>
      </c>
      <c r="BH193" s="86">
        <f>IF(N193="zníž. prenesená",J193,0)</f>
        <v>0</v>
      </c>
      <c r="BI193" s="86">
        <f>IF(N193="nulová",J193,0)</f>
        <v>0</v>
      </c>
      <c r="BJ193" s="2" t="s">
        <v>112</v>
      </c>
      <c r="BK193" s="86">
        <f>ROUND(I193*H193,2)</f>
        <v>0</v>
      </c>
      <c r="BL193" s="2" t="s">
        <v>204</v>
      </c>
      <c r="BM193" s="177" t="s">
        <v>292</v>
      </c>
    </row>
    <row r="194" spans="1:65" s="178" customFormat="1" x14ac:dyDescent="0.15">
      <c r="B194" s="179"/>
      <c r="D194" s="180" t="s">
        <v>206</v>
      </c>
      <c r="E194" s="181"/>
      <c r="F194" s="182" t="s">
        <v>293</v>
      </c>
      <c r="H194" s="183">
        <v>0.45</v>
      </c>
      <c r="I194" s="184"/>
      <c r="L194" s="179"/>
      <c r="M194" s="185"/>
      <c r="N194" s="186"/>
      <c r="O194" s="186"/>
      <c r="P194" s="186"/>
      <c r="Q194" s="186"/>
      <c r="R194" s="186"/>
      <c r="S194" s="186"/>
      <c r="T194" s="187"/>
      <c r="AT194" s="181" t="s">
        <v>206</v>
      </c>
      <c r="AU194" s="181" t="s">
        <v>112</v>
      </c>
      <c r="AV194" s="178" t="s">
        <v>112</v>
      </c>
      <c r="AW194" s="178" t="s">
        <v>29</v>
      </c>
      <c r="AX194" s="178" t="s">
        <v>76</v>
      </c>
      <c r="AY194" s="181" t="s">
        <v>199</v>
      </c>
    </row>
    <row r="195" spans="1:65" s="178" customFormat="1" x14ac:dyDescent="0.15">
      <c r="B195" s="179"/>
      <c r="D195" s="180" t="s">
        <v>206</v>
      </c>
      <c r="E195" s="181"/>
      <c r="F195" s="182" t="s">
        <v>294</v>
      </c>
      <c r="H195" s="183">
        <v>0.82399999999999995</v>
      </c>
      <c r="I195" s="184"/>
      <c r="L195" s="179"/>
      <c r="M195" s="185"/>
      <c r="N195" s="186"/>
      <c r="O195" s="186"/>
      <c r="P195" s="186"/>
      <c r="Q195" s="186"/>
      <c r="R195" s="186"/>
      <c r="S195" s="186"/>
      <c r="T195" s="187"/>
      <c r="AT195" s="181" t="s">
        <v>206</v>
      </c>
      <c r="AU195" s="181" t="s">
        <v>112</v>
      </c>
      <c r="AV195" s="178" t="s">
        <v>112</v>
      </c>
      <c r="AW195" s="178" t="s">
        <v>29</v>
      </c>
      <c r="AX195" s="178" t="s">
        <v>76</v>
      </c>
      <c r="AY195" s="181" t="s">
        <v>199</v>
      </c>
    </row>
    <row r="196" spans="1:65" s="188" customFormat="1" x14ac:dyDescent="0.15">
      <c r="B196" s="189"/>
      <c r="D196" s="180" t="s">
        <v>206</v>
      </c>
      <c r="E196" s="190" t="s">
        <v>124</v>
      </c>
      <c r="F196" s="191" t="s">
        <v>222</v>
      </c>
      <c r="H196" s="192">
        <v>1.274</v>
      </c>
      <c r="I196" s="193"/>
      <c r="L196" s="189"/>
      <c r="M196" s="194"/>
      <c r="N196" s="195"/>
      <c r="O196" s="195"/>
      <c r="P196" s="195"/>
      <c r="Q196" s="195"/>
      <c r="R196" s="195"/>
      <c r="S196" s="195"/>
      <c r="T196" s="196"/>
      <c r="AT196" s="190" t="s">
        <v>206</v>
      </c>
      <c r="AU196" s="190" t="s">
        <v>112</v>
      </c>
      <c r="AV196" s="188" t="s">
        <v>204</v>
      </c>
      <c r="AW196" s="188" t="s">
        <v>29</v>
      </c>
      <c r="AX196" s="188" t="s">
        <v>84</v>
      </c>
      <c r="AY196" s="190" t="s">
        <v>199</v>
      </c>
    </row>
    <row r="197" spans="1:65" s="151" customFormat="1" ht="22.9" customHeight="1" x14ac:dyDescent="0.2">
      <c r="B197" s="152"/>
      <c r="D197" s="153" t="s">
        <v>75</v>
      </c>
      <c r="E197" s="163" t="s">
        <v>204</v>
      </c>
      <c r="F197" s="163" t="s">
        <v>295</v>
      </c>
      <c r="I197" s="155"/>
      <c r="J197" s="164"/>
      <c r="L197" s="152"/>
      <c r="M197" s="157"/>
      <c r="N197" s="158"/>
      <c r="O197" s="158"/>
      <c r="P197" s="159">
        <f>SUM(P198:P202)</f>
        <v>0</v>
      </c>
      <c r="Q197" s="158"/>
      <c r="R197" s="159">
        <f>SUM(R198:R202)</f>
        <v>1.0786136</v>
      </c>
      <c r="S197" s="158"/>
      <c r="T197" s="160">
        <f>SUM(T198:T202)</f>
        <v>0</v>
      </c>
      <c r="AR197" s="153" t="s">
        <v>84</v>
      </c>
      <c r="AT197" s="161" t="s">
        <v>75</v>
      </c>
      <c r="AU197" s="161" t="s">
        <v>84</v>
      </c>
      <c r="AY197" s="153" t="s">
        <v>199</v>
      </c>
      <c r="BK197" s="162">
        <f>SUM(BK198:BK202)</f>
        <v>0</v>
      </c>
    </row>
    <row r="198" spans="1:65" s="19" customFormat="1" ht="21.75" customHeight="1" x14ac:dyDescent="0.15">
      <c r="A198" s="17"/>
      <c r="B198" s="129"/>
      <c r="C198" s="165" t="s">
        <v>296</v>
      </c>
      <c r="D198" s="165" t="s">
        <v>201</v>
      </c>
      <c r="E198" s="166" t="s">
        <v>297</v>
      </c>
      <c r="F198" s="167" t="s">
        <v>298</v>
      </c>
      <c r="G198" s="168" t="s">
        <v>240</v>
      </c>
      <c r="H198" s="169">
        <v>8</v>
      </c>
      <c r="I198" s="170"/>
      <c r="J198" s="171"/>
      <c r="K198" s="172"/>
      <c r="L198" s="18"/>
      <c r="M198" s="173"/>
      <c r="N198" s="174" t="s">
        <v>41</v>
      </c>
      <c r="O198" s="46"/>
      <c r="P198" s="175">
        <f>O198*H198</f>
        <v>0</v>
      </c>
      <c r="Q198" s="175">
        <v>2.1690000000000001E-2</v>
      </c>
      <c r="R198" s="175">
        <f>Q198*H198</f>
        <v>0.17352000000000001</v>
      </c>
      <c r="S198" s="175">
        <v>0</v>
      </c>
      <c r="T198" s="176">
        <f>S198*H198</f>
        <v>0</v>
      </c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R198" s="177" t="s">
        <v>204</v>
      </c>
      <c r="AT198" s="177" t="s">
        <v>201</v>
      </c>
      <c r="AU198" s="177" t="s">
        <v>112</v>
      </c>
      <c r="AY198" s="2" t="s">
        <v>199</v>
      </c>
      <c r="BE198" s="86">
        <f>IF(N198="základná",J198,0)</f>
        <v>0</v>
      </c>
      <c r="BF198" s="86">
        <f>IF(N198="znížená",J198,0)</f>
        <v>0</v>
      </c>
      <c r="BG198" s="86">
        <f>IF(N198="zákl. prenesená",J198,0)</f>
        <v>0</v>
      </c>
      <c r="BH198" s="86">
        <f>IF(N198="zníž. prenesená",J198,0)</f>
        <v>0</v>
      </c>
      <c r="BI198" s="86">
        <f>IF(N198="nulová",J198,0)</f>
        <v>0</v>
      </c>
      <c r="BJ198" s="2" t="s">
        <v>112</v>
      </c>
      <c r="BK198" s="86">
        <f>ROUND(I198*H198,2)</f>
        <v>0</v>
      </c>
      <c r="BL198" s="2" t="s">
        <v>204</v>
      </c>
      <c r="BM198" s="177" t="s">
        <v>299</v>
      </c>
    </row>
    <row r="199" spans="1:65" s="178" customFormat="1" x14ac:dyDescent="0.15">
      <c r="B199" s="179"/>
      <c r="D199" s="180" t="s">
        <v>206</v>
      </c>
      <c r="E199" s="181"/>
      <c r="F199" s="182" t="s">
        <v>300</v>
      </c>
      <c r="H199" s="183">
        <v>8</v>
      </c>
      <c r="I199" s="184"/>
      <c r="L199" s="179"/>
      <c r="M199" s="185"/>
      <c r="N199" s="186"/>
      <c r="O199" s="186"/>
      <c r="P199" s="186"/>
      <c r="Q199" s="186"/>
      <c r="R199" s="186"/>
      <c r="S199" s="186"/>
      <c r="T199" s="187"/>
      <c r="AT199" s="181" t="s">
        <v>206</v>
      </c>
      <c r="AU199" s="181" t="s">
        <v>112</v>
      </c>
      <c r="AV199" s="178" t="s">
        <v>112</v>
      </c>
      <c r="AW199" s="178" t="s">
        <v>29</v>
      </c>
      <c r="AX199" s="178" t="s">
        <v>84</v>
      </c>
      <c r="AY199" s="181" t="s">
        <v>199</v>
      </c>
    </row>
    <row r="200" spans="1:65" s="19" customFormat="1" ht="21.75" customHeight="1" x14ac:dyDescent="0.15">
      <c r="A200" s="17"/>
      <c r="B200" s="129"/>
      <c r="C200" s="165" t="s">
        <v>301</v>
      </c>
      <c r="D200" s="165" t="s">
        <v>201</v>
      </c>
      <c r="E200" s="166" t="s">
        <v>302</v>
      </c>
      <c r="F200" s="167" t="s">
        <v>303</v>
      </c>
      <c r="G200" s="168" t="s">
        <v>122</v>
      </c>
      <c r="H200" s="169">
        <v>4.88</v>
      </c>
      <c r="I200" s="170"/>
      <c r="J200" s="171"/>
      <c r="K200" s="172"/>
      <c r="L200" s="18"/>
      <c r="M200" s="173"/>
      <c r="N200" s="174" t="s">
        <v>41</v>
      </c>
      <c r="O200" s="46"/>
      <c r="P200" s="175">
        <f>O200*H200</f>
        <v>0</v>
      </c>
      <c r="Q200" s="175">
        <v>0.18547</v>
      </c>
      <c r="R200" s="175">
        <f>Q200*H200</f>
        <v>0.90509359999999994</v>
      </c>
      <c r="S200" s="175">
        <v>0</v>
      </c>
      <c r="T200" s="176">
        <f>S200*H200</f>
        <v>0</v>
      </c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R200" s="177" t="s">
        <v>204</v>
      </c>
      <c r="AT200" s="177" t="s">
        <v>201</v>
      </c>
      <c r="AU200" s="177" t="s">
        <v>112</v>
      </c>
      <c r="AY200" s="2" t="s">
        <v>199</v>
      </c>
      <c r="BE200" s="86">
        <f>IF(N200="základná",J200,0)</f>
        <v>0</v>
      </c>
      <c r="BF200" s="86">
        <f>IF(N200="znížená",J200,0)</f>
        <v>0</v>
      </c>
      <c r="BG200" s="86">
        <f>IF(N200="zákl. prenesená",J200,0)</f>
        <v>0</v>
      </c>
      <c r="BH200" s="86">
        <f>IF(N200="zníž. prenesená",J200,0)</f>
        <v>0</v>
      </c>
      <c r="BI200" s="86">
        <f>IF(N200="nulová",J200,0)</f>
        <v>0</v>
      </c>
      <c r="BJ200" s="2" t="s">
        <v>112</v>
      </c>
      <c r="BK200" s="86">
        <f>ROUND(I200*H200,2)</f>
        <v>0</v>
      </c>
      <c r="BL200" s="2" t="s">
        <v>204</v>
      </c>
      <c r="BM200" s="177" t="s">
        <v>304</v>
      </c>
    </row>
    <row r="201" spans="1:65" s="178" customFormat="1" x14ac:dyDescent="0.15">
      <c r="B201" s="179"/>
      <c r="D201" s="180" t="s">
        <v>206</v>
      </c>
      <c r="E201" s="181"/>
      <c r="F201" s="182" t="s">
        <v>305</v>
      </c>
      <c r="H201" s="183">
        <v>4.88</v>
      </c>
      <c r="I201" s="184"/>
      <c r="L201" s="179"/>
      <c r="M201" s="185"/>
      <c r="N201" s="186"/>
      <c r="O201" s="186"/>
      <c r="P201" s="186"/>
      <c r="Q201" s="186"/>
      <c r="R201" s="186"/>
      <c r="S201" s="186"/>
      <c r="T201" s="187"/>
      <c r="AT201" s="181" t="s">
        <v>206</v>
      </c>
      <c r="AU201" s="181" t="s">
        <v>112</v>
      </c>
      <c r="AV201" s="178" t="s">
        <v>112</v>
      </c>
      <c r="AW201" s="178" t="s">
        <v>29</v>
      </c>
      <c r="AX201" s="178" t="s">
        <v>76</v>
      </c>
      <c r="AY201" s="181" t="s">
        <v>199</v>
      </c>
    </row>
    <row r="202" spans="1:65" s="188" customFormat="1" x14ac:dyDescent="0.15">
      <c r="B202" s="189"/>
      <c r="D202" s="180" t="s">
        <v>206</v>
      </c>
      <c r="E202" s="190"/>
      <c r="F202" s="191" t="s">
        <v>222</v>
      </c>
      <c r="H202" s="192">
        <v>4.88</v>
      </c>
      <c r="I202" s="193"/>
      <c r="L202" s="189"/>
      <c r="M202" s="194"/>
      <c r="N202" s="195"/>
      <c r="O202" s="195"/>
      <c r="P202" s="195"/>
      <c r="Q202" s="195"/>
      <c r="R202" s="195"/>
      <c r="S202" s="195"/>
      <c r="T202" s="196"/>
      <c r="AT202" s="190" t="s">
        <v>206</v>
      </c>
      <c r="AU202" s="190" t="s">
        <v>112</v>
      </c>
      <c r="AV202" s="188" t="s">
        <v>204</v>
      </c>
      <c r="AW202" s="188" t="s">
        <v>29</v>
      </c>
      <c r="AX202" s="188" t="s">
        <v>84</v>
      </c>
      <c r="AY202" s="190" t="s">
        <v>199</v>
      </c>
    </row>
    <row r="203" spans="1:65" s="151" customFormat="1" ht="22.9" customHeight="1" x14ac:dyDescent="0.2">
      <c r="B203" s="152"/>
      <c r="D203" s="153" t="s">
        <v>75</v>
      </c>
      <c r="E203" s="163" t="s">
        <v>223</v>
      </c>
      <c r="F203" s="163" t="s">
        <v>306</v>
      </c>
      <c r="I203" s="155"/>
      <c r="J203" s="164"/>
      <c r="L203" s="152"/>
      <c r="M203" s="157"/>
      <c r="N203" s="158"/>
      <c r="O203" s="158"/>
      <c r="P203" s="159">
        <f>SUM(P204:P208)</f>
        <v>0</v>
      </c>
      <c r="Q203" s="158"/>
      <c r="R203" s="159">
        <f>SUM(R204:R208)</f>
        <v>1.3673519999999999</v>
      </c>
      <c r="S203" s="158"/>
      <c r="T203" s="160">
        <f>SUM(T204:T208)</f>
        <v>0</v>
      </c>
      <c r="AR203" s="153" t="s">
        <v>84</v>
      </c>
      <c r="AT203" s="161" t="s">
        <v>75</v>
      </c>
      <c r="AU203" s="161" t="s">
        <v>84</v>
      </c>
      <c r="AY203" s="153" t="s">
        <v>199</v>
      </c>
      <c r="BK203" s="162">
        <f>SUM(BK204:BK208)</f>
        <v>0</v>
      </c>
    </row>
    <row r="204" spans="1:65" s="19" customFormat="1" ht="33" customHeight="1" x14ac:dyDescent="0.15">
      <c r="A204" s="17"/>
      <c r="B204" s="129"/>
      <c r="C204" s="165" t="s">
        <v>6</v>
      </c>
      <c r="D204" s="165" t="s">
        <v>201</v>
      </c>
      <c r="E204" s="166" t="s">
        <v>307</v>
      </c>
      <c r="F204" s="167" t="s">
        <v>308</v>
      </c>
      <c r="G204" s="168" t="s">
        <v>122</v>
      </c>
      <c r="H204" s="169">
        <v>4.88</v>
      </c>
      <c r="I204" s="170"/>
      <c r="J204" s="171"/>
      <c r="K204" s="172"/>
      <c r="L204" s="18"/>
      <c r="M204" s="173"/>
      <c r="N204" s="174" t="s">
        <v>41</v>
      </c>
      <c r="O204" s="46"/>
      <c r="P204" s="175">
        <f>O204*H204</f>
        <v>0</v>
      </c>
      <c r="Q204" s="175">
        <v>9.2499999999999999E-2</v>
      </c>
      <c r="R204" s="175">
        <f>Q204*H204</f>
        <v>0.45139999999999997</v>
      </c>
      <c r="S204" s="175">
        <v>0</v>
      </c>
      <c r="T204" s="176">
        <f>S204*H204</f>
        <v>0</v>
      </c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R204" s="177" t="s">
        <v>204</v>
      </c>
      <c r="AT204" s="177" t="s">
        <v>201</v>
      </c>
      <c r="AU204" s="177" t="s">
        <v>112</v>
      </c>
      <c r="AY204" s="2" t="s">
        <v>199</v>
      </c>
      <c r="BE204" s="86">
        <f>IF(N204="základná",J204,0)</f>
        <v>0</v>
      </c>
      <c r="BF204" s="86">
        <f>IF(N204="znížená",J204,0)</f>
        <v>0</v>
      </c>
      <c r="BG204" s="86">
        <f>IF(N204="zákl. prenesená",J204,0)</f>
        <v>0</v>
      </c>
      <c r="BH204" s="86">
        <f>IF(N204="zníž. prenesená",J204,0)</f>
        <v>0</v>
      </c>
      <c r="BI204" s="86">
        <f>IF(N204="nulová",J204,0)</f>
        <v>0</v>
      </c>
      <c r="BJ204" s="2" t="s">
        <v>112</v>
      </c>
      <c r="BK204" s="86">
        <f>ROUND(I204*H204,2)</f>
        <v>0</v>
      </c>
      <c r="BL204" s="2" t="s">
        <v>204</v>
      </c>
      <c r="BM204" s="177" t="s">
        <v>309</v>
      </c>
    </row>
    <row r="205" spans="1:65" s="178" customFormat="1" x14ac:dyDescent="0.15">
      <c r="B205" s="179"/>
      <c r="D205" s="180" t="s">
        <v>206</v>
      </c>
      <c r="E205" s="181"/>
      <c r="F205" s="182" t="s">
        <v>305</v>
      </c>
      <c r="H205" s="183">
        <v>4.88</v>
      </c>
      <c r="I205" s="184"/>
      <c r="L205" s="179"/>
      <c r="M205" s="185"/>
      <c r="N205" s="186"/>
      <c r="O205" s="186"/>
      <c r="P205" s="186"/>
      <c r="Q205" s="186"/>
      <c r="R205" s="186"/>
      <c r="S205" s="186"/>
      <c r="T205" s="187"/>
      <c r="AT205" s="181" t="s">
        <v>206</v>
      </c>
      <c r="AU205" s="181" t="s">
        <v>112</v>
      </c>
      <c r="AV205" s="178" t="s">
        <v>112</v>
      </c>
      <c r="AW205" s="178" t="s">
        <v>29</v>
      </c>
      <c r="AX205" s="178" t="s">
        <v>76</v>
      </c>
      <c r="AY205" s="181" t="s">
        <v>199</v>
      </c>
    </row>
    <row r="206" spans="1:65" s="188" customFormat="1" x14ac:dyDescent="0.15">
      <c r="B206" s="189"/>
      <c r="D206" s="180" t="s">
        <v>206</v>
      </c>
      <c r="E206" s="190" t="s">
        <v>310</v>
      </c>
      <c r="F206" s="191" t="s">
        <v>222</v>
      </c>
      <c r="H206" s="192">
        <v>4.88</v>
      </c>
      <c r="I206" s="193"/>
      <c r="L206" s="189"/>
      <c r="M206" s="194"/>
      <c r="N206" s="195"/>
      <c r="O206" s="195"/>
      <c r="P206" s="195"/>
      <c r="Q206" s="195"/>
      <c r="R206" s="195"/>
      <c r="S206" s="195"/>
      <c r="T206" s="196"/>
      <c r="AT206" s="190" t="s">
        <v>206</v>
      </c>
      <c r="AU206" s="190" t="s">
        <v>112</v>
      </c>
      <c r="AV206" s="188" t="s">
        <v>204</v>
      </c>
      <c r="AW206" s="188" t="s">
        <v>29</v>
      </c>
      <c r="AX206" s="188" t="s">
        <v>84</v>
      </c>
      <c r="AY206" s="190" t="s">
        <v>199</v>
      </c>
    </row>
    <row r="207" spans="1:65" s="19" customFormat="1" ht="21.75" customHeight="1" x14ac:dyDescent="0.15">
      <c r="A207" s="17"/>
      <c r="B207" s="129"/>
      <c r="C207" s="197" t="s">
        <v>311</v>
      </c>
      <c r="D207" s="197" t="s">
        <v>312</v>
      </c>
      <c r="E207" s="198" t="s">
        <v>313</v>
      </c>
      <c r="F207" s="199" t="s">
        <v>314</v>
      </c>
      <c r="G207" s="200" t="s">
        <v>122</v>
      </c>
      <c r="H207" s="201">
        <v>4.9779999999999998</v>
      </c>
      <c r="I207" s="202"/>
      <c r="J207" s="203"/>
      <c r="K207" s="204"/>
      <c r="L207" s="205"/>
      <c r="M207" s="206"/>
      <c r="N207" s="207" t="s">
        <v>41</v>
      </c>
      <c r="O207" s="46"/>
      <c r="P207" s="175">
        <f>O207*H207</f>
        <v>0</v>
      </c>
      <c r="Q207" s="175">
        <v>0.184</v>
      </c>
      <c r="R207" s="175">
        <f>Q207*H207</f>
        <v>0.91595199999999999</v>
      </c>
      <c r="S207" s="175">
        <v>0</v>
      </c>
      <c r="T207" s="176">
        <f>S207*H207</f>
        <v>0</v>
      </c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R207" s="177" t="s">
        <v>237</v>
      </c>
      <c r="AT207" s="177" t="s">
        <v>312</v>
      </c>
      <c r="AU207" s="177" t="s">
        <v>112</v>
      </c>
      <c r="AY207" s="2" t="s">
        <v>199</v>
      </c>
      <c r="BE207" s="86">
        <f>IF(N207="základná",J207,0)</f>
        <v>0</v>
      </c>
      <c r="BF207" s="86">
        <f>IF(N207="znížená",J207,0)</f>
        <v>0</v>
      </c>
      <c r="BG207" s="86">
        <f>IF(N207="zákl. prenesená",J207,0)</f>
        <v>0</v>
      </c>
      <c r="BH207" s="86">
        <f>IF(N207="zníž. prenesená",J207,0)</f>
        <v>0</v>
      </c>
      <c r="BI207" s="86">
        <f>IF(N207="nulová",J207,0)</f>
        <v>0</v>
      </c>
      <c r="BJ207" s="2" t="s">
        <v>112</v>
      </c>
      <c r="BK207" s="86">
        <f>ROUND(I207*H207,2)</f>
        <v>0</v>
      </c>
      <c r="BL207" s="2" t="s">
        <v>204</v>
      </c>
      <c r="BM207" s="177" t="s">
        <v>315</v>
      </c>
    </row>
    <row r="208" spans="1:65" s="178" customFormat="1" x14ac:dyDescent="0.15">
      <c r="B208" s="179"/>
      <c r="D208" s="180" t="s">
        <v>206</v>
      </c>
      <c r="F208" s="182" t="s">
        <v>316</v>
      </c>
      <c r="H208" s="183">
        <v>4.9779999999999998</v>
      </c>
      <c r="I208" s="184"/>
      <c r="L208" s="179"/>
      <c r="M208" s="185"/>
      <c r="N208" s="186"/>
      <c r="O208" s="186"/>
      <c r="P208" s="186"/>
      <c r="Q208" s="186"/>
      <c r="R208" s="186"/>
      <c r="S208" s="186"/>
      <c r="T208" s="187"/>
      <c r="AT208" s="181" t="s">
        <v>206</v>
      </c>
      <c r="AU208" s="181" t="s">
        <v>112</v>
      </c>
      <c r="AV208" s="178" t="s">
        <v>112</v>
      </c>
      <c r="AW208" s="178" t="s">
        <v>2</v>
      </c>
      <c r="AX208" s="178" t="s">
        <v>84</v>
      </c>
      <c r="AY208" s="181" t="s">
        <v>199</v>
      </c>
    </row>
    <row r="209" spans="1:65" s="151" customFormat="1" ht="22.9" customHeight="1" x14ac:dyDescent="0.2">
      <c r="B209" s="152"/>
      <c r="D209" s="153" t="s">
        <v>75</v>
      </c>
      <c r="E209" s="163" t="s">
        <v>111</v>
      </c>
      <c r="F209" s="163" t="s">
        <v>317</v>
      </c>
      <c r="I209" s="155"/>
      <c r="J209" s="164"/>
      <c r="L209" s="152"/>
      <c r="M209" s="157"/>
      <c r="N209" s="158"/>
      <c r="O209" s="158"/>
      <c r="P209" s="159">
        <f>SUM(P210:P280)</f>
        <v>0</v>
      </c>
      <c r="Q209" s="158"/>
      <c r="R209" s="159">
        <f>SUM(R210:R280)</f>
        <v>5.2008402100000009</v>
      </c>
      <c r="S209" s="158"/>
      <c r="T209" s="160">
        <f>SUM(T210:T280)</f>
        <v>0</v>
      </c>
      <c r="AR209" s="153" t="s">
        <v>84</v>
      </c>
      <c r="AT209" s="161" t="s">
        <v>75</v>
      </c>
      <c r="AU209" s="161" t="s">
        <v>84</v>
      </c>
      <c r="AY209" s="153" t="s">
        <v>199</v>
      </c>
      <c r="BK209" s="162">
        <f>SUM(BK210:BK280)</f>
        <v>0</v>
      </c>
    </row>
    <row r="210" spans="1:65" s="19" customFormat="1" ht="33" customHeight="1" x14ac:dyDescent="0.15">
      <c r="A210" s="17"/>
      <c r="B210" s="129"/>
      <c r="C210" s="165" t="s">
        <v>318</v>
      </c>
      <c r="D210" s="165" t="s">
        <v>201</v>
      </c>
      <c r="E210" s="166" t="s">
        <v>319</v>
      </c>
      <c r="F210" s="167" t="s">
        <v>320</v>
      </c>
      <c r="G210" s="168" t="s">
        <v>122</v>
      </c>
      <c r="H210" s="169">
        <v>37.89</v>
      </c>
      <c r="I210" s="170"/>
      <c r="J210" s="171"/>
      <c r="K210" s="172"/>
      <c r="L210" s="18"/>
      <c r="M210" s="173"/>
      <c r="N210" s="174" t="s">
        <v>41</v>
      </c>
      <c r="O210" s="46"/>
      <c r="P210" s="175">
        <f>O210*H210</f>
        <v>0</v>
      </c>
      <c r="Q210" s="175">
        <v>1.098E-2</v>
      </c>
      <c r="R210" s="175">
        <f>Q210*H210</f>
        <v>0.41603220000000002</v>
      </c>
      <c r="S210" s="175">
        <v>0</v>
      </c>
      <c r="T210" s="176">
        <f>S210*H210</f>
        <v>0</v>
      </c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R210" s="177" t="s">
        <v>204</v>
      </c>
      <c r="AT210" s="177" t="s">
        <v>201</v>
      </c>
      <c r="AU210" s="177" t="s">
        <v>112</v>
      </c>
      <c r="AY210" s="2" t="s">
        <v>199</v>
      </c>
      <c r="BE210" s="86">
        <f>IF(N210="základná",J210,0)</f>
        <v>0</v>
      </c>
      <c r="BF210" s="86">
        <f>IF(N210="znížená",J210,0)</f>
        <v>0</v>
      </c>
      <c r="BG210" s="86">
        <f>IF(N210="zákl. prenesená",J210,0)</f>
        <v>0</v>
      </c>
      <c r="BH210" s="86">
        <f>IF(N210="zníž. prenesená",J210,0)</f>
        <v>0</v>
      </c>
      <c r="BI210" s="86">
        <f>IF(N210="nulová",J210,0)</f>
        <v>0</v>
      </c>
      <c r="BJ210" s="2" t="s">
        <v>112</v>
      </c>
      <c r="BK210" s="86">
        <f>ROUND(I210*H210,2)</f>
        <v>0</v>
      </c>
      <c r="BL210" s="2" t="s">
        <v>204</v>
      </c>
      <c r="BM210" s="177" t="s">
        <v>321</v>
      </c>
    </row>
    <row r="211" spans="1:65" s="178" customFormat="1" x14ac:dyDescent="0.15">
      <c r="B211" s="179"/>
      <c r="D211" s="180" t="s">
        <v>206</v>
      </c>
      <c r="E211" s="181"/>
      <c r="F211" s="182" t="s">
        <v>322</v>
      </c>
      <c r="H211" s="183">
        <v>2.77</v>
      </c>
      <c r="I211" s="184"/>
      <c r="L211" s="179"/>
      <c r="M211" s="185"/>
      <c r="N211" s="186"/>
      <c r="O211" s="186"/>
      <c r="P211" s="186"/>
      <c r="Q211" s="186"/>
      <c r="R211" s="186"/>
      <c r="S211" s="186"/>
      <c r="T211" s="187"/>
      <c r="AT211" s="181" t="s">
        <v>206</v>
      </c>
      <c r="AU211" s="181" t="s">
        <v>112</v>
      </c>
      <c r="AV211" s="178" t="s">
        <v>112</v>
      </c>
      <c r="AW211" s="178" t="s">
        <v>29</v>
      </c>
      <c r="AX211" s="178" t="s">
        <v>76</v>
      </c>
      <c r="AY211" s="181" t="s">
        <v>199</v>
      </c>
    </row>
    <row r="212" spans="1:65" s="178" customFormat="1" x14ac:dyDescent="0.15">
      <c r="B212" s="179"/>
      <c r="D212" s="180" t="s">
        <v>206</v>
      </c>
      <c r="E212" s="181"/>
      <c r="F212" s="182" t="s">
        <v>323</v>
      </c>
      <c r="H212" s="183">
        <v>13.39</v>
      </c>
      <c r="I212" s="184"/>
      <c r="L212" s="179"/>
      <c r="M212" s="185"/>
      <c r="N212" s="186"/>
      <c r="O212" s="186"/>
      <c r="P212" s="186"/>
      <c r="Q212" s="186"/>
      <c r="R212" s="186"/>
      <c r="S212" s="186"/>
      <c r="T212" s="187"/>
      <c r="AT212" s="181" t="s">
        <v>206</v>
      </c>
      <c r="AU212" s="181" t="s">
        <v>112</v>
      </c>
      <c r="AV212" s="178" t="s">
        <v>112</v>
      </c>
      <c r="AW212" s="178" t="s">
        <v>29</v>
      </c>
      <c r="AX212" s="178" t="s">
        <v>76</v>
      </c>
      <c r="AY212" s="181" t="s">
        <v>199</v>
      </c>
    </row>
    <row r="213" spans="1:65" s="178" customFormat="1" x14ac:dyDescent="0.15">
      <c r="B213" s="179"/>
      <c r="D213" s="180" t="s">
        <v>206</v>
      </c>
      <c r="E213" s="181"/>
      <c r="F213" s="182" t="s">
        <v>324</v>
      </c>
      <c r="H213" s="183">
        <v>12.31</v>
      </c>
      <c r="I213" s="184"/>
      <c r="L213" s="179"/>
      <c r="M213" s="185"/>
      <c r="N213" s="186"/>
      <c r="O213" s="186"/>
      <c r="P213" s="186"/>
      <c r="Q213" s="186"/>
      <c r="R213" s="186"/>
      <c r="S213" s="186"/>
      <c r="T213" s="187"/>
      <c r="AT213" s="181" t="s">
        <v>206</v>
      </c>
      <c r="AU213" s="181" t="s">
        <v>112</v>
      </c>
      <c r="AV213" s="178" t="s">
        <v>112</v>
      </c>
      <c r="AW213" s="178" t="s">
        <v>29</v>
      </c>
      <c r="AX213" s="178" t="s">
        <v>76</v>
      </c>
      <c r="AY213" s="181" t="s">
        <v>199</v>
      </c>
    </row>
    <row r="214" spans="1:65" s="178" customFormat="1" x14ac:dyDescent="0.15">
      <c r="B214" s="179"/>
      <c r="D214" s="180" t="s">
        <v>206</v>
      </c>
      <c r="E214" s="181"/>
      <c r="F214" s="182" t="s">
        <v>325</v>
      </c>
      <c r="H214" s="183">
        <v>5.75</v>
      </c>
      <c r="I214" s="184"/>
      <c r="L214" s="179"/>
      <c r="M214" s="185"/>
      <c r="N214" s="186"/>
      <c r="O214" s="186"/>
      <c r="P214" s="186"/>
      <c r="Q214" s="186"/>
      <c r="R214" s="186"/>
      <c r="S214" s="186"/>
      <c r="T214" s="187"/>
      <c r="AT214" s="181" t="s">
        <v>206</v>
      </c>
      <c r="AU214" s="181" t="s">
        <v>112</v>
      </c>
      <c r="AV214" s="178" t="s">
        <v>112</v>
      </c>
      <c r="AW214" s="178" t="s">
        <v>29</v>
      </c>
      <c r="AX214" s="178" t="s">
        <v>76</v>
      </c>
      <c r="AY214" s="181" t="s">
        <v>199</v>
      </c>
    </row>
    <row r="215" spans="1:65" s="178" customFormat="1" x14ac:dyDescent="0.15">
      <c r="B215" s="179"/>
      <c r="D215" s="180" t="s">
        <v>206</v>
      </c>
      <c r="E215" s="181"/>
      <c r="F215" s="182" t="s">
        <v>326</v>
      </c>
      <c r="H215" s="183">
        <v>3.67</v>
      </c>
      <c r="I215" s="184"/>
      <c r="L215" s="179"/>
      <c r="M215" s="185"/>
      <c r="N215" s="186"/>
      <c r="O215" s="186"/>
      <c r="P215" s="186"/>
      <c r="Q215" s="186"/>
      <c r="R215" s="186"/>
      <c r="S215" s="186"/>
      <c r="T215" s="187"/>
      <c r="AT215" s="181" t="s">
        <v>206</v>
      </c>
      <c r="AU215" s="181" t="s">
        <v>112</v>
      </c>
      <c r="AV215" s="178" t="s">
        <v>112</v>
      </c>
      <c r="AW215" s="178" t="s">
        <v>29</v>
      </c>
      <c r="AX215" s="178" t="s">
        <v>76</v>
      </c>
      <c r="AY215" s="181" t="s">
        <v>199</v>
      </c>
    </row>
    <row r="216" spans="1:65" s="188" customFormat="1" x14ac:dyDescent="0.15">
      <c r="B216" s="189"/>
      <c r="D216" s="180" t="s">
        <v>206</v>
      </c>
      <c r="E216" s="190" t="s">
        <v>138</v>
      </c>
      <c r="F216" s="191" t="s">
        <v>222</v>
      </c>
      <c r="H216" s="192">
        <v>37.89</v>
      </c>
      <c r="I216" s="193"/>
      <c r="L216" s="189"/>
      <c r="M216" s="194"/>
      <c r="N216" s="195"/>
      <c r="O216" s="195"/>
      <c r="P216" s="195"/>
      <c r="Q216" s="195"/>
      <c r="R216" s="195"/>
      <c r="S216" s="195"/>
      <c r="T216" s="196"/>
      <c r="AT216" s="190" t="s">
        <v>206</v>
      </c>
      <c r="AU216" s="190" t="s">
        <v>112</v>
      </c>
      <c r="AV216" s="188" t="s">
        <v>204</v>
      </c>
      <c r="AW216" s="188" t="s">
        <v>29</v>
      </c>
      <c r="AX216" s="188" t="s">
        <v>84</v>
      </c>
      <c r="AY216" s="190" t="s">
        <v>199</v>
      </c>
    </row>
    <row r="217" spans="1:65" s="19" customFormat="1" ht="21.75" customHeight="1" x14ac:dyDescent="0.15">
      <c r="A217" s="17"/>
      <c r="B217" s="129"/>
      <c r="C217" s="165" t="s">
        <v>327</v>
      </c>
      <c r="D217" s="165" t="s">
        <v>201</v>
      </c>
      <c r="E217" s="166" t="s">
        <v>328</v>
      </c>
      <c r="F217" s="167" t="s">
        <v>329</v>
      </c>
      <c r="G217" s="168" t="s">
        <v>122</v>
      </c>
      <c r="H217" s="169">
        <v>37.89</v>
      </c>
      <c r="I217" s="170"/>
      <c r="J217" s="171"/>
      <c r="K217" s="172"/>
      <c r="L217" s="18"/>
      <c r="M217" s="173"/>
      <c r="N217" s="174" t="s">
        <v>41</v>
      </c>
      <c r="O217" s="46"/>
      <c r="P217" s="175">
        <f>O217*H217</f>
        <v>0</v>
      </c>
      <c r="Q217" s="175">
        <v>2.0000000000000001E-4</v>
      </c>
      <c r="R217" s="175">
        <f>Q217*H217</f>
        <v>7.5780000000000005E-3</v>
      </c>
      <c r="S217" s="175">
        <v>0</v>
      </c>
      <c r="T217" s="176">
        <f>S217*H217</f>
        <v>0</v>
      </c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R217" s="177" t="s">
        <v>204</v>
      </c>
      <c r="AT217" s="177" t="s">
        <v>201</v>
      </c>
      <c r="AU217" s="177" t="s">
        <v>112</v>
      </c>
      <c r="AY217" s="2" t="s">
        <v>199</v>
      </c>
      <c r="BE217" s="86">
        <f>IF(N217="základná",J217,0)</f>
        <v>0</v>
      </c>
      <c r="BF217" s="86">
        <f>IF(N217="znížená",J217,0)</f>
        <v>0</v>
      </c>
      <c r="BG217" s="86">
        <f>IF(N217="zákl. prenesená",J217,0)</f>
        <v>0</v>
      </c>
      <c r="BH217" s="86">
        <f>IF(N217="zníž. prenesená",J217,0)</f>
        <v>0</v>
      </c>
      <c r="BI217" s="86">
        <f>IF(N217="nulová",J217,0)</f>
        <v>0</v>
      </c>
      <c r="BJ217" s="2" t="s">
        <v>112</v>
      </c>
      <c r="BK217" s="86">
        <f>ROUND(I217*H217,2)</f>
        <v>0</v>
      </c>
      <c r="BL217" s="2" t="s">
        <v>204</v>
      </c>
      <c r="BM217" s="177" t="s">
        <v>330</v>
      </c>
    </row>
    <row r="218" spans="1:65" s="178" customFormat="1" x14ac:dyDescent="0.15">
      <c r="B218" s="179"/>
      <c r="D218" s="180" t="s">
        <v>206</v>
      </c>
      <c r="E218" s="181"/>
      <c r="F218" s="182" t="s">
        <v>138</v>
      </c>
      <c r="H218" s="183">
        <v>37.89</v>
      </c>
      <c r="I218" s="184"/>
      <c r="L218" s="179"/>
      <c r="M218" s="185"/>
      <c r="N218" s="186"/>
      <c r="O218" s="186"/>
      <c r="P218" s="186"/>
      <c r="Q218" s="186"/>
      <c r="R218" s="186"/>
      <c r="S218" s="186"/>
      <c r="T218" s="187"/>
      <c r="AT218" s="181" t="s">
        <v>206</v>
      </c>
      <c r="AU218" s="181" t="s">
        <v>112</v>
      </c>
      <c r="AV218" s="178" t="s">
        <v>112</v>
      </c>
      <c r="AW218" s="178" t="s">
        <v>29</v>
      </c>
      <c r="AX218" s="178" t="s">
        <v>84</v>
      </c>
      <c r="AY218" s="181" t="s">
        <v>199</v>
      </c>
    </row>
    <row r="219" spans="1:65" s="19" customFormat="1" ht="21.75" customHeight="1" x14ac:dyDescent="0.15">
      <c r="A219" s="17"/>
      <c r="B219" s="129"/>
      <c r="C219" s="165" t="s">
        <v>331</v>
      </c>
      <c r="D219" s="165" t="s">
        <v>201</v>
      </c>
      <c r="E219" s="166" t="s">
        <v>332</v>
      </c>
      <c r="F219" s="167" t="s">
        <v>333</v>
      </c>
      <c r="G219" s="168" t="s">
        <v>122</v>
      </c>
      <c r="H219" s="169">
        <v>37.89</v>
      </c>
      <c r="I219" s="170"/>
      <c r="J219" s="171"/>
      <c r="K219" s="172"/>
      <c r="L219" s="18"/>
      <c r="M219" s="173"/>
      <c r="N219" s="174" t="s">
        <v>41</v>
      </c>
      <c r="O219" s="46"/>
      <c r="P219" s="175">
        <f>O219*H219</f>
        <v>0</v>
      </c>
      <c r="Q219" s="175">
        <v>4.4000000000000003E-3</v>
      </c>
      <c r="R219" s="175">
        <f>Q219*H219</f>
        <v>0.166716</v>
      </c>
      <c r="S219" s="175">
        <v>0</v>
      </c>
      <c r="T219" s="176">
        <f>S219*H219</f>
        <v>0</v>
      </c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R219" s="177" t="s">
        <v>204</v>
      </c>
      <c r="AT219" s="177" t="s">
        <v>201</v>
      </c>
      <c r="AU219" s="177" t="s">
        <v>112</v>
      </c>
      <c r="AY219" s="2" t="s">
        <v>199</v>
      </c>
      <c r="BE219" s="86">
        <f>IF(N219="základná",J219,0)</f>
        <v>0</v>
      </c>
      <c r="BF219" s="86">
        <f>IF(N219="znížená",J219,0)</f>
        <v>0</v>
      </c>
      <c r="BG219" s="86">
        <f>IF(N219="zákl. prenesená",J219,0)</f>
        <v>0</v>
      </c>
      <c r="BH219" s="86">
        <f>IF(N219="zníž. prenesená",J219,0)</f>
        <v>0</v>
      </c>
      <c r="BI219" s="86">
        <f>IF(N219="nulová",J219,0)</f>
        <v>0</v>
      </c>
      <c r="BJ219" s="2" t="s">
        <v>112</v>
      </c>
      <c r="BK219" s="86">
        <f>ROUND(I219*H219,2)</f>
        <v>0</v>
      </c>
      <c r="BL219" s="2" t="s">
        <v>204</v>
      </c>
      <c r="BM219" s="177" t="s">
        <v>334</v>
      </c>
    </row>
    <row r="220" spans="1:65" s="178" customFormat="1" x14ac:dyDescent="0.15">
      <c r="B220" s="179"/>
      <c r="D220" s="180" t="s">
        <v>206</v>
      </c>
      <c r="E220" s="181"/>
      <c r="F220" s="182" t="s">
        <v>138</v>
      </c>
      <c r="H220" s="183">
        <v>37.89</v>
      </c>
      <c r="I220" s="184"/>
      <c r="L220" s="179"/>
      <c r="M220" s="185"/>
      <c r="N220" s="186"/>
      <c r="O220" s="186"/>
      <c r="P220" s="186"/>
      <c r="Q220" s="186"/>
      <c r="R220" s="186"/>
      <c r="S220" s="186"/>
      <c r="T220" s="187"/>
      <c r="AT220" s="181" t="s">
        <v>206</v>
      </c>
      <c r="AU220" s="181" t="s">
        <v>112</v>
      </c>
      <c r="AV220" s="178" t="s">
        <v>112</v>
      </c>
      <c r="AW220" s="178" t="s">
        <v>29</v>
      </c>
      <c r="AX220" s="178" t="s">
        <v>84</v>
      </c>
      <c r="AY220" s="181" t="s">
        <v>199</v>
      </c>
    </row>
    <row r="221" spans="1:65" s="19" customFormat="1" ht="33" customHeight="1" x14ac:dyDescent="0.15">
      <c r="A221" s="17"/>
      <c r="B221" s="129"/>
      <c r="C221" s="165" t="s">
        <v>335</v>
      </c>
      <c r="D221" s="165" t="s">
        <v>201</v>
      </c>
      <c r="E221" s="166" t="s">
        <v>336</v>
      </c>
      <c r="F221" s="167" t="s">
        <v>337</v>
      </c>
      <c r="G221" s="168" t="s">
        <v>122</v>
      </c>
      <c r="H221" s="169">
        <v>221.56299999999999</v>
      </c>
      <c r="I221" s="170"/>
      <c r="J221" s="171"/>
      <c r="K221" s="172"/>
      <c r="L221" s="18"/>
      <c r="M221" s="173"/>
      <c r="N221" s="174" t="s">
        <v>41</v>
      </c>
      <c r="O221" s="46"/>
      <c r="P221" s="175">
        <f>O221*H221</f>
        <v>0</v>
      </c>
      <c r="Q221" s="175">
        <v>1.0880000000000001E-2</v>
      </c>
      <c r="R221" s="175">
        <f>Q221*H221</f>
        <v>2.4106054399999999</v>
      </c>
      <c r="S221" s="175">
        <v>0</v>
      </c>
      <c r="T221" s="176">
        <f>S221*H221</f>
        <v>0</v>
      </c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R221" s="177" t="s">
        <v>204</v>
      </c>
      <c r="AT221" s="177" t="s">
        <v>201</v>
      </c>
      <c r="AU221" s="177" t="s">
        <v>112</v>
      </c>
      <c r="AY221" s="2" t="s">
        <v>199</v>
      </c>
      <c r="BE221" s="86">
        <f>IF(N221="základná",J221,0)</f>
        <v>0</v>
      </c>
      <c r="BF221" s="86">
        <f>IF(N221="znížená",J221,0)</f>
        <v>0</v>
      </c>
      <c r="BG221" s="86">
        <f>IF(N221="zákl. prenesená",J221,0)</f>
        <v>0</v>
      </c>
      <c r="BH221" s="86">
        <f>IF(N221="zníž. prenesená",J221,0)</f>
        <v>0</v>
      </c>
      <c r="BI221" s="86">
        <f>IF(N221="nulová",J221,0)</f>
        <v>0</v>
      </c>
      <c r="BJ221" s="2" t="s">
        <v>112</v>
      </c>
      <c r="BK221" s="86">
        <f>ROUND(I221*H221,2)</f>
        <v>0</v>
      </c>
      <c r="BL221" s="2" t="s">
        <v>204</v>
      </c>
      <c r="BM221" s="177" t="s">
        <v>338</v>
      </c>
    </row>
    <row r="222" spans="1:65" s="178" customFormat="1" x14ac:dyDescent="0.15">
      <c r="B222" s="179"/>
      <c r="D222" s="180" t="s">
        <v>206</v>
      </c>
      <c r="E222" s="181"/>
      <c r="F222" s="182" t="s">
        <v>339</v>
      </c>
      <c r="H222" s="183">
        <v>15.423425</v>
      </c>
      <c r="I222" s="184"/>
      <c r="L222" s="179"/>
      <c r="M222" s="185"/>
      <c r="N222" s="186"/>
      <c r="O222" s="186"/>
      <c r="P222" s="186"/>
      <c r="Q222" s="186"/>
      <c r="R222" s="186"/>
      <c r="S222" s="186"/>
      <c r="T222" s="187"/>
      <c r="AT222" s="181" t="s">
        <v>206</v>
      </c>
      <c r="AU222" s="181" t="s">
        <v>112</v>
      </c>
      <c r="AV222" s="178" t="s">
        <v>112</v>
      </c>
      <c r="AW222" s="178" t="s">
        <v>29</v>
      </c>
      <c r="AX222" s="178" t="s">
        <v>76</v>
      </c>
      <c r="AY222" s="181" t="s">
        <v>199</v>
      </c>
    </row>
    <row r="223" spans="1:65" s="178" customFormat="1" x14ac:dyDescent="0.15">
      <c r="B223" s="179"/>
      <c r="D223" s="180" t="s">
        <v>206</v>
      </c>
      <c r="E223" s="181"/>
      <c r="F223" s="182" t="s">
        <v>340</v>
      </c>
      <c r="H223" s="183">
        <v>52.454000000000001</v>
      </c>
      <c r="I223" s="184"/>
      <c r="L223" s="179"/>
      <c r="M223" s="185"/>
      <c r="N223" s="186"/>
      <c r="O223" s="186"/>
      <c r="P223" s="186"/>
      <c r="Q223" s="186"/>
      <c r="R223" s="186"/>
      <c r="S223" s="186"/>
      <c r="T223" s="187"/>
      <c r="AT223" s="181" t="s">
        <v>206</v>
      </c>
      <c r="AU223" s="181" t="s">
        <v>112</v>
      </c>
      <c r="AV223" s="178" t="s">
        <v>112</v>
      </c>
      <c r="AW223" s="178" t="s">
        <v>29</v>
      </c>
      <c r="AX223" s="178" t="s">
        <v>76</v>
      </c>
      <c r="AY223" s="181" t="s">
        <v>199</v>
      </c>
    </row>
    <row r="224" spans="1:65" s="178" customFormat="1" x14ac:dyDescent="0.15">
      <c r="B224" s="179"/>
      <c r="D224" s="180" t="s">
        <v>206</v>
      </c>
      <c r="E224" s="181"/>
      <c r="F224" s="182" t="s">
        <v>341</v>
      </c>
      <c r="H224" s="183">
        <v>57.649500000000003</v>
      </c>
      <c r="I224" s="184"/>
      <c r="L224" s="179"/>
      <c r="M224" s="185"/>
      <c r="N224" s="186"/>
      <c r="O224" s="186"/>
      <c r="P224" s="186"/>
      <c r="Q224" s="186"/>
      <c r="R224" s="186"/>
      <c r="S224" s="186"/>
      <c r="T224" s="187"/>
      <c r="AT224" s="181" t="s">
        <v>206</v>
      </c>
      <c r="AU224" s="181" t="s">
        <v>112</v>
      </c>
      <c r="AV224" s="178" t="s">
        <v>112</v>
      </c>
      <c r="AW224" s="178" t="s">
        <v>29</v>
      </c>
      <c r="AX224" s="178" t="s">
        <v>76</v>
      </c>
      <c r="AY224" s="181" t="s">
        <v>199</v>
      </c>
    </row>
    <row r="225" spans="1:65" s="178" customFormat="1" x14ac:dyDescent="0.15">
      <c r="B225" s="179"/>
      <c r="D225" s="180" t="s">
        <v>206</v>
      </c>
      <c r="E225" s="181"/>
      <c r="F225" s="182" t="s">
        <v>342</v>
      </c>
      <c r="H225" s="183">
        <v>45.142499999999998</v>
      </c>
      <c r="I225" s="184"/>
      <c r="L225" s="179"/>
      <c r="M225" s="185"/>
      <c r="N225" s="186"/>
      <c r="O225" s="186"/>
      <c r="P225" s="186"/>
      <c r="Q225" s="186"/>
      <c r="R225" s="186"/>
      <c r="S225" s="186"/>
      <c r="T225" s="187"/>
      <c r="AT225" s="181" t="s">
        <v>206</v>
      </c>
      <c r="AU225" s="181" t="s">
        <v>112</v>
      </c>
      <c r="AV225" s="178" t="s">
        <v>112</v>
      </c>
      <c r="AW225" s="178" t="s">
        <v>29</v>
      </c>
      <c r="AX225" s="178" t="s">
        <v>76</v>
      </c>
      <c r="AY225" s="181" t="s">
        <v>199</v>
      </c>
    </row>
    <row r="226" spans="1:65" s="178" customFormat="1" x14ac:dyDescent="0.15">
      <c r="B226" s="179"/>
      <c r="D226" s="180" t="s">
        <v>206</v>
      </c>
      <c r="E226" s="181"/>
      <c r="F226" s="182" t="s">
        <v>343</v>
      </c>
      <c r="H226" s="183">
        <v>27.634499999999999</v>
      </c>
      <c r="I226" s="184"/>
      <c r="L226" s="179"/>
      <c r="M226" s="185"/>
      <c r="N226" s="186"/>
      <c r="O226" s="186"/>
      <c r="P226" s="186"/>
      <c r="Q226" s="186"/>
      <c r="R226" s="186"/>
      <c r="S226" s="186"/>
      <c r="T226" s="187"/>
      <c r="AT226" s="181" t="s">
        <v>206</v>
      </c>
      <c r="AU226" s="181" t="s">
        <v>112</v>
      </c>
      <c r="AV226" s="178" t="s">
        <v>112</v>
      </c>
      <c r="AW226" s="178" t="s">
        <v>29</v>
      </c>
      <c r="AX226" s="178" t="s">
        <v>76</v>
      </c>
      <c r="AY226" s="181" t="s">
        <v>199</v>
      </c>
    </row>
    <row r="227" spans="1:65" s="178" customFormat="1" x14ac:dyDescent="0.15">
      <c r="B227" s="179"/>
      <c r="D227" s="180" t="s">
        <v>206</v>
      </c>
      <c r="E227" s="181"/>
      <c r="F227" s="182" t="s">
        <v>344</v>
      </c>
      <c r="H227" s="183">
        <v>23.259350000000001</v>
      </c>
      <c r="I227" s="184"/>
      <c r="L227" s="179"/>
      <c r="M227" s="185"/>
      <c r="N227" s="186"/>
      <c r="O227" s="186"/>
      <c r="P227" s="186"/>
      <c r="Q227" s="186"/>
      <c r="R227" s="186"/>
      <c r="S227" s="186"/>
      <c r="T227" s="187"/>
      <c r="AT227" s="181" t="s">
        <v>206</v>
      </c>
      <c r="AU227" s="181" t="s">
        <v>112</v>
      </c>
      <c r="AV227" s="178" t="s">
        <v>112</v>
      </c>
      <c r="AW227" s="178" t="s">
        <v>29</v>
      </c>
      <c r="AX227" s="178" t="s">
        <v>76</v>
      </c>
      <c r="AY227" s="181" t="s">
        <v>199</v>
      </c>
    </row>
    <row r="228" spans="1:65" s="188" customFormat="1" x14ac:dyDescent="0.15">
      <c r="B228" s="189"/>
      <c r="D228" s="180" t="s">
        <v>206</v>
      </c>
      <c r="E228" s="190" t="s">
        <v>135</v>
      </c>
      <c r="F228" s="191" t="s">
        <v>222</v>
      </c>
      <c r="H228" s="192">
        <v>221.563275</v>
      </c>
      <c r="I228" s="193"/>
      <c r="L228" s="189"/>
      <c r="M228" s="194"/>
      <c r="N228" s="195"/>
      <c r="O228" s="195"/>
      <c r="P228" s="195"/>
      <c r="Q228" s="195"/>
      <c r="R228" s="195"/>
      <c r="S228" s="195"/>
      <c r="T228" s="196"/>
      <c r="AT228" s="190" t="s">
        <v>206</v>
      </c>
      <c r="AU228" s="190" t="s">
        <v>112</v>
      </c>
      <c r="AV228" s="188" t="s">
        <v>204</v>
      </c>
      <c r="AW228" s="188" t="s">
        <v>29</v>
      </c>
      <c r="AX228" s="188" t="s">
        <v>84</v>
      </c>
      <c r="AY228" s="190" t="s">
        <v>199</v>
      </c>
    </row>
    <row r="229" spans="1:65" s="19" customFormat="1" ht="21.75" customHeight="1" x14ac:dyDescent="0.15">
      <c r="A229" s="17"/>
      <c r="B229" s="129"/>
      <c r="C229" s="165" t="s">
        <v>345</v>
      </c>
      <c r="D229" s="165" t="s">
        <v>201</v>
      </c>
      <c r="E229" s="166" t="s">
        <v>346</v>
      </c>
      <c r="F229" s="167" t="s">
        <v>347</v>
      </c>
      <c r="G229" s="168" t="s">
        <v>122</v>
      </c>
      <c r="H229" s="169">
        <v>14.186</v>
      </c>
      <c r="I229" s="170"/>
      <c r="J229" s="171"/>
      <c r="K229" s="172"/>
      <c r="L229" s="18"/>
      <c r="M229" s="173"/>
      <c r="N229" s="174" t="s">
        <v>41</v>
      </c>
      <c r="O229" s="46"/>
      <c r="P229" s="175">
        <f>O229*H229</f>
        <v>0</v>
      </c>
      <c r="Q229" s="175">
        <v>3.5869999999999999E-2</v>
      </c>
      <c r="R229" s="175">
        <f>Q229*H229</f>
        <v>0.50885181999999995</v>
      </c>
      <c r="S229" s="175">
        <v>0</v>
      </c>
      <c r="T229" s="176">
        <f>S229*H229</f>
        <v>0</v>
      </c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R229" s="177" t="s">
        <v>204</v>
      </c>
      <c r="AT229" s="177" t="s">
        <v>201</v>
      </c>
      <c r="AU229" s="177" t="s">
        <v>112</v>
      </c>
      <c r="AY229" s="2" t="s">
        <v>199</v>
      </c>
      <c r="BE229" s="86">
        <f>IF(N229="základná",J229,0)</f>
        <v>0</v>
      </c>
      <c r="BF229" s="86">
        <f>IF(N229="znížená",J229,0)</f>
        <v>0</v>
      </c>
      <c r="BG229" s="86">
        <f>IF(N229="zákl. prenesená",J229,0)</f>
        <v>0</v>
      </c>
      <c r="BH229" s="86">
        <f>IF(N229="zníž. prenesená",J229,0)</f>
        <v>0</v>
      </c>
      <c r="BI229" s="86">
        <f>IF(N229="nulová",J229,0)</f>
        <v>0</v>
      </c>
      <c r="BJ229" s="2" t="s">
        <v>112</v>
      </c>
      <c r="BK229" s="86">
        <f>ROUND(I229*H229,2)</f>
        <v>0</v>
      </c>
      <c r="BL229" s="2" t="s">
        <v>204</v>
      </c>
      <c r="BM229" s="177" t="s">
        <v>348</v>
      </c>
    </row>
    <row r="230" spans="1:65" s="178" customFormat="1" x14ac:dyDescent="0.15">
      <c r="B230" s="179"/>
      <c r="D230" s="180" t="s">
        <v>206</v>
      </c>
      <c r="E230" s="181"/>
      <c r="F230" s="182" t="s">
        <v>349</v>
      </c>
      <c r="H230" s="183">
        <v>1.8374999999999999</v>
      </c>
      <c r="I230" s="184"/>
      <c r="L230" s="179"/>
      <c r="M230" s="185"/>
      <c r="N230" s="186"/>
      <c r="O230" s="186"/>
      <c r="P230" s="186"/>
      <c r="Q230" s="186"/>
      <c r="R230" s="186"/>
      <c r="S230" s="186"/>
      <c r="T230" s="187"/>
      <c r="AT230" s="181" t="s">
        <v>206</v>
      </c>
      <c r="AU230" s="181" t="s">
        <v>112</v>
      </c>
      <c r="AV230" s="178" t="s">
        <v>112</v>
      </c>
      <c r="AW230" s="178" t="s">
        <v>29</v>
      </c>
      <c r="AX230" s="178" t="s">
        <v>76</v>
      </c>
      <c r="AY230" s="181" t="s">
        <v>199</v>
      </c>
    </row>
    <row r="231" spans="1:65" s="178" customFormat="1" x14ac:dyDescent="0.15">
      <c r="B231" s="179"/>
      <c r="D231" s="180" t="s">
        <v>206</v>
      </c>
      <c r="E231" s="181"/>
      <c r="F231" s="182" t="s">
        <v>350</v>
      </c>
      <c r="H231" s="183">
        <v>1.96875</v>
      </c>
      <c r="I231" s="184"/>
      <c r="L231" s="179"/>
      <c r="M231" s="185"/>
      <c r="N231" s="186"/>
      <c r="O231" s="186"/>
      <c r="P231" s="186"/>
      <c r="Q231" s="186"/>
      <c r="R231" s="186"/>
      <c r="S231" s="186"/>
      <c r="T231" s="187"/>
      <c r="AT231" s="181" t="s">
        <v>206</v>
      </c>
      <c r="AU231" s="181" t="s">
        <v>112</v>
      </c>
      <c r="AV231" s="178" t="s">
        <v>112</v>
      </c>
      <c r="AW231" s="178" t="s">
        <v>29</v>
      </c>
      <c r="AX231" s="178" t="s">
        <v>76</v>
      </c>
      <c r="AY231" s="181" t="s">
        <v>199</v>
      </c>
    </row>
    <row r="232" spans="1:65" s="178" customFormat="1" x14ac:dyDescent="0.15">
      <c r="B232" s="179"/>
      <c r="D232" s="180" t="s">
        <v>206</v>
      </c>
      <c r="E232" s="181"/>
      <c r="F232" s="182" t="s">
        <v>351</v>
      </c>
      <c r="H232" s="183">
        <v>0.48</v>
      </c>
      <c r="I232" s="184"/>
      <c r="L232" s="179"/>
      <c r="M232" s="185"/>
      <c r="N232" s="186"/>
      <c r="O232" s="186"/>
      <c r="P232" s="186"/>
      <c r="Q232" s="186"/>
      <c r="R232" s="186"/>
      <c r="S232" s="186"/>
      <c r="T232" s="187"/>
      <c r="AT232" s="181" t="s">
        <v>206</v>
      </c>
      <c r="AU232" s="181" t="s">
        <v>112</v>
      </c>
      <c r="AV232" s="178" t="s">
        <v>112</v>
      </c>
      <c r="AW232" s="178" t="s">
        <v>29</v>
      </c>
      <c r="AX232" s="178" t="s">
        <v>76</v>
      </c>
      <c r="AY232" s="181" t="s">
        <v>199</v>
      </c>
    </row>
    <row r="233" spans="1:65" s="178" customFormat="1" x14ac:dyDescent="0.15">
      <c r="B233" s="179"/>
      <c r="D233" s="180" t="s">
        <v>206</v>
      </c>
      <c r="E233" s="181"/>
      <c r="F233" s="182" t="s">
        <v>352</v>
      </c>
      <c r="H233" s="183">
        <v>0.46</v>
      </c>
      <c r="I233" s="184"/>
      <c r="L233" s="179"/>
      <c r="M233" s="185"/>
      <c r="N233" s="186"/>
      <c r="O233" s="186"/>
      <c r="P233" s="186"/>
      <c r="Q233" s="186"/>
      <c r="R233" s="186"/>
      <c r="S233" s="186"/>
      <c r="T233" s="187"/>
      <c r="AT233" s="181" t="s">
        <v>206</v>
      </c>
      <c r="AU233" s="181" t="s">
        <v>112</v>
      </c>
      <c r="AV233" s="178" t="s">
        <v>112</v>
      </c>
      <c r="AW233" s="178" t="s">
        <v>29</v>
      </c>
      <c r="AX233" s="178" t="s">
        <v>76</v>
      </c>
      <c r="AY233" s="181" t="s">
        <v>199</v>
      </c>
    </row>
    <row r="234" spans="1:65" s="208" customFormat="1" x14ac:dyDescent="0.15">
      <c r="B234" s="209"/>
      <c r="D234" s="180" t="s">
        <v>206</v>
      </c>
      <c r="E234" s="210"/>
      <c r="F234" s="211" t="s">
        <v>353</v>
      </c>
      <c r="H234" s="212">
        <v>4.7462499999999999</v>
      </c>
      <c r="I234" s="213"/>
      <c r="L234" s="209"/>
      <c r="M234" s="214"/>
      <c r="N234" s="215"/>
      <c r="O234" s="215"/>
      <c r="P234" s="215"/>
      <c r="Q234" s="215"/>
      <c r="R234" s="215"/>
      <c r="S234" s="215"/>
      <c r="T234" s="216"/>
      <c r="AT234" s="210" t="s">
        <v>206</v>
      </c>
      <c r="AU234" s="210" t="s">
        <v>112</v>
      </c>
      <c r="AV234" s="208" t="s">
        <v>212</v>
      </c>
      <c r="AW234" s="208" t="s">
        <v>29</v>
      </c>
      <c r="AX234" s="208" t="s">
        <v>76</v>
      </c>
      <c r="AY234" s="210" t="s">
        <v>199</v>
      </c>
    </row>
    <row r="235" spans="1:65" s="178" customFormat="1" x14ac:dyDescent="0.15">
      <c r="B235" s="179"/>
      <c r="D235" s="180" t="s">
        <v>206</v>
      </c>
      <c r="E235" s="181"/>
      <c r="F235" s="182" t="s">
        <v>354</v>
      </c>
      <c r="H235" s="183">
        <v>1.0920000000000001</v>
      </c>
      <c r="I235" s="184"/>
      <c r="L235" s="179"/>
      <c r="M235" s="185"/>
      <c r="N235" s="186"/>
      <c r="O235" s="186"/>
      <c r="P235" s="186"/>
      <c r="Q235" s="186"/>
      <c r="R235" s="186"/>
      <c r="S235" s="186"/>
      <c r="T235" s="187"/>
      <c r="AT235" s="181" t="s">
        <v>206</v>
      </c>
      <c r="AU235" s="181" t="s">
        <v>112</v>
      </c>
      <c r="AV235" s="178" t="s">
        <v>112</v>
      </c>
      <c r="AW235" s="178" t="s">
        <v>29</v>
      </c>
      <c r="AX235" s="178" t="s">
        <v>76</v>
      </c>
      <c r="AY235" s="181" t="s">
        <v>199</v>
      </c>
    </row>
    <row r="236" spans="1:65" s="178" customFormat="1" x14ac:dyDescent="0.15">
      <c r="B236" s="179"/>
      <c r="D236" s="180" t="s">
        <v>206</v>
      </c>
      <c r="E236" s="181"/>
      <c r="F236" s="182" t="s">
        <v>354</v>
      </c>
      <c r="H236" s="183">
        <v>1.0920000000000001</v>
      </c>
      <c r="I236" s="184"/>
      <c r="L236" s="179"/>
      <c r="M236" s="185"/>
      <c r="N236" s="186"/>
      <c r="O236" s="186"/>
      <c r="P236" s="186"/>
      <c r="Q236" s="186"/>
      <c r="R236" s="186"/>
      <c r="S236" s="186"/>
      <c r="T236" s="187"/>
      <c r="AT236" s="181" t="s">
        <v>206</v>
      </c>
      <c r="AU236" s="181" t="s">
        <v>112</v>
      </c>
      <c r="AV236" s="178" t="s">
        <v>112</v>
      </c>
      <c r="AW236" s="178" t="s">
        <v>29</v>
      </c>
      <c r="AX236" s="178" t="s">
        <v>76</v>
      </c>
      <c r="AY236" s="181" t="s">
        <v>199</v>
      </c>
    </row>
    <row r="237" spans="1:65" s="178" customFormat="1" x14ac:dyDescent="0.15">
      <c r="B237" s="179"/>
      <c r="D237" s="180" t="s">
        <v>206</v>
      </c>
      <c r="E237" s="181"/>
      <c r="F237" s="182" t="s">
        <v>355</v>
      </c>
      <c r="H237" s="183">
        <v>1.43</v>
      </c>
      <c r="I237" s="184"/>
      <c r="L237" s="179"/>
      <c r="M237" s="185"/>
      <c r="N237" s="186"/>
      <c r="O237" s="186"/>
      <c r="P237" s="186"/>
      <c r="Q237" s="186"/>
      <c r="R237" s="186"/>
      <c r="S237" s="186"/>
      <c r="T237" s="187"/>
      <c r="AT237" s="181" t="s">
        <v>206</v>
      </c>
      <c r="AU237" s="181" t="s">
        <v>112</v>
      </c>
      <c r="AV237" s="178" t="s">
        <v>112</v>
      </c>
      <c r="AW237" s="178" t="s">
        <v>29</v>
      </c>
      <c r="AX237" s="178" t="s">
        <v>76</v>
      </c>
      <c r="AY237" s="181" t="s">
        <v>199</v>
      </c>
    </row>
    <row r="238" spans="1:65" s="178" customFormat="1" x14ac:dyDescent="0.15">
      <c r="B238" s="179"/>
      <c r="D238" s="180" t="s">
        <v>206</v>
      </c>
      <c r="E238" s="181"/>
      <c r="F238" s="182" t="s">
        <v>356</v>
      </c>
      <c r="H238" s="183">
        <v>1.17</v>
      </c>
      <c r="I238" s="184"/>
      <c r="L238" s="179"/>
      <c r="M238" s="185"/>
      <c r="N238" s="186"/>
      <c r="O238" s="186"/>
      <c r="P238" s="186"/>
      <c r="Q238" s="186"/>
      <c r="R238" s="186"/>
      <c r="S238" s="186"/>
      <c r="T238" s="187"/>
      <c r="AT238" s="181" t="s">
        <v>206</v>
      </c>
      <c r="AU238" s="181" t="s">
        <v>112</v>
      </c>
      <c r="AV238" s="178" t="s">
        <v>112</v>
      </c>
      <c r="AW238" s="178" t="s">
        <v>29</v>
      </c>
      <c r="AX238" s="178" t="s">
        <v>76</v>
      </c>
      <c r="AY238" s="181" t="s">
        <v>199</v>
      </c>
    </row>
    <row r="239" spans="1:65" s="208" customFormat="1" x14ac:dyDescent="0.15">
      <c r="B239" s="209"/>
      <c r="D239" s="180" t="s">
        <v>206</v>
      </c>
      <c r="E239" s="210"/>
      <c r="F239" s="211" t="s">
        <v>357</v>
      </c>
      <c r="H239" s="212">
        <v>4.7839999999999998</v>
      </c>
      <c r="I239" s="213"/>
      <c r="L239" s="209"/>
      <c r="M239" s="214"/>
      <c r="N239" s="215"/>
      <c r="O239" s="215"/>
      <c r="P239" s="215"/>
      <c r="Q239" s="215"/>
      <c r="R239" s="215"/>
      <c r="S239" s="215"/>
      <c r="T239" s="216"/>
      <c r="AT239" s="210" t="s">
        <v>206</v>
      </c>
      <c r="AU239" s="210" t="s">
        <v>112</v>
      </c>
      <c r="AV239" s="208" t="s">
        <v>212</v>
      </c>
      <c r="AW239" s="208" t="s">
        <v>29</v>
      </c>
      <c r="AX239" s="208" t="s">
        <v>76</v>
      </c>
      <c r="AY239" s="210" t="s">
        <v>199</v>
      </c>
    </row>
    <row r="240" spans="1:65" s="178" customFormat="1" x14ac:dyDescent="0.15">
      <c r="B240" s="179"/>
      <c r="D240" s="180" t="s">
        <v>206</v>
      </c>
      <c r="E240" s="181"/>
      <c r="F240" s="182" t="s">
        <v>358</v>
      </c>
      <c r="H240" s="183">
        <v>4.6559999999999997</v>
      </c>
      <c r="I240" s="184"/>
      <c r="L240" s="179"/>
      <c r="M240" s="185"/>
      <c r="N240" s="186"/>
      <c r="O240" s="186"/>
      <c r="P240" s="186"/>
      <c r="Q240" s="186"/>
      <c r="R240" s="186"/>
      <c r="S240" s="186"/>
      <c r="T240" s="187"/>
      <c r="AT240" s="181" t="s">
        <v>206</v>
      </c>
      <c r="AU240" s="181" t="s">
        <v>112</v>
      </c>
      <c r="AV240" s="178" t="s">
        <v>112</v>
      </c>
      <c r="AW240" s="178" t="s">
        <v>29</v>
      </c>
      <c r="AX240" s="178" t="s">
        <v>76</v>
      </c>
      <c r="AY240" s="181" t="s">
        <v>199</v>
      </c>
    </row>
    <row r="241" spans="1:65" s="188" customFormat="1" x14ac:dyDescent="0.15">
      <c r="B241" s="189"/>
      <c r="D241" s="180" t="s">
        <v>206</v>
      </c>
      <c r="E241" s="190" t="s">
        <v>359</v>
      </c>
      <c r="F241" s="191" t="s">
        <v>222</v>
      </c>
      <c r="H241" s="192">
        <v>14.186249999999999</v>
      </c>
      <c r="I241" s="193"/>
      <c r="L241" s="189"/>
      <c r="M241" s="194"/>
      <c r="N241" s="195"/>
      <c r="O241" s="195"/>
      <c r="P241" s="195"/>
      <c r="Q241" s="195"/>
      <c r="R241" s="195"/>
      <c r="S241" s="195"/>
      <c r="T241" s="196"/>
      <c r="AT241" s="190" t="s">
        <v>206</v>
      </c>
      <c r="AU241" s="190" t="s">
        <v>112</v>
      </c>
      <c r="AV241" s="188" t="s">
        <v>204</v>
      </c>
      <c r="AW241" s="188" t="s">
        <v>29</v>
      </c>
      <c r="AX241" s="188" t="s">
        <v>84</v>
      </c>
      <c r="AY241" s="190" t="s">
        <v>199</v>
      </c>
    </row>
    <row r="242" spans="1:65" s="19" customFormat="1" ht="21.75" customHeight="1" x14ac:dyDescent="0.15">
      <c r="A242" s="17"/>
      <c r="B242" s="129"/>
      <c r="C242" s="165" t="s">
        <v>360</v>
      </c>
      <c r="D242" s="165" t="s">
        <v>201</v>
      </c>
      <c r="E242" s="166" t="s">
        <v>361</v>
      </c>
      <c r="F242" s="167" t="s">
        <v>362</v>
      </c>
      <c r="G242" s="168" t="s">
        <v>122</v>
      </c>
      <c r="H242" s="169">
        <v>221.56299999999999</v>
      </c>
      <c r="I242" s="170"/>
      <c r="J242" s="171"/>
      <c r="K242" s="172"/>
      <c r="L242" s="18"/>
      <c r="M242" s="173"/>
      <c r="N242" s="174" t="s">
        <v>41</v>
      </c>
      <c r="O242" s="46"/>
      <c r="P242" s="175">
        <f>O242*H242</f>
        <v>0</v>
      </c>
      <c r="Q242" s="175">
        <v>2.0000000000000001E-4</v>
      </c>
      <c r="R242" s="175">
        <f>Q242*H242</f>
        <v>4.4312600000000001E-2</v>
      </c>
      <c r="S242" s="175">
        <v>0</v>
      </c>
      <c r="T242" s="176">
        <f>S242*H242</f>
        <v>0</v>
      </c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R242" s="177" t="s">
        <v>204</v>
      </c>
      <c r="AT242" s="177" t="s">
        <v>201</v>
      </c>
      <c r="AU242" s="177" t="s">
        <v>112</v>
      </c>
      <c r="AY242" s="2" t="s">
        <v>199</v>
      </c>
      <c r="BE242" s="86">
        <f>IF(N242="základná",J242,0)</f>
        <v>0</v>
      </c>
      <c r="BF242" s="86">
        <f>IF(N242="znížená",J242,0)</f>
        <v>0</v>
      </c>
      <c r="BG242" s="86">
        <f>IF(N242="zákl. prenesená",J242,0)</f>
        <v>0</v>
      </c>
      <c r="BH242" s="86">
        <f>IF(N242="zníž. prenesená",J242,0)</f>
        <v>0</v>
      </c>
      <c r="BI242" s="86">
        <f>IF(N242="nulová",J242,0)</f>
        <v>0</v>
      </c>
      <c r="BJ242" s="2" t="s">
        <v>112</v>
      </c>
      <c r="BK242" s="86">
        <f>ROUND(I242*H242,2)</f>
        <v>0</v>
      </c>
      <c r="BL242" s="2" t="s">
        <v>204</v>
      </c>
      <c r="BM242" s="177" t="s">
        <v>363</v>
      </c>
    </row>
    <row r="243" spans="1:65" s="178" customFormat="1" x14ac:dyDescent="0.15">
      <c r="B243" s="179"/>
      <c r="D243" s="180" t="s">
        <v>206</v>
      </c>
      <c r="E243" s="181"/>
      <c r="F243" s="182" t="s">
        <v>135</v>
      </c>
      <c r="H243" s="183">
        <v>221.563275</v>
      </c>
      <c r="I243" s="184"/>
      <c r="L243" s="179"/>
      <c r="M243" s="185"/>
      <c r="N243" s="186"/>
      <c r="O243" s="186"/>
      <c r="P243" s="186"/>
      <c r="Q243" s="186"/>
      <c r="R243" s="186"/>
      <c r="S243" s="186"/>
      <c r="T243" s="187"/>
      <c r="AT243" s="181" t="s">
        <v>206</v>
      </c>
      <c r="AU243" s="181" t="s">
        <v>112</v>
      </c>
      <c r="AV243" s="178" t="s">
        <v>112</v>
      </c>
      <c r="AW243" s="178" t="s">
        <v>29</v>
      </c>
      <c r="AX243" s="178" t="s">
        <v>84</v>
      </c>
      <c r="AY243" s="181" t="s">
        <v>199</v>
      </c>
    </row>
    <row r="244" spans="1:65" s="19" customFormat="1" ht="21.75" customHeight="1" x14ac:dyDescent="0.15">
      <c r="A244" s="17"/>
      <c r="B244" s="129"/>
      <c r="C244" s="165" t="s">
        <v>364</v>
      </c>
      <c r="D244" s="165" t="s">
        <v>201</v>
      </c>
      <c r="E244" s="166" t="s">
        <v>365</v>
      </c>
      <c r="F244" s="167" t="s">
        <v>366</v>
      </c>
      <c r="G244" s="168" t="s">
        <v>122</v>
      </c>
      <c r="H244" s="169">
        <v>192.602</v>
      </c>
      <c r="I244" s="170"/>
      <c r="J244" s="171"/>
      <c r="K244" s="172"/>
      <c r="L244" s="18"/>
      <c r="M244" s="173"/>
      <c r="N244" s="174" t="s">
        <v>41</v>
      </c>
      <c r="O244" s="46"/>
      <c r="P244" s="175">
        <f>O244*H244</f>
        <v>0</v>
      </c>
      <c r="Q244" s="175">
        <v>4.1999999999999997E-3</v>
      </c>
      <c r="R244" s="175">
        <f>Q244*H244</f>
        <v>0.80892839999999999</v>
      </c>
      <c r="S244" s="175">
        <v>0</v>
      </c>
      <c r="T244" s="176">
        <f>S244*H244</f>
        <v>0</v>
      </c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R244" s="177" t="s">
        <v>204</v>
      </c>
      <c r="AT244" s="177" t="s">
        <v>201</v>
      </c>
      <c r="AU244" s="177" t="s">
        <v>112</v>
      </c>
      <c r="AY244" s="2" t="s">
        <v>199</v>
      </c>
      <c r="BE244" s="86">
        <f>IF(N244="základná",J244,0)</f>
        <v>0</v>
      </c>
      <c r="BF244" s="86">
        <f>IF(N244="znížená",J244,0)</f>
        <v>0</v>
      </c>
      <c r="BG244" s="86">
        <f>IF(N244="zákl. prenesená",J244,0)</f>
        <v>0</v>
      </c>
      <c r="BH244" s="86">
        <f>IF(N244="zníž. prenesená",J244,0)</f>
        <v>0</v>
      </c>
      <c r="BI244" s="86">
        <f>IF(N244="nulová",J244,0)</f>
        <v>0</v>
      </c>
      <c r="BJ244" s="2" t="s">
        <v>112</v>
      </c>
      <c r="BK244" s="86">
        <f>ROUND(I244*H244,2)</f>
        <v>0</v>
      </c>
      <c r="BL244" s="2" t="s">
        <v>204</v>
      </c>
      <c r="BM244" s="177" t="s">
        <v>367</v>
      </c>
    </row>
    <row r="245" spans="1:65" s="178" customFormat="1" x14ac:dyDescent="0.15">
      <c r="B245" s="179"/>
      <c r="D245" s="180" t="s">
        <v>206</v>
      </c>
      <c r="E245" s="181"/>
      <c r="F245" s="182" t="s">
        <v>368</v>
      </c>
      <c r="H245" s="183">
        <v>192.60227499999999</v>
      </c>
      <c r="I245" s="184"/>
      <c r="L245" s="179"/>
      <c r="M245" s="185"/>
      <c r="N245" s="186"/>
      <c r="O245" s="186"/>
      <c r="P245" s="186"/>
      <c r="Q245" s="186"/>
      <c r="R245" s="186"/>
      <c r="S245" s="186"/>
      <c r="T245" s="187"/>
      <c r="AT245" s="181" t="s">
        <v>206</v>
      </c>
      <c r="AU245" s="181" t="s">
        <v>112</v>
      </c>
      <c r="AV245" s="178" t="s">
        <v>112</v>
      </c>
      <c r="AW245" s="178" t="s">
        <v>29</v>
      </c>
      <c r="AX245" s="178" t="s">
        <v>84</v>
      </c>
      <c r="AY245" s="181" t="s">
        <v>199</v>
      </c>
    </row>
    <row r="246" spans="1:65" s="19" customFormat="1" ht="21.75" customHeight="1" x14ac:dyDescent="0.15">
      <c r="A246" s="17"/>
      <c r="B246" s="129"/>
      <c r="C246" s="165" t="s">
        <v>369</v>
      </c>
      <c r="D246" s="165" t="s">
        <v>201</v>
      </c>
      <c r="E246" s="166" t="s">
        <v>370</v>
      </c>
      <c r="F246" s="167" t="s">
        <v>371</v>
      </c>
      <c r="G246" s="168" t="s">
        <v>122</v>
      </c>
      <c r="H246" s="169">
        <v>5.4089999999999998</v>
      </c>
      <c r="I246" s="170"/>
      <c r="J246" s="171"/>
      <c r="K246" s="172"/>
      <c r="L246" s="18"/>
      <c r="M246" s="173"/>
      <c r="N246" s="174" t="s">
        <v>41</v>
      </c>
      <c r="O246" s="46"/>
      <c r="P246" s="175">
        <f>O246*H246</f>
        <v>0</v>
      </c>
      <c r="Q246" s="175">
        <v>2.6249999999999999E-2</v>
      </c>
      <c r="R246" s="175">
        <f>Q246*H246</f>
        <v>0.14198624999999998</v>
      </c>
      <c r="S246" s="175">
        <v>0</v>
      </c>
      <c r="T246" s="176">
        <f>S246*H246</f>
        <v>0</v>
      </c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R246" s="177" t="s">
        <v>204</v>
      </c>
      <c r="AT246" s="177" t="s">
        <v>201</v>
      </c>
      <c r="AU246" s="177" t="s">
        <v>112</v>
      </c>
      <c r="AY246" s="2" t="s">
        <v>199</v>
      </c>
      <c r="BE246" s="86">
        <f>IF(N246="základná",J246,0)</f>
        <v>0</v>
      </c>
      <c r="BF246" s="86">
        <f>IF(N246="znížená",J246,0)</f>
        <v>0</v>
      </c>
      <c r="BG246" s="86">
        <f>IF(N246="zákl. prenesená",J246,0)</f>
        <v>0</v>
      </c>
      <c r="BH246" s="86">
        <f>IF(N246="zníž. prenesená",J246,0)</f>
        <v>0</v>
      </c>
      <c r="BI246" s="86">
        <f>IF(N246="nulová",J246,0)</f>
        <v>0</v>
      </c>
      <c r="BJ246" s="2" t="s">
        <v>112</v>
      </c>
      <c r="BK246" s="86">
        <f>ROUND(I246*H246,2)</f>
        <v>0</v>
      </c>
      <c r="BL246" s="2" t="s">
        <v>204</v>
      </c>
      <c r="BM246" s="177" t="s">
        <v>372</v>
      </c>
    </row>
    <row r="247" spans="1:65" s="178" customFormat="1" x14ac:dyDescent="0.15">
      <c r="B247" s="179"/>
      <c r="D247" s="180" t="s">
        <v>206</v>
      </c>
      <c r="E247" s="181"/>
      <c r="F247" s="182" t="s">
        <v>144</v>
      </c>
      <c r="H247" s="183">
        <v>0.64</v>
      </c>
      <c r="I247" s="184"/>
      <c r="L247" s="179"/>
      <c r="M247" s="185"/>
      <c r="N247" s="186"/>
      <c r="O247" s="186"/>
      <c r="P247" s="186"/>
      <c r="Q247" s="186"/>
      <c r="R247" s="186"/>
      <c r="S247" s="186"/>
      <c r="T247" s="187"/>
      <c r="AT247" s="181" t="s">
        <v>206</v>
      </c>
      <c r="AU247" s="181" t="s">
        <v>112</v>
      </c>
      <c r="AV247" s="178" t="s">
        <v>112</v>
      </c>
      <c r="AW247" s="178" t="s">
        <v>29</v>
      </c>
      <c r="AX247" s="178" t="s">
        <v>76</v>
      </c>
      <c r="AY247" s="181" t="s">
        <v>199</v>
      </c>
    </row>
    <row r="248" spans="1:65" s="178" customFormat="1" x14ac:dyDescent="0.15">
      <c r="B248" s="179"/>
      <c r="D248" s="180" t="s">
        <v>206</v>
      </c>
      <c r="E248" s="181"/>
      <c r="F248" s="182" t="s">
        <v>141</v>
      </c>
      <c r="H248" s="183">
        <v>0.1125</v>
      </c>
      <c r="I248" s="184"/>
      <c r="L248" s="179"/>
      <c r="M248" s="185"/>
      <c r="N248" s="186"/>
      <c r="O248" s="186"/>
      <c r="P248" s="186"/>
      <c r="Q248" s="186"/>
      <c r="R248" s="186"/>
      <c r="S248" s="186"/>
      <c r="T248" s="187"/>
      <c r="AT248" s="181" t="s">
        <v>206</v>
      </c>
      <c r="AU248" s="181" t="s">
        <v>112</v>
      </c>
      <c r="AV248" s="178" t="s">
        <v>112</v>
      </c>
      <c r="AW248" s="178" t="s">
        <v>29</v>
      </c>
      <c r="AX248" s="178" t="s">
        <v>76</v>
      </c>
      <c r="AY248" s="181" t="s">
        <v>199</v>
      </c>
    </row>
    <row r="249" spans="1:65" s="178" customFormat="1" x14ac:dyDescent="0.15">
      <c r="B249" s="179"/>
      <c r="D249" s="180" t="s">
        <v>206</v>
      </c>
      <c r="E249" s="181"/>
      <c r="F249" s="182" t="s">
        <v>124</v>
      </c>
      <c r="H249" s="183">
        <v>1.274</v>
      </c>
      <c r="I249" s="184"/>
      <c r="L249" s="179"/>
      <c r="M249" s="185"/>
      <c r="N249" s="186"/>
      <c r="O249" s="186"/>
      <c r="P249" s="186"/>
      <c r="Q249" s="186"/>
      <c r="R249" s="186"/>
      <c r="S249" s="186"/>
      <c r="T249" s="187"/>
      <c r="AT249" s="181" t="s">
        <v>206</v>
      </c>
      <c r="AU249" s="181" t="s">
        <v>112</v>
      </c>
      <c r="AV249" s="178" t="s">
        <v>112</v>
      </c>
      <c r="AW249" s="178" t="s">
        <v>29</v>
      </c>
      <c r="AX249" s="178" t="s">
        <v>76</v>
      </c>
      <c r="AY249" s="181" t="s">
        <v>199</v>
      </c>
    </row>
    <row r="250" spans="1:65" s="178" customFormat="1" x14ac:dyDescent="0.15">
      <c r="B250" s="179"/>
      <c r="D250" s="180" t="s">
        <v>206</v>
      </c>
      <c r="E250" s="181"/>
      <c r="F250" s="182" t="s">
        <v>120</v>
      </c>
      <c r="H250" s="183">
        <v>3.3820000000000001</v>
      </c>
      <c r="I250" s="184"/>
      <c r="L250" s="179"/>
      <c r="M250" s="185"/>
      <c r="N250" s="186"/>
      <c r="O250" s="186"/>
      <c r="P250" s="186"/>
      <c r="Q250" s="186"/>
      <c r="R250" s="186"/>
      <c r="S250" s="186"/>
      <c r="T250" s="187"/>
      <c r="AT250" s="181" t="s">
        <v>206</v>
      </c>
      <c r="AU250" s="181" t="s">
        <v>112</v>
      </c>
      <c r="AV250" s="178" t="s">
        <v>112</v>
      </c>
      <c r="AW250" s="178" t="s">
        <v>29</v>
      </c>
      <c r="AX250" s="178" t="s">
        <v>76</v>
      </c>
      <c r="AY250" s="181" t="s">
        <v>199</v>
      </c>
    </row>
    <row r="251" spans="1:65" s="188" customFormat="1" x14ac:dyDescent="0.15">
      <c r="B251" s="189"/>
      <c r="D251" s="180" t="s">
        <v>206</v>
      </c>
      <c r="E251" s="190"/>
      <c r="F251" s="191" t="s">
        <v>222</v>
      </c>
      <c r="H251" s="192">
        <v>5.4085000000000001</v>
      </c>
      <c r="I251" s="193"/>
      <c r="L251" s="189"/>
      <c r="M251" s="194"/>
      <c r="N251" s="195"/>
      <c r="O251" s="195"/>
      <c r="P251" s="195"/>
      <c r="Q251" s="195"/>
      <c r="R251" s="195"/>
      <c r="S251" s="195"/>
      <c r="T251" s="196"/>
      <c r="AT251" s="190" t="s">
        <v>206</v>
      </c>
      <c r="AU251" s="190" t="s">
        <v>112</v>
      </c>
      <c r="AV251" s="188" t="s">
        <v>204</v>
      </c>
      <c r="AW251" s="188" t="s">
        <v>29</v>
      </c>
      <c r="AX251" s="188" t="s">
        <v>84</v>
      </c>
      <c r="AY251" s="190" t="s">
        <v>199</v>
      </c>
    </row>
    <row r="252" spans="1:65" s="19" customFormat="1" ht="21.75" customHeight="1" x14ac:dyDescent="0.15">
      <c r="A252" s="17"/>
      <c r="B252" s="129"/>
      <c r="C252" s="165" t="s">
        <v>373</v>
      </c>
      <c r="D252" s="165" t="s">
        <v>201</v>
      </c>
      <c r="E252" s="166" t="s">
        <v>374</v>
      </c>
      <c r="F252" s="167" t="s">
        <v>375</v>
      </c>
      <c r="G252" s="168" t="s">
        <v>122</v>
      </c>
      <c r="H252" s="169">
        <v>33.128</v>
      </c>
      <c r="I252" s="170"/>
      <c r="J252" s="171"/>
      <c r="K252" s="172"/>
      <c r="L252" s="18"/>
      <c r="M252" s="173"/>
      <c r="N252" s="174" t="s">
        <v>41</v>
      </c>
      <c r="O252" s="46"/>
      <c r="P252" s="175">
        <f>O252*H252</f>
        <v>0</v>
      </c>
      <c r="Q252" s="175">
        <v>4.15E-3</v>
      </c>
      <c r="R252" s="175">
        <f>Q252*H252</f>
        <v>0.1374812</v>
      </c>
      <c r="S252" s="175">
        <v>0</v>
      </c>
      <c r="T252" s="176">
        <f>S252*H252</f>
        <v>0</v>
      </c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R252" s="177" t="s">
        <v>204</v>
      </c>
      <c r="AT252" s="177" t="s">
        <v>201</v>
      </c>
      <c r="AU252" s="177" t="s">
        <v>112</v>
      </c>
      <c r="AY252" s="2" t="s">
        <v>199</v>
      </c>
      <c r="BE252" s="86">
        <f>IF(N252="základná",J252,0)</f>
        <v>0</v>
      </c>
      <c r="BF252" s="86">
        <f>IF(N252="znížená",J252,0)</f>
        <v>0</v>
      </c>
      <c r="BG252" s="86">
        <f>IF(N252="zákl. prenesená",J252,0)</f>
        <v>0</v>
      </c>
      <c r="BH252" s="86">
        <f>IF(N252="zníž. prenesená",J252,0)</f>
        <v>0</v>
      </c>
      <c r="BI252" s="86">
        <f>IF(N252="nulová",J252,0)</f>
        <v>0</v>
      </c>
      <c r="BJ252" s="2" t="s">
        <v>112</v>
      </c>
      <c r="BK252" s="86">
        <f>ROUND(I252*H252,2)</f>
        <v>0</v>
      </c>
      <c r="BL252" s="2" t="s">
        <v>204</v>
      </c>
      <c r="BM252" s="177" t="s">
        <v>376</v>
      </c>
    </row>
    <row r="253" spans="1:65" s="178" customFormat="1" x14ac:dyDescent="0.15">
      <c r="B253" s="179"/>
      <c r="D253" s="180" t="s">
        <v>206</v>
      </c>
      <c r="E253" s="181"/>
      <c r="F253" s="182" t="s">
        <v>377</v>
      </c>
      <c r="H253" s="183">
        <v>27.128250000000001</v>
      </c>
      <c r="I253" s="184"/>
      <c r="L253" s="179"/>
      <c r="M253" s="185"/>
      <c r="N253" s="186"/>
      <c r="O253" s="186"/>
      <c r="P253" s="186"/>
      <c r="Q253" s="186"/>
      <c r="R253" s="186"/>
      <c r="S253" s="186"/>
      <c r="T253" s="187"/>
      <c r="AT253" s="181" t="s">
        <v>206</v>
      </c>
      <c r="AU253" s="181" t="s">
        <v>112</v>
      </c>
      <c r="AV253" s="178" t="s">
        <v>112</v>
      </c>
      <c r="AW253" s="178" t="s">
        <v>29</v>
      </c>
      <c r="AX253" s="178" t="s">
        <v>76</v>
      </c>
      <c r="AY253" s="181" t="s">
        <v>199</v>
      </c>
    </row>
    <row r="254" spans="1:65" s="178" customFormat="1" x14ac:dyDescent="0.15">
      <c r="B254" s="179"/>
      <c r="D254" s="180" t="s">
        <v>206</v>
      </c>
      <c r="E254" s="181"/>
      <c r="F254" s="182" t="s">
        <v>109</v>
      </c>
      <c r="H254" s="183">
        <v>6</v>
      </c>
      <c r="I254" s="184"/>
      <c r="L254" s="179"/>
      <c r="M254" s="185"/>
      <c r="N254" s="186"/>
      <c r="O254" s="186"/>
      <c r="P254" s="186"/>
      <c r="Q254" s="186"/>
      <c r="R254" s="186"/>
      <c r="S254" s="186"/>
      <c r="T254" s="187"/>
      <c r="AT254" s="181" t="s">
        <v>206</v>
      </c>
      <c r="AU254" s="181" t="s">
        <v>112</v>
      </c>
      <c r="AV254" s="178" t="s">
        <v>112</v>
      </c>
      <c r="AW254" s="178" t="s">
        <v>29</v>
      </c>
      <c r="AX254" s="178" t="s">
        <v>76</v>
      </c>
      <c r="AY254" s="181" t="s">
        <v>199</v>
      </c>
    </row>
    <row r="255" spans="1:65" s="188" customFormat="1" x14ac:dyDescent="0.15">
      <c r="B255" s="189"/>
      <c r="D255" s="180" t="s">
        <v>206</v>
      </c>
      <c r="E255" s="190"/>
      <c r="F255" s="191" t="s">
        <v>222</v>
      </c>
      <c r="H255" s="192">
        <v>33.128250000000001</v>
      </c>
      <c r="I255" s="193"/>
      <c r="L255" s="189"/>
      <c r="M255" s="194"/>
      <c r="N255" s="195"/>
      <c r="O255" s="195"/>
      <c r="P255" s="195"/>
      <c r="Q255" s="195"/>
      <c r="R255" s="195"/>
      <c r="S255" s="195"/>
      <c r="T255" s="196"/>
      <c r="AT255" s="190" t="s">
        <v>206</v>
      </c>
      <c r="AU255" s="190" t="s">
        <v>112</v>
      </c>
      <c r="AV255" s="188" t="s">
        <v>204</v>
      </c>
      <c r="AW255" s="188" t="s">
        <v>29</v>
      </c>
      <c r="AX255" s="188" t="s">
        <v>84</v>
      </c>
      <c r="AY255" s="190" t="s">
        <v>199</v>
      </c>
    </row>
    <row r="256" spans="1:65" s="19" customFormat="1" ht="21.75" customHeight="1" x14ac:dyDescent="0.15">
      <c r="A256" s="17"/>
      <c r="B256" s="129"/>
      <c r="C256" s="165" t="s">
        <v>378</v>
      </c>
      <c r="D256" s="165" t="s">
        <v>201</v>
      </c>
      <c r="E256" s="166" t="s">
        <v>379</v>
      </c>
      <c r="F256" s="167" t="s">
        <v>380</v>
      </c>
      <c r="G256" s="168" t="s">
        <v>122</v>
      </c>
      <c r="H256" s="169">
        <v>3.36</v>
      </c>
      <c r="I256" s="170"/>
      <c r="J256" s="171"/>
      <c r="K256" s="172"/>
      <c r="L256" s="18"/>
      <c r="M256" s="173"/>
      <c r="N256" s="174" t="s">
        <v>41</v>
      </c>
      <c r="O256" s="46"/>
      <c r="P256" s="175">
        <f>O256*H256</f>
        <v>0</v>
      </c>
      <c r="Q256" s="175">
        <v>2.6249999999999999E-2</v>
      </c>
      <c r="R256" s="175">
        <f>Q256*H256</f>
        <v>8.8199999999999987E-2</v>
      </c>
      <c r="S256" s="175">
        <v>0</v>
      </c>
      <c r="T256" s="176">
        <f>S256*H256</f>
        <v>0</v>
      </c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R256" s="177" t="s">
        <v>204</v>
      </c>
      <c r="AT256" s="177" t="s">
        <v>201</v>
      </c>
      <c r="AU256" s="177" t="s">
        <v>112</v>
      </c>
      <c r="AY256" s="2" t="s">
        <v>199</v>
      </c>
      <c r="BE256" s="86">
        <f>IF(N256="základná",J256,0)</f>
        <v>0</v>
      </c>
      <c r="BF256" s="86">
        <f>IF(N256="znížená",J256,0)</f>
        <v>0</v>
      </c>
      <c r="BG256" s="86">
        <f>IF(N256="zákl. prenesená",J256,0)</f>
        <v>0</v>
      </c>
      <c r="BH256" s="86">
        <f>IF(N256="zníž. prenesená",J256,0)</f>
        <v>0</v>
      </c>
      <c r="BI256" s="86">
        <f>IF(N256="nulová",J256,0)</f>
        <v>0</v>
      </c>
      <c r="BJ256" s="2" t="s">
        <v>112</v>
      </c>
      <c r="BK256" s="86">
        <f>ROUND(I256*H256,2)</f>
        <v>0</v>
      </c>
      <c r="BL256" s="2" t="s">
        <v>204</v>
      </c>
      <c r="BM256" s="177" t="s">
        <v>381</v>
      </c>
    </row>
    <row r="257" spans="1:65" s="178" customFormat="1" x14ac:dyDescent="0.15">
      <c r="B257" s="179"/>
      <c r="D257" s="180" t="s">
        <v>206</v>
      </c>
      <c r="E257" s="181"/>
      <c r="F257" s="182" t="s">
        <v>382</v>
      </c>
      <c r="H257" s="183">
        <v>0.72</v>
      </c>
      <c r="I257" s="184"/>
      <c r="L257" s="179"/>
      <c r="M257" s="185"/>
      <c r="N257" s="186"/>
      <c r="O257" s="186"/>
      <c r="P257" s="186"/>
      <c r="Q257" s="186"/>
      <c r="R257" s="186"/>
      <c r="S257" s="186"/>
      <c r="T257" s="187"/>
      <c r="AT257" s="181" t="s">
        <v>206</v>
      </c>
      <c r="AU257" s="181" t="s">
        <v>112</v>
      </c>
      <c r="AV257" s="178" t="s">
        <v>112</v>
      </c>
      <c r="AW257" s="178" t="s">
        <v>29</v>
      </c>
      <c r="AX257" s="178" t="s">
        <v>76</v>
      </c>
      <c r="AY257" s="181" t="s">
        <v>199</v>
      </c>
    </row>
    <row r="258" spans="1:65" s="178" customFormat="1" x14ac:dyDescent="0.15">
      <c r="B258" s="179"/>
      <c r="D258" s="180" t="s">
        <v>206</v>
      </c>
      <c r="E258" s="181"/>
      <c r="F258" s="182" t="s">
        <v>382</v>
      </c>
      <c r="H258" s="183">
        <v>0.72</v>
      </c>
      <c r="I258" s="184"/>
      <c r="L258" s="179"/>
      <c r="M258" s="185"/>
      <c r="N258" s="186"/>
      <c r="O258" s="186"/>
      <c r="P258" s="186"/>
      <c r="Q258" s="186"/>
      <c r="R258" s="186"/>
      <c r="S258" s="186"/>
      <c r="T258" s="187"/>
      <c r="AT258" s="181" t="s">
        <v>206</v>
      </c>
      <c r="AU258" s="181" t="s">
        <v>112</v>
      </c>
      <c r="AV258" s="178" t="s">
        <v>112</v>
      </c>
      <c r="AW258" s="178" t="s">
        <v>29</v>
      </c>
      <c r="AX258" s="178" t="s">
        <v>76</v>
      </c>
      <c r="AY258" s="181" t="s">
        <v>199</v>
      </c>
    </row>
    <row r="259" spans="1:65" s="178" customFormat="1" x14ac:dyDescent="0.15">
      <c r="B259" s="179"/>
      <c r="D259" s="180" t="s">
        <v>206</v>
      </c>
      <c r="E259" s="181"/>
      <c r="F259" s="182" t="s">
        <v>383</v>
      </c>
      <c r="H259" s="183">
        <v>1.1100000000000001</v>
      </c>
      <c r="I259" s="184"/>
      <c r="L259" s="179"/>
      <c r="M259" s="185"/>
      <c r="N259" s="186"/>
      <c r="O259" s="186"/>
      <c r="P259" s="186"/>
      <c r="Q259" s="186"/>
      <c r="R259" s="186"/>
      <c r="S259" s="186"/>
      <c r="T259" s="187"/>
      <c r="AT259" s="181" t="s">
        <v>206</v>
      </c>
      <c r="AU259" s="181" t="s">
        <v>112</v>
      </c>
      <c r="AV259" s="178" t="s">
        <v>112</v>
      </c>
      <c r="AW259" s="178" t="s">
        <v>29</v>
      </c>
      <c r="AX259" s="178" t="s">
        <v>76</v>
      </c>
      <c r="AY259" s="181" t="s">
        <v>199</v>
      </c>
    </row>
    <row r="260" spans="1:65" s="178" customFormat="1" x14ac:dyDescent="0.15">
      <c r="B260" s="179"/>
      <c r="D260" s="180" t="s">
        <v>206</v>
      </c>
      <c r="E260" s="181"/>
      <c r="F260" s="182" t="s">
        <v>384</v>
      </c>
      <c r="H260" s="183">
        <v>0.81</v>
      </c>
      <c r="I260" s="184"/>
      <c r="L260" s="179"/>
      <c r="M260" s="185"/>
      <c r="N260" s="186"/>
      <c r="O260" s="186"/>
      <c r="P260" s="186"/>
      <c r="Q260" s="186"/>
      <c r="R260" s="186"/>
      <c r="S260" s="186"/>
      <c r="T260" s="187"/>
      <c r="AT260" s="181" t="s">
        <v>206</v>
      </c>
      <c r="AU260" s="181" t="s">
        <v>112</v>
      </c>
      <c r="AV260" s="178" t="s">
        <v>112</v>
      </c>
      <c r="AW260" s="178" t="s">
        <v>29</v>
      </c>
      <c r="AX260" s="178" t="s">
        <v>76</v>
      </c>
      <c r="AY260" s="181" t="s">
        <v>199</v>
      </c>
    </row>
    <row r="261" spans="1:65" s="188" customFormat="1" x14ac:dyDescent="0.15">
      <c r="B261" s="189"/>
      <c r="D261" s="180" t="s">
        <v>206</v>
      </c>
      <c r="E261" s="190"/>
      <c r="F261" s="191" t="s">
        <v>385</v>
      </c>
      <c r="H261" s="192">
        <v>3.36</v>
      </c>
      <c r="I261" s="193"/>
      <c r="L261" s="189"/>
      <c r="M261" s="194"/>
      <c r="N261" s="195"/>
      <c r="O261" s="195"/>
      <c r="P261" s="195"/>
      <c r="Q261" s="195"/>
      <c r="R261" s="195"/>
      <c r="S261" s="195"/>
      <c r="T261" s="196"/>
      <c r="AT261" s="190" t="s">
        <v>206</v>
      </c>
      <c r="AU261" s="190" t="s">
        <v>112</v>
      </c>
      <c r="AV261" s="188" t="s">
        <v>204</v>
      </c>
      <c r="AW261" s="188" t="s">
        <v>29</v>
      </c>
      <c r="AX261" s="188" t="s">
        <v>84</v>
      </c>
      <c r="AY261" s="190" t="s">
        <v>199</v>
      </c>
    </row>
    <row r="262" spans="1:65" s="19" customFormat="1" ht="16.5" customHeight="1" x14ac:dyDescent="0.15">
      <c r="A262" s="17"/>
      <c r="B262" s="129"/>
      <c r="C262" s="165" t="s">
        <v>386</v>
      </c>
      <c r="D262" s="165" t="s">
        <v>201</v>
      </c>
      <c r="E262" s="166" t="s">
        <v>387</v>
      </c>
      <c r="F262" s="167" t="s">
        <v>388</v>
      </c>
      <c r="G262" s="168" t="s">
        <v>122</v>
      </c>
      <c r="H262" s="169">
        <v>8.1</v>
      </c>
      <c r="I262" s="170"/>
      <c r="J262" s="171"/>
      <c r="K262" s="172"/>
      <c r="L262" s="18"/>
      <c r="M262" s="173"/>
      <c r="N262" s="174" t="s">
        <v>41</v>
      </c>
      <c r="O262" s="46"/>
      <c r="P262" s="175">
        <f>O262*H262</f>
        <v>0</v>
      </c>
      <c r="Q262" s="175">
        <v>5.8E-4</v>
      </c>
      <c r="R262" s="175">
        <f>Q262*H262</f>
        <v>4.6979999999999999E-3</v>
      </c>
      <c r="S262" s="175">
        <v>0</v>
      </c>
      <c r="T262" s="176">
        <f>S262*H262</f>
        <v>0</v>
      </c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R262" s="177" t="s">
        <v>204</v>
      </c>
      <c r="AT262" s="177" t="s">
        <v>201</v>
      </c>
      <c r="AU262" s="177" t="s">
        <v>112</v>
      </c>
      <c r="AY262" s="2" t="s">
        <v>199</v>
      </c>
      <c r="BE262" s="86">
        <f>IF(N262="základná",J262,0)</f>
        <v>0</v>
      </c>
      <c r="BF262" s="86">
        <f>IF(N262="znížená",J262,0)</f>
        <v>0</v>
      </c>
      <c r="BG262" s="86">
        <f>IF(N262="zákl. prenesená",J262,0)</f>
        <v>0</v>
      </c>
      <c r="BH262" s="86">
        <f>IF(N262="zníž. prenesená",J262,0)</f>
        <v>0</v>
      </c>
      <c r="BI262" s="86">
        <f>IF(N262="nulová",J262,0)</f>
        <v>0</v>
      </c>
      <c r="BJ262" s="2" t="s">
        <v>112</v>
      </c>
      <c r="BK262" s="86">
        <f>ROUND(I262*H262,2)</f>
        <v>0</v>
      </c>
      <c r="BL262" s="2" t="s">
        <v>204</v>
      </c>
      <c r="BM262" s="177" t="s">
        <v>389</v>
      </c>
    </row>
    <row r="263" spans="1:65" s="178" customFormat="1" x14ac:dyDescent="0.15">
      <c r="B263" s="179"/>
      <c r="D263" s="180" t="s">
        <v>206</v>
      </c>
      <c r="E263" s="181"/>
      <c r="F263" s="182" t="s">
        <v>390</v>
      </c>
      <c r="H263" s="183">
        <v>3.24</v>
      </c>
      <c r="I263" s="184"/>
      <c r="L263" s="179"/>
      <c r="M263" s="185"/>
      <c r="N263" s="186"/>
      <c r="O263" s="186"/>
      <c r="P263" s="186"/>
      <c r="Q263" s="186"/>
      <c r="R263" s="186"/>
      <c r="S263" s="186"/>
      <c r="T263" s="187"/>
      <c r="AT263" s="181" t="s">
        <v>206</v>
      </c>
      <c r="AU263" s="181" t="s">
        <v>112</v>
      </c>
      <c r="AV263" s="178" t="s">
        <v>112</v>
      </c>
      <c r="AW263" s="178" t="s">
        <v>29</v>
      </c>
      <c r="AX263" s="178" t="s">
        <v>76</v>
      </c>
      <c r="AY263" s="181" t="s">
        <v>199</v>
      </c>
    </row>
    <row r="264" spans="1:65" s="178" customFormat="1" x14ac:dyDescent="0.15">
      <c r="B264" s="179"/>
      <c r="D264" s="180" t="s">
        <v>206</v>
      </c>
      <c r="E264" s="181"/>
      <c r="F264" s="182" t="s">
        <v>391</v>
      </c>
      <c r="H264" s="183">
        <v>1.44</v>
      </c>
      <c r="I264" s="184"/>
      <c r="L264" s="179"/>
      <c r="M264" s="185"/>
      <c r="N264" s="186"/>
      <c r="O264" s="186"/>
      <c r="P264" s="186"/>
      <c r="Q264" s="186"/>
      <c r="R264" s="186"/>
      <c r="S264" s="186"/>
      <c r="T264" s="187"/>
      <c r="AT264" s="181" t="s">
        <v>206</v>
      </c>
      <c r="AU264" s="181" t="s">
        <v>112</v>
      </c>
      <c r="AV264" s="178" t="s">
        <v>112</v>
      </c>
      <c r="AW264" s="178" t="s">
        <v>29</v>
      </c>
      <c r="AX264" s="178" t="s">
        <v>76</v>
      </c>
      <c r="AY264" s="181" t="s">
        <v>199</v>
      </c>
    </row>
    <row r="265" spans="1:65" s="178" customFormat="1" x14ac:dyDescent="0.15">
      <c r="B265" s="179"/>
      <c r="D265" s="180" t="s">
        <v>206</v>
      </c>
      <c r="E265" s="181"/>
      <c r="F265" s="182" t="s">
        <v>392</v>
      </c>
      <c r="H265" s="183">
        <v>3.42</v>
      </c>
      <c r="I265" s="184"/>
      <c r="L265" s="179"/>
      <c r="M265" s="185"/>
      <c r="N265" s="186"/>
      <c r="O265" s="186"/>
      <c r="P265" s="186"/>
      <c r="Q265" s="186"/>
      <c r="R265" s="186"/>
      <c r="S265" s="186"/>
      <c r="T265" s="187"/>
      <c r="AT265" s="181" t="s">
        <v>206</v>
      </c>
      <c r="AU265" s="181" t="s">
        <v>112</v>
      </c>
      <c r="AV265" s="178" t="s">
        <v>112</v>
      </c>
      <c r="AW265" s="178" t="s">
        <v>29</v>
      </c>
      <c r="AX265" s="178" t="s">
        <v>76</v>
      </c>
      <c r="AY265" s="181" t="s">
        <v>199</v>
      </c>
    </row>
    <row r="266" spans="1:65" s="188" customFormat="1" x14ac:dyDescent="0.15">
      <c r="B266" s="189"/>
      <c r="D266" s="180" t="s">
        <v>206</v>
      </c>
      <c r="E266" s="190"/>
      <c r="F266" s="191" t="s">
        <v>222</v>
      </c>
      <c r="H266" s="192">
        <v>8.1</v>
      </c>
      <c r="I266" s="193"/>
      <c r="L266" s="189"/>
      <c r="M266" s="194"/>
      <c r="N266" s="195"/>
      <c r="O266" s="195"/>
      <c r="P266" s="195"/>
      <c r="Q266" s="195"/>
      <c r="R266" s="195"/>
      <c r="S266" s="195"/>
      <c r="T266" s="196"/>
      <c r="AT266" s="190" t="s">
        <v>206</v>
      </c>
      <c r="AU266" s="190" t="s">
        <v>112</v>
      </c>
      <c r="AV266" s="188" t="s">
        <v>204</v>
      </c>
      <c r="AW266" s="188" t="s">
        <v>29</v>
      </c>
      <c r="AX266" s="188" t="s">
        <v>84</v>
      </c>
      <c r="AY266" s="190" t="s">
        <v>199</v>
      </c>
    </row>
    <row r="267" spans="1:65" s="19" customFormat="1" ht="33" customHeight="1" x14ac:dyDescent="0.15">
      <c r="A267" s="17"/>
      <c r="B267" s="129"/>
      <c r="C267" s="165" t="s">
        <v>393</v>
      </c>
      <c r="D267" s="165" t="s">
        <v>201</v>
      </c>
      <c r="E267" s="166" t="s">
        <v>394</v>
      </c>
      <c r="F267" s="167" t="s">
        <v>395</v>
      </c>
      <c r="G267" s="168" t="s">
        <v>122</v>
      </c>
      <c r="H267" s="169">
        <v>6</v>
      </c>
      <c r="I267" s="170"/>
      <c r="J267" s="171"/>
      <c r="K267" s="172"/>
      <c r="L267" s="18"/>
      <c r="M267" s="173"/>
      <c r="N267" s="174" t="s">
        <v>41</v>
      </c>
      <c r="O267" s="46"/>
      <c r="P267" s="175">
        <f>O267*H267</f>
        <v>0</v>
      </c>
      <c r="Q267" s="175">
        <v>0</v>
      </c>
      <c r="R267" s="175">
        <f>Q267*H267</f>
        <v>0</v>
      </c>
      <c r="S267" s="175">
        <v>0</v>
      </c>
      <c r="T267" s="176">
        <f>S267*H267</f>
        <v>0</v>
      </c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R267" s="177" t="s">
        <v>204</v>
      </c>
      <c r="AT267" s="177" t="s">
        <v>201</v>
      </c>
      <c r="AU267" s="177" t="s">
        <v>112</v>
      </c>
      <c r="AY267" s="2" t="s">
        <v>199</v>
      </c>
      <c r="BE267" s="86">
        <f>IF(N267="základná",J267,0)</f>
        <v>0</v>
      </c>
      <c r="BF267" s="86">
        <f>IF(N267="znížená",J267,0)</f>
        <v>0</v>
      </c>
      <c r="BG267" s="86">
        <f>IF(N267="zákl. prenesená",J267,0)</f>
        <v>0</v>
      </c>
      <c r="BH267" s="86">
        <f>IF(N267="zníž. prenesená",J267,0)</f>
        <v>0</v>
      </c>
      <c r="BI267" s="86">
        <f>IF(N267="nulová",J267,0)</f>
        <v>0</v>
      </c>
      <c r="BJ267" s="2" t="s">
        <v>112</v>
      </c>
      <c r="BK267" s="86">
        <f>ROUND(I267*H267,2)</f>
        <v>0</v>
      </c>
      <c r="BL267" s="2" t="s">
        <v>204</v>
      </c>
      <c r="BM267" s="177" t="s">
        <v>396</v>
      </c>
    </row>
    <row r="268" spans="1:65" s="178" customFormat="1" x14ac:dyDescent="0.15">
      <c r="B268" s="179"/>
      <c r="D268" s="180" t="s">
        <v>206</v>
      </c>
      <c r="E268" s="181"/>
      <c r="F268" s="182" t="s">
        <v>397</v>
      </c>
      <c r="H268" s="183">
        <v>6</v>
      </c>
      <c r="I268" s="184"/>
      <c r="L268" s="179"/>
      <c r="M268" s="185"/>
      <c r="N268" s="186"/>
      <c r="O268" s="186"/>
      <c r="P268" s="186"/>
      <c r="Q268" s="186"/>
      <c r="R268" s="186"/>
      <c r="S268" s="186"/>
      <c r="T268" s="187"/>
      <c r="AT268" s="181" t="s">
        <v>206</v>
      </c>
      <c r="AU268" s="181" t="s">
        <v>112</v>
      </c>
      <c r="AV268" s="178" t="s">
        <v>112</v>
      </c>
      <c r="AW268" s="178" t="s">
        <v>29</v>
      </c>
      <c r="AX268" s="178" t="s">
        <v>76</v>
      </c>
      <c r="AY268" s="181" t="s">
        <v>199</v>
      </c>
    </row>
    <row r="269" spans="1:65" s="188" customFormat="1" x14ac:dyDescent="0.15">
      <c r="B269" s="189"/>
      <c r="D269" s="180" t="s">
        <v>206</v>
      </c>
      <c r="E269" s="190" t="s">
        <v>109</v>
      </c>
      <c r="F269" s="191" t="s">
        <v>222</v>
      </c>
      <c r="H269" s="192">
        <v>6</v>
      </c>
      <c r="I269" s="193"/>
      <c r="L269" s="189"/>
      <c r="M269" s="194"/>
      <c r="N269" s="195"/>
      <c r="O269" s="195"/>
      <c r="P269" s="195"/>
      <c r="Q269" s="195"/>
      <c r="R269" s="195"/>
      <c r="S269" s="195"/>
      <c r="T269" s="196"/>
      <c r="AT269" s="190" t="s">
        <v>206</v>
      </c>
      <c r="AU269" s="190" t="s">
        <v>112</v>
      </c>
      <c r="AV269" s="188" t="s">
        <v>204</v>
      </c>
      <c r="AW269" s="188" t="s">
        <v>29</v>
      </c>
      <c r="AX269" s="188" t="s">
        <v>84</v>
      </c>
      <c r="AY269" s="190" t="s">
        <v>199</v>
      </c>
    </row>
    <row r="270" spans="1:65" s="19" customFormat="1" ht="21.75" customHeight="1" x14ac:dyDescent="0.15">
      <c r="A270" s="17"/>
      <c r="B270" s="129"/>
      <c r="C270" s="165" t="s">
        <v>398</v>
      </c>
      <c r="D270" s="165" t="s">
        <v>201</v>
      </c>
      <c r="E270" s="166" t="s">
        <v>399</v>
      </c>
      <c r="F270" s="167" t="s">
        <v>400</v>
      </c>
      <c r="G270" s="168" t="s">
        <v>122</v>
      </c>
      <c r="H270" s="169">
        <v>12.19</v>
      </c>
      <c r="I270" s="170"/>
      <c r="J270" s="171"/>
      <c r="K270" s="172"/>
      <c r="L270" s="18"/>
      <c r="M270" s="173"/>
      <c r="N270" s="174" t="s">
        <v>41</v>
      </c>
      <c r="O270" s="46"/>
      <c r="P270" s="175">
        <f>O270*H270</f>
        <v>0</v>
      </c>
      <c r="Q270" s="175">
        <v>6.5300000000000002E-3</v>
      </c>
      <c r="R270" s="175">
        <f>Q270*H270</f>
        <v>7.9600699999999996E-2</v>
      </c>
      <c r="S270" s="175">
        <v>0</v>
      </c>
      <c r="T270" s="176">
        <f>S270*H270</f>
        <v>0</v>
      </c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R270" s="177" t="s">
        <v>204</v>
      </c>
      <c r="AT270" s="177" t="s">
        <v>201</v>
      </c>
      <c r="AU270" s="177" t="s">
        <v>112</v>
      </c>
      <c r="AY270" s="2" t="s">
        <v>199</v>
      </c>
      <c r="BE270" s="86">
        <f>IF(N270="základná",J270,0)</f>
        <v>0</v>
      </c>
      <c r="BF270" s="86">
        <f>IF(N270="znížená",J270,0)</f>
        <v>0</v>
      </c>
      <c r="BG270" s="86">
        <f>IF(N270="zákl. prenesená",J270,0)</f>
        <v>0</v>
      </c>
      <c r="BH270" s="86">
        <f>IF(N270="zníž. prenesená",J270,0)</f>
        <v>0</v>
      </c>
      <c r="BI270" s="86">
        <f>IF(N270="nulová",J270,0)</f>
        <v>0</v>
      </c>
      <c r="BJ270" s="2" t="s">
        <v>112</v>
      </c>
      <c r="BK270" s="86">
        <f>ROUND(I270*H270,2)</f>
        <v>0</v>
      </c>
      <c r="BL270" s="2" t="s">
        <v>204</v>
      </c>
      <c r="BM270" s="177" t="s">
        <v>401</v>
      </c>
    </row>
    <row r="271" spans="1:65" s="178" customFormat="1" x14ac:dyDescent="0.15">
      <c r="B271" s="179"/>
      <c r="D271" s="180" t="s">
        <v>206</v>
      </c>
      <c r="E271" s="181"/>
      <c r="F271" s="182" t="s">
        <v>402</v>
      </c>
      <c r="H271" s="183">
        <v>2.77</v>
      </c>
      <c r="I271" s="184"/>
      <c r="L271" s="179"/>
      <c r="M271" s="185"/>
      <c r="N271" s="186"/>
      <c r="O271" s="186"/>
      <c r="P271" s="186"/>
      <c r="Q271" s="186"/>
      <c r="R271" s="186"/>
      <c r="S271" s="186"/>
      <c r="T271" s="187"/>
      <c r="AT271" s="181" t="s">
        <v>206</v>
      </c>
      <c r="AU271" s="181" t="s">
        <v>112</v>
      </c>
      <c r="AV271" s="178" t="s">
        <v>112</v>
      </c>
      <c r="AW271" s="178" t="s">
        <v>29</v>
      </c>
      <c r="AX271" s="178" t="s">
        <v>76</v>
      </c>
      <c r="AY271" s="181" t="s">
        <v>199</v>
      </c>
    </row>
    <row r="272" spans="1:65" s="178" customFormat="1" x14ac:dyDescent="0.15">
      <c r="B272" s="179"/>
      <c r="D272" s="180" t="s">
        <v>206</v>
      </c>
      <c r="E272" s="181"/>
      <c r="F272" s="182" t="s">
        <v>325</v>
      </c>
      <c r="H272" s="183">
        <v>5.75</v>
      </c>
      <c r="I272" s="184"/>
      <c r="L272" s="179"/>
      <c r="M272" s="185"/>
      <c r="N272" s="186"/>
      <c r="O272" s="186"/>
      <c r="P272" s="186"/>
      <c r="Q272" s="186"/>
      <c r="R272" s="186"/>
      <c r="S272" s="186"/>
      <c r="T272" s="187"/>
      <c r="AT272" s="181" t="s">
        <v>206</v>
      </c>
      <c r="AU272" s="181" t="s">
        <v>112</v>
      </c>
      <c r="AV272" s="178" t="s">
        <v>112</v>
      </c>
      <c r="AW272" s="178" t="s">
        <v>29</v>
      </c>
      <c r="AX272" s="178" t="s">
        <v>76</v>
      </c>
      <c r="AY272" s="181" t="s">
        <v>199</v>
      </c>
    </row>
    <row r="273" spans="1:65" s="178" customFormat="1" x14ac:dyDescent="0.15">
      <c r="B273" s="179"/>
      <c r="D273" s="180" t="s">
        <v>206</v>
      </c>
      <c r="E273" s="181"/>
      <c r="F273" s="182" t="s">
        <v>326</v>
      </c>
      <c r="H273" s="183">
        <v>3.67</v>
      </c>
      <c r="I273" s="184"/>
      <c r="L273" s="179"/>
      <c r="M273" s="185"/>
      <c r="N273" s="186"/>
      <c r="O273" s="186"/>
      <c r="P273" s="186"/>
      <c r="Q273" s="186"/>
      <c r="R273" s="186"/>
      <c r="S273" s="186"/>
      <c r="T273" s="187"/>
      <c r="AT273" s="181" t="s">
        <v>206</v>
      </c>
      <c r="AU273" s="181" t="s">
        <v>112</v>
      </c>
      <c r="AV273" s="178" t="s">
        <v>112</v>
      </c>
      <c r="AW273" s="178" t="s">
        <v>29</v>
      </c>
      <c r="AX273" s="178" t="s">
        <v>76</v>
      </c>
      <c r="AY273" s="181" t="s">
        <v>199</v>
      </c>
    </row>
    <row r="274" spans="1:65" s="188" customFormat="1" x14ac:dyDescent="0.15">
      <c r="B274" s="189"/>
      <c r="D274" s="180" t="s">
        <v>206</v>
      </c>
      <c r="E274" s="190" t="s">
        <v>131</v>
      </c>
      <c r="F274" s="191" t="s">
        <v>222</v>
      </c>
      <c r="H274" s="192">
        <v>12.19</v>
      </c>
      <c r="I274" s="193"/>
      <c r="L274" s="189"/>
      <c r="M274" s="194"/>
      <c r="N274" s="195"/>
      <c r="O274" s="195"/>
      <c r="P274" s="195"/>
      <c r="Q274" s="195"/>
      <c r="R274" s="195"/>
      <c r="S274" s="195"/>
      <c r="T274" s="196"/>
      <c r="AT274" s="190" t="s">
        <v>206</v>
      </c>
      <c r="AU274" s="190" t="s">
        <v>112</v>
      </c>
      <c r="AV274" s="188" t="s">
        <v>204</v>
      </c>
      <c r="AW274" s="188" t="s">
        <v>29</v>
      </c>
      <c r="AX274" s="188" t="s">
        <v>84</v>
      </c>
      <c r="AY274" s="190" t="s">
        <v>199</v>
      </c>
    </row>
    <row r="275" spans="1:65" s="19" customFormat="1" ht="21.75" customHeight="1" x14ac:dyDescent="0.15">
      <c r="A275" s="17"/>
      <c r="B275" s="129"/>
      <c r="C275" s="165" t="s">
        <v>403</v>
      </c>
      <c r="D275" s="165" t="s">
        <v>201</v>
      </c>
      <c r="E275" s="166" t="s">
        <v>404</v>
      </c>
      <c r="F275" s="167" t="s">
        <v>405</v>
      </c>
      <c r="G275" s="168" t="s">
        <v>122</v>
      </c>
      <c r="H275" s="169">
        <v>34.24</v>
      </c>
      <c r="I275" s="170"/>
      <c r="J275" s="171"/>
      <c r="K275" s="172"/>
      <c r="L275" s="18"/>
      <c r="M275" s="173"/>
      <c r="N275" s="174" t="s">
        <v>41</v>
      </c>
      <c r="O275" s="46"/>
      <c r="P275" s="175">
        <f>O275*H275</f>
        <v>0</v>
      </c>
      <c r="Q275" s="175">
        <v>9.7900000000000001E-3</v>
      </c>
      <c r="R275" s="175">
        <f>Q275*H275</f>
        <v>0.3352096</v>
      </c>
      <c r="S275" s="175">
        <v>0</v>
      </c>
      <c r="T275" s="176">
        <f>S275*H275</f>
        <v>0</v>
      </c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R275" s="177" t="s">
        <v>204</v>
      </c>
      <c r="AT275" s="177" t="s">
        <v>201</v>
      </c>
      <c r="AU275" s="177" t="s">
        <v>112</v>
      </c>
      <c r="AY275" s="2" t="s">
        <v>199</v>
      </c>
      <c r="BE275" s="86">
        <f>IF(N275="základná",J275,0)</f>
        <v>0</v>
      </c>
      <c r="BF275" s="86">
        <f>IF(N275="znížená",J275,0)</f>
        <v>0</v>
      </c>
      <c r="BG275" s="86">
        <f>IF(N275="zákl. prenesená",J275,0)</f>
        <v>0</v>
      </c>
      <c r="BH275" s="86">
        <f>IF(N275="zníž. prenesená",J275,0)</f>
        <v>0</v>
      </c>
      <c r="BI275" s="86">
        <f>IF(N275="nulová",J275,0)</f>
        <v>0</v>
      </c>
      <c r="BJ275" s="2" t="s">
        <v>112</v>
      </c>
      <c r="BK275" s="86">
        <f>ROUND(I275*H275,2)</f>
        <v>0</v>
      </c>
      <c r="BL275" s="2" t="s">
        <v>204</v>
      </c>
      <c r="BM275" s="177" t="s">
        <v>406</v>
      </c>
    </row>
    <row r="276" spans="1:65" s="178" customFormat="1" x14ac:dyDescent="0.15">
      <c r="B276" s="179"/>
      <c r="D276" s="180" t="s">
        <v>206</v>
      </c>
      <c r="E276" s="181"/>
      <c r="F276" s="182" t="s">
        <v>324</v>
      </c>
      <c r="H276" s="183">
        <v>12.31</v>
      </c>
      <c r="I276" s="184"/>
      <c r="L276" s="179"/>
      <c r="M276" s="185"/>
      <c r="N276" s="186"/>
      <c r="O276" s="186"/>
      <c r="P276" s="186"/>
      <c r="Q276" s="186"/>
      <c r="R276" s="186"/>
      <c r="S276" s="186"/>
      <c r="T276" s="187"/>
      <c r="AT276" s="181" t="s">
        <v>206</v>
      </c>
      <c r="AU276" s="181" t="s">
        <v>112</v>
      </c>
      <c r="AV276" s="178" t="s">
        <v>112</v>
      </c>
      <c r="AW276" s="178" t="s">
        <v>29</v>
      </c>
      <c r="AX276" s="178" t="s">
        <v>76</v>
      </c>
      <c r="AY276" s="181" t="s">
        <v>199</v>
      </c>
    </row>
    <row r="277" spans="1:65" s="178" customFormat="1" x14ac:dyDescent="0.15">
      <c r="B277" s="179"/>
      <c r="D277" s="180" t="s">
        <v>206</v>
      </c>
      <c r="E277" s="181"/>
      <c r="F277" s="182" t="s">
        <v>407</v>
      </c>
      <c r="H277" s="183">
        <v>21.93</v>
      </c>
      <c r="I277" s="184"/>
      <c r="L277" s="179"/>
      <c r="M277" s="185"/>
      <c r="N277" s="186"/>
      <c r="O277" s="186"/>
      <c r="P277" s="186"/>
      <c r="Q277" s="186"/>
      <c r="R277" s="186"/>
      <c r="S277" s="186"/>
      <c r="T277" s="187"/>
      <c r="AT277" s="181" t="s">
        <v>206</v>
      </c>
      <c r="AU277" s="181" t="s">
        <v>112</v>
      </c>
      <c r="AV277" s="178" t="s">
        <v>112</v>
      </c>
      <c r="AW277" s="178" t="s">
        <v>29</v>
      </c>
      <c r="AX277" s="178" t="s">
        <v>76</v>
      </c>
      <c r="AY277" s="181" t="s">
        <v>199</v>
      </c>
    </row>
    <row r="278" spans="1:65" s="188" customFormat="1" x14ac:dyDescent="0.15">
      <c r="B278" s="189"/>
      <c r="D278" s="180" t="s">
        <v>206</v>
      </c>
      <c r="E278" s="190" t="s">
        <v>408</v>
      </c>
      <c r="F278" s="191" t="s">
        <v>222</v>
      </c>
      <c r="H278" s="192">
        <v>34.24</v>
      </c>
      <c r="I278" s="193"/>
      <c r="L278" s="189"/>
      <c r="M278" s="194"/>
      <c r="N278" s="195"/>
      <c r="O278" s="195"/>
      <c r="P278" s="195"/>
      <c r="Q278" s="195"/>
      <c r="R278" s="195"/>
      <c r="S278" s="195"/>
      <c r="T278" s="196"/>
      <c r="AT278" s="190" t="s">
        <v>206</v>
      </c>
      <c r="AU278" s="190" t="s">
        <v>112</v>
      </c>
      <c r="AV278" s="188" t="s">
        <v>204</v>
      </c>
      <c r="AW278" s="188" t="s">
        <v>29</v>
      </c>
      <c r="AX278" s="188" t="s">
        <v>84</v>
      </c>
      <c r="AY278" s="190" t="s">
        <v>199</v>
      </c>
    </row>
    <row r="279" spans="1:65" s="19" customFormat="1" ht="21.75" customHeight="1" x14ac:dyDescent="0.15">
      <c r="A279" s="17"/>
      <c r="B279" s="129"/>
      <c r="C279" s="165" t="s">
        <v>409</v>
      </c>
      <c r="D279" s="165" t="s">
        <v>201</v>
      </c>
      <c r="E279" s="166" t="s">
        <v>410</v>
      </c>
      <c r="F279" s="167" t="s">
        <v>411</v>
      </c>
      <c r="G279" s="168" t="s">
        <v>240</v>
      </c>
      <c r="H279" s="169">
        <v>1</v>
      </c>
      <c r="I279" s="170"/>
      <c r="J279" s="171"/>
      <c r="K279" s="172"/>
      <c r="L279" s="18"/>
      <c r="M279" s="173"/>
      <c r="N279" s="174" t="s">
        <v>41</v>
      </c>
      <c r="O279" s="46"/>
      <c r="P279" s="175">
        <f>O279*H279</f>
        <v>0</v>
      </c>
      <c r="Q279" s="175">
        <v>3.9640000000000002E-2</v>
      </c>
      <c r="R279" s="175">
        <f>Q279*H279</f>
        <v>3.9640000000000002E-2</v>
      </c>
      <c r="S279" s="175">
        <v>0</v>
      </c>
      <c r="T279" s="176">
        <f>S279*H279</f>
        <v>0</v>
      </c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R279" s="177" t="s">
        <v>204</v>
      </c>
      <c r="AT279" s="177" t="s">
        <v>201</v>
      </c>
      <c r="AU279" s="177" t="s">
        <v>112</v>
      </c>
      <c r="AY279" s="2" t="s">
        <v>199</v>
      </c>
      <c r="BE279" s="86">
        <f>IF(N279="základná",J279,0)</f>
        <v>0</v>
      </c>
      <c r="BF279" s="86">
        <f>IF(N279="znížená",J279,0)</f>
        <v>0</v>
      </c>
      <c r="BG279" s="86">
        <f>IF(N279="zákl. prenesená",J279,0)</f>
        <v>0</v>
      </c>
      <c r="BH279" s="86">
        <f>IF(N279="zníž. prenesená",J279,0)</f>
        <v>0</v>
      </c>
      <c r="BI279" s="86">
        <f>IF(N279="nulová",J279,0)</f>
        <v>0</v>
      </c>
      <c r="BJ279" s="2" t="s">
        <v>112</v>
      </c>
      <c r="BK279" s="86">
        <f>ROUND(I279*H279,2)</f>
        <v>0</v>
      </c>
      <c r="BL279" s="2" t="s">
        <v>204</v>
      </c>
      <c r="BM279" s="177" t="s">
        <v>412</v>
      </c>
    </row>
    <row r="280" spans="1:65" s="19" customFormat="1" ht="21.75" customHeight="1" x14ac:dyDescent="0.15">
      <c r="A280" s="17"/>
      <c r="B280" s="129"/>
      <c r="C280" s="197" t="s">
        <v>413</v>
      </c>
      <c r="D280" s="197" t="s">
        <v>312</v>
      </c>
      <c r="E280" s="198" t="s">
        <v>414</v>
      </c>
      <c r="F280" s="199" t="s">
        <v>415</v>
      </c>
      <c r="G280" s="200" t="s">
        <v>240</v>
      </c>
      <c r="H280" s="201">
        <v>1</v>
      </c>
      <c r="I280" s="202"/>
      <c r="J280" s="203"/>
      <c r="K280" s="204"/>
      <c r="L280" s="205"/>
      <c r="M280" s="206"/>
      <c r="N280" s="207" t="s">
        <v>41</v>
      </c>
      <c r="O280" s="46"/>
      <c r="P280" s="175">
        <f>O280*H280</f>
        <v>0</v>
      </c>
      <c r="Q280" s="175">
        <v>1.0999999999999999E-2</v>
      </c>
      <c r="R280" s="175">
        <f>Q280*H280</f>
        <v>1.0999999999999999E-2</v>
      </c>
      <c r="S280" s="175">
        <v>0</v>
      </c>
      <c r="T280" s="176">
        <f>S280*H280</f>
        <v>0</v>
      </c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R280" s="177" t="s">
        <v>237</v>
      </c>
      <c r="AT280" s="177" t="s">
        <v>312</v>
      </c>
      <c r="AU280" s="177" t="s">
        <v>112</v>
      </c>
      <c r="AY280" s="2" t="s">
        <v>199</v>
      </c>
      <c r="BE280" s="86">
        <f>IF(N280="základná",J280,0)</f>
        <v>0</v>
      </c>
      <c r="BF280" s="86">
        <f>IF(N280="znížená",J280,0)</f>
        <v>0</v>
      </c>
      <c r="BG280" s="86">
        <f>IF(N280="zákl. prenesená",J280,0)</f>
        <v>0</v>
      </c>
      <c r="BH280" s="86">
        <f>IF(N280="zníž. prenesená",J280,0)</f>
        <v>0</v>
      </c>
      <c r="BI280" s="86">
        <f>IF(N280="nulová",J280,0)</f>
        <v>0</v>
      </c>
      <c r="BJ280" s="2" t="s">
        <v>112</v>
      </c>
      <c r="BK280" s="86">
        <f>ROUND(I280*H280,2)</f>
        <v>0</v>
      </c>
      <c r="BL280" s="2" t="s">
        <v>204</v>
      </c>
      <c r="BM280" s="177" t="s">
        <v>416</v>
      </c>
    </row>
    <row r="281" spans="1:65" s="151" customFormat="1" ht="22.9" customHeight="1" x14ac:dyDescent="0.2">
      <c r="B281" s="152"/>
      <c r="D281" s="153" t="s">
        <v>75</v>
      </c>
      <c r="E281" s="163" t="s">
        <v>243</v>
      </c>
      <c r="F281" s="163" t="s">
        <v>417</v>
      </c>
      <c r="I281" s="155"/>
      <c r="J281" s="164"/>
      <c r="L281" s="152"/>
      <c r="M281" s="157"/>
      <c r="N281" s="158"/>
      <c r="O281" s="158"/>
      <c r="P281" s="159">
        <f>SUM(P282:P378)</f>
        <v>0</v>
      </c>
      <c r="Q281" s="158"/>
      <c r="R281" s="159">
        <f>SUM(R282:R378)</f>
        <v>2.8535436000000001</v>
      </c>
      <c r="S281" s="158"/>
      <c r="T281" s="160">
        <f>SUM(T282:T378)</f>
        <v>11.256473</v>
      </c>
      <c r="AR281" s="153" t="s">
        <v>84</v>
      </c>
      <c r="AT281" s="161" t="s">
        <v>75</v>
      </c>
      <c r="AU281" s="161" t="s">
        <v>84</v>
      </c>
      <c r="AY281" s="153" t="s">
        <v>199</v>
      </c>
      <c r="BK281" s="162">
        <f>SUM(BK282:BK378)</f>
        <v>0</v>
      </c>
    </row>
    <row r="282" spans="1:65" s="19" customFormat="1" ht="21.75" customHeight="1" x14ac:dyDescent="0.15">
      <c r="A282" s="17"/>
      <c r="B282" s="129"/>
      <c r="C282" s="165" t="s">
        <v>418</v>
      </c>
      <c r="D282" s="165" t="s">
        <v>201</v>
      </c>
      <c r="E282" s="166" t="s">
        <v>419</v>
      </c>
      <c r="F282" s="167" t="s">
        <v>420</v>
      </c>
      <c r="G282" s="168" t="s">
        <v>215</v>
      </c>
      <c r="H282" s="169">
        <v>4</v>
      </c>
      <c r="I282" s="170"/>
      <c r="J282" s="171"/>
      <c r="K282" s="172"/>
      <c r="L282" s="18"/>
      <c r="M282" s="173"/>
      <c r="N282" s="174" t="s">
        <v>41</v>
      </c>
      <c r="O282" s="46"/>
      <c r="P282" s="175">
        <f>O282*H282</f>
        <v>0</v>
      </c>
      <c r="Q282" s="175">
        <v>0.16332479999999999</v>
      </c>
      <c r="R282" s="175">
        <f>Q282*H282</f>
        <v>0.65329919999999997</v>
      </c>
      <c r="S282" s="175">
        <v>0</v>
      </c>
      <c r="T282" s="176">
        <f>S282*H282</f>
        <v>0</v>
      </c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R282" s="177" t="s">
        <v>204</v>
      </c>
      <c r="AT282" s="177" t="s">
        <v>201</v>
      </c>
      <c r="AU282" s="177" t="s">
        <v>112</v>
      </c>
      <c r="AY282" s="2" t="s">
        <v>199</v>
      </c>
      <c r="BE282" s="86">
        <f>IF(N282="základná",J282,0)</f>
        <v>0</v>
      </c>
      <c r="BF282" s="86">
        <f>IF(N282="znížená",J282,0)</f>
        <v>0</v>
      </c>
      <c r="BG282" s="86">
        <f>IF(N282="zákl. prenesená",J282,0)</f>
        <v>0</v>
      </c>
      <c r="BH282" s="86">
        <f>IF(N282="zníž. prenesená",J282,0)</f>
        <v>0</v>
      </c>
      <c r="BI282" s="86">
        <f>IF(N282="nulová",J282,0)</f>
        <v>0</v>
      </c>
      <c r="BJ282" s="2" t="s">
        <v>112</v>
      </c>
      <c r="BK282" s="86">
        <f>ROUND(I282*H282,2)</f>
        <v>0</v>
      </c>
      <c r="BL282" s="2" t="s">
        <v>204</v>
      </c>
      <c r="BM282" s="177" t="s">
        <v>421</v>
      </c>
    </row>
    <row r="283" spans="1:65" s="178" customFormat="1" x14ac:dyDescent="0.15">
      <c r="B283" s="179"/>
      <c r="D283" s="180" t="s">
        <v>206</v>
      </c>
      <c r="E283" s="181"/>
      <c r="F283" s="182" t="s">
        <v>204</v>
      </c>
      <c r="H283" s="183">
        <v>4</v>
      </c>
      <c r="I283" s="184"/>
      <c r="L283" s="179"/>
      <c r="M283" s="185"/>
      <c r="N283" s="186"/>
      <c r="O283" s="186"/>
      <c r="P283" s="186"/>
      <c r="Q283" s="186"/>
      <c r="R283" s="186"/>
      <c r="S283" s="186"/>
      <c r="T283" s="187"/>
      <c r="AT283" s="181" t="s">
        <v>206</v>
      </c>
      <c r="AU283" s="181" t="s">
        <v>112</v>
      </c>
      <c r="AV283" s="178" t="s">
        <v>112</v>
      </c>
      <c r="AW283" s="178" t="s">
        <v>29</v>
      </c>
      <c r="AX283" s="178" t="s">
        <v>84</v>
      </c>
      <c r="AY283" s="181" t="s">
        <v>199</v>
      </c>
    </row>
    <row r="284" spans="1:65" s="19" customFormat="1" ht="21.75" customHeight="1" x14ac:dyDescent="0.15">
      <c r="A284" s="17"/>
      <c r="B284" s="129"/>
      <c r="C284" s="197" t="s">
        <v>422</v>
      </c>
      <c r="D284" s="197" t="s">
        <v>312</v>
      </c>
      <c r="E284" s="198" t="s">
        <v>423</v>
      </c>
      <c r="F284" s="199" t="s">
        <v>424</v>
      </c>
      <c r="G284" s="200" t="s">
        <v>240</v>
      </c>
      <c r="H284" s="201">
        <v>22</v>
      </c>
      <c r="I284" s="202"/>
      <c r="J284" s="203"/>
      <c r="K284" s="204"/>
      <c r="L284" s="205"/>
      <c r="M284" s="206"/>
      <c r="N284" s="207" t="s">
        <v>41</v>
      </c>
      <c r="O284" s="46"/>
      <c r="P284" s="175">
        <f>O284*H284</f>
        <v>0</v>
      </c>
      <c r="Q284" s="175">
        <v>2.1299999999999999E-2</v>
      </c>
      <c r="R284" s="175">
        <f>Q284*H284</f>
        <v>0.46860000000000002</v>
      </c>
      <c r="S284" s="175">
        <v>0</v>
      </c>
      <c r="T284" s="176">
        <f>S284*H284</f>
        <v>0</v>
      </c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R284" s="177" t="s">
        <v>237</v>
      </c>
      <c r="AT284" s="177" t="s">
        <v>312</v>
      </c>
      <c r="AU284" s="177" t="s">
        <v>112</v>
      </c>
      <c r="AY284" s="2" t="s">
        <v>199</v>
      </c>
      <c r="BE284" s="86">
        <f>IF(N284="základná",J284,0)</f>
        <v>0</v>
      </c>
      <c r="BF284" s="86">
        <f>IF(N284="znížená",J284,0)</f>
        <v>0</v>
      </c>
      <c r="BG284" s="86">
        <f>IF(N284="zákl. prenesená",J284,0)</f>
        <v>0</v>
      </c>
      <c r="BH284" s="86">
        <f>IF(N284="zníž. prenesená",J284,0)</f>
        <v>0</v>
      </c>
      <c r="BI284" s="86">
        <f>IF(N284="nulová",J284,0)</f>
        <v>0</v>
      </c>
      <c r="BJ284" s="2" t="s">
        <v>112</v>
      </c>
      <c r="BK284" s="86">
        <f>ROUND(I284*H284,2)</f>
        <v>0</v>
      </c>
      <c r="BL284" s="2" t="s">
        <v>204</v>
      </c>
      <c r="BM284" s="177" t="s">
        <v>425</v>
      </c>
    </row>
    <row r="285" spans="1:65" s="19" customFormat="1" ht="21.75" customHeight="1" x14ac:dyDescent="0.15">
      <c r="A285" s="17"/>
      <c r="B285" s="129"/>
      <c r="C285" s="165" t="s">
        <v>426</v>
      </c>
      <c r="D285" s="165" t="s">
        <v>201</v>
      </c>
      <c r="E285" s="166" t="s">
        <v>427</v>
      </c>
      <c r="F285" s="167" t="s">
        <v>428</v>
      </c>
      <c r="G285" s="168" t="s">
        <v>215</v>
      </c>
      <c r="H285" s="169">
        <v>7.26</v>
      </c>
      <c r="I285" s="170"/>
      <c r="J285" s="171"/>
      <c r="K285" s="172"/>
      <c r="L285" s="18"/>
      <c r="M285" s="173"/>
      <c r="N285" s="174" t="s">
        <v>41</v>
      </c>
      <c r="O285" s="46"/>
      <c r="P285" s="175">
        <f>O285*H285</f>
        <v>0</v>
      </c>
      <c r="Q285" s="175">
        <v>0</v>
      </c>
      <c r="R285" s="175">
        <f>Q285*H285</f>
        <v>0</v>
      </c>
      <c r="S285" s="175">
        <v>0</v>
      </c>
      <c r="T285" s="176">
        <f>S285*H285</f>
        <v>0</v>
      </c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R285" s="177" t="s">
        <v>204</v>
      </c>
      <c r="AT285" s="177" t="s">
        <v>201</v>
      </c>
      <c r="AU285" s="177" t="s">
        <v>112</v>
      </c>
      <c r="AY285" s="2" t="s">
        <v>199</v>
      </c>
      <c r="BE285" s="86">
        <f>IF(N285="základná",J285,0)</f>
        <v>0</v>
      </c>
      <c r="BF285" s="86">
        <f>IF(N285="znížená",J285,0)</f>
        <v>0</v>
      </c>
      <c r="BG285" s="86">
        <f>IF(N285="zákl. prenesená",J285,0)</f>
        <v>0</v>
      </c>
      <c r="BH285" s="86">
        <f>IF(N285="zníž. prenesená",J285,0)</f>
        <v>0</v>
      </c>
      <c r="BI285" s="86">
        <f>IF(N285="nulová",J285,0)</f>
        <v>0</v>
      </c>
      <c r="BJ285" s="2" t="s">
        <v>112</v>
      </c>
      <c r="BK285" s="86">
        <f>ROUND(I285*H285,2)</f>
        <v>0</v>
      </c>
      <c r="BL285" s="2" t="s">
        <v>204</v>
      </c>
      <c r="BM285" s="177" t="s">
        <v>429</v>
      </c>
    </row>
    <row r="286" spans="1:65" s="178" customFormat="1" x14ac:dyDescent="0.15">
      <c r="B286" s="179"/>
      <c r="D286" s="180" t="s">
        <v>206</v>
      </c>
      <c r="E286" s="181"/>
      <c r="F286" s="182" t="s">
        <v>430</v>
      </c>
      <c r="H286" s="183">
        <v>2.76</v>
      </c>
      <c r="I286" s="184"/>
      <c r="L286" s="179"/>
      <c r="M286" s="185"/>
      <c r="N286" s="186"/>
      <c r="O286" s="186"/>
      <c r="P286" s="186"/>
      <c r="Q286" s="186"/>
      <c r="R286" s="186"/>
      <c r="S286" s="186"/>
      <c r="T286" s="187"/>
      <c r="AT286" s="181" t="s">
        <v>206</v>
      </c>
      <c r="AU286" s="181" t="s">
        <v>112</v>
      </c>
      <c r="AV286" s="178" t="s">
        <v>112</v>
      </c>
      <c r="AW286" s="178" t="s">
        <v>29</v>
      </c>
      <c r="AX286" s="178" t="s">
        <v>76</v>
      </c>
      <c r="AY286" s="181" t="s">
        <v>199</v>
      </c>
    </row>
    <row r="287" spans="1:65" s="178" customFormat="1" x14ac:dyDescent="0.15">
      <c r="B287" s="179"/>
      <c r="D287" s="180" t="s">
        <v>206</v>
      </c>
      <c r="E287" s="181"/>
      <c r="F287" s="182" t="s">
        <v>431</v>
      </c>
      <c r="H287" s="183">
        <v>2.1</v>
      </c>
      <c r="I287" s="184"/>
      <c r="L287" s="179"/>
      <c r="M287" s="185"/>
      <c r="N287" s="186"/>
      <c r="O287" s="186"/>
      <c r="P287" s="186"/>
      <c r="Q287" s="186"/>
      <c r="R287" s="186"/>
      <c r="S287" s="186"/>
      <c r="T287" s="187"/>
      <c r="AT287" s="181" t="s">
        <v>206</v>
      </c>
      <c r="AU287" s="181" t="s">
        <v>112</v>
      </c>
      <c r="AV287" s="178" t="s">
        <v>112</v>
      </c>
      <c r="AW287" s="178" t="s">
        <v>29</v>
      </c>
      <c r="AX287" s="178" t="s">
        <v>76</v>
      </c>
      <c r="AY287" s="181" t="s">
        <v>199</v>
      </c>
    </row>
    <row r="288" spans="1:65" s="178" customFormat="1" x14ac:dyDescent="0.15">
      <c r="B288" s="179"/>
      <c r="D288" s="180" t="s">
        <v>206</v>
      </c>
      <c r="E288" s="181"/>
      <c r="F288" s="182" t="s">
        <v>432</v>
      </c>
      <c r="H288" s="183">
        <v>2.4</v>
      </c>
      <c r="I288" s="184"/>
      <c r="L288" s="179"/>
      <c r="M288" s="185"/>
      <c r="N288" s="186"/>
      <c r="O288" s="186"/>
      <c r="P288" s="186"/>
      <c r="Q288" s="186"/>
      <c r="R288" s="186"/>
      <c r="S288" s="186"/>
      <c r="T288" s="187"/>
      <c r="AT288" s="181" t="s">
        <v>206</v>
      </c>
      <c r="AU288" s="181" t="s">
        <v>112</v>
      </c>
      <c r="AV288" s="178" t="s">
        <v>112</v>
      </c>
      <c r="AW288" s="178" t="s">
        <v>29</v>
      </c>
      <c r="AX288" s="178" t="s">
        <v>76</v>
      </c>
      <c r="AY288" s="181" t="s">
        <v>199</v>
      </c>
    </row>
    <row r="289" spans="1:65" s="188" customFormat="1" x14ac:dyDescent="0.15">
      <c r="B289" s="189"/>
      <c r="D289" s="180" t="s">
        <v>206</v>
      </c>
      <c r="E289" s="190"/>
      <c r="F289" s="191" t="s">
        <v>222</v>
      </c>
      <c r="H289" s="192">
        <v>7.26</v>
      </c>
      <c r="I289" s="193"/>
      <c r="L289" s="189"/>
      <c r="M289" s="194"/>
      <c r="N289" s="195"/>
      <c r="O289" s="195"/>
      <c r="P289" s="195"/>
      <c r="Q289" s="195"/>
      <c r="R289" s="195"/>
      <c r="S289" s="195"/>
      <c r="T289" s="196"/>
      <c r="AT289" s="190" t="s">
        <v>206</v>
      </c>
      <c r="AU289" s="190" t="s">
        <v>112</v>
      </c>
      <c r="AV289" s="188" t="s">
        <v>204</v>
      </c>
      <c r="AW289" s="188" t="s">
        <v>29</v>
      </c>
      <c r="AX289" s="188" t="s">
        <v>84</v>
      </c>
      <c r="AY289" s="190" t="s">
        <v>199</v>
      </c>
    </row>
    <row r="290" spans="1:65" s="19" customFormat="1" ht="21.75" customHeight="1" x14ac:dyDescent="0.15">
      <c r="A290" s="17"/>
      <c r="B290" s="129"/>
      <c r="C290" s="165" t="s">
        <v>433</v>
      </c>
      <c r="D290" s="165" t="s">
        <v>201</v>
      </c>
      <c r="E290" s="166" t="s">
        <v>434</v>
      </c>
      <c r="F290" s="167" t="s">
        <v>435</v>
      </c>
      <c r="G290" s="168" t="s">
        <v>215</v>
      </c>
      <c r="H290" s="169">
        <v>4.2</v>
      </c>
      <c r="I290" s="170"/>
      <c r="J290" s="171"/>
      <c r="K290" s="172"/>
      <c r="L290" s="18"/>
      <c r="M290" s="173"/>
      <c r="N290" s="174" t="s">
        <v>41</v>
      </c>
      <c r="O290" s="46"/>
      <c r="P290" s="175">
        <f>O290*H290</f>
        <v>0</v>
      </c>
      <c r="Q290" s="175">
        <v>0</v>
      </c>
      <c r="R290" s="175">
        <f>Q290*H290</f>
        <v>0</v>
      </c>
      <c r="S290" s="175">
        <v>0</v>
      </c>
      <c r="T290" s="176">
        <f>S290*H290</f>
        <v>0</v>
      </c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R290" s="177" t="s">
        <v>204</v>
      </c>
      <c r="AT290" s="177" t="s">
        <v>201</v>
      </c>
      <c r="AU290" s="177" t="s">
        <v>112</v>
      </c>
      <c r="AY290" s="2" t="s">
        <v>199</v>
      </c>
      <c r="BE290" s="86">
        <f>IF(N290="základná",J290,0)</f>
        <v>0</v>
      </c>
      <c r="BF290" s="86">
        <f>IF(N290="znížená",J290,0)</f>
        <v>0</v>
      </c>
      <c r="BG290" s="86">
        <f>IF(N290="zákl. prenesená",J290,0)</f>
        <v>0</v>
      </c>
      <c r="BH290" s="86">
        <f>IF(N290="zníž. prenesená",J290,0)</f>
        <v>0</v>
      </c>
      <c r="BI290" s="86">
        <f>IF(N290="nulová",J290,0)</f>
        <v>0</v>
      </c>
      <c r="BJ290" s="2" t="s">
        <v>112</v>
      </c>
      <c r="BK290" s="86">
        <f>ROUND(I290*H290,2)</f>
        <v>0</v>
      </c>
      <c r="BL290" s="2" t="s">
        <v>204</v>
      </c>
      <c r="BM290" s="177" t="s">
        <v>436</v>
      </c>
    </row>
    <row r="291" spans="1:65" s="178" customFormat="1" x14ac:dyDescent="0.15">
      <c r="B291" s="179"/>
      <c r="D291" s="180" t="s">
        <v>206</v>
      </c>
      <c r="E291" s="181"/>
      <c r="F291" s="182" t="s">
        <v>437</v>
      </c>
      <c r="H291" s="183">
        <v>4.2</v>
      </c>
      <c r="I291" s="184"/>
      <c r="L291" s="179"/>
      <c r="M291" s="185"/>
      <c r="N291" s="186"/>
      <c r="O291" s="186"/>
      <c r="P291" s="186"/>
      <c r="Q291" s="186"/>
      <c r="R291" s="186"/>
      <c r="S291" s="186"/>
      <c r="T291" s="187"/>
      <c r="AT291" s="181" t="s">
        <v>206</v>
      </c>
      <c r="AU291" s="181" t="s">
        <v>112</v>
      </c>
      <c r="AV291" s="178" t="s">
        <v>112</v>
      </c>
      <c r="AW291" s="178" t="s">
        <v>29</v>
      </c>
      <c r="AX291" s="178" t="s">
        <v>84</v>
      </c>
      <c r="AY291" s="181" t="s">
        <v>199</v>
      </c>
    </row>
    <row r="292" spans="1:65" s="19" customFormat="1" ht="33" customHeight="1" x14ac:dyDescent="0.15">
      <c r="A292" s="17"/>
      <c r="B292" s="129"/>
      <c r="C292" s="165" t="s">
        <v>438</v>
      </c>
      <c r="D292" s="165" t="s">
        <v>201</v>
      </c>
      <c r="E292" s="166" t="s">
        <v>439</v>
      </c>
      <c r="F292" s="167" t="s">
        <v>440</v>
      </c>
      <c r="G292" s="168" t="s">
        <v>240</v>
      </c>
      <c r="H292" s="169">
        <v>1</v>
      </c>
      <c r="I292" s="170"/>
      <c r="J292" s="171"/>
      <c r="K292" s="172"/>
      <c r="L292" s="18"/>
      <c r="M292" s="173"/>
      <c r="N292" s="174" t="s">
        <v>41</v>
      </c>
      <c r="O292" s="46"/>
      <c r="P292" s="175">
        <f>O292*H292</f>
        <v>0</v>
      </c>
      <c r="Q292" s="175">
        <v>1.6167899999999999</v>
      </c>
      <c r="R292" s="175">
        <f>Q292*H292</f>
        <v>1.6167899999999999</v>
      </c>
      <c r="S292" s="175">
        <v>0</v>
      </c>
      <c r="T292" s="176">
        <f>S292*H292</f>
        <v>0</v>
      </c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R292" s="177" t="s">
        <v>204</v>
      </c>
      <c r="AT292" s="177" t="s">
        <v>201</v>
      </c>
      <c r="AU292" s="177" t="s">
        <v>112</v>
      </c>
      <c r="AY292" s="2" t="s">
        <v>199</v>
      </c>
      <c r="BE292" s="86">
        <f>IF(N292="základná",J292,0)</f>
        <v>0</v>
      </c>
      <c r="BF292" s="86">
        <f>IF(N292="znížená",J292,0)</f>
        <v>0</v>
      </c>
      <c r="BG292" s="86">
        <f>IF(N292="zákl. prenesená",J292,0)</f>
        <v>0</v>
      </c>
      <c r="BH292" s="86">
        <f>IF(N292="zníž. prenesená",J292,0)</f>
        <v>0</v>
      </c>
      <c r="BI292" s="86">
        <f>IF(N292="nulová",J292,0)</f>
        <v>0</v>
      </c>
      <c r="BJ292" s="2" t="s">
        <v>112</v>
      </c>
      <c r="BK292" s="86">
        <f>ROUND(I292*H292,2)</f>
        <v>0</v>
      </c>
      <c r="BL292" s="2" t="s">
        <v>204</v>
      </c>
      <c r="BM292" s="177" t="s">
        <v>441</v>
      </c>
    </row>
    <row r="293" spans="1:65" s="178" customFormat="1" x14ac:dyDescent="0.15">
      <c r="B293" s="179"/>
      <c r="D293" s="180" t="s">
        <v>206</v>
      </c>
      <c r="E293" s="181"/>
      <c r="F293" s="182" t="s">
        <v>442</v>
      </c>
      <c r="H293" s="183">
        <v>1</v>
      </c>
      <c r="I293" s="184"/>
      <c r="L293" s="179"/>
      <c r="M293" s="185"/>
      <c r="N293" s="186"/>
      <c r="O293" s="186"/>
      <c r="P293" s="186"/>
      <c r="Q293" s="186"/>
      <c r="R293" s="186"/>
      <c r="S293" s="186"/>
      <c r="T293" s="187"/>
      <c r="AT293" s="181" t="s">
        <v>206</v>
      </c>
      <c r="AU293" s="181" t="s">
        <v>112</v>
      </c>
      <c r="AV293" s="178" t="s">
        <v>112</v>
      </c>
      <c r="AW293" s="178" t="s">
        <v>29</v>
      </c>
      <c r="AX293" s="178" t="s">
        <v>84</v>
      </c>
      <c r="AY293" s="181" t="s">
        <v>199</v>
      </c>
    </row>
    <row r="294" spans="1:65" s="19" customFormat="1" ht="21.75" customHeight="1" x14ac:dyDescent="0.15">
      <c r="A294" s="17"/>
      <c r="B294" s="129"/>
      <c r="C294" s="165" t="s">
        <v>443</v>
      </c>
      <c r="D294" s="165" t="s">
        <v>201</v>
      </c>
      <c r="E294" s="166" t="s">
        <v>444</v>
      </c>
      <c r="F294" s="167" t="s">
        <v>445</v>
      </c>
      <c r="G294" s="168" t="s">
        <v>122</v>
      </c>
      <c r="H294" s="169">
        <v>59.82</v>
      </c>
      <c r="I294" s="170"/>
      <c r="J294" s="171"/>
      <c r="K294" s="172"/>
      <c r="L294" s="18"/>
      <c r="M294" s="173"/>
      <c r="N294" s="174" t="s">
        <v>41</v>
      </c>
      <c r="O294" s="46"/>
      <c r="P294" s="175">
        <f>O294*H294</f>
        <v>0</v>
      </c>
      <c r="Q294" s="175">
        <v>1.92E-3</v>
      </c>
      <c r="R294" s="175">
        <f>Q294*H294</f>
        <v>0.11485440000000001</v>
      </c>
      <c r="S294" s="175">
        <v>0</v>
      </c>
      <c r="T294" s="176">
        <f>S294*H294</f>
        <v>0</v>
      </c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R294" s="177" t="s">
        <v>204</v>
      </c>
      <c r="AT294" s="177" t="s">
        <v>201</v>
      </c>
      <c r="AU294" s="177" t="s">
        <v>112</v>
      </c>
      <c r="AY294" s="2" t="s">
        <v>199</v>
      </c>
      <c r="BE294" s="86">
        <f>IF(N294="základná",J294,0)</f>
        <v>0</v>
      </c>
      <c r="BF294" s="86">
        <f>IF(N294="znížená",J294,0)</f>
        <v>0</v>
      </c>
      <c r="BG294" s="86">
        <f>IF(N294="zákl. prenesená",J294,0)</f>
        <v>0</v>
      </c>
      <c r="BH294" s="86">
        <f>IF(N294="zníž. prenesená",J294,0)</f>
        <v>0</v>
      </c>
      <c r="BI294" s="86">
        <f>IF(N294="nulová",J294,0)</f>
        <v>0</v>
      </c>
      <c r="BJ294" s="2" t="s">
        <v>112</v>
      </c>
      <c r="BK294" s="86">
        <f>ROUND(I294*H294,2)</f>
        <v>0</v>
      </c>
      <c r="BL294" s="2" t="s">
        <v>204</v>
      </c>
      <c r="BM294" s="177" t="s">
        <v>446</v>
      </c>
    </row>
    <row r="295" spans="1:65" s="178" customFormat="1" x14ac:dyDescent="0.15">
      <c r="B295" s="179"/>
      <c r="D295" s="180" t="s">
        <v>206</v>
      </c>
      <c r="E295" s="181"/>
      <c r="F295" s="182" t="s">
        <v>447</v>
      </c>
      <c r="H295" s="183">
        <v>59.82</v>
      </c>
      <c r="I295" s="184"/>
      <c r="L295" s="179"/>
      <c r="M295" s="185"/>
      <c r="N295" s="186"/>
      <c r="O295" s="186"/>
      <c r="P295" s="186"/>
      <c r="Q295" s="186"/>
      <c r="R295" s="186"/>
      <c r="S295" s="186"/>
      <c r="T295" s="187"/>
      <c r="AT295" s="181" t="s">
        <v>206</v>
      </c>
      <c r="AU295" s="181" t="s">
        <v>112</v>
      </c>
      <c r="AV295" s="178" t="s">
        <v>112</v>
      </c>
      <c r="AW295" s="178" t="s">
        <v>29</v>
      </c>
      <c r="AX295" s="178" t="s">
        <v>84</v>
      </c>
      <c r="AY295" s="181" t="s">
        <v>199</v>
      </c>
    </row>
    <row r="296" spans="1:65" s="19" customFormat="1" ht="33" customHeight="1" x14ac:dyDescent="0.15">
      <c r="A296" s="17"/>
      <c r="B296" s="129"/>
      <c r="C296" s="165" t="s">
        <v>448</v>
      </c>
      <c r="D296" s="165" t="s">
        <v>201</v>
      </c>
      <c r="E296" s="166" t="s">
        <v>449</v>
      </c>
      <c r="F296" s="167" t="s">
        <v>450</v>
      </c>
      <c r="G296" s="168" t="s">
        <v>219</v>
      </c>
      <c r="H296" s="169">
        <v>0.28100000000000003</v>
      </c>
      <c r="I296" s="170"/>
      <c r="J296" s="171"/>
      <c r="K296" s="172"/>
      <c r="L296" s="18"/>
      <c r="M296" s="173"/>
      <c r="N296" s="174" t="s">
        <v>41</v>
      </c>
      <c r="O296" s="46"/>
      <c r="P296" s="175">
        <f>O296*H296</f>
        <v>0</v>
      </c>
      <c r="Q296" s="175">
        <v>0</v>
      </c>
      <c r="R296" s="175">
        <f>Q296*H296</f>
        <v>0</v>
      </c>
      <c r="S296" s="175">
        <v>2.3849999999999998</v>
      </c>
      <c r="T296" s="176">
        <f>S296*H296</f>
        <v>0.67018500000000003</v>
      </c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R296" s="177" t="s">
        <v>204</v>
      </c>
      <c r="AT296" s="177" t="s">
        <v>201</v>
      </c>
      <c r="AU296" s="177" t="s">
        <v>112</v>
      </c>
      <c r="AY296" s="2" t="s">
        <v>199</v>
      </c>
      <c r="BE296" s="86">
        <f>IF(N296="základná",J296,0)</f>
        <v>0</v>
      </c>
      <c r="BF296" s="86">
        <f>IF(N296="znížená",J296,0)</f>
        <v>0</v>
      </c>
      <c r="BG296" s="86">
        <f>IF(N296="zákl. prenesená",J296,0)</f>
        <v>0</v>
      </c>
      <c r="BH296" s="86">
        <f>IF(N296="zníž. prenesená",J296,0)</f>
        <v>0</v>
      </c>
      <c r="BI296" s="86">
        <f>IF(N296="nulová",J296,0)</f>
        <v>0</v>
      </c>
      <c r="BJ296" s="2" t="s">
        <v>112</v>
      </c>
      <c r="BK296" s="86">
        <f>ROUND(I296*H296,2)</f>
        <v>0</v>
      </c>
      <c r="BL296" s="2" t="s">
        <v>204</v>
      </c>
      <c r="BM296" s="177" t="s">
        <v>451</v>
      </c>
    </row>
    <row r="297" spans="1:65" s="178" customFormat="1" x14ac:dyDescent="0.15">
      <c r="B297" s="179"/>
      <c r="D297" s="180" t="s">
        <v>206</v>
      </c>
      <c r="E297" s="181"/>
      <c r="F297" s="182" t="s">
        <v>452</v>
      </c>
      <c r="H297" s="183">
        <v>0.28097949999999999</v>
      </c>
      <c r="I297" s="184"/>
      <c r="L297" s="179"/>
      <c r="M297" s="185"/>
      <c r="N297" s="186"/>
      <c r="O297" s="186"/>
      <c r="P297" s="186"/>
      <c r="Q297" s="186"/>
      <c r="R297" s="186"/>
      <c r="S297" s="186"/>
      <c r="T297" s="187"/>
      <c r="AT297" s="181" t="s">
        <v>206</v>
      </c>
      <c r="AU297" s="181" t="s">
        <v>112</v>
      </c>
      <c r="AV297" s="178" t="s">
        <v>112</v>
      </c>
      <c r="AW297" s="178" t="s">
        <v>29</v>
      </c>
      <c r="AX297" s="178" t="s">
        <v>84</v>
      </c>
      <c r="AY297" s="181" t="s">
        <v>199</v>
      </c>
    </row>
    <row r="298" spans="1:65" s="19" customFormat="1" ht="33" customHeight="1" x14ac:dyDescent="0.15">
      <c r="A298" s="17"/>
      <c r="B298" s="129"/>
      <c r="C298" s="165" t="s">
        <v>453</v>
      </c>
      <c r="D298" s="165" t="s">
        <v>201</v>
      </c>
      <c r="E298" s="166" t="s">
        <v>454</v>
      </c>
      <c r="F298" s="167" t="s">
        <v>455</v>
      </c>
      <c r="G298" s="168" t="s">
        <v>122</v>
      </c>
      <c r="H298" s="169">
        <v>14.17</v>
      </c>
      <c r="I298" s="170"/>
      <c r="J298" s="171"/>
      <c r="K298" s="172"/>
      <c r="L298" s="18"/>
      <c r="M298" s="173"/>
      <c r="N298" s="174" t="s">
        <v>41</v>
      </c>
      <c r="O298" s="46"/>
      <c r="P298" s="175">
        <f>O298*H298</f>
        <v>0</v>
      </c>
      <c r="Q298" s="175">
        <v>0</v>
      </c>
      <c r="R298" s="175">
        <f>Q298*H298</f>
        <v>0</v>
      </c>
      <c r="S298" s="175">
        <v>0.02</v>
      </c>
      <c r="T298" s="176">
        <f>S298*H298</f>
        <v>0.28339999999999999</v>
      </c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R298" s="177" t="s">
        <v>204</v>
      </c>
      <c r="AT298" s="177" t="s">
        <v>201</v>
      </c>
      <c r="AU298" s="177" t="s">
        <v>112</v>
      </c>
      <c r="AY298" s="2" t="s">
        <v>199</v>
      </c>
      <c r="BE298" s="86">
        <f>IF(N298="základná",J298,0)</f>
        <v>0</v>
      </c>
      <c r="BF298" s="86">
        <f>IF(N298="znížená",J298,0)</f>
        <v>0</v>
      </c>
      <c r="BG298" s="86">
        <f>IF(N298="zákl. prenesená",J298,0)</f>
        <v>0</v>
      </c>
      <c r="BH298" s="86">
        <f>IF(N298="zníž. prenesená",J298,0)</f>
        <v>0</v>
      </c>
      <c r="BI298" s="86">
        <f>IF(N298="nulová",J298,0)</f>
        <v>0</v>
      </c>
      <c r="BJ298" s="2" t="s">
        <v>112</v>
      </c>
      <c r="BK298" s="86">
        <f>ROUND(I298*H298,2)</f>
        <v>0</v>
      </c>
      <c r="BL298" s="2" t="s">
        <v>204</v>
      </c>
      <c r="BM298" s="177" t="s">
        <v>456</v>
      </c>
    </row>
    <row r="299" spans="1:65" s="178" customFormat="1" x14ac:dyDescent="0.15">
      <c r="B299" s="179"/>
      <c r="D299" s="180" t="s">
        <v>206</v>
      </c>
      <c r="E299" s="181"/>
      <c r="F299" s="182" t="s">
        <v>457</v>
      </c>
      <c r="H299" s="183">
        <v>10.199999999999999</v>
      </c>
      <c r="I299" s="184"/>
      <c r="L299" s="179"/>
      <c r="M299" s="185"/>
      <c r="N299" s="186"/>
      <c r="O299" s="186"/>
      <c r="P299" s="186"/>
      <c r="Q299" s="186"/>
      <c r="R299" s="186"/>
      <c r="S299" s="186"/>
      <c r="T299" s="187"/>
      <c r="AT299" s="181" t="s">
        <v>206</v>
      </c>
      <c r="AU299" s="181" t="s">
        <v>112</v>
      </c>
      <c r="AV299" s="178" t="s">
        <v>112</v>
      </c>
      <c r="AW299" s="178" t="s">
        <v>29</v>
      </c>
      <c r="AX299" s="178" t="s">
        <v>76</v>
      </c>
      <c r="AY299" s="181" t="s">
        <v>199</v>
      </c>
    </row>
    <row r="300" spans="1:65" s="178" customFormat="1" x14ac:dyDescent="0.15">
      <c r="B300" s="179"/>
      <c r="D300" s="180" t="s">
        <v>206</v>
      </c>
      <c r="E300" s="181"/>
      <c r="F300" s="182" t="s">
        <v>458</v>
      </c>
      <c r="H300" s="183">
        <v>1.22</v>
      </c>
      <c r="I300" s="184"/>
      <c r="L300" s="179"/>
      <c r="M300" s="185"/>
      <c r="N300" s="186"/>
      <c r="O300" s="186"/>
      <c r="P300" s="186"/>
      <c r="Q300" s="186"/>
      <c r="R300" s="186"/>
      <c r="S300" s="186"/>
      <c r="T300" s="187"/>
      <c r="AT300" s="181" t="s">
        <v>206</v>
      </c>
      <c r="AU300" s="181" t="s">
        <v>112</v>
      </c>
      <c r="AV300" s="178" t="s">
        <v>112</v>
      </c>
      <c r="AW300" s="178" t="s">
        <v>29</v>
      </c>
      <c r="AX300" s="178" t="s">
        <v>76</v>
      </c>
      <c r="AY300" s="181" t="s">
        <v>199</v>
      </c>
    </row>
    <row r="301" spans="1:65" s="178" customFormat="1" x14ac:dyDescent="0.15">
      <c r="B301" s="179"/>
      <c r="D301" s="180" t="s">
        <v>206</v>
      </c>
      <c r="E301" s="181"/>
      <c r="F301" s="182" t="s">
        <v>459</v>
      </c>
      <c r="H301" s="183">
        <v>2.75</v>
      </c>
      <c r="I301" s="184"/>
      <c r="L301" s="179"/>
      <c r="M301" s="185"/>
      <c r="N301" s="186"/>
      <c r="O301" s="186"/>
      <c r="P301" s="186"/>
      <c r="Q301" s="186"/>
      <c r="R301" s="186"/>
      <c r="S301" s="186"/>
      <c r="T301" s="187"/>
      <c r="AT301" s="181" t="s">
        <v>206</v>
      </c>
      <c r="AU301" s="181" t="s">
        <v>112</v>
      </c>
      <c r="AV301" s="178" t="s">
        <v>112</v>
      </c>
      <c r="AW301" s="178" t="s">
        <v>29</v>
      </c>
      <c r="AX301" s="178" t="s">
        <v>76</v>
      </c>
      <c r="AY301" s="181" t="s">
        <v>199</v>
      </c>
    </row>
    <row r="302" spans="1:65" s="188" customFormat="1" x14ac:dyDescent="0.15">
      <c r="B302" s="189"/>
      <c r="D302" s="180" t="s">
        <v>206</v>
      </c>
      <c r="E302" s="190"/>
      <c r="F302" s="191" t="s">
        <v>222</v>
      </c>
      <c r="H302" s="192">
        <v>14.17</v>
      </c>
      <c r="I302" s="193"/>
      <c r="L302" s="189"/>
      <c r="M302" s="194"/>
      <c r="N302" s="195"/>
      <c r="O302" s="195"/>
      <c r="P302" s="195"/>
      <c r="Q302" s="195"/>
      <c r="R302" s="195"/>
      <c r="S302" s="195"/>
      <c r="T302" s="196"/>
      <c r="AT302" s="190" t="s">
        <v>206</v>
      </c>
      <c r="AU302" s="190" t="s">
        <v>112</v>
      </c>
      <c r="AV302" s="188" t="s">
        <v>204</v>
      </c>
      <c r="AW302" s="188" t="s">
        <v>29</v>
      </c>
      <c r="AX302" s="188" t="s">
        <v>84</v>
      </c>
      <c r="AY302" s="190" t="s">
        <v>199</v>
      </c>
    </row>
    <row r="303" spans="1:65" s="19" customFormat="1" ht="33" customHeight="1" x14ac:dyDescent="0.15">
      <c r="A303" s="17"/>
      <c r="B303" s="129"/>
      <c r="C303" s="165" t="s">
        <v>460</v>
      </c>
      <c r="D303" s="165" t="s">
        <v>201</v>
      </c>
      <c r="E303" s="166" t="s">
        <v>461</v>
      </c>
      <c r="F303" s="167" t="s">
        <v>462</v>
      </c>
      <c r="G303" s="168" t="s">
        <v>122</v>
      </c>
      <c r="H303" s="169">
        <v>1.81</v>
      </c>
      <c r="I303" s="170"/>
      <c r="J303" s="171"/>
      <c r="K303" s="172"/>
      <c r="L303" s="18"/>
      <c r="M303" s="173"/>
      <c r="N303" s="174" t="s">
        <v>41</v>
      </c>
      <c r="O303" s="46"/>
      <c r="P303" s="175">
        <f>O303*H303</f>
        <v>0</v>
      </c>
      <c r="Q303" s="175">
        <v>0</v>
      </c>
      <c r="R303" s="175">
        <f>Q303*H303</f>
        <v>0</v>
      </c>
      <c r="S303" s="175">
        <v>6.5000000000000002E-2</v>
      </c>
      <c r="T303" s="176">
        <f>S303*H303</f>
        <v>0.11765</v>
      </c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R303" s="177" t="s">
        <v>204</v>
      </c>
      <c r="AT303" s="177" t="s">
        <v>201</v>
      </c>
      <c r="AU303" s="177" t="s">
        <v>112</v>
      </c>
      <c r="AY303" s="2" t="s">
        <v>199</v>
      </c>
      <c r="BE303" s="86">
        <f>IF(N303="základná",J303,0)</f>
        <v>0</v>
      </c>
      <c r="BF303" s="86">
        <f>IF(N303="znížená",J303,0)</f>
        <v>0</v>
      </c>
      <c r="BG303" s="86">
        <f>IF(N303="zákl. prenesená",J303,0)</f>
        <v>0</v>
      </c>
      <c r="BH303" s="86">
        <f>IF(N303="zníž. prenesená",J303,0)</f>
        <v>0</v>
      </c>
      <c r="BI303" s="86">
        <f>IF(N303="nulová",J303,0)</f>
        <v>0</v>
      </c>
      <c r="BJ303" s="2" t="s">
        <v>112</v>
      </c>
      <c r="BK303" s="86">
        <f>ROUND(I303*H303,2)</f>
        <v>0</v>
      </c>
      <c r="BL303" s="2" t="s">
        <v>204</v>
      </c>
      <c r="BM303" s="177" t="s">
        <v>463</v>
      </c>
    </row>
    <row r="304" spans="1:65" s="178" customFormat="1" x14ac:dyDescent="0.15">
      <c r="B304" s="179"/>
      <c r="D304" s="180" t="s">
        <v>206</v>
      </c>
      <c r="E304" s="181"/>
      <c r="F304" s="182" t="s">
        <v>464</v>
      </c>
      <c r="H304" s="183">
        <v>1.81</v>
      </c>
      <c r="I304" s="184"/>
      <c r="L304" s="179"/>
      <c r="M304" s="185"/>
      <c r="N304" s="186"/>
      <c r="O304" s="186"/>
      <c r="P304" s="186"/>
      <c r="Q304" s="186"/>
      <c r="R304" s="186"/>
      <c r="S304" s="186"/>
      <c r="T304" s="187"/>
      <c r="AT304" s="181" t="s">
        <v>206</v>
      </c>
      <c r="AU304" s="181" t="s">
        <v>112</v>
      </c>
      <c r="AV304" s="178" t="s">
        <v>112</v>
      </c>
      <c r="AW304" s="178" t="s">
        <v>29</v>
      </c>
      <c r="AX304" s="178" t="s">
        <v>76</v>
      </c>
      <c r="AY304" s="181" t="s">
        <v>199</v>
      </c>
    </row>
    <row r="305" spans="1:65" s="188" customFormat="1" x14ac:dyDescent="0.15">
      <c r="B305" s="189"/>
      <c r="D305" s="180" t="s">
        <v>206</v>
      </c>
      <c r="E305" s="190"/>
      <c r="F305" s="191" t="s">
        <v>222</v>
      </c>
      <c r="H305" s="192">
        <v>1.81</v>
      </c>
      <c r="I305" s="193"/>
      <c r="L305" s="189"/>
      <c r="M305" s="194"/>
      <c r="N305" s="195"/>
      <c r="O305" s="195"/>
      <c r="P305" s="195"/>
      <c r="Q305" s="195"/>
      <c r="R305" s="195"/>
      <c r="S305" s="195"/>
      <c r="T305" s="196"/>
      <c r="AT305" s="190" t="s">
        <v>206</v>
      </c>
      <c r="AU305" s="190" t="s">
        <v>112</v>
      </c>
      <c r="AV305" s="188" t="s">
        <v>204</v>
      </c>
      <c r="AW305" s="188" t="s">
        <v>29</v>
      </c>
      <c r="AX305" s="188" t="s">
        <v>84</v>
      </c>
      <c r="AY305" s="190" t="s">
        <v>199</v>
      </c>
    </row>
    <row r="306" spans="1:65" s="19" customFormat="1" ht="33" customHeight="1" x14ac:dyDescent="0.15">
      <c r="A306" s="17"/>
      <c r="B306" s="129"/>
      <c r="C306" s="165" t="s">
        <v>465</v>
      </c>
      <c r="D306" s="165" t="s">
        <v>201</v>
      </c>
      <c r="E306" s="166" t="s">
        <v>466</v>
      </c>
      <c r="F306" s="167" t="s">
        <v>467</v>
      </c>
      <c r="G306" s="168" t="s">
        <v>122</v>
      </c>
      <c r="H306" s="169">
        <v>3.5259999999999998</v>
      </c>
      <c r="I306" s="170"/>
      <c r="J306" s="171"/>
      <c r="K306" s="172"/>
      <c r="L306" s="18"/>
      <c r="M306" s="173"/>
      <c r="N306" s="174" t="s">
        <v>41</v>
      </c>
      <c r="O306" s="46"/>
      <c r="P306" s="175">
        <f>O306*H306</f>
        <v>0</v>
      </c>
      <c r="Q306" s="175">
        <v>0</v>
      </c>
      <c r="R306" s="175">
        <f>Q306*H306</f>
        <v>0</v>
      </c>
      <c r="S306" s="175">
        <v>5.7000000000000002E-2</v>
      </c>
      <c r="T306" s="176">
        <f>S306*H306</f>
        <v>0.20098199999999999</v>
      </c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R306" s="177" t="s">
        <v>204</v>
      </c>
      <c r="AT306" s="177" t="s">
        <v>201</v>
      </c>
      <c r="AU306" s="177" t="s">
        <v>112</v>
      </c>
      <c r="AY306" s="2" t="s">
        <v>199</v>
      </c>
      <c r="BE306" s="86">
        <f>IF(N306="základná",J306,0)</f>
        <v>0</v>
      </c>
      <c r="BF306" s="86">
        <f>IF(N306="znížená",J306,0)</f>
        <v>0</v>
      </c>
      <c r="BG306" s="86">
        <f>IF(N306="zákl. prenesená",J306,0)</f>
        <v>0</v>
      </c>
      <c r="BH306" s="86">
        <f>IF(N306="zníž. prenesená",J306,0)</f>
        <v>0</v>
      </c>
      <c r="BI306" s="86">
        <f>IF(N306="nulová",J306,0)</f>
        <v>0</v>
      </c>
      <c r="BJ306" s="2" t="s">
        <v>112</v>
      </c>
      <c r="BK306" s="86">
        <f>ROUND(I306*H306,2)</f>
        <v>0</v>
      </c>
      <c r="BL306" s="2" t="s">
        <v>204</v>
      </c>
      <c r="BM306" s="177" t="s">
        <v>468</v>
      </c>
    </row>
    <row r="307" spans="1:65" s="178" customFormat="1" x14ac:dyDescent="0.15">
      <c r="B307" s="179"/>
      <c r="D307" s="180" t="s">
        <v>206</v>
      </c>
      <c r="E307" s="181"/>
      <c r="F307" s="182" t="s">
        <v>469</v>
      </c>
      <c r="H307" s="183">
        <v>0.8</v>
      </c>
      <c r="I307" s="184"/>
      <c r="L307" s="179"/>
      <c r="M307" s="185"/>
      <c r="N307" s="186"/>
      <c r="O307" s="186"/>
      <c r="P307" s="186"/>
      <c r="Q307" s="186"/>
      <c r="R307" s="186"/>
      <c r="S307" s="186"/>
      <c r="T307" s="187"/>
      <c r="AT307" s="181" t="s">
        <v>206</v>
      </c>
      <c r="AU307" s="181" t="s">
        <v>112</v>
      </c>
      <c r="AV307" s="178" t="s">
        <v>112</v>
      </c>
      <c r="AW307" s="178" t="s">
        <v>29</v>
      </c>
      <c r="AX307" s="178" t="s">
        <v>76</v>
      </c>
      <c r="AY307" s="181" t="s">
        <v>199</v>
      </c>
    </row>
    <row r="308" spans="1:65" s="178" customFormat="1" x14ac:dyDescent="0.15">
      <c r="B308" s="179"/>
      <c r="D308" s="180" t="s">
        <v>206</v>
      </c>
      <c r="E308" s="181"/>
      <c r="F308" s="182" t="s">
        <v>470</v>
      </c>
      <c r="H308" s="183">
        <v>0.78639999999999999</v>
      </c>
      <c r="I308" s="184"/>
      <c r="L308" s="179"/>
      <c r="M308" s="185"/>
      <c r="N308" s="186"/>
      <c r="O308" s="186"/>
      <c r="P308" s="186"/>
      <c r="Q308" s="186"/>
      <c r="R308" s="186"/>
      <c r="S308" s="186"/>
      <c r="T308" s="187"/>
      <c r="AT308" s="181" t="s">
        <v>206</v>
      </c>
      <c r="AU308" s="181" t="s">
        <v>112</v>
      </c>
      <c r="AV308" s="178" t="s">
        <v>112</v>
      </c>
      <c r="AW308" s="178" t="s">
        <v>29</v>
      </c>
      <c r="AX308" s="178" t="s">
        <v>76</v>
      </c>
      <c r="AY308" s="181" t="s">
        <v>199</v>
      </c>
    </row>
    <row r="309" spans="1:65" s="178" customFormat="1" x14ac:dyDescent="0.15">
      <c r="B309" s="179"/>
      <c r="D309" s="180" t="s">
        <v>206</v>
      </c>
      <c r="E309" s="181"/>
      <c r="F309" s="182" t="s">
        <v>471</v>
      </c>
      <c r="H309" s="183">
        <v>1.9398</v>
      </c>
      <c r="I309" s="184"/>
      <c r="L309" s="179"/>
      <c r="M309" s="185"/>
      <c r="N309" s="186"/>
      <c r="O309" s="186"/>
      <c r="P309" s="186"/>
      <c r="Q309" s="186"/>
      <c r="R309" s="186"/>
      <c r="S309" s="186"/>
      <c r="T309" s="187"/>
      <c r="AT309" s="181" t="s">
        <v>206</v>
      </c>
      <c r="AU309" s="181" t="s">
        <v>112</v>
      </c>
      <c r="AV309" s="178" t="s">
        <v>112</v>
      </c>
      <c r="AW309" s="178" t="s">
        <v>29</v>
      </c>
      <c r="AX309" s="178" t="s">
        <v>76</v>
      </c>
      <c r="AY309" s="181" t="s">
        <v>199</v>
      </c>
    </row>
    <row r="310" spans="1:65" s="188" customFormat="1" x14ac:dyDescent="0.15">
      <c r="B310" s="189"/>
      <c r="D310" s="180" t="s">
        <v>206</v>
      </c>
      <c r="E310" s="190"/>
      <c r="F310" s="191" t="s">
        <v>222</v>
      </c>
      <c r="H310" s="192">
        <v>3.5261999999999998</v>
      </c>
      <c r="I310" s="193"/>
      <c r="L310" s="189"/>
      <c r="M310" s="194"/>
      <c r="N310" s="195"/>
      <c r="O310" s="195"/>
      <c r="P310" s="195"/>
      <c r="Q310" s="195"/>
      <c r="R310" s="195"/>
      <c r="S310" s="195"/>
      <c r="T310" s="196"/>
      <c r="AT310" s="190" t="s">
        <v>206</v>
      </c>
      <c r="AU310" s="190" t="s">
        <v>112</v>
      </c>
      <c r="AV310" s="188" t="s">
        <v>204</v>
      </c>
      <c r="AW310" s="188" t="s">
        <v>29</v>
      </c>
      <c r="AX310" s="188" t="s">
        <v>84</v>
      </c>
      <c r="AY310" s="190" t="s">
        <v>199</v>
      </c>
    </row>
    <row r="311" spans="1:65" s="19" customFormat="1" ht="21.75" customHeight="1" x14ac:dyDescent="0.15">
      <c r="A311" s="17"/>
      <c r="B311" s="129"/>
      <c r="C311" s="165" t="s">
        <v>472</v>
      </c>
      <c r="D311" s="165" t="s">
        <v>201</v>
      </c>
      <c r="E311" s="166" t="s">
        <v>473</v>
      </c>
      <c r="F311" s="167" t="s">
        <v>474</v>
      </c>
      <c r="G311" s="168" t="s">
        <v>240</v>
      </c>
      <c r="H311" s="169">
        <v>4</v>
      </c>
      <c r="I311" s="170"/>
      <c r="J311" s="171"/>
      <c r="K311" s="172"/>
      <c r="L311" s="18"/>
      <c r="M311" s="173"/>
      <c r="N311" s="174" t="s">
        <v>41</v>
      </c>
      <c r="O311" s="46"/>
      <c r="P311" s="175">
        <f>O311*H311</f>
        <v>0</v>
      </c>
      <c r="Q311" s="175">
        <v>0</v>
      </c>
      <c r="R311" s="175">
        <f>Q311*H311</f>
        <v>0</v>
      </c>
      <c r="S311" s="175">
        <v>1.2E-2</v>
      </c>
      <c r="T311" s="176">
        <f>S311*H311</f>
        <v>4.8000000000000001E-2</v>
      </c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R311" s="177" t="s">
        <v>204</v>
      </c>
      <c r="AT311" s="177" t="s">
        <v>201</v>
      </c>
      <c r="AU311" s="177" t="s">
        <v>112</v>
      </c>
      <c r="AY311" s="2" t="s">
        <v>199</v>
      </c>
      <c r="BE311" s="86">
        <f>IF(N311="základná",J311,0)</f>
        <v>0</v>
      </c>
      <c r="BF311" s="86">
        <f>IF(N311="znížená",J311,0)</f>
        <v>0</v>
      </c>
      <c r="BG311" s="86">
        <f>IF(N311="zákl. prenesená",J311,0)</f>
        <v>0</v>
      </c>
      <c r="BH311" s="86">
        <f>IF(N311="zníž. prenesená",J311,0)</f>
        <v>0</v>
      </c>
      <c r="BI311" s="86">
        <f>IF(N311="nulová",J311,0)</f>
        <v>0</v>
      </c>
      <c r="BJ311" s="2" t="s">
        <v>112</v>
      </c>
      <c r="BK311" s="86">
        <f>ROUND(I311*H311,2)</f>
        <v>0</v>
      </c>
      <c r="BL311" s="2" t="s">
        <v>204</v>
      </c>
      <c r="BM311" s="177" t="s">
        <v>475</v>
      </c>
    </row>
    <row r="312" spans="1:65" s="178" customFormat="1" x14ac:dyDescent="0.15">
      <c r="B312" s="179"/>
      <c r="D312" s="180" t="s">
        <v>206</v>
      </c>
      <c r="E312" s="181"/>
      <c r="F312" s="182" t="s">
        <v>476</v>
      </c>
      <c r="H312" s="183">
        <v>4</v>
      </c>
      <c r="I312" s="184"/>
      <c r="L312" s="179"/>
      <c r="M312" s="185"/>
      <c r="N312" s="186"/>
      <c r="O312" s="186"/>
      <c r="P312" s="186"/>
      <c r="Q312" s="186"/>
      <c r="R312" s="186"/>
      <c r="S312" s="186"/>
      <c r="T312" s="187"/>
      <c r="AT312" s="181" t="s">
        <v>206</v>
      </c>
      <c r="AU312" s="181" t="s">
        <v>112</v>
      </c>
      <c r="AV312" s="178" t="s">
        <v>112</v>
      </c>
      <c r="AW312" s="178" t="s">
        <v>29</v>
      </c>
      <c r="AX312" s="178" t="s">
        <v>84</v>
      </c>
      <c r="AY312" s="181" t="s">
        <v>199</v>
      </c>
    </row>
    <row r="313" spans="1:65" s="19" customFormat="1" ht="21.75" customHeight="1" x14ac:dyDescent="0.15">
      <c r="A313" s="17"/>
      <c r="B313" s="129"/>
      <c r="C313" s="165" t="s">
        <v>477</v>
      </c>
      <c r="D313" s="165" t="s">
        <v>201</v>
      </c>
      <c r="E313" s="166" t="s">
        <v>478</v>
      </c>
      <c r="F313" s="167" t="s">
        <v>479</v>
      </c>
      <c r="G313" s="168" t="s">
        <v>240</v>
      </c>
      <c r="H313" s="169">
        <v>1</v>
      </c>
      <c r="I313" s="170"/>
      <c r="J313" s="171"/>
      <c r="K313" s="172"/>
      <c r="L313" s="18"/>
      <c r="M313" s="173"/>
      <c r="N313" s="174" t="s">
        <v>41</v>
      </c>
      <c r="O313" s="46"/>
      <c r="P313" s="175">
        <f>O313*H313</f>
        <v>0</v>
      </c>
      <c r="Q313" s="175">
        <v>0</v>
      </c>
      <c r="R313" s="175">
        <f>Q313*H313</f>
        <v>0</v>
      </c>
      <c r="S313" s="175">
        <v>1.6E-2</v>
      </c>
      <c r="T313" s="176">
        <f>S313*H313</f>
        <v>1.6E-2</v>
      </c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R313" s="177" t="s">
        <v>204</v>
      </c>
      <c r="AT313" s="177" t="s">
        <v>201</v>
      </c>
      <c r="AU313" s="177" t="s">
        <v>112</v>
      </c>
      <c r="AY313" s="2" t="s">
        <v>199</v>
      </c>
      <c r="BE313" s="86">
        <f>IF(N313="základná",J313,0)</f>
        <v>0</v>
      </c>
      <c r="BF313" s="86">
        <f>IF(N313="znížená",J313,0)</f>
        <v>0</v>
      </c>
      <c r="BG313" s="86">
        <f>IF(N313="zákl. prenesená",J313,0)</f>
        <v>0</v>
      </c>
      <c r="BH313" s="86">
        <f>IF(N313="zníž. prenesená",J313,0)</f>
        <v>0</v>
      </c>
      <c r="BI313" s="86">
        <f>IF(N313="nulová",J313,0)</f>
        <v>0</v>
      </c>
      <c r="BJ313" s="2" t="s">
        <v>112</v>
      </c>
      <c r="BK313" s="86">
        <f>ROUND(I313*H313,2)</f>
        <v>0</v>
      </c>
      <c r="BL313" s="2" t="s">
        <v>204</v>
      </c>
      <c r="BM313" s="177" t="s">
        <v>480</v>
      </c>
    </row>
    <row r="314" spans="1:65" s="178" customFormat="1" x14ac:dyDescent="0.15">
      <c r="B314" s="179"/>
      <c r="D314" s="180" t="s">
        <v>206</v>
      </c>
      <c r="E314" s="181"/>
      <c r="F314" s="182" t="s">
        <v>84</v>
      </c>
      <c r="H314" s="183">
        <v>1</v>
      </c>
      <c r="I314" s="184"/>
      <c r="L314" s="179"/>
      <c r="M314" s="185"/>
      <c r="N314" s="186"/>
      <c r="O314" s="186"/>
      <c r="P314" s="186"/>
      <c r="Q314" s="186"/>
      <c r="R314" s="186"/>
      <c r="S314" s="186"/>
      <c r="T314" s="187"/>
      <c r="AT314" s="181" t="s">
        <v>206</v>
      </c>
      <c r="AU314" s="181" t="s">
        <v>112</v>
      </c>
      <c r="AV314" s="178" t="s">
        <v>112</v>
      </c>
      <c r="AW314" s="178" t="s">
        <v>29</v>
      </c>
      <c r="AX314" s="178" t="s">
        <v>84</v>
      </c>
      <c r="AY314" s="181" t="s">
        <v>199</v>
      </c>
    </row>
    <row r="315" spans="1:65" s="19" customFormat="1" ht="21.75" customHeight="1" x14ac:dyDescent="0.15">
      <c r="A315" s="17"/>
      <c r="B315" s="129"/>
      <c r="C315" s="165" t="s">
        <v>481</v>
      </c>
      <c r="D315" s="165" t="s">
        <v>201</v>
      </c>
      <c r="E315" s="166" t="s">
        <v>482</v>
      </c>
      <c r="F315" s="167" t="s">
        <v>483</v>
      </c>
      <c r="G315" s="168" t="s">
        <v>215</v>
      </c>
      <c r="H315" s="169">
        <v>25.155999999999999</v>
      </c>
      <c r="I315" s="170"/>
      <c r="J315" s="171"/>
      <c r="K315" s="172"/>
      <c r="L315" s="18"/>
      <c r="M315" s="173"/>
      <c r="N315" s="174" t="s">
        <v>41</v>
      </c>
      <c r="O315" s="46"/>
      <c r="P315" s="175">
        <f>O315*H315</f>
        <v>0</v>
      </c>
      <c r="Q315" s="175">
        <v>0</v>
      </c>
      <c r="R315" s="175">
        <f>Q315*H315</f>
        <v>0</v>
      </c>
      <c r="S315" s="175">
        <v>8.0000000000000002E-3</v>
      </c>
      <c r="T315" s="176">
        <f>S315*H315</f>
        <v>0.20124799999999998</v>
      </c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R315" s="177" t="s">
        <v>204</v>
      </c>
      <c r="AT315" s="177" t="s">
        <v>201</v>
      </c>
      <c r="AU315" s="177" t="s">
        <v>112</v>
      </c>
      <c r="AY315" s="2" t="s">
        <v>199</v>
      </c>
      <c r="BE315" s="86">
        <f>IF(N315="základná",J315,0)</f>
        <v>0</v>
      </c>
      <c r="BF315" s="86">
        <f>IF(N315="znížená",J315,0)</f>
        <v>0</v>
      </c>
      <c r="BG315" s="86">
        <f>IF(N315="zákl. prenesená",J315,0)</f>
        <v>0</v>
      </c>
      <c r="BH315" s="86">
        <f>IF(N315="zníž. prenesená",J315,0)</f>
        <v>0</v>
      </c>
      <c r="BI315" s="86">
        <f>IF(N315="nulová",J315,0)</f>
        <v>0</v>
      </c>
      <c r="BJ315" s="2" t="s">
        <v>112</v>
      </c>
      <c r="BK315" s="86">
        <f>ROUND(I315*H315,2)</f>
        <v>0</v>
      </c>
      <c r="BL315" s="2" t="s">
        <v>204</v>
      </c>
      <c r="BM315" s="177" t="s">
        <v>484</v>
      </c>
    </row>
    <row r="316" spans="1:65" s="178" customFormat="1" x14ac:dyDescent="0.15">
      <c r="B316" s="179"/>
      <c r="D316" s="180" t="s">
        <v>206</v>
      </c>
      <c r="E316" s="181"/>
      <c r="F316" s="182" t="s">
        <v>485</v>
      </c>
      <c r="H316" s="183">
        <v>5.42</v>
      </c>
      <c r="I316" s="184"/>
      <c r="L316" s="179"/>
      <c r="M316" s="185"/>
      <c r="N316" s="186"/>
      <c r="O316" s="186"/>
      <c r="P316" s="186"/>
      <c r="Q316" s="186"/>
      <c r="R316" s="186"/>
      <c r="S316" s="186"/>
      <c r="T316" s="187"/>
      <c r="AT316" s="181" t="s">
        <v>206</v>
      </c>
      <c r="AU316" s="181" t="s">
        <v>112</v>
      </c>
      <c r="AV316" s="178" t="s">
        <v>112</v>
      </c>
      <c r="AW316" s="178" t="s">
        <v>29</v>
      </c>
      <c r="AX316" s="178" t="s">
        <v>76</v>
      </c>
      <c r="AY316" s="181" t="s">
        <v>199</v>
      </c>
    </row>
    <row r="317" spans="1:65" s="178" customFormat="1" x14ac:dyDescent="0.15">
      <c r="B317" s="179"/>
      <c r="D317" s="180" t="s">
        <v>206</v>
      </c>
      <c r="E317" s="181"/>
      <c r="F317" s="182" t="s">
        <v>486</v>
      </c>
      <c r="H317" s="183">
        <v>7.4</v>
      </c>
      <c r="I317" s="184"/>
      <c r="L317" s="179"/>
      <c r="M317" s="185"/>
      <c r="N317" s="186"/>
      <c r="O317" s="186"/>
      <c r="P317" s="186"/>
      <c r="Q317" s="186"/>
      <c r="R317" s="186"/>
      <c r="S317" s="186"/>
      <c r="T317" s="187"/>
      <c r="AT317" s="181" t="s">
        <v>206</v>
      </c>
      <c r="AU317" s="181" t="s">
        <v>112</v>
      </c>
      <c r="AV317" s="178" t="s">
        <v>112</v>
      </c>
      <c r="AW317" s="178" t="s">
        <v>29</v>
      </c>
      <c r="AX317" s="178" t="s">
        <v>76</v>
      </c>
      <c r="AY317" s="181" t="s">
        <v>199</v>
      </c>
    </row>
    <row r="318" spans="1:65" s="178" customFormat="1" x14ac:dyDescent="0.15">
      <c r="B318" s="179"/>
      <c r="D318" s="180" t="s">
        <v>206</v>
      </c>
      <c r="E318" s="181"/>
      <c r="F318" s="182" t="s">
        <v>487</v>
      </c>
      <c r="H318" s="183">
        <v>2.9060000000000001</v>
      </c>
      <c r="I318" s="184"/>
      <c r="L318" s="179"/>
      <c r="M318" s="185"/>
      <c r="N318" s="186"/>
      <c r="O318" s="186"/>
      <c r="P318" s="186"/>
      <c r="Q318" s="186"/>
      <c r="R318" s="186"/>
      <c r="S318" s="186"/>
      <c r="T318" s="187"/>
      <c r="AT318" s="181" t="s">
        <v>206</v>
      </c>
      <c r="AU318" s="181" t="s">
        <v>112</v>
      </c>
      <c r="AV318" s="178" t="s">
        <v>112</v>
      </c>
      <c r="AW318" s="178" t="s">
        <v>29</v>
      </c>
      <c r="AX318" s="178" t="s">
        <v>76</v>
      </c>
      <c r="AY318" s="181" t="s">
        <v>199</v>
      </c>
    </row>
    <row r="319" spans="1:65" s="178" customFormat="1" x14ac:dyDescent="0.15">
      <c r="B319" s="179"/>
      <c r="D319" s="180" t="s">
        <v>206</v>
      </c>
      <c r="E319" s="181"/>
      <c r="F319" s="182" t="s">
        <v>488</v>
      </c>
      <c r="H319" s="183">
        <v>4.63</v>
      </c>
      <c r="I319" s="184"/>
      <c r="L319" s="179"/>
      <c r="M319" s="185"/>
      <c r="N319" s="186"/>
      <c r="O319" s="186"/>
      <c r="P319" s="186"/>
      <c r="Q319" s="186"/>
      <c r="R319" s="186"/>
      <c r="S319" s="186"/>
      <c r="T319" s="187"/>
      <c r="AT319" s="181" t="s">
        <v>206</v>
      </c>
      <c r="AU319" s="181" t="s">
        <v>112</v>
      </c>
      <c r="AV319" s="178" t="s">
        <v>112</v>
      </c>
      <c r="AW319" s="178" t="s">
        <v>29</v>
      </c>
      <c r="AX319" s="178" t="s">
        <v>76</v>
      </c>
      <c r="AY319" s="181" t="s">
        <v>199</v>
      </c>
    </row>
    <row r="320" spans="1:65" s="178" customFormat="1" x14ac:dyDescent="0.15">
      <c r="B320" s="179"/>
      <c r="D320" s="180" t="s">
        <v>206</v>
      </c>
      <c r="E320" s="181"/>
      <c r="F320" s="182" t="s">
        <v>489</v>
      </c>
      <c r="H320" s="183">
        <v>4.8</v>
      </c>
      <c r="I320" s="184"/>
      <c r="L320" s="179"/>
      <c r="M320" s="185"/>
      <c r="N320" s="186"/>
      <c r="O320" s="186"/>
      <c r="P320" s="186"/>
      <c r="Q320" s="186"/>
      <c r="R320" s="186"/>
      <c r="S320" s="186"/>
      <c r="T320" s="187"/>
      <c r="AT320" s="181" t="s">
        <v>206</v>
      </c>
      <c r="AU320" s="181" t="s">
        <v>112</v>
      </c>
      <c r="AV320" s="178" t="s">
        <v>112</v>
      </c>
      <c r="AW320" s="178" t="s">
        <v>29</v>
      </c>
      <c r="AX320" s="178" t="s">
        <v>76</v>
      </c>
      <c r="AY320" s="181" t="s">
        <v>199</v>
      </c>
    </row>
    <row r="321" spans="1:65" s="188" customFormat="1" x14ac:dyDescent="0.15">
      <c r="B321" s="189"/>
      <c r="D321" s="180" t="s">
        <v>206</v>
      </c>
      <c r="E321" s="190"/>
      <c r="F321" s="191" t="s">
        <v>222</v>
      </c>
      <c r="H321" s="192">
        <v>25.155999999999999</v>
      </c>
      <c r="I321" s="193"/>
      <c r="L321" s="189"/>
      <c r="M321" s="194"/>
      <c r="N321" s="195"/>
      <c r="O321" s="195"/>
      <c r="P321" s="195"/>
      <c r="Q321" s="195"/>
      <c r="R321" s="195"/>
      <c r="S321" s="195"/>
      <c r="T321" s="196"/>
      <c r="AT321" s="190" t="s">
        <v>206</v>
      </c>
      <c r="AU321" s="190" t="s">
        <v>112</v>
      </c>
      <c r="AV321" s="188" t="s">
        <v>204</v>
      </c>
      <c r="AW321" s="188" t="s">
        <v>29</v>
      </c>
      <c r="AX321" s="188" t="s">
        <v>84</v>
      </c>
      <c r="AY321" s="190" t="s">
        <v>199</v>
      </c>
    </row>
    <row r="322" spans="1:65" s="19" customFormat="1" ht="21.75" customHeight="1" x14ac:dyDescent="0.15">
      <c r="A322" s="17"/>
      <c r="B322" s="129"/>
      <c r="C322" s="165" t="s">
        <v>490</v>
      </c>
      <c r="D322" s="165" t="s">
        <v>201</v>
      </c>
      <c r="E322" s="166" t="s">
        <v>491</v>
      </c>
      <c r="F322" s="167" t="s">
        <v>492</v>
      </c>
      <c r="G322" s="168" t="s">
        <v>215</v>
      </c>
      <c r="H322" s="169">
        <v>43.55</v>
      </c>
      <c r="I322" s="170"/>
      <c r="J322" s="171"/>
      <c r="K322" s="172"/>
      <c r="L322" s="18"/>
      <c r="M322" s="173"/>
      <c r="N322" s="174" t="s">
        <v>41</v>
      </c>
      <c r="O322" s="46"/>
      <c r="P322" s="175">
        <f>O322*H322</f>
        <v>0</v>
      </c>
      <c r="Q322" s="175">
        <v>0</v>
      </c>
      <c r="R322" s="175">
        <f>Q322*H322</f>
        <v>0</v>
      </c>
      <c r="S322" s="175">
        <v>1.2E-2</v>
      </c>
      <c r="T322" s="176">
        <f>S322*H322</f>
        <v>0.52259999999999995</v>
      </c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R322" s="177" t="s">
        <v>204</v>
      </c>
      <c r="AT322" s="177" t="s">
        <v>201</v>
      </c>
      <c r="AU322" s="177" t="s">
        <v>112</v>
      </c>
      <c r="AY322" s="2" t="s">
        <v>199</v>
      </c>
      <c r="BE322" s="86">
        <f>IF(N322="základná",J322,0)</f>
        <v>0</v>
      </c>
      <c r="BF322" s="86">
        <f>IF(N322="znížená",J322,0)</f>
        <v>0</v>
      </c>
      <c r="BG322" s="86">
        <f>IF(N322="zákl. prenesená",J322,0)</f>
        <v>0</v>
      </c>
      <c r="BH322" s="86">
        <f>IF(N322="zníž. prenesená",J322,0)</f>
        <v>0</v>
      </c>
      <c r="BI322" s="86">
        <f>IF(N322="nulová",J322,0)</f>
        <v>0</v>
      </c>
      <c r="BJ322" s="2" t="s">
        <v>112</v>
      </c>
      <c r="BK322" s="86">
        <f>ROUND(I322*H322,2)</f>
        <v>0</v>
      </c>
      <c r="BL322" s="2" t="s">
        <v>204</v>
      </c>
      <c r="BM322" s="177" t="s">
        <v>493</v>
      </c>
    </row>
    <row r="323" spans="1:65" s="178" customFormat="1" x14ac:dyDescent="0.15">
      <c r="B323" s="179"/>
      <c r="D323" s="180" t="s">
        <v>206</v>
      </c>
      <c r="E323" s="181"/>
      <c r="F323" s="182" t="s">
        <v>494</v>
      </c>
      <c r="H323" s="183">
        <v>6.5</v>
      </c>
      <c r="I323" s="184"/>
      <c r="L323" s="179"/>
      <c r="M323" s="185"/>
      <c r="N323" s="186"/>
      <c r="O323" s="186"/>
      <c r="P323" s="186"/>
      <c r="Q323" s="186"/>
      <c r="R323" s="186"/>
      <c r="S323" s="186"/>
      <c r="T323" s="187"/>
      <c r="AT323" s="181" t="s">
        <v>206</v>
      </c>
      <c r="AU323" s="181" t="s">
        <v>112</v>
      </c>
      <c r="AV323" s="178" t="s">
        <v>112</v>
      </c>
      <c r="AW323" s="178" t="s">
        <v>29</v>
      </c>
      <c r="AX323" s="178" t="s">
        <v>76</v>
      </c>
      <c r="AY323" s="181" t="s">
        <v>199</v>
      </c>
    </row>
    <row r="324" spans="1:65" s="178" customFormat="1" x14ac:dyDescent="0.15">
      <c r="B324" s="179"/>
      <c r="D324" s="180" t="s">
        <v>206</v>
      </c>
      <c r="E324" s="181"/>
      <c r="F324" s="182" t="s">
        <v>495</v>
      </c>
      <c r="H324" s="183">
        <v>9.75</v>
      </c>
      <c r="I324" s="184"/>
      <c r="L324" s="179"/>
      <c r="M324" s="185"/>
      <c r="N324" s="186"/>
      <c r="O324" s="186"/>
      <c r="P324" s="186"/>
      <c r="Q324" s="186"/>
      <c r="R324" s="186"/>
      <c r="S324" s="186"/>
      <c r="T324" s="187"/>
      <c r="AT324" s="181" t="s">
        <v>206</v>
      </c>
      <c r="AU324" s="181" t="s">
        <v>112</v>
      </c>
      <c r="AV324" s="178" t="s">
        <v>112</v>
      </c>
      <c r="AW324" s="178" t="s">
        <v>29</v>
      </c>
      <c r="AX324" s="178" t="s">
        <v>76</v>
      </c>
      <c r="AY324" s="181" t="s">
        <v>199</v>
      </c>
    </row>
    <row r="325" spans="1:65" s="178" customFormat="1" x14ac:dyDescent="0.15">
      <c r="B325" s="179"/>
      <c r="D325" s="180" t="s">
        <v>206</v>
      </c>
      <c r="E325" s="181"/>
      <c r="F325" s="182" t="s">
        <v>496</v>
      </c>
      <c r="H325" s="183">
        <v>5.54</v>
      </c>
      <c r="I325" s="184"/>
      <c r="L325" s="179"/>
      <c r="M325" s="185"/>
      <c r="N325" s="186"/>
      <c r="O325" s="186"/>
      <c r="P325" s="186"/>
      <c r="Q325" s="186"/>
      <c r="R325" s="186"/>
      <c r="S325" s="186"/>
      <c r="T325" s="187"/>
      <c r="AT325" s="181" t="s">
        <v>206</v>
      </c>
      <c r="AU325" s="181" t="s">
        <v>112</v>
      </c>
      <c r="AV325" s="178" t="s">
        <v>112</v>
      </c>
      <c r="AW325" s="178" t="s">
        <v>29</v>
      </c>
      <c r="AX325" s="178" t="s">
        <v>76</v>
      </c>
      <c r="AY325" s="181" t="s">
        <v>199</v>
      </c>
    </row>
    <row r="326" spans="1:65" s="178" customFormat="1" x14ac:dyDescent="0.15">
      <c r="B326" s="179"/>
      <c r="D326" s="180" t="s">
        <v>206</v>
      </c>
      <c r="E326" s="181"/>
      <c r="F326" s="182" t="s">
        <v>496</v>
      </c>
      <c r="H326" s="183">
        <v>5.54</v>
      </c>
      <c r="I326" s="184"/>
      <c r="L326" s="179"/>
      <c r="M326" s="185"/>
      <c r="N326" s="186"/>
      <c r="O326" s="186"/>
      <c r="P326" s="186"/>
      <c r="Q326" s="186"/>
      <c r="R326" s="186"/>
      <c r="S326" s="186"/>
      <c r="T326" s="187"/>
      <c r="AT326" s="181" t="s">
        <v>206</v>
      </c>
      <c r="AU326" s="181" t="s">
        <v>112</v>
      </c>
      <c r="AV326" s="178" t="s">
        <v>112</v>
      </c>
      <c r="AW326" s="178" t="s">
        <v>29</v>
      </c>
      <c r="AX326" s="178" t="s">
        <v>76</v>
      </c>
      <c r="AY326" s="181" t="s">
        <v>199</v>
      </c>
    </row>
    <row r="327" spans="1:65" s="178" customFormat="1" x14ac:dyDescent="0.15">
      <c r="B327" s="179"/>
      <c r="D327" s="180" t="s">
        <v>206</v>
      </c>
      <c r="E327" s="181"/>
      <c r="F327" s="182" t="s">
        <v>496</v>
      </c>
      <c r="H327" s="183">
        <v>5.54</v>
      </c>
      <c r="I327" s="184"/>
      <c r="L327" s="179"/>
      <c r="M327" s="185"/>
      <c r="N327" s="186"/>
      <c r="O327" s="186"/>
      <c r="P327" s="186"/>
      <c r="Q327" s="186"/>
      <c r="R327" s="186"/>
      <c r="S327" s="186"/>
      <c r="T327" s="187"/>
      <c r="AT327" s="181" t="s">
        <v>206</v>
      </c>
      <c r="AU327" s="181" t="s">
        <v>112</v>
      </c>
      <c r="AV327" s="178" t="s">
        <v>112</v>
      </c>
      <c r="AW327" s="178" t="s">
        <v>29</v>
      </c>
      <c r="AX327" s="178" t="s">
        <v>76</v>
      </c>
      <c r="AY327" s="181" t="s">
        <v>199</v>
      </c>
    </row>
    <row r="328" spans="1:65" s="178" customFormat="1" x14ac:dyDescent="0.15">
      <c r="B328" s="179"/>
      <c r="D328" s="180" t="s">
        <v>206</v>
      </c>
      <c r="E328" s="181"/>
      <c r="F328" s="182" t="s">
        <v>496</v>
      </c>
      <c r="H328" s="183">
        <v>5.54</v>
      </c>
      <c r="I328" s="184"/>
      <c r="L328" s="179"/>
      <c r="M328" s="185"/>
      <c r="N328" s="186"/>
      <c r="O328" s="186"/>
      <c r="P328" s="186"/>
      <c r="Q328" s="186"/>
      <c r="R328" s="186"/>
      <c r="S328" s="186"/>
      <c r="T328" s="187"/>
      <c r="AT328" s="181" t="s">
        <v>206</v>
      </c>
      <c r="AU328" s="181" t="s">
        <v>112</v>
      </c>
      <c r="AV328" s="178" t="s">
        <v>112</v>
      </c>
      <c r="AW328" s="178" t="s">
        <v>29</v>
      </c>
      <c r="AX328" s="178" t="s">
        <v>76</v>
      </c>
      <c r="AY328" s="181" t="s">
        <v>199</v>
      </c>
    </row>
    <row r="329" spans="1:65" s="178" customFormat="1" x14ac:dyDescent="0.15">
      <c r="B329" s="179"/>
      <c r="D329" s="180" t="s">
        <v>206</v>
      </c>
      <c r="E329" s="181"/>
      <c r="F329" s="182" t="s">
        <v>497</v>
      </c>
      <c r="H329" s="183">
        <v>5.14</v>
      </c>
      <c r="I329" s="184"/>
      <c r="L329" s="179"/>
      <c r="M329" s="185"/>
      <c r="N329" s="186"/>
      <c r="O329" s="186"/>
      <c r="P329" s="186"/>
      <c r="Q329" s="186"/>
      <c r="R329" s="186"/>
      <c r="S329" s="186"/>
      <c r="T329" s="187"/>
      <c r="AT329" s="181" t="s">
        <v>206</v>
      </c>
      <c r="AU329" s="181" t="s">
        <v>112</v>
      </c>
      <c r="AV329" s="178" t="s">
        <v>112</v>
      </c>
      <c r="AW329" s="178" t="s">
        <v>29</v>
      </c>
      <c r="AX329" s="178" t="s">
        <v>76</v>
      </c>
      <c r="AY329" s="181" t="s">
        <v>199</v>
      </c>
    </row>
    <row r="330" spans="1:65" s="188" customFormat="1" x14ac:dyDescent="0.15">
      <c r="B330" s="189"/>
      <c r="D330" s="180" t="s">
        <v>206</v>
      </c>
      <c r="E330" s="190"/>
      <c r="F330" s="191" t="s">
        <v>222</v>
      </c>
      <c r="H330" s="192">
        <v>43.55</v>
      </c>
      <c r="I330" s="193"/>
      <c r="L330" s="189"/>
      <c r="M330" s="194"/>
      <c r="N330" s="195"/>
      <c r="O330" s="195"/>
      <c r="P330" s="195"/>
      <c r="Q330" s="195"/>
      <c r="R330" s="195"/>
      <c r="S330" s="195"/>
      <c r="T330" s="196"/>
      <c r="AT330" s="190" t="s">
        <v>206</v>
      </c>
      <c r="AU330" s="190" t="s">
        <v>112</v>
      </c>
      <c r="AV330" s="188" t="s">
        <v>204</v>
      </c>
      <c r="AW330" s="188" t="s">
        <v>29</v>
      </c>
      <c r="AX330" s="188" t="s">
        <v>84</v>
      </c>
      <c r="AY330" s="190" t="s">
        <v>199</v>
      </c>
    </row>
    <row r="331" spans="1:65" s="19" customFormat="1" ht="21.75" customHeight="1" x14ac:dyDescent="0.15">
      <c r="A331" s="17"/>
      <c r="B331" s="129"/>
      <c r="C331" s="165" t="s">
        <v>498</v>
      </c>
      <c r="D331" s="165" t="s">
        <v>201</v>
      </c>
      <c r="E331" s="166" t="s">
        <v>499</v>
      </c>
      <c r="F331" s="167" t="s">
        <v>500</v>
      </c>
      <c r="G331" s="168" t="s">
        <v>240</v>
      </c>
      <c r="H331" s="169">
        <v>5</v>
      </c>
      <c r="I331" s="170"/>
      <c r="J331" s="171"/>
      <c r="K331" s="172"/>
      <c r="L331" s="18"/>
      <c r="M331" s="173"/>
      <c r="N331" s="174" t="s">
        <v>41</v>
      </c>
      <c r="O331" s="46"/>
      <c r="P331" s="175">
        <f>O331*H331</f>
        <v>0</v>
      </c>
      <c r="Q331" s="175">
        <v>0</v>
      </c>
      <c r="R331" s="175">
        <f>Q331*H331</f>
        <v>0</v>
      </c>
      <c r="S331" s="175">
        <v>2.4E-2</v>
      </c>
      <c r="T331" s="176">
        <f>S331*H331</f>
        <v>0.12</v>
      </c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R331" s="177" t="s">
        <v>204</v>
      </c>
      <c r="AT331" s="177" t="s">
        <v>201</v>
      </c>
      <c r="AU331" s="177" t="s">
        <v>112</v>
      </c>
      <c r="AY331" s="2" t="s">
        <v>199</v>
      </c>
      <c r="BE331" s="86">
        <f>IF(N331="základná",J331,0)</f>
        <v>0</v>
      </c>
      <c r="BF331" s="86">
        <f>IF(N331="znížená",J331,0)</f>
        <v>0</v>
      </c>
      <c r="BG331" s="86">
        <f>IF(N331="zákl. prenesená",J331,0)</f>
        <v>0</v>
      </c>
      <c r="BH331" s="86">
        <f>IF(N331="zníž. prenesená",J331,0)</f>
        <v>0</v>
      </c>
      <c r="BI331" s="86">
        <f>IF(N331="nulová",J331,0)</f>
        <v>0</v>
      </c>
      <c r="BJ331" s="2" t="s">
        <v>112</v>
      </c>
      <c r="BK331" s="86">
        <f>ROUND(I331*H331,2)</f>
        <v>0</v>
      </c>
      <c r="BL331" s="2" t="s">
        <v>204</v>
      </c>
      <c r="BM331" s="177" t="s">
        <v>501</v>
      </c>
    </row>
    <row r="332" spans="1:65" s="178" customFormat="1" x14ac:dyDescent="0.15">
      <c r="B332" s="179"/>
      <c r="D332" s="180" t="s">
        <v>206</v>
      </c>
      <c r="E332" s="181"/>
      <c r="F332" s="182" t="s">
        <v>223</v>
      </c>
      <c r="H332" s="183">
        <v>5</v>
      </c>
      <c r="I332" s="184"/>
      <c r="L332" s="179"/>
      <c r="M332" s="185"/>
      <c r="N332" s="186"/>
      <c r="O332" s="186"/>
      <c r="P332" s="186"/>
      <c r="Q332" s="186"/>
      <c r="R332" s="186"/>
      <c r="S332" s="186"/>
      <c r="T332" s="187"/>
      <c r="AT332" s="181" t="s">
        <v>206</v>
      </c>
      <c r="AU332" s="181" t="s">
        <v>112</v>
      </c>
      <c r="AV332" s="178" t="s">
        <v>112</v>
      </c>
      <c r="AW332" s="178" t="s">
        <v>29</v>
      </c>
      <c r="AX332" s="178" t="s">
        <v>84</v>
      </c>
      <c r="AY332" s="181" t="s">
        <v>199</v>
      </c>
    </row>
    <row r="333" spans="1:65" s="19" customFormat="1" ht="21.75" customHeight="1" x14ac:dyDescent="0.15">
      <c r="A333" s="17"/>
      <c r="B333" s="129"/>
      <c r="C333" s="165" t="s">
        <v>502</v>
      </c>
      <c r="D333" s="165" t="s">
        <v>201</v>
      </c>
      <c r="E333" s="166" t="s">
        <v>503</v>
      </c>
      <c r="F333" s="167" t="s">
        <v>504</v>
      </c>
      <c r="G333" s="168" t="s">
        <v>240</v>
      </c>
      <c r="H333" s="169">
        <v>2</v>
      </c>
      <c r="I333" s="170"/>
      <c r="J333" s="171"/>
      <c r="K333" s="172"/>
      <c r="L333" s="18"/>
      <c r="M333" s="173"/>
      <c r="N333" s="174" t="s">
        <v>41</v>
      </c>
      <c r="O333" s="46"/>
      <c r="P333" s="175">
        <f>O333*H333</f>
        <v>0</v>
      </c>
      <c r="Q333" s="175">
        <v>0</v>
      </c>
      <c r="R333" s="175">
        <f>Q333*H333</f>
        <v>0</v>
      </c>
      <c r="S333" s="175">
        <v>2.7E-2</v>
      </c>
      <c r="T333" s="176">
        <f>S333*H333</f>
        <v>5.3999999999999999E-2</v>
      </c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R333" s="177" t="s">
        <v>204</v>
      </c>
      <c r="AT333" s="177" t="s">
        <v>201</v>
      </c>
      <c r="AU333" s="177" t="s">
        <v>112</v>
      </c>
      <c r="AY333" s="2" t="s">
        <v>199</v>
      </c>
      <c r="BE333" s="86">
        <f>IF(N333="základná",J333,0)</f>
        <v>0</v>
      </c>
      <c r="BF333" s="86">
        <f>IF(N333="znížená",J333,0)</f>
        <v>0</v>
      </c>
      <c r="BG333" s="86">
        <f>IF(N333="zákl. prenesená",J333,0)</f>
        <v>0</v>
      </c>
      <c r="BH333" s="86">
        <f>IF(N333="zníž. prenesená",J333,0)</f>
        <v>0</v>
      </c>
      <c r="BI333" s="86">
        <f>IF(N333="nulová",J333,0)</f>
        <v>0</v>
      </c>
      <c r="BJ333" s="2" t="s">
        <v>112</v>
      </c>
      <c r="BK333" s="86">
        <f>ROUND(I333*H333,2)</f>
        <v>0</v>
      </c>
      <c r="BL333" s="2" t="s">
        <v>204</v>
      </c>
      <c r="BM333" s="177" t="s">
        <v>505</v>
      </c>
    </row>
    <row r="334" spans="1:65" s="178" customFormat="1" x14ac:dyDescent="0.15">
      <c r="B334" s="179"/>
      <c r="D334" s="180" t="s">
        <v>206</v>
      </c>
      <c r="E334" s="181"/>
      <c r="F334" s="182" t="s">
        <v>112</v>
      </c>
      <c r="H334" s="183">
        <v>2</v>
      </c>
      <c r="I334" s="184"/>
      <c r="L334" s="179"/>
      <c r="M334" s="185"/>
      <c r="N334" s="186"/>
      <c r="O334" s="186"/>
      <c r="P334" s="186"/>
      <c r="Q334" s="186"/>
      <c r="R334" s="186"/>
      <c r="S334" s="186"/>
      <c r="T334" s="187"/>
      <c r="AT334" s="181" t="s">
        <v>206</v>
      </c>
      <c r="AU334" s="181" t="s">
        <v>112</v>
      </c>
      <c r="AV334" s="178" t="s">
        <v>112</v>
      </c>
      <c r="AW334" s="178" t="s">
        <v>29</v>
      </c>
      <c r="AX334" s="178" t="s">
        <v>84</v>
      </c>
      <c r="AY334" s="181" t="s">
        <v>199</v>
      </c>
    </row>
    <row r="335" spans="1:65" s="19" customFormat="1" ht="21.75" customHeight="1" x14ac:dyDescent="0.15">
      <c r="A335" s="17"/>
      <c r="B335" s="129"/>
      <c r="C335" s="165" t="s">
        <v>506</v>
      </c>
      <c r="D335" s="165" t="s">
        <v>201</v>
      </c>
      <c r="E335" s="166" t="s">
        <v>507</v>
      </c>
      <c r="F335" s="167" t="s">
        <v>508</v>
      </c>
      <c r="G335" s="168" t="s">
        <v>240</v>
      </c>
      <c r="H335" s="169">
        <v>1</v>
      </c>
      <c r="I335" s="170"/>
      <c r="J335" s="171"/>
      <c r="K335" s="172"/>
      <c r="L335" s="18"/>
      <c r="M335" s="173"/>
      <c r="N335" s="174" t="s">
        <v>41</v>
      </c>
      <c r="O335" s="46"/>
      <c r="P335" s="175">
        <f>O335*H335</f>
        <v>0</v>
      </c>
      <c r="Q335" s="175">
        <v>0</v>
      </c>
      <c r="R335" s="175">
        <f>Q335*H335</f>
        <v>0</v>
      </c>
      <c r="S335" s="175">
        <v>8.0000000000000002E-3</v>
      </c>
      <c r="T335" s="176">
        <f>S335*H335</f>
        <v>8.0000000000000002E-3</v>
      </c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R335" s="177" t="s">
        <v>204</v>
      </c>
      <c r="AT335" s="177" t="s">
        <v>201</v>
      </c>
      <c r="AU335" s="177" t="s">
        <v>112</v>
      </c>
      <c r="AY335" s="2" t="s">
        <v>199</v>
      </c>
      <c r="BE335" s="86">
        <f>IF(N335="základná",J335,0)</f>
        <v>0</v>
      </c>
      <c r="BF335" s="86">
        <f>IF(N335="znížená",J335,0)</f>
        <v>0</v>
      </c>
      <c r="BG335" s="86">
        <f>IF(N335="zákl. prenesená",J335,0)</f>
        <v>0</v>
      </c>
      <c r="BH335" s="86">
        <f>IF(N335="zníž. prenesená",J335,0)</f>
        <v>0</v>
      </c>
      <c r="BI335" s="86">
        <f>IF(N335="nulová",J335,0)</f>
        <v>0</v>
      </c>
      <c r="BJ335" s="2" t="s">
        <v>112</v>
      </c>
      <c r="BK335" s="86">
        <f>ROUND(I335*H335,2)</f>
        <v>0</v>
      </c>
      <c r="BL335" s="2" t="s">
        <v>204</v>
      </c>
      <c r="BM335" s="177" t="s">
        <v>509</v>
      </c>
    </row>
    <row r="336" spans="1:65" s="178" customFormat="1" x14ac:dyDescent="0.15">
      <c r="B336" s="179"/>
      <c r="D336" s="180" t="s">
        <v>206</v>
      </c>
      <c r="E336" s="181"/>
      <c r="F336" s="182" t="s">
        <v>510</v>
      </c>
      <c r="H336" s="183">
        <v>1</v>
      </c>
      <c r="I336" s="184"/>
      <c r="L336" s="179"/>
      <c r="M336" s="185"/>
      <c r="N336" s="186"/>
      <c r="O336" s="186"/>
      <c r="P336" s="186"/>
      <c r="Q336" s="186"/>
      <c r="R336" s="186"/>
      <c r="S336" s="186"/>
      <c r="T336" s="187"/>
      <c r="AT336" s="181" t="s">
        <v>206</v>
      </c>
      <c r="AU336" s="181" t="s">
        <v>112</v>
      </c>
      <c r="AV336" s="178" t="s">
        <v>112</v>
      </c>
      <c r="AW336" s="178" t="s">
        <v>29</v>
      </c>
      <c r="AX336" s="178" t="s">
        <v>84</v>
      </c>
      <c r="AY336" s="181" t="s">
        <v>199</v>
      </c>
    </row>
    <row r="337" spans="1:65" s="19" customFormat="1" ht="21.75" customHeight="1" x14ac:dyDescent="0.15">
      <c r="A337" s="17"/>
      <c r="B337" s="129"/>
      <c r="C337" s="165" t="s">
        <v>511</v>
      </c>
      <c r="D337" s="165" t="s">
        <v>201</v>
      </c>
      <c r="E337" s="166" t="s">
        <v>512</v>
      </c>
      <c r="F337" s="167" t="s">
        <v>513</v>
      </c>
      <c r="G337" s="168" t="s">
        <v>219</v>
      </c>
      <c r="H337" s="169">
        <v>0.18</v>
      </c>
      <c r="I337" s="170"/>
      <c r="J337" s="171"/>
      <c r="K337" s="172"/>
      <c r="L337" s="18"/>
      <c r="M337" s="173"/>
      <c r="N337" s="174" t="s">
        <v>41</v>
      </c>
      <c r="O337" s="46"/>
      <c r="P337" s="175">
        <f>O337*H337</f>
        <v>0</v>
      </c>
      <c r="Q337" s="175">
        <v>0</v>
      </c>
      <c r="R337" s="175">
        <f>Q337*H337</f>
        <v>0</v>
      </c>
      <c r="S337" s="175">
        <v>1.875</v>
      </c>
      <c r="T337" s="176">
        <f>S337*H337</f>
        <v>0.33749999999999997</v>
      </c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R337" s="177" t="s">
        <v>204</v>
      </c>
      <c r="AT337" s="177" t="s">
        <v>201</v>
      </c>
      <c r="AU337" s="177" t="s">
        <v>112</v>
      </c>
      <c r="AY337" s="2" t="s">
        <v>199</v>
      </c>
      <c r="BE337" s="86">
        <f>IF(N337="základná",J337,0)</f>
        <v>0</v>
      </c>
      <c r="BF337" s="86">
        <f>IF(N337="znížená",J337,0)</f>
        <v>0</v>
      </c>
      <c r="BG337" s="86">
        <f>IF(N337="zákl. prenesená",J337,0)</f>
        <v>0</v>
      </c>
      <c r="BH337" s="86">
        <f>IF(N337="zníž. prenesená",J337,0)</f>
        <v>0</v>
      </c>
      <c r="BI337" s="86">
        <f>IF(N337="nulová",J337,0)</f>
        <v>0</v>
      </c>
      <c r="BJ337" s="2" t="s">
        <v>112</v>
      </c>
      <c r="BK337" s="86">
        <f>ROUND(I337*H337,2)</f>
        <v>0</v>
      </c>
      <c r="BL337" s="2" t="s">
        <v>204</v>
      </c>
      <c r="BM337" s="177" t="s">
        <v>514</v>
      </c>
    </row>
    <row r="338" spans="1:65" s="178" customFormat="1" x14ac:dyDescent="0.15">
      <c r="B338" s="179"/>
      <c r="D338" s="180" t="s">
        <v>206</v>
      </c>
      <c r="E338" s="181"/>
      <c r="F338" s="182" t="s">
        <v>515</v>
      </c>
      <c r="H338" s="183">
        <v>0.18</v>
      </c>
      <c r="I338" s="184"/>
      <c r="L338" s="179"/>
      <c r="M338" s="185"/>
      <c r="N338" s="186"/>
      <c r="O338" s="186"/>
      <c r="P338" s="186"/>
      <c r="Q338" s="186"/>
      <c r="R338" s="186"/>
      <c r="S338" s="186"/>
      <c r="T338" s="187"/>
      <c r="AT338" s="181" t="s">
        <v>206</v>
      </c>
      <c r="AU338" s="181" t="s">
        <v>112</v>
      </c>
      <c r="AV338" s="178" t="s">
        <v>112</v>
      </c>
      <c r="AW338" s="178" t="s">
        <v>29</v>
      </c>
      <c r="AX338" s="178" t="s">
        <v>84</v>
      </c>
      <c r="AY338" s="181" t="s">
        <v>199</v>
      </c>
    </row>
    <row r="339" spans="1:65" s="19" customFormat="1" ht="21.75" customHeight="1" x14ac:dyDescent="0.15">
      <c r="A339" s="17"/>
      <c r="B339" s="129"/>
      <c r="C339" s="165" t="s">
        <v>516</v>
      </c>
      <c r="D339" s="165" t="s">
        <v>201</v>
      </c>
      <c r="E339" s="166" t="s">
        <v>517</v>
      </c>
      <c r="F339" s="167" t="s">
        <v>518</v>
      </c>
      <c r="G339" s="168" t="s">
        <v>122</v>
      </c>
      <c r="H339" s="169">
        <v>1.64</v>
      </c>
      <c r="I339" s="170"/>
      <c r="J339" s="171"/>
      <c r="K339" s="172"/>
      <c r="L339" s="18"/>
      <c r="M339" s="173"/>
      <c r="N339" s="174" t="s">
        <v>41</v>
      </c>
      <c r="O339" s="46"/>
      <c r="P339" s="175">
        <f>O339*H339</f>
        <v>0</v>
      </c>
      <c r="Q339" s="175">
        <v>0</v>
      </c>
      <c r="R339" s="175">
        <f>Q339*H339</f>
        <v>0</v>
      </c>
      <c r="S339" s="175">
        <v>0.27</v>
      </c>
      <c r="T339" s="176">
        <f>S339*H339</f>
        <v>0.44280000000000003</v>
      </c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R339" s="177" t="s">
        <v>204</v>
      </c>
      <c r="AT339" s="177" t="s">
        <v>201</v>
      </c>
      <c r="AU339" s="177" t="s">
        <v>112</v>
      </c>
      <c r="AY339" s="2" t="s">
        <v>199</v>
      </c>
      <c r="BE339" s="86">
        <f>IF(N339="základná",J339,0)</f>
        <v>0</v>
      </c>
      <c r="BF339" s="86">
        <f>IF(N339="znížená",J339,0)</f>
        <v>0</v>
      </c>
      <c r="BG339" s="86">
        <f>IF(N339="zákl. prenesená",J339,0)</f>
        <v>0</v>
      </c>
      <c r="BH339" s="86">
        <f>IF(N339="zníž. prenesená",J339,0)</f>
        <v>0</v>
      </c>
      <c r="BI339" s="86">
        <f>IF(N339="nulová",J339,0)</f>
        <v>0</v>
      </c>
      <c r="BJ339" s="2" t="s">
        <v>112</v>
      </c>
      <c r="BK339" s="86">
        <f>ROUND(I339*H339,2)</f>
        <v>0</v>
      </c>
      <c r="BL339" s="2" t="s">
        <v>204</v>
      </c>
      <c r="BM339" s="177" t="s">
        <v>519</v>
      </c>
    </row>
    <row r="340" spans="1:65" s="178" customFormat="1" x14ac:dyDescent="0.15">
      <c r="B340" s="179"/>
      <c r="D340" s="180" t="s">
        <v>206</v>
      </c>
      <c r="E340" s="181"/>
      <c r="F340" s="182" t="s">
        <v>520</v>
      </c>
      <c r="H340" s="183">
        <v>1.64</v>
      </c>
      <c r="I340" s="184"/>
      <c r="L340" s="179"/>
      <c r="M340" s="185"/>
      <c r="N340" s="186"/>
      <c r="O340" s="186"/>
      <c r="P340" s="186"/>
      <c r="Q340" s="186"/>
      <c r="R340" s="186"/>
      <c r="S340" s="186"/>
      <c r="T340" s="187"/>
      <c r="AT340" s="181" t="s">
        <v>206</v>
      </c>
      <c r="AU340" s="181" t="s">
        <v>112</v>
      </c>
      <c r="AV340" s="178" t="s">
        <v>112</v>
      </c>
      <c r="AW340" s="178" t="s">
        <v>29</v>
      </c>
      <c r="AX340" s="178" t="s">
        <v>84</v>
      </c>
      <c r="AY340" s="181" t="s">
        <v>199</v>
      </c>
    </row>
    <row r="341" spans="1:65" s="19" customFormat="1" ht="21.75" customHeight="1" x14ac:dyDescent="0.15">
      <c r="A341" s="17"/>
      <c r="B341" s="129"/>
      <c r="C341" s="165" t="s">
        <v>521</v>
      </c>
      <c r="D341" s="165" t="s">
        <v>201</v>
      </c>
      <c r="E341" s="166" t="s">
        <v>522</v>
      </c>
      <c r="F341" s="167" t="s">
        <v>523</v>
      </c>
      <c r="G341" s="168" t="s">
        <v>219</v>
      </c>
      <c r="H341" s="169">
        <v>1.23</v>
      </c>
      <c r="I341" s="170"/>
      <c r="J341" s="171"/>
      <c r="K341" s="172"/>
      <c r="L341" s="18"/>
      <c r="M341" s="173"/>
      <c r="N341" s="174" t="s">
        <v>41</v>
      </c>
      <c r="O341" s="46"/>
      <c r="P341" s="175">
        <f>O341*H341</f>
        <v>0</v>
      </c>
      <c r="Q341" s="175">
        <v>0</v>
      </c>
      <c r="R341" s="175">
        <f>Q341*H341</f>
        <v>0</v>
      </c>
      <c r="S341" s="175">
        <v>1.875</v>
      </c>
      <c r="T341" s="176">
        <f>S341*H341</f>
        <v>2.3062499999999999</v>
      </c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R341" s="177" t="s">
        <v>204</v>
      </c>
      <c r="AT341" s="177" t="s">
        <v>201</v>
      </c>
      <c r="AU341" s="177" t="s">
        <v>112</v>
      </c>
      <c r="AY341" s="2" t="s">
        <v>199</v>
      </c>
      <c r="BE341" s="86">
        <f>IF(N341="základná",J341,0)</f>
        <v>0</v>
      </c>
      <c r="BF341" s="86">
        <f>IF(N341="znížená",J341,0)</f>
        <v>0</v>
      </c>
      <c r="BG341" s="86">
        <f>IF(N341="zákl. prenesená",J341,0)</f>
        <v>0</v>
      </c>
      <c r="BH341" s="86">
        <f>IF(N341="zníž. prenesená",J341,0)</f>
        <v>0</v>
      </c>
      <c r="BI341" s="86">
        <f>IF(N341="nulová",J341,0)</f>
        <v>0</v>
      </c>
      <c r="BJ341" s="2" t="s">
        <v>112</v>
      </c>
      <c r="BK341" s="86">
        <f>ROUND(I341*H341,2)</f>
        <v>0</v>
      </c>
      <c r="BL341" s="2" t="s">
        <v>204</v>
      </c>
      <c r="BM341" s="177" t="s">
        <v>524</v>
      </c>
    </row>
    <row r="342" spans="1:65" s="178" customFormat="1" x14ac:dyDescent="0.15">
      <c r="B342" s="179"/>
      <c r="D342" s="180" t="s">
        <v>206</v>
      </c>
      <c r="E342" s="181"/>
      <c r="F342" s="182" t="s">
        <v>525</v>
      </c>
      <c r="H342" s="183">
        <v>1.23</v>
      </c>
      <c r="I342" s="184"/>
      <c r="L342" s="179"/>
      <c r="M342" s="185"/>
      <c r="N342" s="186"/>
      <c r="O342" s="186"/>
      <c r="P342" s="186"/>
      <c r="Q342" s="186"/>
      <c r="R342" s="186"/>
      <c r="S342" s="186"/>
      <c r="T342" s="187"/>
      <c r="AT342" s="181" t="s">
        <v>206</v>
      </c>
      <c r="AU342" s="181" t="s">
        <v>112</v>
      </c>
      <c r="AV342" s="178" t="s">
        <v>112</v>
      </c>
      <c r="AW342" s="178" t="s">
        <v>29</v>
      </c>
      <c r="AX342" s="178" t="s">
        <v>84</v>
      </c>
      <c r="AY342" s="181" t="s">
        <v>199</v>
      </c>
    </row>
    <row r="343" spans="1:65" s="19" customFormat="1" ht="33" customHeight="1" x14ac:dyDescent="0.15">
      <c r="A343" s="17"/>
      <c r="B343" s="129"/>
      <c r="C343" s="165" t="s">
        <v>526</v>
      </c>
      <c r="D343" s="165" t="s">
        <v>201</v>
      </c>
      <c r="E343" s="166" t="s">
        <v>527</v>
      </c>
      <c r="F343" s="167" t="s">
        <v>528</v>
      </c>
      <c r="G343" s="168" t="s">
        <v>215</v>
      </c>
      <c r="H343" s="169">
        <v>4.5999999999999996</v>
      </c>
      <c r="I343" s="170"/>
      <c r="J343" s="171"/>
      <c r="K343" s="172"/>
      <c r="L343" s="18"/>
      <c r="M343" s="173"/>
      <c r="N343" s="174" t="s">
        <v>41</v>
      </c>
      <c r="O343" s="46"/>
      <c r="P343" s="175">
        <f>O343*H343</f>
        <v>0</v>
      </c>
      <c r="Q343" s="175">
        <v>0</v>
      </c>
      <c r="R343" s="175">
        <f>Q343*H343</f>
        <v>0</v>
      </c>
      <c r="S343" s="175">
        <v>5.3999999999999999E-2</v>
      </c>
      <c r="T343" s="176">
        <f>S343*H343</f>
        <v>0.24839999999999998</v>
      </c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R343" s="177" t="s">
        <v>204</v>
      </c>
      <c r="AT343" s="177" t="s">
        <v>201</v>
      </c>
      <c r="AU343" s="177" t="s">
        <v>112</v>
      </c>
      <c r="AY343" s="2" t="s">
        <v>199</v>
      </c>
      <c r="BE343" s="86">
        <f>IF(N343="základná",J343,0)</f>
        <v>0</v>
      </c>
      <c r="BF343" s="86">
        <f>IF(N343="znížená",J343,0)</f>
        <v>0</v>
      </c>
      <c r="BG343" s="86">
        <f>IF(N343="zákl. prenesená",J343,0)</f>
        <v>0</v>
      </c>
      <c r="BH343" s="86">
        <f>IF(N343="zníž. prenesená",J343,0)</f>
        <v>0</v>
      </c>
      <c r="BI343" s="86">
        <f>IF(N343="nulová",J343,0)</f>
        <v>0</v>
      </c>
      <c r="BJ343" s="2" t="s">
        <v>112</v>
      </c>
      <c r="BK343" s="86">
        <f>ROUND(I343*H343,2)</f>
        <v>0</v>
      </c>
      <c r="BL343" s="2" t="s">
        <v>204</v>
      </c>
      <c r="BM343" s="177" t="s">
        <v>529</v>
      </c>
    </row>
    <row r="344" spans="1:65" s="178" customFormat="1" x14ac:dyDescent="0.15">
      <c r="B344" s="179"/>
      <c r="D344" s="180" t="s">
        <v>206</v>
      </c>
      <c r="E344" s="181"/>
      <c r="F344" s="182" t="s">
        <v>530</v>
      </c>
      <c r="H344" s="183">
        <v>2.6</v>
      </c>
      <c r="I344" s="184"/>
      <c r="L344" s="179"/>
      <c r="M344" s="185"/>
      <c r="N344" s="186"/>
      <c r="O344" s="186"/>
      <c r="P344" s="186"/>
      <c r="Q344" s="186"/>
      <c r="R344" s="186"/>
      <c r="S344" s="186"/>
      <c r="T344" s="187"/>
      <c r="AT344" s="181" t="s">
        <v>206</v>
      </c>
      <c r="AU344" s="181" t="s">
        <v>112</v>
      </c>
      <c r="AV344" s="178" t="s">
        <v>112</v>
      </c>
      <c r="AW344" s="178" t="s">
        <v>29</v>
      </c>
      <c r="AX344" s="178" t="s">
        <v>76</v>
      </c>
      <c r="AY344" s="181" t="s">
        <v>199</v>
      </c>
    </row>
    <row r="345" spans="1:65" s="178" customFormat="1" x14ac:dyDescent="0.15">
      <c r="B345" s="179"/>
      <c r="D345" s="180" t="s">
        <v>206</v>
      </c>
      <c r="E345" s="181"/>
      <c r="F345" s="182" t="s">
        <v>531</v>
      </c>
      <c r="H345" s="183">
        <v>2</v>
      </c>
      <c r="I345" s="184"/>
      <c r="L345" s="179"/>
      <c r="M345" s="185"/>
      <c r="N345" s="186"/>
      <c r="O345" s="186"/>
      <c r="P345" s="186"/>
      <c r="Q345" s="186"/>
      <c r="R345" s="186"/>
      <c r="S345" s="186"/>
      <c r="T345" s="187"/>
      <c r="AT345" s="181" t="s">
        <v>206</v>
      </c>
      <c r="AU345" s="181" t="s">
        <v>112</v>
      </c>
      <c r="AV345" s="178" t="s">
        <v>112</v>
      </c>
      <c r="AW345" s="178" t="s">
        <v>29</v>
      </c>
      <c r="AX345" s="178" t="s">
        <v>76</v>
      </c>
      <c r="AY345" s="181" t="s">
        <v>199</v>
      </c>
    </row>
    <row r="346" spans="1:65" s="188" customFormat="1" x14ac:dyDescent="0.15">
      <c r="B346" s="189"/>
      <c r="D346" s="180" t="s">
        <v>206</v>
      </c>
      <c r="E346" s="190"/>
      <c r="F346" s="191" t="s">
        <v>222</v>
      </c>
      <c r="H346" s="192">
        <v>4.5999999999999996</v>
      </c>
      <c r="I346" s="193"/>
      <c r="L346" s="189"/>
      <c r="M346" s="194"/>
      <c r="N346" s="195"/>
      <c r="O346" s="195"/>
      <c r="P346" s="195"/>
      <c r="Q346" s="195"/>
      <c r="R346" s="195"/>
      <c r="S346" s="195"/>
      <c r="T346" s="196"/>
      <c r="AT346" s="190" t="s">
        <v>206</v>
      </c>
      <c r="AU346" s="190" t="s">
        <v>112</v>
      </c>
      <c r="AV346" s="188" t="s">
        <v>204</v>
      </c>
      <c r="AW346" s="188" t="s">
        <v>29</v>
      </c>
      <c r="AX346" s="188" t="s">
        <v>84</v>
      </c>
      <c r="AY346" s="190" t="s">
        <v>199</v>
      </c>
    </row>
    <row r="347" spans="1:65" s="19" customFormat="1" ht="33" customHeight="1" x14ac:dyDescent="0.15">
      <c r="A347" s="17"/>
      <c r="B347" s="129"/>
      <c r="C347" s="165" t="s">
        <v>532</v>
      </c>
      <c r="D347" s="165" t="s">
        <v>201</v>
      </c>
      <c r="E347" s="166" t="s">
        <v>533</v>
      </c>
      <c r="F347" s="167" t="s">
        <v>534</v>
      </c>
      <c r="G347" s="168" t="s">
        <v>215</v>
      </c>
      <c r="H347" s="169">
        <v>3</v>
      </c>
      <c r="I347" s="170"/>
      <c r="J347" s="171"/>
      <c r="K347" s="172"/>
      <c r="L347" s="18"/>
      <c r="M347" s="173"/>
      <c r="N347" s="174" t="s">
        <v>41</v>
      </c>
      <c r="O347" s="46"/>
      <c r="P347" s="175">
        <f>O347*H347</f>
        <v>0</v>
      </c>
      <c r="Q347" s="175">
        <v>0</v>
      </c>
      <c r="R347" s="175">
        <f>Q347*H347</f>
        <v>0</v>
      </c>
      <c r="S347" s="175">
        <v>7.0999999999999994E-2</v>
      </c>
      <c r="T347" s="176">
        <f>S347*H347</f>
        <v>0.21299999999999997</v>
      </c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R347" s="177" t="s">
        <v>204</v>
      </c>
      <c r="AT347" s="177" t="s">
        <v>201</v>
      </c>
      <c r="AU347" s="177" t="s">
        <v>112</v>
      </c>
      <c r="AY347" s="2" t="s">
        <v>199</v>
      </c>
      <c r="BE347" s="86">
        <f>IF(N347="základná",J347,0)</f>
        <v>0</v>
      </c>
      <c r="BF347" s="86">
        <f>IF(N347="znížená",J347,0)</f>
        <v>0</v>
      </c>
      <c r="BG347" s="86">
        <f>IF(N347="zákl. prenesená",J347,0)</f>
        <v>0</v>
      </c>
      <c r="BH347" s="86">
        <f>IF(N347="zníž. prenesená",J347,0)</f>
        <v>0</v>
      </c>
      <c r="BI347" s="86">
        <f>IF(N347="nulová",J347,0)</f>
        <v>0</v>
      </c>
      <c r="BJ347" s="2" t="s">
        <v>112</v>
      </c>
      <c r="BK347" s="86">
        <f>ROUND(I347*H347,2)</f>
        <v>0</v>
      </c>
      <c r="BL347" s="2" t="s">
        <v>204</v>
      </c>
      <c r="BM347" s="177" t="s">
        <v>535</v>
      </c>
    </row>
    <row r="348" spans="1:65" s="178" customFormat="1" x14ac:dyDescent="0.15">
      <c r="B348" s="179"/>
      <c r="D348" s="180" t="s">
        <v>206</v>
      </c>
      <c r="E348" s="181"/>
      <c r="F348" s="182" t="s">
        <v>536</v>
      </c>
      <c r="H348" s="183">
        <v>3</v>
      </c>
      <c r="I348" s="184"/>
      <c r="L348" s="179"/>
      <c r="M348" s="185"/>
      <c r="N348" s="186"/>
      <c r="O348" s="186"/>
      <c r="P348" s="186"/>
      <c r="Q348" s="186"/>
      <c r="R348" s="186"/>
      <c r="S348" s="186"/>
      <c r="T348" s="187"/>
      <c r="AT348" s="181" t="s">
        <v>206</v>
      </c>
      <c r="AU348" s="181" t="s">
        <v>112</v>
      </c>
      <c r="AV348" s="178" t="s">
        <v>112</v>
      </c>
      <c r="AW348" s="178" t="s">
        <v>29</v>
      </c>
      <c r="AX348" s="178" t="s">
        <v>84</v>
      </c>
      <c r="AY348" s="181" t="s">
        <v>199</v>
      </c>
    </row>
    <row r="349" spans="1:65" s="19" customFormat="1" ht="33" customHeight="1" x14ac:dyDescent="0.15">
      <c r="A349" s="17"/>
      <c r="B349" s="129"/>
      <c r="C349" s="165" t="s">
        <v>537</v>
      </c>
      <c r="D349" s="165" t="s">
        <v>201</v>
      </c>
      <c r="E349" s="166" t="s">
        <v>538</v>
      </c>
      <c r="F349" s="167" t="s">
        <v>539</v>
      </c>
      <c r="G349" s="168" t="s">
        <v>215</v>
      </c>
      <c r="H349" s="169">
        <v>1.1499999999999999</v>
      </c>
      <c r="I349" s="170"/>
      <c r="J349" s="171"/>
      <c r="K349" s="172"/>
      <c r="L349" s="18"/>
      <c r="M349" s="173"/>
      <c r="N349" s="174" t="s">
        <v>41</v>
      </c>
      <c r="O349" s="46"/>
      <c r="P349" s="175">
        <f>O349*H349</f>
        <v>0</v>
      </c>
      <c r="Q349" s="175">
        <v>0</v>
      </c>
      <c r="R349" s="175">
        <f>Q349*H349</f>
        <v>0</v>
      </c>
      <c r="S349" s="175">
        <v>0.10100000000000001</v>
      </c>
      <c r="T349" s="176">
        <f>S349*H349</f>
        <v>0.11615</v>
      </c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R349" s="177" t="s">
        <v>204</v>
      </c>
      <c r="AT349" s="177" t="s">
        <v>201</v>
      </c>
      <c r="AU349" s="177" t="s">
        <v>112</v>
      </c>
      <c r="AY349" s="2" t="s">
        <v>199</v>
      </c>
      <c r="BE349" s="86">
        <f>IF(N349="základná",J349,0)</f>
        <v>0</v>
      </c>
      <c r="BF349" s="86">
        <f>IF(N349="znížená",J349,0)</f>
        <v>0</v>
      </c>
      <c r="BG349" s="86">
        <f>IF(N349="zákl. prenesená",J349,0)</f>
        <v>0</v>
      </c>
      <c r="BH349" s="86">
        <f>IF(N349="zníž. prenesená",J349,0)</f>
        <v>0</v>
      </c>
      <c r="BI349" s="86">
        <f>IF(N349="nulová",J349,0)</f>
        <v>0</v>
      </c>
      <c r="BJ349" s="2" t="s">
        <v>112</v>
      </c>
      <c r="BK349" s="86">
        <f>ROUND(I349*H349,2)</f>
        <v>0</v>
      </c>
      <c r="BL349" s="2" t="s">
        <v>204</v>
      </c>
      <c r="BM349" s="177" t="s">
        <v>540</v>
      </c>
    </row>
    <row r="350" spans="1:65" s="178" customFormat="1" x14ac:dyDescent="0.15">
      <c r="B350" s="179"/>
      <c r="D350" s="180" t="s">
        <v>206</v>
      </c>
      <c r="E350" s="181"/>
      <c r="F350" s="182" t="s">
        <v>541</v>
      </c>
      <c r="H350" s="183">
        <v>1.1499999999999999</v>
      </c>
      <c r="I350" s="184"/>
      <c r="L350" s="179"/>
      <c r="M350" s="185"/>
      <c r="N350" s="186"/>
      <c r="O350" s="186"/>
      <c r="P350" s="186"/>
      <c r="Q350" s="186"/>
      <c r="R350" s="186"/>
      <c r="S350" s="186"/>
      <c r="T350" s="187"/>
      <c r="AT350" s="181" t="s">
        <v>206</v>
      </c>
      <c r="AU350" s="181" t="s">
        <v>112</v>
      </c>
      <c r="AV350" s="178" t="s">
        <v>112</v>
      </c>
      <c r="AW350" s="178" t="s">
        <v>29</v>
      </c>
      <c r="AX350" s="178" t="s">
        <v>84</v>
      </c>
      <c r="AY350" s="181" t="s">
        <v>199</v>
      </c>
    </row>
    <row r="351" spans="1:65" s="19" customFormat="1" ht="33" customHeight="1" x14ac:dyDescent="0.15">
      <c r="A351" s="17"/>
      <c r="B351" s="129"/>
      <c r="C351" s="165" t="s">
        <v>542</v>
      </c>
      <c r="D351" s="165" t="s">
        <v>201</v>
      </c>
      <c r="E351" s="166" t="s">
        <v>543</v>
      </c>
      <c r="F351" s="167" t="s">
        <v>544</v>
      </c>
      <c r="G351" s="168" t="s">
        <v>122</v>
      </c>
      <c r="H351" s="169">
        <v>78.680999999999997</v>
      </c>
      <c r="I351" s="170"/>
      <c r="J351" s="171"/>
      <c r="K351" s="172"/>
      <c r="L351" s="18"/>
      <c r="M351" s="173"/>
      <c r="N351" s="174" t="s">
        <v>41</v>
      </c>
      <c r="O351" s="46"/>
      <c r="P351" s="175">
        <f>O351*H351</f>
        <v>0</v>
      </c>
      <c r="Q351" s="175">
        <v>0</v>
      </c>
      <c r="R351" s="175">
        <f>Q351*H351</f>
        <v>0</v>
      </c>
      <c r="S351" s="175">
        <v>6.8000000000000005E-2</v>
      </c>
      <c r="T351" s="176">
        <f>S351*H351</f>
        <v>5.3503080000000001</v>
      </c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R351" s="177" t="s">
        <v>204</v>
      </c>
      <c r="AT351" s="177" t="s">
        <v>201</v>
      </c>
      <c r="AU351" s="177" t="s">
        <v>112</v>
      </c>
      <c r="AY351" s="2" t="s">
        <v>199</v>
      </c>
      <c r="BE351" s="86">
        <f>IF(N351="základná",J351,0)</f>
        <v>0</v>
      </c>
      <c r="BF351" s="86">
        <f>IF(N351="znížená",J351,0)</f>
        <v>0</v>
      </c>
      <c r="BG351" s="86">
        <f>IF(N351="zákl. prenesená",J351,0)</f>
        <v>0</v>
      </c>
      <c r="BH351" s="86">
        <f>IF(N351="zníž. prenesená",J351,0)</f>
        <v>0</v>
      </c>
      <c r="BI351" s="86">
        <f>IF(N351="nulová",J351,0)</f>
        <v>0</v>
      </c>
      <c r="BJ351" s="2" t="s">
        <v>112</v>
      </c>
      <c r="BK351" s="86">
        <f>ROUND(I351*H351,2)</f>
        <v>0</v>
      </c>
      <c r="BL351" s="2" t="s">
        <v>204</v>
      </c>
      <c r="BM351" s="177" t="s">
        <v>545</v>
      </c>
    </row>
    <row r="352" spans="1:65" s="178" customFormat="1" x14ac:dyDescent="0.15">
      <c r="B352" s="179"/>
      <c r="D352" s="180" t="s">
        <v>206</v>
      </c>
      <c r="E352" s="181"/>
      <c r="F352" s="182" t="s">
        <v>546</v>
      </c>
      <c r="H352" s="183">
        <v>26.035499999999999</v>
      </c>
      <c r="I352" s="184"/>
      <c r="L352" s="179"/>
      <c r="M352" s="185"/>
      <c r="N352" s="186"/>
      <c r="O352" s="186"/>
      <c r="P352" s="186"/>
      <c r="Q352" s="186"/>
      <c r="R352" s="186"/>
      <c r="S352" s="186"/>
      <c r="T352" s="187"/>
      <c r="AT352" s="181" t="s">
        <v>206</v>
      </c>
      <c r="AU352" s="181" t="s">
        <v>112</v>
      </c>
      <c r="AV352" s="178" t="s">
        <v>112</v>
      </c>
      <c r="AW352" s="178" t="s">
        <v>29</v>
      </c>
      <c r="AX352" s="178" t="s">
        <v>76</v>
      </c>
      <c r="AY352" s="181" t="s">
        <v>199</v>
      </c>
    </row>
    <row r="353" spans="2:51" s="178" customFormat="1" x14ac:dyDescent="0.15">
      <c r="B353" s="179"/>
      <c r="D353" s="180" t="s">
        <v>206</v>
      </c>
      <c r="E353" s="181"/>
      <c r="F353" s="182" t="s">
        <v>547</v>
      </c>
      <c r="H353" s="183">
        <v>1.449675</v>
      </c>
      <c r="I353" s="184"/>
      <c r="L353" s="179"/>
      <c r="M353" s="185"/>
      <c r="N353" s="186"/>
      <c r="O353" s="186"/>
      <c r="P353" s="186"/>
      <c r="Q353" s="186"/>
      <c r="R353" s="186"/>
      <c r="S353" s="186"/>
      <c r="T353" s="187"/>
      <c r="AT353" s="181" t="s">
        <v>206</v>
      </c>
      <c r="AU353" s="181" t="s">
        <v>112</v>
      </c>
      <c r="AV353" s="178" t="s">
        <v>112</v>
      </c>
      <c r="AW353" s="178" t="s">
        <v>29</v>
      </c>
      <c r="AX353" s="178" t="s">
        <v>76</v>
      </c>
      <c r="AY353" s="181" t="s">
        <v>199</v>
      </c>
    </row>
    <row r="354" spans="2:51" s="208" customFormat="1" x14ac:dyDescent="0.15">
      <c r="B354" s="209"/>
      <c r="D354" s="180" t="s">
        <v>206</v>
      </c>
      <c r="E354" s="210"/>
      <c r="F354" s="211" t="s">
        <v>548</v>
      </c>
      <c r="H354" s="212">
        <v>27.485175000000002</v>
      </c>
      <c r="I354" s="213"/>
      <c r="L354" s="209"/>
      <c r="M354" s="214"/>
      <c r="N354" s="215"/>
      <c r="O354" s="215"/>
      <c r="P354" s="215"/>
      <c r="Q354" s="215"/>
      <c r="R354" s="215"/>
      <c r="S354" s="215"/>
      <c r="T354" s="216"/>
      <c r="AT354" s="210" t="s">
        <v>206</v>
      </c>
      <c r="AU354" s="210" t="s">
        <v>112</v>
      </c>
      <c r="AV354" s="208" t="s">
        <v>212</v>
      </c>
      <c r="AW354" s="208" t="s">
        <v>29</v>
      </c>
      <c r="AX354" s="208" t="s">
        <v>76</v>
      </c>
      <c r="AY354" s="210" t="s">
        <v>199</v>
      </c>
    </row>
    <row r="355" spans="2:51" s="178" customFormat="1" x14ac:dyDescent="0.15">
      <c r="B355" s="179"/>
      <c r="D355" s="180" t="s">
        <v>206</v>
      </c>
      <c r="E355" s="181"/>
      <c r="F355" s="182" t="s">
        <v>549</v>
      </c>
      <c r="H355" s="183">
        <v>20.635999999999999</v>
      </c>
      <c r="I355" s="184"/>
      <c r="L355" s="179"/>
      <c r="M355" s="185"/>
      <c r="N355" s="186"/>
      <c r="O355" s="186"/>
      <c r="P355" s="186"/>
      <c r="Q355" s="186"/>
      <c r="R355" s="186"/>
      <c r="S355" s="186"/>
      <c r="T355" s="187"/>
      <c r="AT355" s="181" t="s">
        <v>206</v>
      </c>
      <c r="AU355" s="181" t="s">
        <v>112</v>
      </c>
      <c r="AV355" s="178" t="s">
        <v>112</v>
      </c>
      <c r="AW355" s="178" t="s">
        <v>29</v>
      </c>
      <c r="AX355" s="178" t="s">
        <v>76</v>
      </c>
      <c r="AY355" s="181" t="s">
        <v>199</v>
      </c>
    </row>
    <row r="356" spans="2:51" s="178" customFormat="1" x14ac:dyDescent="0.15">
      <c r="B356" s="179"/>
      <c r="D356" s="180" t="s">
        <v>206</v>
      </c>
      <c r="E356" s="181"/>
      <c r="F356" s="182" t="s">
        <v>550</v>
      </c>
      <c r="H356" s="183">
        <v>-3.8608750000000001</v>
      </c>
      <c r="I356" s="184"/>
      <c r="L356" s="179"/>
      <c r="M356" s="185"/>
      <c r="N356" s="186"/>
      <c r="O356" s="186"/>
      <c r="P356" s="186"/>
      <c r="Q356" s="186"/>
      <c r="R356" s="186"/>
      <c r="S356" s="186"/>
      <c r="T356" s="187"/>
      <c r="AT356" s="181" t="s">
        <v>206</v>
      </c>
      <c r="AU356" s="181" t="s">
        <v>112</v>
      </c>
      <c r="AV356" s="178" t="s">
        <v>112</v>
      </c>
      <c r="AW356" s="178" t="s">
        <v>29</v>
      </c>
      <c r="AX356" s="178" t="s">
        <v>76</v>
      </c>
      <c r="AY356" s="181" t="s">
        <v>199</v>
      </c>
    </row>
    <row r="357" spans="2:51" s="178" customFormat="1" x14ac:dyDescent="0.15">
      <c r="B357" s="179"/>
      <c r="D357" s="180" t="s">
        <v>206</v>
      </c>
      <c r="E357" s="181"/>
      <c r="F357" s="182" t="s">
        <v>551</v>
      </c>
      <c r="H357" s="183">
        <v>1.154325</v>
      </c>
      <c r="I357" s="184"/>
      <c r="L357" s="179"/>
      <c r="M357" s="185"/>
      <c r="N357" s="186"/>
      <c r="O357" s="186"/>
      <c r="P357" s="186"/>
      <c r="Q357" s="186"/>
      <c r="R357" s="186"/>
      <c r="S357" s="186"/>
      <c r="T357" s="187"/>
      <c r="AT357" s="181" t="s">
        <v>206</v>
      </c>
      <c r="AU357" s="181" t="s">
        <v>112</v>
      </c>
      <c r="AV357" s="178" t="s">
        <v>112</v>
      </c>
      <c r="AW357" s="178" t="s">
        <v>29</v>
      </c>
      <c r="AX357" s="178" t="s">
        <v>76</v>
      </c>
      <c r="AY357" s="181" t="s">
        <v>199</v>
      </c>
    </row>
    <row r="358" spans="2:51" s="208" customFormat="1" x14ac:dyDescent="0.15">
      <c r="B358" s="209"/>
      <c r="D358" s="180" t="s">
        <v>206</v>
      </c>
      <c r="E358" s="210"/>
      <c r="F358" s="211" t="s">
        <v>552</v>
      </c>
      <c r="H358" s="212">
        <v>17.929449999999999</v>
      </c>
      <c r="I358" s="213"/>
      <c r="L358" s="209"/>
      <c r="M358" s="214"/>
      <c r="N358" s="215"/>
      <c r="O358" s="215"/>
      <c r="P358" s="215"/>
      <c r="Q358" s="215"/>
      <c r="R358" s="215"/>
      <c r="S358" s="215"/>
      <c r="T358" s="216"/>
      <c r="AT358" s="210" t="s">
        <v>206</v>
      </c>
      <c r="AU358" s="210" t="s">
        <v>112</v>
      </c>
      <c r="AV358" s="208" t="s">
        <v>212</v>
      </c>
      <c r="AW358" s="208" t="s">
        <v>29</v>
      </c>
      <c r="AX358" s="208" t="s">
        <v>76</v>
      </c>
      <c r="AY358" s="210" t="s">
        <v>199</v>
      </c>
    </row>
    <row r="359" spans="2:51" s="178" customFormat="1" x14ac:dyDescent="0.15">
      <c r="B359" s="179"/>
      <c r="D359" s="180" t="s">
        <v>206</v>
      </c>
      <c r="E359" s="181"/>
      <c r="F359" s="182" t="s">
        <v>553</v>
      </c>
      <c r="H359" s="183">
        <v>9.4860000000000007</v>
      </c>
      <c r="I359" s="184"/>
      <c r="L359" s="179"/>
      <c r="M359" s="185"/>
      <c r="N359" s="186"/>
      <c r="O359" s="186"/>
      <c r="P359" s="186"/>
      <c r="Q359" s="186"/>
      <c r="R359" s="186"/>
      <c r="S359" s="186"/>
      <c r="T359" s="187"/>
      <c r="AT359" s="181" t="s">
        <v>206</v>
      </c>
      <c r="AU359" s="181" t="s">
        <v>112</v>
      </c>
      <c r="AV359" s="178" t="s">
        <v>112</v>
      </c>
      <c r="AW359" s="178" t="s">
        <v>29</v>
      </c>
      <c r="AX359" s="178" t="s">
        <v>76</v>
      </c>
      <c r="AY359" s="181" t="s">
        <v>199</v>
      </c>
    </row>
    <row r="360" spans="2:51" s="178" customFormat="1" x14ac:dyDescent="0.15">
      <c r="B360" s="179"/>
      <c r="D360" s="180" t="s">
        <v>206</v>
      </c>
      <c r="E360" s="181"/>
      <c r="F360" s="182" t="s">
        <v>554</v>
      </c>
      <c r="H360" s="183">
        <v>-2.3374999999999999</v>
      </c>
      <c r="I360" s="184"/>
      <c r="L360" s="179"/>
      <c r="M360" s="185"/>
      <c r="N360" s="186"/>
      <c r="O360" s="186"/>
      <c r="P360" s="186"/>
      <c r="Q360" s="186"/>
      <c r="R360" s="186"/>
      <c r="S360" s="186"/>
      <c r="T360" s="187"/>
      <c r="AT360" s="181" t="s">
        <v>206</v>
      </c>
      <c r="AU360" s="181" t="s">
        <v>112</v>
      </c>
      <c r="AV360" s="178" t="s">
        <v>112</v>
      </c>
      <c r="AW360" s="178" t="s">
        <v>29</v>
      </c>
      <c r="AX360" s="178" t="s">
        <v>76</v>
      </c>
      <c r="AY360" s="181" t="s">
        <v>199</v>
      </c>
    </row>
    <row r="361" spans="2:51" s="178" customFormat="1" x14ac:dyDescent="0.15">
      <c r="B361" s="179"/>
      <c r="D361" s="180" t="s">
        <v>206</v>
      </c>
      <c r="E361" s="181"/>
      <c r="F361" s="182" t="s">
        <v>555</v>
      </c>
      <c r="H361" s="183">
        <v>0.98267499999999997</v>
      </c>
      <c r="I361" s="184"/>
      <c r="L361" s="179"/>
      <c r="M361" s="185"/>
      <c r="N361" s="186"/>
      <c r="O361" s="186"/>
      <c r="P361" s="186"/>
      <c r="Q361" s="186"/>
      <c r="R361" s="186"/>
      <c r="S361" s="186"/>
      <c r="T361" s="187"/>
      <c r="AT361" s="181" t="s">
        <v>206</v>
      </c>
      <c r="AU361" s="181" t="s">
        <v>112</v>
      </c>
      <c r="AV361" s="178" t="s">
        <v>112</v>
      </c>
      <c r="AW361" s="178" t="s">
        <v>29</v>
      </c>
      <c r="AX361" s="178" t="s">
        <v>76</v>
      </c>
      <c r="AY361" s="181" t="s">
        <v>199</v>
      </c>
    </row>
    <row r="362" spans="2:51" s="208" customFormat="1" x14ac:dyDescent="0.15">
      <c r="B362" s="209"/>
      <c r="D362" s="180" t="s">
        <v>206</v>
      </c>
      <c r="E362" s="210"/>
      <c r="F362" s="211" t="s">
        <v>556</v>
      </c>
      <c r="H362" s="212">
        <v>8.1311750000000007</v>
      </c>
      <c r="I362" s="213"/>
      <c r="L362" s="209"/>
      <c r="M362" s="214"/>
      <c r="N362" s="215"/>
      <c r="O362" s="215"/>
      <c r="P362" s="215"/>
      <c r="Q362" s="215"/>
      <c r="R362" s="215"/>
      <c r="S362" s="215"/>
      <c r="T362" s="216"/>
      <c r="AT362" s="210" t="s">
        <v>206</v>
      </c>
      <c r="AU362" s="210" t="s">
        <v>112</v>
      </c>
      <c r="AV362" s="208" t="s">
        <v>212</v>
      </c>
      <c r="AW362" s="208" t="s">
        <v>29</v>
      </c>
      <c r="AX362" s="208" t="s">
        <v>76</v>
      </c>
      <c r="AY362" s="210" t="s">
        <v>199</v>
      </c>
    </row>
    <row r="363" spans="2:51" s="178" customFormat="1" x14ac:dyDescent="0.15">
      <c r="B363" s="179"/>
      <c r="D363" s="180" t="s">
        <v>206</v>
      </c>
      <c r="E363" s="181"/>
      <c r="F363" s="182" t="s">
        <v>557</v>
      </c>
      <c r="H363" s="183">
        <v>9.1349999999999998</v>
      </c>
      <c r="I363" s="184"/>
      <c r="L363" s="179"/>
      <c r="M363" s="185"/>
      <c r="N363" s="186"/>
      <c r="O363" s="186"/>
      <c r="P363" s="186"/>
      <c r="Q363" s="186"/>
      <c r="R363" s="186"/>
      <c r="S363" s="186"/>
      <c r="T363" s="187"/>
      <c r="AT363" s="181" t="s">
        <v>206</v>
      </c>
      <c r="AU363" s="181" t="s">
        <v>112</v>
      </c>
      <c r="AV363" s="178" t="s">
        <v>112</v>
      </c>
      <c r="AW363" s="178" t="s">
        <v>29</v>
      </c>
      <c r="AX363" s="178" t="s">
        <v>76</v>
      </c>
      <c r="AY363" s="181" t="s">
        <v>199</v>
      </c>
    </row>
    <row r="364" spans="2:51" s="178" customFormat="1" x14ac:dyDescent="0.15">
      <c r="B364" s="179"/>
      <c r="D364" s="180" t="s">
        <v>206</v>
      </c>
      <c r="E364" s="181"/>
      <c r="F364" s="182" t="s">
        <v>558</v>
      </c>
      <c r="H364" s="183">
        <v>2.2785000000000002</v>
      </c>
      <c r="I364" s="184"/>
      <c r="L364" s="179"/>
      <c r="M364" s="185"/>
      <c r="N364" s="186"/>
      <c r="O364" s="186"/>
      <c r="P364" s="186"/>
      <c r="Q364" s="186"/>
      <c r="R364" s="186"/>
      <c r="S364" s="186"/>
      <c r="T364" s="187"/>
      <c r="AT364" s="181" t="s">
        <v>206</v>
      </c>
      <c r="AU364" s="181" t="s">
        <v>112</v>
      </c>
      <c r="AV364" s="178" t="s">
        <v>112</v>
      </c>
      <c r="AW364" s="178" t="s">
        <v>29</v>
      </c>
      <c r="AX364" s="178" t="s">
        <v>76</v>
      </c>
      <c r="AY364" s="181" t="s">
        <v>199</v>
      </c>
    </row>
    <row r="365" spans="2:51" s="178" customFormat="1" x14ac:dyDescent="0.15">
      <c r="B365" s="179"/>
      <c r="D365" s="180" t="s">
        <v>206</v>
      </c>
      <c r="E365" s="181"/>
      <c r="F365" s="182" t="s">
        <v>559</v>
      </c>
      <c r="H365" s="183">
        <v>0.35647499999999999</v>
      </c>
      <c r="I365" s="184"/>
      <c r="L365" s="179"/>
      <c r="M365" s="185"/>
      <c r="N365" s="186"/>
      <c r="O365" s="186"/>
      <c r="P365" s="186"/>
      <c r="Q365" s="186"/>
      <c r="R365" s="186"/>
      <c r="S365" s="186"/>
      <c r="T365" s="187"/>
      <c r="AT365" s="181" t="s">
        <v>206</v>
      </c>
      <c r="AU365" s="181" t="s">
        <v>112</v>
      </c>
      <c r="AV365" s="178" t="s">
        <v>112</v>
      </c>
      <c r="AW365" s="178" t="s">
        <v>29</v>
      </c>
      <c r="AX365" s="178" t="s">
        <v>76</v>
      </c>
      <c r="AY365" s="181" t="s">
        <v>199</v>
      </c>
    </row>
    <row r="366" spans="2:51" s="208" customFormat="1" x14ac:dyDescent="0.15">
      <c r="B366" s="209"/>
      <c r="D366" s="180" t="s">
        <v>206</v>
      </c>
      <c r="E366" s="210"/>
      <c r="F366" s="211" t="s">
        <v>560</v>
      </c>
      <c r="H366" s="212">
        <v>11.769975000000001</v>
      </c>
      <c r="I366" s="213"/>
      <c r="L366" s="209"/>
      <c r="M366" s="214"/>
      <c r="N366" s="215"/>
      <c r="O366" s="215"/>
      <c r="P366" s="215"/>
      <c r="Q366" s="215"/>
      <c r="R366" s="215"/>
      <c r="S366" s="215"/>
      <c r="T366" s="216"/>
      <c r="AT366" s="210" t="s">
        <v>206</v>
      </c>
      <c r="AU366" s="210" t="s">
        <v>112</v>
      </c>
      <c r="AV366" s="208" t="s">
        <v>212</v>
      </c>
      <c r="AW366" s="208" t="s">
        <v>29</v>
      </c>
      <c r="AX366" s="208" t="s">
        <v>76</v>
      </c>
      <c r="AY366" s="210" t="s">
        <v>199</v>
      </c>
    </row>
    <row r="367" spans="2:51" s="178" customFormat="1" x14ac:dyDescent="0.15">
      <c r="B367" s="179"/>
      <c r="D367" s="180" t="s">
        <v>206</v>
      </c>
      <c r="E367" s="181"/>
      <c r="F367" s="182" t="s">
        <v>561</v>
      </c>
      <c r="H367" s="183">
        <v>18.824999999999999</v>
      </c>
      <c r="I367" s="184"/>
      <c r="L367" s="179"/>
      <c r="M367" s="185"/>
      <c r="N367" s="186"/>
      <c r="O367" s="186"/>
      <c r="P367" s="186"/>
      <c r="Q367" s="186"/>
      <c r="R367" s="186"/>
      <c r="S367" s="186"/>
      <c r="T367" s="187"/>
      <c r="AT367" s="181" t="s">
        <v>206</v>
      </c>
      <c r="AU367" s="181" t="s">
        <v>112</v>
      </c>
      <c r="AV367" s="178" t="s">
        <v>112</v>
      </c>
      <c r="AW367" s="178" t="s">
        <v>29</v>
      </c>
      <c r="AX367" s="178" t="s">
        <v>76</v>
      </c>
      <c r="AY367" s="181" t="s">
        <v>199</v>
      </c>
    </row>
    <row r="368" spans="2:51" s="178" customFormat="1" x14ac:dyDescent="0.15">
      <c r="B368" s="179"/>
      <c r="D368" s="180" t="s">
        <v>206</v>
      </c>
      <c r="E368" s="181"/>
      <c r="F368" s="182" t="s">
        <v>562</v>
      </c>
      <c r="H368" s="183">
        <v>-5.46</v>
      </c>
      <c r="I368" s="184"/>
      <c r="L368" s="179"/>
      <c r="M368" s="185"/>
      <c r="N368" s="186"/>
      <c r="O368" s="186"/>
      <c r="P368" s="186"/>
      <c r="Q368" s="186"/>
      <c r="R368" s="186"/>
      <c r="S368" s="186"/>
      <c r="T368" s="187"/>
      <c r="AT368" s="181" t="s">
        <v>206</v>
      </c>
      <c r="AU368" s="181" t="s">
        <v>112</v>
      </c>
      <c r="AV368" s="178" t="s">
        <v>112</v>
      </c>
      <c r="AW368" s="178" t="s">
        <v>29</v>
      </c>
      <c r="AX368" s="178" t="s">
        <v>76</v>
      </c>
      <c r="AY368" s="181" t="s">
        <v>199</v>
      </c>
    </row>
    <row r="369" spans="1:65" s="208" customFormat="1" x14ac:dyDescent="0.15">
      <c r="B369" s="209"/>
      <c r="D369" s="180" t="s">
        <v>206</v>
      </c>
      <c r="E369" s="210"/>
      <c r="F369" s="211" t="s">
        <v>563</v>
      </c>
      <c r="H369" s="212">
        <v>13.365</v>
      </c>
      <c r="I369" s="213"/>
      <c r="L369" s="209"/>
      <c r="M369" s="214"/>
      <c r="N369" s="215"/>
      <c r="O369" s="215"/>
      <c r="P369" s="215"/>
      <c r="Q369" s="215"/>
      <c r="R369" s="215"/>
      <c r="S369" s="215"/>
      <c r="T369" s="216"/>
      <c r="AT369" s="210" t="s">
        <v>206</v>
      </c>
      <c r="AU369" s="210" t="s">
        <v>112</v>
      </c>
      <c r="AV369" s="208" t="s">
        <v>212</v>
      </c>
      <c r="AW369" s="208" t="s">
        <v>29</v>
      </c>
      <c r="AX369" s="208" t="s">
        <v>76</v>
      </c>
      <c r="AY369" s="210" t="s">
        <v>199</v>
      </c>
    </row>
    <row r="370" spans="1:65" s="188" customFormat="1" x14ac:dyDescent="0.15">
      <c r="B370" s="189"/>
      <c r="D370" s="180" t="s">
        <v>206</v>
      </c>
      <c r="E370" s="190"/>
      <c r="F370" s="191" t="s">
        <v>222</v>
      </c>
      <c r="H370" s="192">
        <v>78.680774999999997</v>
      </c>
      <c r="I370" s="193"/>
      <c r="L370" s="189"/>
      <c r="M370" s="194"/>
      <c r="N370" s="195"/>
      <c r="O370" s="195"/>
      <c r="P370" s="195"/>
      <c r="Q370" s="195"/>
      <c r="R370" s="195"/>
      <c r="S370" s="195"/>
      <c r="T370" s="196"/>
      <c r="AT370" s="190" t="s">
        <v>206</v>
      </c>
      <c r="AU370" s="190" t="s">
        <v>112</v>
      </c>
      <c r="AV370" s="188" t="s">
        <v>204</v>
      </c>
      <c r="AW370" s="188" t="s">
        <v>29</v>
      </c>
      <c r="AX370" s="188" t="s">
        <v>84</v>
      </c>
      <c r="AY370" s="190" t="s">
        <v>199</v>
      </c>
    </row>
    <row r="371" spans="1:65" s="19" customFormat="1" ht="21.75" customHeight="1" x14ac:dyDescent="0.15">
      <c r="A371" s="17"/>
      <c r="B371" s="129"/>
      <c r="C371" s="165" t="s">
        <v>564</v>
      </c>
      <c r="D371" s="165" t="s">
        <v>201</v>
      </c>
      <c r="E371" s="166" t="s">
        <v>565</v>
      </c>
      <c r="F371" s="167" t="s">
        <v>566</v>
      </c>
      <c r="G371" s="168" t="s">
        <v>233</v>
      </c>
      <c r="H371" s="169">
        <v>13.138</v>
      </c>
      <c r="I371" s="170"/>
      <c r="J371" s="171"/>
      <c r="K371" s="172"/>
      <c r="L371" s="18"/>
      <c r="M371" s="173"/>
      <c r="N371" s="174" t="s">
        <v>41</v>
      </c>
      <c r="O371" s="46"/>
      <c r="P371" s="175">
        <f>O371*H371</f>
        <v>0</v>
      </c>
      <c r="Q371" s="175">
        <v>0</v>
      </c>
      <c r="R371" s="175">
        <f>Q371*H371</f>
        <v>0</v>
      </c>
      <c r="S371" s="175">
        <v>0</v>
      </c>
      <c r="T371" s="176">
        <f>S371*H371</f>
        <v>0</v>
      </c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R371" s="177" t="s">
        <v>204</v>
      </c>
      <c r="AT371" s="177" t="s">
        <v>201</v>
      </c>
      <c r="AU371" s="177" t="s">
        <v>112</v>
      </c>
      <c r="AY371" s="2" t="s">
        <v>199</v>
      </c>
      <c r="BE371" s="86">
        <f>IF(N371="základná",J371,0)</f>
        <v>0</v>
      </c>
      <c r="BF371" s="86">
        <f>IF(N371="znížená",J371,0)</f>
        <v>0</v>
      </c>
      <c r="BG371" s="86">
        <f>IF(N371="zákl. prenesená",J371,0)</f>
        <v>0</v>
      </c>
      <c r="BH371" s="86">
        <f>IF(N371="zníž. prenesená",J371,0)</f>
        <v>0</v>
      </c>
      <c r="BI371" s="86">
        <f>IF(N371="nulová",J371,0)</f>
        <v>0</v>
      </c>
      <c r="BJ371" s="2" t="s">
        <v>112</v>
      </c>
      <c r="BK371" s="86">
        <f>ROUND(I371*H371,2)</f>
        <v>0</v>
      </c>
      <c r="BL371" s="2" t="s">
        <v>204</v>
      </c>
      <c r="BM371" s="177" t="s">
        <v>567</v>
      </c>
    </row>
    <row r="372" spans="1:65" s="19" customFormat="1" ht="21.75" customHeight="1" x14ac:dyDescent="0.15">
      <c r="A372" s="17"/>
      <c r="B372" s="129"/>
      <c r="C372" s="165" t="s">
        <v>568</v>
      </c>
      <c r="D372" s="165" t="s">
        <v>201</v>
      </c>
      <c r="E372" s="166" t="s">
        <v>569</v>
      </c>
      <c r="F372" s="167" t="s">
        <v>570</v>
      </c>
      <c r="G372" s="168" t="s">
        <v>233</v>
      </c>
      <c r="H372" s="169">
        <v>13.138</v>
      </c>
      <c r="I372" s="170"/>
      <c r="J372" s="171"/>
      <c r="K372" s="172"/>
      <c r="L372" s="18"/>
      <c r="M372" s="173"/>
      <c r="N372" s="174" t="s">
        <v>41</v>
      </c>
      <c r="O372" s="46"/>
      <c r="P372" s="175">
        <f>O372*H372</f>
        <v>0</v>
      </c>
      <c r="Q372" s="175">
        <v>0</v>
      </c>
      <c r="R372" s="175">
        <f>Q372*H372</f>
        <v>0</v>
      </c>
      <c r="S372" s="175">
        <v>0</v>
      </c>
      <c r="T372" s="176">
        <f>S372*H372</f>
        <v>0</v>
      </c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R372" s="177" t="s">
        <v>204</v>
      </c>
      <c r="AT372" s="177" t="s">
        <v>201</v>
      </c>
      <c r="AU372" s="177" t="s">
        <v>112</v>
      </c>
      <c r="AY372" s="2" t="s">
        <v>199</v>
      </c>
      <c r="BE372" s="86">
        <f>IF(N372="základná",J372,0)</f>
        <v>0</v>
      </c>
      <c r="BF372" s="86">
        <f>IF(N372="znížená",J372,0)</f>
        <v>0</v>
      </c>
      <c r="BG372" s="86">
        <f>IF(N372="zákl. prenesená",J372,0)</f>
        <v>0</v>
      </c>
      <c r="BH372" s="86">
        <f>IF(N372="zníž. prenesená",J372,0)</f>
        <v>0</v>
      </c>
      <c r="BI372" s="86">
        <f>IF(N372="nulová",J372,0)</f>
        <v>0</v>
      </c>
      <c r="BJ372" s="2" t="s">
        <v>112</v>
      </c>
      <c r="BK372" s="86">
        <f>ROUND(I372*H372,2)</f>
        <v>0</v>
      </c>
      <c r="BL372" s="2" t="s">
        <v>204</v>
      </c>
      <c r="BM372" s="177" t="s">
        <v>571</v>
      </c>
    </row>
    <row r="373" spans="1:65" s="19" customFormat="1" ht="21.75" customHeight="1" x14ac:dyDescent="0.15">
      <c r="A373" s="17"/>
      <c r="B373" s="129"/>
      <c r="C373" s="165" t="s">
        <v>572</v>
      </c>
      <c r="D373" s="165" t="s">
        <v>201</v>
      </c>
      <c r="E373" s="166" t="s">
        <v>573</v>
      </c>
      <c r="F373" s="167" t="s">
        <v>574</v>
      </c>
      <c r="G373" s="168" t="s">
        <v>233</v>
      </c>
      <c r="H373" s="169">
        <v>65.69</v>
      </c>
      <c r="I373" s="170"/>
      <c r="J373" s="171"/>
      <c r="K373" s="172"/>
      <c r="L373" s="18"/>
      <c r="M373" s="173"/>
      <c r="N373" s="174" t="s">
        <v>41</v>
      </c>
      <c r="O373" s="46"/>
      <c r="P373" s="175">
        <f>O373*H373</f>
        <v>0</v>
      </c>
      <c r="Q373" s="175">
        <v>0</v>
      </c>
      <c r="R373" s="175">
        <f>Q373*H373</f>
        <v>0</v>
      </c>
      <c r="S373" s="175">
        <v>0</v>
      </c>
      <c r="T373" s="176">
        <f>S373*H373</f>
        <v>0</v>
      </c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R373" s="177" t="s">
        <v>204</v>
      </c>
      <c r="AT373" s="177" t="s">
        <v>201</v>
      </c>
      <c r="AU373" s="177" t="s">
        <v>112</v>
      </c>
      <c r="AY373" s="2" t="s">
        <v>199</v>
      </c>
      <c r="BE373" s="86">
        <f>IF(N373="základná",J373,0)</f>
        <v>0</v>
      </c>
      <c r="BF373" s="86">
        <f>IF(N373="znížená",J373,0)</f>
        <v>0</v>
      </c>
      <c r="BG373" s="86">
        <f>IF(N373="zákl. prenesená",J373,0)</f>
        <v>0</v>
      </c>
      <c r="BH373" s="86">
        <f>IF(N373="zníž. prenesená",J373,0)</f>
        <v>0</v>
      </c>
      <c r="BI373" s="86">
        <f>IF(N373="nulová",J373,0)</f>
        <v>0</v>
      </c>
      <c r="BJ373" s="2" t="s">
        <v>112</v>
      </c>
      <c r="BK373" s="86">
        <f>ROUND(I373*H373,2)</f>
        <v>0</v>
      </c>
      <c r="BL373" s="2" t="s">
        <v>204</v>
      </c>
      <c r="BM373" s="177" t="s">
        <v>575</v>
      </c>
    </row>
    <row r="374" spans="1:65" s="178" customFormat="1" x14ac:dyDescent="0.15">
      <c r="B374" s="179"/>
      <c r="D374" s="180" t="s">
        <v>206</v>
      </c>
      <c r="F374" s="182" t="s">
        <v>576</v>
      </c>
      <c r="H374" s="183">
        <v>65.69</v>
      </c>
      <c r="I374" s="184"/>
      <c r="L374" s="179"/>
      <c r="M374" s="185"/>
      <c r="N374" s="186"/>
      <c r="O374" s="186"/>
      <c r="P374" s="186"/>
      <c r="Q374" s="186"/>
      <c r="R374" s="186"/>
      <c r="S374" s="186"/>
      <c r="T374" s="187"/>
      <c r="AT374" s="181" t="s">
        <v>206</v>
      </c>
      <c r="AU374" s="181" t="s">
        <v>112</v>
      </c>
      <c r="AV374" s="178" t="s">
        <v>112</v>
      </c>
      <c r="AW374" s="178" t="s">
        <v>2</v>
      </c>
      <c r="AX374" s="178" t="s">
        <v>84</v>
      </c>
      <c r="AY374" s="181" t="s">
        <v>199</v>
      </c>
    </row>
    <row r="375" spans="1:65" s="19" customFormat="1" ht="21.75" customHeight="1" x14ac:dyDescent="0.15">
      <c r="A375" s="17"/>
      <c r="B375" s="129"/>
      <c r="C375" s="165" t="s">
        <v>577</v>
      </c>
      <c r="D375" s="165" t="s">
        <v>201</v>
      </c>
      <c r="E375" s="166" t="s">
        <v>578</v>
      </c>
      <c r="F375" s="167" t="s">
        <v>579</v>
      </c>
      <c r="G375" s="168" t="s">
        <v>233</v>
      </c>
      <c r="H375" s="169">
        <v>13.138</v>
      </c>
      <c r="I375" s="170"/>
      <c r="J375" s="171"/>
      <c r="K375" s="172"/>
      <c r="L375" s="18"/>
      <c r="M375" s="173"/>
      <c r="N375" s="174" t="s">
        <v>41</v>
      </c>
      <c r="O375" s="46"/>
      <c r="P375" s="175">
        <f>O375*H375</f>
        <v>0</v>
      </c>
      <c r="Q375" s="175">
        <v>0</v>
      </c>
      <c r="R375" s="175">
        <f>Q375*H375</f>
        <v>0</v>
      </c>
      <c r="S375" s="175">
        <v>0</v>
      </c>
      <c r="T375" s="176">
        <f>S375*H375</f>
        <v>0</v>
      </c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R375" s="177" t="s">
        <v>204</v>
      </c>
      <c r="AT375" s="177" t="s">
        <v>201</v>
      </c>
      <c r="AU375" s="177" t="s">
        <v>112</v>
      </c>
      <c r="AY375" s="2" t="s">
        <v>199</v>
      </c>
      <c r="BE375" s="86">
        <f>IF(N375="základná",J375,0)</f>
        <v>0</v>
      </c>
      <c r="BF375" s="86">
        <f>IF(N375="znížená",J375,0)</f>
        <v>0</v>
      </c>
      <c r="BG375" s="86">
        <f>IF(N375="zákl. prenesená",J375,0)</f>
        <v>0</v>
      </c>
      <c r="BH375" s="86">
        <f>IF(N375="zníž. prenesená",J375,0)</f>
        <v>0</v>
      </c>
      <c r="BI375" s="86">
        <f>IF(N375="nulová",J375,0)</f>
        <v>0</v>
      </c>
      <c r="BJ375" s="2" t="s">
        <v>112</v>
      </c>
      <c r="BK375" s="86">
        <f>ROUND(I375*H375,2)</f>
        <v>0</v>
      </c>
      <c r="BL375" s="2" t="s">
        <v>204</v>
      </c>
      <c r="BM375" s="177" t="s">
        <v>580</v>
      </c>
    </row>
    <row r="376" spans="1:65" s="19" customFormat="1" ht="21.75" customHeight="1" x14ac:dyDescent="0.15">
      <c r="A376" s="17"/>
      <c r="B376" s="129"/>
      <c r="C376" s="165" t="s">
        <v>581</v>
      </c>
      <c r="D376" s="165" t="s">
        <v>201</v>
      </c>
      <c r="E376" s="166" t="s">
        <v>582</v>
      </c>
      <c r="F376" s="167" t="s">
        <v>583</v>
      </c>
      <c r="G376" s="168" t="s">
        <v>233</v>
      </c>
      <c r="H376" s="169">
        <v>39.414000000000001</v>
      </c>
      <c r="I376" s="170"/>
      <c r="J376" s="171"/>
      <c r="K376" s="172"/>
      <c r="L376" s="18"/>
      <c r="M376" s="173"/>
      <c r="N376" s="174" t="s">
        <v>41</v>
      </c>
      <c r="O376" s="46"/>
      <c r="P376" s="175">
        <f>O376*H376</f>
        <v>0</v>
      </c>
      <c r="Q376" s="175">
        <v>0</v>
      </c>
      <c r="R376" s="175">
        <f>Q376*H376</f>
        <v>0</v>
      </c>
      <c r="S376" s="175">
        <v>0</v>
      </c>
      <c r="T376" s="176">
        <f>S376*H376</f>
        <v>0</v>
      </c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R376" s="177" t="s">
        <v>204</v>
      </c>
      <c r="AT376" s="177" t="s">
        <v>201</v>
      </c>
      <c r="AU376" s="177" t="s">
        <v>112</v>
      </c>
      <c r="AY376" s="2" t="s">
        <v>199</v>
      </c>
      <c r="BE376" s="86">
        <f>IF(N376="základná",J376,0)</f>
        <v>0</v>
      </c>
      <c r="BF376" s="86">
        <f>IF(N376="znížená",J376,0)</f>
        <v>0</v>
      </c>
      <c r="BG376" s="86">
        <f>IF(N376="zákl. prenesená",J376,0)</f>
        <v>0</v>
      </c>
      <c r="BH376" s="86">
        <f>IF(N376="zníž. prenesená",J376,0)</f>
        <v>0</v>
      </c>
      <c r="BI376" s="86">
        <f>IF(N376="nulová",J376,0)</f>
        <v>0</v>
      </c>
      <c r="BJ376" s="2" t="s">
        <v>112</v>
      </c>
      <c r="BK376" s="86">
        <f>ROUND(I376*H376,2)</f>
        <v>0</v>
      </c>
      <c r="BL376" s="2" t="s">
        <v>204</v>
      </c>
      <c r="BM376" s="177" t="s">
        <v>584</v>
      </c>
    </row>
    <row r="377" spans="1:65" s="178" customFormat="1" x14ac:dyDescent="0.15">
      <c r="B377" s="179"/>
      <c r="D377" s="180" t="s">
        <v>206</v>
      </c>
      <c r="F377" s="182" t="s">
        <v>585</v>
      </c>
      <c r="H377" s="183">
        <v>39.414000000000001</v>
      </c>
      <c r="I377" s="184"/>
      <c r="L377" s="179"/>
      <c r="M377" s="185"/>
      <c r="N377" s="186"/>
      <c r="O377" s="186"/>
      <c r="P377" s="186"/>
      <c r="Q377" s="186"/>
      <c r="R377" s="186"/>
      <c r="S377" s="186"/>
      <c r="T377" s="187"/>
      <c r="AT377" s="181" t="s">
        <v>206</v>
      </c>
      <c r="AU377" s="181" t="s">
        <v>112</v>
      </c>
      <c r="AV377" s="178" t="s">
        <v>112</v>
      </c>
      <c r="AW377" s="178" t="s">
        <v>2</v>
      </c>
      <c r="AX377" s="178" t="s">
        <v>84</v>
      </c>
      <c r="AY377" s="181" t="s">
        <v>199</v>
      </c>
    </row>
    <row r="378" spans="1:65" s="19" customFormat="1" ht="21.75" customHeight="1" x14ac:dyDescent="0.15">
      <c r="A378" s="17"/>
      <c r="B378" s="129"/>
      <c r="C378" s="165" t="s">
        <v>586</v>
      </c>
      <c r="D378" s="165" t="s">
        <v>201</v>
      </c>
      <c r="E378" s="166" t="s">
        <v>587</v>
      </c>
      <c r="F378" s="167" t="s">
        <v>588</v>
      </c>
      <c r="G378" s="168" t="s">
        <v>233</v>
      </c>
      <c r="H378" s="169">
        <v>13.138</v>
      </c>
      <c r="I378" s="170"/>
      <c r="J378" s="171"/>
      <c r="K378" s="172"/>
      <c r="L378" s="18"/>
      <c r="M378" s="173"/>
      <c r="N378" s="174" t="s">
        <v>41</v>
      </c>
      <c r="O378" s="46"/>
      <c r="P378" s="175">
        <f>O378*H378</f>
        <v>0</v>
      </c>
      <c r="Q378" s="175">
        <v>0</v>
      </c>
      <c r="R378" s="175">
        <f>Q378*H378</f>
        <v>0</v>
      </c>
      <c r="S378" s="175">
        <v>0</v>
      </c>
      <c r="T378" s="176">
        <f>S378*H378</f>
        <v>0</v>
      </c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R378" s="177" t="s">
        <v>204</v>
      </c>
      <c r="AT378" s="177" t="s">
        <v>201</v>
      </c>
      <c r="AU378" s="177" t="s">
        <v>112</v>
      </c>
      <c r="AY378" s="2" t="s">
        <v>199</v>
      </c>
      <c r="BE378" s="86">
        <f>IF(N378="základná",J378,0)</f>
        <v>0</v>
      </c>
      <c r="BF378" s="86">
        <f>IF(N378="znížená",J378,0)</f>
        <v>0</v>
      </c>
      <c r="BG378" s="86">
        <f>IF(N378="zákl. prenesená",J378,0)</f>
        <v>0</v>
      </c>
      <c r="BH378" s="86">
        <f>IF(N378="zníž. prenesená",J378,0)</f>
        <v>0</v>
      </c>
      <c r="BI378" s="86">
        <f>IF(N378="nulová",J378,0)</f>
        <v>0</v>
      </c>
      <c r="BJ378" s="2" t="s">
        <v>112</v>
      </c>
      <c r="BK378" s="86">
        <f>ROUND(I378*H378,2)</f>
        <v>0</v>
      </c>
      <c r="BL378" s="2" t="s">
        <v>204</v>
      </c>
      <c r="BM378" s="177" t="s">
        <v>589</v>
      </c>
    </row>
    <row r="379" spans="1:65" s="151" customFormat="1" ht="22.9" customHeight="1" x14ac:dyDescent="0.2">
      <c r="B379" s="152"/>
      <c r="D379" s="153" t="s">
        <v>75</v>
      </c>
      <c r="E379" s="163" t="s">
        <v>590</v>
      </c>
      <c r="F379" s="163" t="s">
        <v>591</v>
      </c>
      <c r="I379" s="155"/>
      <c r="J379" s="164"/>
      <c r="L379" s="152"/>
      <c r="M379" s="157"/>
      <c r="N379" s="158"/>
      <c r="O379" s="158"/>
      <c r="P379" s="159">
        <f>P380</f>
        <v>0</v>
      </c>
      <c r="Q379" s="158"/>
      <c r="R379" s="159">
        <f>R380</f>
        <v>0</v>
      </c>
      <c r="S379" s="158"/>
      <c r="T379" s="160">
        <f>T380</f>
        <v>0</v>
      </c>
      <c r="AR379" s="153" t="s">
        <v>84</v>
      </c>
      <c r="AT379" s="161" t="s">
        <v>75</v>
      </c>
      <c r="AU379" s="161" t="s">
        <v>84</v>
      </c>
      <c r="AY379" s="153" t="s">
        <v>199</v>
      </c>
      <c r="BK379" s="162">
        <f>BK380</f>
        <v>0</v>
      </c>
    </row>
    <row r="380" spans="1:65" s="19" customFormat="1" ht="21.75" customHeight="1" x14ac:dyDescent="0.15">
      <c r="A380" s="17"/>
      <c r="B380" s="129"/>
      <c r="C380" s="165" t="s">
        <v>592</v>
      </c>
      <c r="D380" s="165" t="s">
        <v>201</v>
      </c>
      <c r="E380" s="166" t="s">
        <v>593</v>
      </c>
      <c r="F380" s="167" t="s">
        <v>594</v>
      </c>
      <c r="G380" s="168" t="s">
        <v>233</v>
      </c>
      <c r="H380" s="169">
        <v>13.742000000000001</v>
      </c>
      <c r="I380" s="170"/>
      <c r="J380" s="171"/>
      <c r="K380" s="172"/>
      <c r="L380" s="18"/>
      <c r="M380" s="173"/>
      <c r="N380" s="174" t="s">
        <v>41</v>
      </c>
      <c r="O380" s="46"/>
      <c r="P380" s="175">
        <f>O380*H380</f>
        <v>0</v>
      </c>
      <c r="Q380" s="175">
        <v>0</v>
      </c>
      <c r="R380" s="175">
        <f>Q380*H380</f>
        <v>0</v>
      </c>
      <c r="S380" s="175">
        <v>0</v>
      </c>
      <c r="T380" s="176">
        <f>S380*H380</f>
        <v>0</v>
      </c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R380" s="177" t="s">
        <v>204</v>
      </c>
      <c r="AT380" s="177" t="s">
        <v>201</v>
      </c>
      <c r="AU380" s="177" t="s">
        <v>112</v>
      </c>
      <c r="AY380" s="2" t="s">
        <v>199</v>
      </c>
      <c r="BE380" s="86">
        <f>IF(N380="základná",J380,0)</f>
        <v>0</v>
      </c>
      <c r="BF380" s="86">
        <f>IF(N380="znížená",J380,0)</f>
        <v>0</v>
      </c>
      <c r="BG380" s="86">
        <f>IF(N380="zákl. prenesená",J380,0)</f>
        <v>0</v>
      </c>
      <c r="BH380" s="86">
        <f>IF(N380="zníž. prenesená",J380,0)</f>
        <v>0</v>
      </c>
      <c r="BI380" s="86">
        <f>IF(N380="nulová",J380,0)</f>
        <v>0</v>
      </c>
      <c r="BJ380" s="2" t="s">
        <v>112</v>
      </c>
      <c r="BK380" s="86">
        <f>ROUND(I380*H380,2)</f>
        <v>0</v>
      </c>
      <c r="BL380" s="2" t="s">
        <v>204</v>
      </c>
      <c r="BM380" s="177" t="s">
        <v>595</v>
      </c>
    </row>
    <row r="381" spans="1:65" s="151" customFormat="1" ht="25.9" customHeight="1" x14ac:dyDescent="0.2">
      <c r="B381" s="152"/>
      <c r="D381" s="153" t="s">
        <v>75</v>
      </c>
      <c r="E381" s="154" t="s">
        <v>596</v>
      </c>
      <c r="F381" s="154" t="s">
        <v>597</v>
      </c>
      <c r="I381" s="155"/>
      <c r="J381" s="156"/>
      <c r="L381" s="152"/>
      <c r="M381" s="157"/>
      <c r="N381" s="158"/>
      <c r="O381" s="158"/>
      <c r="P381" s="159">
        <f>P382+P388+P395+P399+P403+P406+P423+P434+P440+P448+P460+P464</f>
        <v>0</v>
      </c>
      <c r="Q381" s="158"/>
      <c r="R381" s="159">
        <f>R382+R388+R395+R399+R403+R406+R423+R434+R440+R448+R460+R464</f>
        <v>2.3177486799999998</v>
      </c>
      <c r="S381" s="158"/>
      <c r="T381" s="160">
        <f>T382+T388+T395+T399+T403+T406+T423+T434+T440+T448+T460+T464</f>
        <v>0.9845984000000001</v>
      </c>
      <c r="AR381" s="153" t="s">
        <v>112</v>
      </c>
      <c r="AT381" s="161" t="s">
        <v>75</v>
      </c>
      <c r="AU381" s="161" t="s">
        <v>76</v>
      </c>
      <c r="AY381" s="153" t="s">
        <v>199</v>
      </c>
      <c r="BK381" s="162">
        <f>BK382+BK388+BK395+BK399+BK403+BK406+BK423+BK434+BK440+BK448+BK460+BK464</f>
        <v>0</v>
      </c>
    </row>
    <row r="382" spans="1:65" s="151" customFormat="1" ht="22.9" customHeight="1" x14ac:dyDescent="0.2">
      <c r="B382" s="152"/>
      <c r="D382" s="153" t="s">
        <v>75</v>
      </c>
      <c r="E382" s="163" t="s">
        <v>598</v>
      </c>
      <c r="F382" s="163" t="s">
        <v>599</v>
      </c>
      <c r="I382" s="155"/>
      <c r="J382" s="164"/>
      <c r="L382" s="152"/>
      <c r="M382" s="157"/>
      <c r="N382" s="158"/>
      <c r="O382" s="158"/>
      <c r="P382" s="159">
        <f>SUM(P383:P387)</f>
        <v>0</v>
      </c>
      <c r="Q382" s="158"/>
      <c r="R382" s="159">
        <f>SUM(R383:R387)</f>
        <v>9.2209299999999994E-2</v>
      </c>
      <c r="S382" s="158"/>
      <c r="T382" s="160">
        <f>SUM(T383:T387)</f>
        <v>0</v>
      </c>
      <c r="AR382" s="153" t="s">
        <v>112</v>
      </c>
      <c r="AT382" s="161" t="s">
        <v>75</v>
      </c>
      <c r="AU382" s="161" t="s">
        <v>84</v>
      </c>
      <c r="AY382" s="153" t="s">
        <v>199</v>
      </c>
      <c r="BK382" s="162">
        <f>SUM(BK383:BK387)</f>
        <v>0</v>
      </c>
    </row>
    <row r="383" spans="1:65" s="19" customFormat="1" ht="21.75" customHeight="1" x14ac:dyDescent="0.15">
      <c r="A383" s="17"/>
      <c r="B383" s="129"/>
      <c r="C383" s="165" t="s">
        <v>600</v>
      </c>
      <c r="D383" s="165" t="s">
        <v>201</v>
      </c>
      <c r="E383" s="166" t="s">
        <v>601</v>
      </c>
      <c r="F383" s="167" t="s">
        <v>602</v>
      </c>
      <c r="G383" s="168" t="s">
        <v>122</v>
      </c>
      <c r="H383" s="169">
        <v>12.19</v>
      </c>
      <c r="I383" s="170"/>
      <c r="J383" s="171"/>
      <c r="K383" s="172"/>
      <c r="L383" s="18"/>
      <c r="M383" s="173"/>
      <c r="N383" s="174" t="s">
        <v>41</v>
      </c>
      <c r="O383" s="46"/>
      <c r="P383" s="175">
        <f>O383*H383</f>
        <v>0</v>
      </c>
      <c r="Q383" s="175">
        <v>2.0999999999999999E-3</v>
      </c>
      <c r="R383" s="175">
        <f>Q383*H383</f>
        <v>2.5598999999999997E-2</v>
      </c>
      <c r="S383" s="175">
        <v>0</v>
      </c>
      <c r="T383" s="176">
        <f>S383*H383</f>
        <v>0</v>
      </c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R383" s="177" t="s">
        <v>279</v>
      </c>
      <c r="AT383" s="177" t="s">
        <v>201</v>
      </c>
      <c r="AU383" s="177" t="s">
        <v>112</v>
      </c>
      <c r="AY383" s="2" t="s">
        <v>199</v>
      </c>
      <c r="BE383" s="86">
        <f>IF(N383="základná",J383,0)</f>
        <v>0</v>
      </c>
      <c r="BF383" s="86">
        <f>IF(N383="znížená",J383,0)</f>
        <v>0</v>
      </c>
      <c r="BG383" s="86">
        <f>IF(N383="zákl. prenesená",J383,0)</f>
        <v>0</v>
      </c>
      <c r="BH383" s="86">
        <f>IF(N383="zníž. prenesená",J383,0)</f>
        <v>0</v>
      </c>
      <c r="BI383" s="86">
        <f>IF(N383="nulová",J383,0)</f>
        <v>0</v>
      </c>
      <c r="BJ383" s="2" t="s">
        <v>112</v>
      </c>
      <c r="BK383" s="86">
        <f>ROUND(I383*H383,2)</f>
        <v>0</v>
      </c>
      <c r="BL383" s="2" t="s">
        <v>279</v>
      </c>
      <c r="BM383" s="177" t="s">
        <v>603</v>
      </c>
    </row>
    <row r="384" spans="1:65" s="178" customFormat="1" x14ac:dyDescent="0.15">
      <c r="B384" s="179"/>
      <c r="D384" s="180" t="s">
        <v>206</v>
      </c>
      <c r="E384" s="181"/>
      <c r="F384" s="182" t="s">
        <v>131</v>
      </c>
      <c r="H384" s="183">
        <v>12.19</v>
      </c>
      <c r="I384" s="184"/>
      <c r="L384" s="179"/>
      <c r="M384" s="185"/>
      <c r="N384" s="186"/>
      <c r="O384" s="186"/>
      <c r="P384" s="186"/>
      <c r="Q384" s="186"/>
      <c r="R384" s="186"/>
      <c r="S384" s="186"/>
      <c r="T384" s="187"/>
      <c r="AT384" s="181" t="s">
        <v>206</v>
      </c>
      <c r="AU384" s="181" t="s">
        <v>112</v>
      </c>
      <c r="AV384" s="178" t="s">
        <v>112</v>
      </c>
      <c r="AW384" s="178" t="s">
        <v>29</v>
      </c>
      <c r="AX384" s="178" t="s">
        <v>84</v>
      </c>
      <c r="AY384" s="181" t="s">
        <v>199</v>
      </c>
    </row>
    <row r="385" spans="1:65" s="19" customFormat="1" ht="21.75" customHeight="1" x14ac:dyDescent="0.15">
      <c r="A385" s="17"/>
      <c r="B385" s="129"/>
      <c r="C385" s="165" t="s">
        <v>604</v>
      </c>
      <c r="D385" s="165" t="s">
        <v>201</v>
      </c>
      <c r="E385" s="166" t="s">
        <v>605</v>
      </c>
      <c r="F385" s="167" t="s">
        <v>606</v>
      </c>
      <c r="G385" s="168" t="s">
        <v>122</v>
      </c>
      <c r="H385" s="169">
        <v>28.960999999999999</v>
      </c>
      <c r="I385" s="170"/>
      <c r="J385" s="171"/>
      <c r="K385" s="172"/>
      <c r="L385" s="18"/>
      <c r="M385" s="173"/>
      <c r="N385" s="174" t="s">
        <v>41</v>
      </c>
      <c r="O385" s="46"/>
      <c r="P385" s="175">
        <f>O385*H385</f>
        <v>0</v>
      </c>
      <c r="Q385" s="175">
        <v>2.3E-3</v>
      </c>
      <c r="R385" s="175">
        <f>Q385*H385</f>
        <v>6.6610299999999997E-2</v>
      </c>
      <c r="S385" s="175">
        <v>0</v>
      </c>
      <c r="T385" s="176">
        <f>S385*H385</f>
        <v>0</v>
      </c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R385" s="177" t="s">
        <v>279</v>
      </c>
      <c r="AT385" s="177" t="s">
        <v>201</v>
      </c>
      <c r="AU385" s="177" t="s">
        <v>112</v>
      </c>
      <c r="AY385" s="2" t="s">
        <v>199</v>
      </c>
      <c r="BE385" s="86">
        <f>IF(N385="základná",J385,0)</f>
        <v>0</v>
      </c>
      <c r="BF385" s="86">
        <f>IF(N385="znížená",J385,0)</f>
        <v>0</v>
      </c>
      <c r="BG385" s="86">
        <f>IF(N385="zákl. prenesená",J385,0)</f>
        <v>0</v>
      </c>
      <c r="BH385" s="86">
        <f>IF(N385="zníž. prenesená",J385,0)</f>
        <v>0</v>
      </c>
      <c r="BI385" s="86">
        <f>IF(N385="nulová",J385,0)</f>
        <v>0</v>
      </c>
      <c r="BJ385" s="2" t="s">
        <v>112</v>
      </c>
      <c r="BK385" s="86">
        <f>ROUND(I385*H385,2)</f>
        <v>0</v>
      </c>
      <c r="BL385" s="2" t="s">
        <v>279</v>
      </c>
      <c r="BM385" s="177" t="s">
        <v>607</v>
      </c>
    </row>
    <row r="386" spans="1:65" s="178" customFormat="1" x14ac:dyDescent="0.15">
      <c r="B386" s="179"/>
      <c r="D386" s="180" t="s">
        <v>206</v>
      </c>
      <c r="E386" s="181"/>
      <c r="F386" s="182" t="s">
        <v>113</v>
      </c>
      <c r="H386" s="183">
        <v>28.960999999999999</v>
      </c>
      <c r="I386" s="184"/>
      <c r="L386" s="179"/>
      <c r="M386" s="185"/>
      <c r="N386" s="186"/>
      <c r="O386" s="186"/>
      <c r="P386" s="186"/>
      <c r="Q386" s="186"/>
      <c r="R386" s="186"/>
      <c r="S386" s="186"/>
      <c r="T386" s="187"/>
      <c r="AT386" s="181" t="s">
        <v>206</v>
      </c>
      <c r="AU386" s="181" t="s">
        <v>112</v>
      </c>
      <c r="AV386" s="178" t="s">
        <v>112</v>
      </c>
      <c r="AW386" s="178" t="s">
        <v>29</v>
      </c>
      <c r="AX386" s="178" t="s">
        <v>84</v>
      </c>
      <c r="AY386" s="181" t="s">
        <v>199</v>
      </c>
    </row>
    <row r="387" spans="1:65" s="19" customFormat="1" ht="21.75" customHeight="1" x14ac:dyDescent="0.15">
      <c r="A387" s="17"/>
      <c r="B387" s="129"/>
      <c r="C387" s="165" t="s">
        <v>608</v>
      </c>
      <c r="D387" s="165" t="s">
        <v>201</v>
      </c>
      <c r="E387" s="166" t="s">
        <v>609</v>
      </c>
      <c r="F387" s="167" t="s">
        <v>610</v>
      </c>
      <c r="G387" s="168" t="s">
        <v>233</v>
      </c>
      <c r="H387" s="169">
        <v>9.1999999999999998E-2</v>
      </c>
      <c r="I387" s="170"/>
      <c r="J387" s="171"/>
      <c r="K387" s="172"/>
      <c r="L387" s="18"/>
      <c r="M387" s="173"/>
      <c r="N387" s="174" t="s">
        <v>41</v>
      </c>
      <c r="O387" s="46"/>
      <c r="P387" s="175">
        <f>O387*H387</f>
        <v>0</v>
      </c>
      <c r="Q387" s="175">
        <v>0</v>
      </c>
      <c r="R387" s="175">
        <f>Q387*H387</f>
        <v>0</v>
      </c>
      <c r="S387" s="175">
        <v>0</v>
      </c>
      <c r="T387" s="176">
        <f>S387*H387</f>
        <v>0</v>
      </c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R387" s="177" t="s">
        <v>279</v>
      </c>
      <c r="AT387" s="177" t="s">
        <v>201</v>
      </c>
      <c r="AU387" s="177" t="s">
        <v>112</v>
      </c>
      <c r="AY387" s="2" t="s">
        <v>199</v>
      </c>
      <c r="BE387" s="86">
        <f>IF(N387="základná",J387,0)</f>
        <v>0</v>
      </c>
      <c r="BF387" s="86">
        <f>IF(N387="znížená",J387,0)</f>
        <v>0</v>
      </c>
      <c r="BG387" s="86">
        <f>IF(N387="zákl. prenesená",J387,0)</f>
        <v>0</v>
      </c>
      <c r="BH387" s="86">
        <f>IF(N387="zníž. prenesená",J387,0)</f>
        <v>0</v>
      </c>
      <c r="BI387" s="86">
        <f>IF(N387="nulová",J387,0)</f>
        <v>0</v>
      </c>
      <c r="BJ387" s="2" t="s">
        <v>112</v>
      </c>
      <c r="BK387" s="86">
        <f>ROUND(I387*H387,2)</f>
        <v>0</v>
      </c>
      <c r="BL387" s="2" t="s">
        <v>279</v>
      </c>
      <c r="BM387" s="177" t="s">
        <v>611</v>
      </c>
    </row>
    <row r="388" spans="1:65" s="151" customFormat="1" ht="22.9" customHeight="1" x14ac:dyDescent="0.2">
      <c r="B388" s="152"/>
      <c r="D388" s="153" t="s">
        <v>75</v>
      </c>
      <c r="E388" s="163" t="s">
        <v>612</v>
      </c>
      <c r="F388" s="163" t="s">
        <v>613</v>
      </c>
      <c r="I388" s="155"/>
      <c r="J388" s="164"/>
      <c r="L388" s="152"/>
      <c r="M388" s="157"/>
      <c r="N388" s="158"/>
      <c r="O388" s="158"/>
      <c r="P388" s="159">
        <f>SUM(P389:P394)</f>
        <v>0</v>
      </c>
      <c r="Q388" s="158"/>
      <c r="R388" s="159">
        <f>SUM(R389:R394)</f>
        <v>8.2180000000000003E-2</v>
      </c>
      <c r="S388" s="158"/>
      <c r="T388" s="160">
        <f>SUM(T389:T394)</f>
        <v>0</v>
      </c>
      <c r="AR388" s="153" t="s">
        <v>112</v>
      </c>
      <c r="AT388" s="161" t="s">
        <v>75</v>
      </c>
      <c r="AU388" s="161" t="s">
        <v>84</v>
      </c>
      <c r="AY388" s="153" t="s">
        <v>199</v>
      </c>
      <c r="BK388" s="162">
        <f>SUM(BK389:BK394)</f>
        <v>0</v>
      </c>
    </row>
    <row r="389" spans="1:65" s="19" customFormat="1" ht="33" customHeight="1" x14ac:dyDescent="0.15">
      <c r="A389" s="17"/>
      <c r="B389" s="129"/>
      <c r="C389" s="165" t="s">
        <v>614</v>
      </c>
      <c r="D389" s="165" t="s">
        <v>201</v>
      </c>
      <c r="E389" s="166" t="s">
        <v>615</v>
      </c>
      <c r="F389" s="167" t="s">
        <v>616</v>
      </c>
      <c r="G389" s="168" t="s">
        <v>240</v>
      </c>
      <c r="H389" s="169">
        <v>2</v>
      </c>
      <c r="I389" s="170"/>
      <c r="J389" s="171"/>
      <c r="K389" s="172"/>
      <c r="L389" s="18"/>
      <c r="M389" s="173"/>
      <c r="N389" s="174" t="s">
        <v>41</v>
      </c>
      <c r="O389" s="46"/>
      <c r="P389" s="175">
        <f>O389*H389</f>
        <v>0</v>
      </c>
      <c r="Q389" s="175">
        <v>0</v>
      </c>
      <c r="R389" s="175">
        <f>Q389*H389</f>
        <v>0</v>
      </c>
      <c r="S389" s="175">
        <v>0</v>
      </c>
      <c r="T389" s="176">
        <f>S389*H389</f>
        <v>0</v>
      </c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R389" s="177" t="s">
        <v>279</v>
      </c>
      <c r="AT389" s="177" t="s">
        <v>201</v>
      </c>
      <c r="AU389" s="177" t="s">
        <v>112</v>
      </c>
      <c r="AY389" s="2" t="s">
        <v>199</v>
      </c>
      <c r="BE389" s="86">
        <f>IF(N389="základná",J389,0)</f>
        <v>0</v>
      </c>
      <c r="BF389" s="86">
        <f>IF(N389="znížená",J389,0)</f>
        <v>0</v>
      </c>
      <c r="BG389" s="86">
        <f>IF(N389="zákl. prenesená",J389,0)</f>
        <v>0</v>
      </c>
      <c r="BH389" s="86">
        <f>IF(N389="zníž. prenesená",J389,0)</f>
        <v>0</v>
      </c>
      <c r="BI389" s="86">
        <f>IF(N389="nulová",J389,0)</f>
        <v>0</v>
      </c>
      <c r="BJ389" s="2" t="s">
        <v>112</v>
      </c>
      <c r="BK389" s="86">
        <f>ROUND(I389*H389,2)</f>
        <v>0</v>
      </c>
      <c r="BL389" s="2" t="s">
        <v>279</v>
      </c>
      <c r="BM389" s="177" t="s">
        <v>617</v>
      </c>
    </row>
    <row r="390" spans="1:65" s="178" customFormat="1" x14ac:dyDescent="0.15">
      <c r="B390" s="179"/>
      <c r="D390" s="180" t="s">
        <v>206</v>
      </c>
      <c r="E390" s="181"/>
      <c r="F390" s="182" t="s">
        <v>112</v>
      </c>
      <c r="H390" s="183">
        <v>2</v>
      </c>
      <c r="I390" s="184"/>
      <c r="L390" s="179"/>
      <c r="M390" s="185"/>
      <c r="N390" s="186"/>
      <c r="O390" s="186"/>
      <c r="P390" s="186"/>
      <c r="Q390" s="186"/>
      <c r="R390" s="186"/>
      <c r="S390" s="186"/>
      <c r="T390" s="187"/>
      <c r="AT390" s="181" t="s">
        <v>206</v>
      </c>
      <c r="AU390" s="181" t="s">
        <v>112</v>
      </c>
      <c r="AV390" s="178" t="s">
        <v>112</v>
      </c>
      <c r="AW390" s="178" t="s">
        <v>29</v>
      </c>
      <c r="AX390" s="178" t="s">
        <v>84</v>
      </c>
      <c r="AY390" s="181" t="s">
        <v>199</v>
      </c>
    </row>
    <row r="391" spans="1:65" s="19" customFormat="1" ht="66.75" customHeight="1" x14ac:dyDescent="0.15">
      <c r="A391" s="17"/>
      <c r="B391" s="129"/>
      <c r="C391" s="197" t="s">
        <v>618</v>
      </c>
      <c r="D391" s="197" t="s">
        <v>312</v>
      </c>
      <c r="E391" s="198" t="s">
        <v>619</v>
      </c>
      <c r="F391" s="199" t="s">
        <v>620</v>
      </c>
      <c r="G391" s="200" t="s">
        <v>240</v>
      </c>
      <c r="H391" s="201">
        <v>2</v>
      </c>
      <c r="I391" s="202"/>
      <c r="J391" s="203"/>
      <c r="K391" s="204"/>
      <c r="L391" s="205"/>
      <c r="M391" s="206"/>
      <c r="N391" s="207" t="s">
        <v>41</v>
      </c>
      <c r="O391" s="46"/>
      <c r="P391" s="175">
        <f>O391*H391</f>
        <v>0</v>
      </c>
      <c r="Q391" s="175">
        <v>0.03</v>
      </c>
      <c r="R391" s="175">
        <f>Q391*H391</f>
        <v>0.06</v>
      </c>
      <c r="S391" s="175">
        <v>0</v>
      </c>
      <c r="T391" s="176">
        <f>S391*H391</f>
        <v>0</v>
      </c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R391" s="177" t="s">
        <v>386</v>
      </c>
      <c r="AT391" s="177" t="s">
        <v>312</v>
      </c>
      <c r="AU391" s="177" t="s">
        <v>112</v>
      </c>
      <c r="AY391" s="2" t="s">
        <v>199</v>
      </c>
      <c r="BE391" s="86">
        <f>IF(N391="základná",J391,0)</f>
        <v>0</v>
      </c>
      <c r="BF391" s="86">
        <f>IF(N391="znížená",J391,0)</f>
        <v>0</v>
      </c>
      <c r="BG391" s="86">
        <f>IF(N391="zákl. prenesená",J391,0)</f>
        <v>0</v>
      </c>
      <c r="BH391" s="86">
        <f>IF(N391="zníž. prenesená",J391,0)</f>
        <v>0</v>
      </c>
      <c r="BI391" s="86">
        <f>IF(N391="nulová",J391,0)</f>
        <v>0</v>
      </c>
      <c r="BJ391" s="2" t="s">
        <v>112</v>
      </c>
      <c r="BK391" s="86">
        <f>ROUND(I391*H391,2)</f>
        <v>0</v>
      </c>
      <c r="BL391" s="2" t="s">
        <v>279</v>
      </c>
      <c r="BM391" s="177" t="s">
        <v>621</v>
      </c>
    </row>
    <row r="392" spans="1:65" s="19" customFormat="1" ht="33" customHeight="1" x14ac:dyDescent="0.15">
      <c r="A392" s="17"/>
      <c r="B392" s="129"/>
      <c r="C392" s="165" t="s">
        <v>622</v>
      </c>
      <c r="D392" s="165" t="s">
        <v>201</v>
      </c>
      <c r="E392" s="166" t="s">
        <v>623</v>
      </c>
      <c r="F392" s="167" t="s">
        <v>624</v>
      </c>
      <c r="G392" s="168" t="s">
        <v>240</v>
      </c>
      <c r="H392" s="169">
        <v>1</v>
      </c>
      <c r="I392" s="170"/>
      <c r="J392" s="171"/>
      <c r="K392" s="172"/>
      <c r="L392" s="18"/>
      <c r="M392" s="173"/>
      <c r="N392" s="174" t="s">
        <v>41</v>
      </c>
      <c r="O392" s="46"/>
      <c r="P392" s="175">
        <f>O392*H392</f>
        <v>0</v>
      </c>
      <c r="Q392" s="175">
        <v>1.8000000000000001E-4</v>
      </c>
      <c r="R392" s="175">
        <f>Q392*H392</f>
        <v>1.8000000000000001E-4</v>
      </c>
      <c r="S392" s="175">
        <v>0</v>
      </c>
      <c r="T392" s="176">
        <f>S392*H392</f>
        <v>0</v>
      </c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R392" s="177" t="s">
        <v>279</v>
      </c>
      <c r="AT392" s="177" t="s">
        <v>201</v>
      </c>
      <c r="AU392" s="177" t="s">
        <v>112</v>
      </c>
      <c r="AY392" s="2" t="s">
        <v>199</v>
      </c>
      <c r="BE392" s="86">
        <f>IF(N392="základná",J392,0)</f>
        <v>0</v>
      </c>
      <c r="BF392" s="86">
        <f>IF(N392="znížená",J392,0)</f>
        <v>0</v>
      </c>
      <c r="BG392" s="86">
        <f>IF(N392="zákl. prenesená",J392,0)</f>
        <v>0</v>
      </c>
      <c r="BH392" s="86">
        <f>IF(N392="zníž. prenesená",J392,0)</f>
        <v>0</v>
      </c>
      <c r="BI392" s="86">
        <f>IF(N392="nulová",J392,0)</f>
        <v>0</v>
      </c>
      <c r="BJ392" s="2" t="s">
        <v>112</v>
      </c>
      <c r="BK392" s="86">
        <f>ROUND(I392*H392,2)</f>
        <v>0</v>
      </c>
      <c r="BL392" s="2" t="s">
        <v>279</v>
      </c>
      <c r="BM392" s="177" t="s">
        <v>625</v>
      </c>
    </row>
    <row r="393" spans="1:65" s="19" customFormat="1" ht="66.75" customHeight="1" x14ac:dyDescent="0.15">
      <c r="A393" s="17"/>
      <c r="B393" s="129"/>
      <c r="C393" s="197" t="s">
        <v>626</v>
      </c>
      <c r="D393" s="197" t="s">
        <v>312</v>
      </c>
      <c r="E393" s="198" t="s">
        <v>627</v>
      </c>
      <c r="F393" s="199" t="s">
        <v>628</v>
      </c>
      <c r="G393" s="200" t="s">
        <v>240</v>
      </c>
      <c r="H393" s="201">
        <v>1</v>
      </c>
      <c r="I393" s="202"/>
      <c r="J393" s="203"/>
      <c r="K393" s="204"/>
      <c r="L393" s="205"/>
      <c r="M393" s="206"/>
      <c r="N393" s="207" t="s">
        <v>41</v>
      </c>
      <c r="O393" s="46"/>
      <c r="P393" s="175">
        <f>O393*H393</f>
        <v>0</v>
      </c>
      <c r="Q393" s="175">
        <v>2.1999999999999999E-2</v>
      </c>
      <c r="R393" s="175">
        <f>Q393*H393</f>
        <v>2.1999999999999999E-2</v>
      </c>
      <c r="S393" s="175">
        <v>0</v>
      </c>
      <c r="T393" s="176">
        <f>S393*H393</f>
        <v>0</v>
      </c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R393" s="177" t="s">
        <v>386</v>
      </c>
      <c r="AT393" s="177" t="s">
        <v>312</v>
      </c>
      <c r="AU393" s="177" t="s">
        <v>112</v>
      </c>
      <c r="AY393" s="2" t="s">
        <v>199</v>
      </c>
      <c r="BE393" s="86">
        <f>IF(N393="základná",J393,0)</f>
        <v>0</v>
      </c>
      <c r="BF393" s="86">
        <f>IF(N393="znížená",J393,0)</f>
        <v>0</v>
      </c>
      <c r="BG393" s="86">
        <f>IF(N393="zákl. prenesená",J393,0)</f>
        <v>0</v>
      </c>
      <c r="BH393" s="86">
        <f>IF(N393="zníž. prenesená",J393,0)</f>
        <v>0</v>
      </c>
      <c r="BI393" s="86">
        <f>IF(N393="nulová",J393,0)</f>
        <v>0</v>
      </c>
      <c r="BJ393" s="2" t="s">
        <v>112</v>
      </c>
      <c r="BK393" s="86">
        <f>ROUND(I393*H393,2)</f>
        <v>0</v>
      </c>
      <c r="BL393" s="2" t="s">
        <v>279</v>
      </c>
      <c r="BM393" s="177" t="s">
        <v>629</v>
      </c>
    </row>
    <row r="394" spans="1:65" s="19" customFormat="1" ht="33" customHeight="1" x14ac:dyDescent="0.15">
      <c r="A394" s="17"/>
      <c r="B394" s="129"/>
      <c r="C394" s="165" t="s">
        <v>630</v>
      </c>
      <c r="D394" s="165" t="s">
        <v>201</v>
      </c>
      <c r="E394" s="166" t="s">
        <v>631</v>
      </c>
      <c r="F394" s="167" t="s">
        <v>632</v>
      </c>
      <c r="G394" s="168" t="s">
        <v>233</v>
      </c>
      <c r="H394" s="169">
        <v>8.2000000000000003E-2</v>
      </c>
      <c r="I394" s="170"/>
      <c r="J394" s="171"/>
      <c r="K394" s="172"/>
      <c r="L394" s="18"/>
      <c r="M394" s="173"/>
      <c r="N394" s="174" t="s">
        <v>41</v>
      </c>
      <c r="O394" s="46"/>
      <c r="P394" s="175">
        <f>O394*H394</f>
        <v>0</v>
      </c>
      <c r="Q394" s="175">
        <v>0</v>
      </c>
      <c r="R394" s="175">
        <f>Q394*H394</f>
        <v>0</v>
      </c>
      <c r="S394" s="175">
        <v>0</v>
      </c>
      <c r="T394" s="176">
        <f>S394*H394</f>
        <v>0</v>
      </c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R394" s="177" t="s">
        <v>279</v>
      </c>
      <c r="AT394" s="177" t="s">
        <v>201</v>
      </c>
      <c r="AU394" s="177" t="s">
        <v>112</v>
      </c>
      <c r="AY394" s="2" t="s">
        <v>199</v>
      </c>
      <c r="BE394" s="86">
        <f>IF(N394="základná",J394,0)</f>
        <v>0</v>
      </c>
      <c r="BF394" s="86">
        <f>IF(N394="znížená",J394,0)</f>
        <v>0</v>
      </c>
      <c r="BG394" s="86">
        <f>IF(N394="zákl. prenesená",J394,0)</f>
        <v>0</v>
      </c>
      <c r="BH394" s="86">
        <f>IF(N394="zníž. prenesená",J394,0)</f>
        <v>0</v>
      </c>
      <c r="BI394" s="86">
        <f>IF(N394="nulová",J394,0)</f>
        <v>0</v>
      </c>
      <c r="BJ394" s="2" t="s">
        <v>112</v>
      </c>
      <c r="BK394" s="86">
        <f>ROUND(I394*H394,2)</f>
        <v>0</v>
      </c>
      <c r="BL394" s="2" t="s">
        <v>279</v>
      </c>
      <c r="BM394" s="177" t="s">
        <v>633</v>
      </c>
    </row>
    <row r="395" spans="1:65" s="151" customFormat="1" ht="22.9" customHeight="1" x14ac:dyDescent="0.2">
      <c r="B395" s="152"/>
      <c r="D395" s="153" t="s">
        <v>75</v>
      </c>
      <c r="E395" s="163" t="s">
        <v>634</v>
      </c>
      <c r="F395" s="163" t="s">
        <v>635</v>
      </c>
      <c r="I395" s="155"/>
      <c r="J395" s="164"/>
      <c r="L395" s="152"/>
      <c r="M395" s="157"/>
      <c r="N395" s="158"/>
      <c r="O395" s="158"/>
      <c r="P395" s="159">
        <f>SUM(P396:P398)</f>
        <v>0</v>
      </c>
      <c r="Q395" s="158"/>
      <c r="R395" s="159">
        <f>SUM(R396:R398)</f>
        <v>0</v>
      </c>
      <c r="S395" s="158"/>
      <c r="T395" s="160">
        <f>SUM(T396:T398)</f>
        <v>0.87719999999999998</v>
      </c>
      <c r="AR395" s="153" t="s">
        <v>112</v>
      </c>
      <c r="AT395" s="161" t="s">
        <v>75</v>
      </c>
      <c r="AU395" s="161" t="s">
        <v>84</v>
      </c>
      <c r="AY395" s="153" t="s">
        <v>199</v>
      </c>
      <c r="BK395" s="162">
        <f>SUM(BK396:BK398)</f>
        <v>0</v>
      </c>
    </row>
    <row r="396" spans="1:65" s="19" customFormat="1" ht="33" customHeight="1" x14ac:dyDescent="0.15">
      <c r="A396" s="17"/>
      <c r="B396" s="129"/>
      <c r="C396" s="165" t="s">
        <v>636</v>
      </c>
      <c r="D396" s="165" t="s">
        <v>201</v>
      </c>
      <c r="E396" s="166" t="s">
        <v>637</v>
      </c>
      <c r="F396" s="167" t="s">
        <v>638</v>
      </c>
      <c r="G396" s="168" t="s">
        <v>122</v>
      </c>
      <c r="H396" s="169">
        <v>21.93</v>
      </c>
      <c r="I396" s="170"/>
      <c r="J396" s="171"/>
      <c r="K396" s="172"/>
      <c r="L396" s="18"/>
      <c r="M396" s="173"/>
      <c r="N396" s="174" t="s">
        <v>41</v>
      </c>
      <c r="O396" s="46"/>
      <c r="P396" s="175">
        <f>O396*H396</f>
        <v>0</v>
      </c>
      <c r="Q396" s="175">
        <v>0</v>
      </c>
      <c r="R396" s="175">
        <f>Q396*H396</f>
        <v>0</v>
      </c>
      <c r="S396" s="175">
        <v>0.04</v>
      </c>
      <c r="T396" s="176">
        <f>S396*H396</f>
        <v>0.87719999999999998</v>
      </c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R396" s="177" t="s">
        <v>279</v>
      </c>
      <c r="AT396" s="177" t="s">
        <v>201</v>
      </c>
      <c r="AU396" s="177" t="s">
        <v>112</v>
      </c>
      <c r="AY396" s="2" t="s">
        <v>199</v>
      </c>
      <c r="BE396" s="86">
        <f>IF(N396="základná",J396,0)</f>
        <v>0</v>
      </c>
      <c r="BF396" s="86">
        <f>IF(N396="znížená",J396,0)</f>
        <v>0</v>
      </c>
      <c r="BG396" s="86">
        <f>IF(N396="zákl. prenesená",J396,0)</f>
        <v>0</v>
      </c>
      <c r="BH396" s="86">
        <f>IF(N396="zníž. prenesená",J396,0)</f>
        <v>0</v>
      </c>
      <c r="BI396" s="86">
        <f>IF(N396="nulová",J396,0)</f>
        <v>0</v>
      </c>
      <c r="BJ396" s="2" t="s">
        <v>112</v>
      </c>
      <c r="BK396" s="86">
        <f>ROUND(I396*H396,2)</f>
        <v>0</v>
      </c>
      <c r="BL396" s="2" t="s">
        <v>279</v>
      </c>
      <c r="BM396" s="177" t="s">
        <v>639</v>
      </c>
    </row>
    <row r="397" spans="1:65" s="178" customFormat="1" x14ac:dyDescent="0.15">
      <c r="B397" s="179"/>
      <c r="D397" s="180" t="s">
        <v>206</v>
      </c>
      <c r="E397" s="181"/>
      <c r="F397" s="182" t="s">
        <v>640</v>
      </c>
      <c r="H397" s="183">
        <v>21.93</v>
      </c>
      <c r="I397" s="184"/>
      <c r="L397" s="179"/>
      <c r="M397" s="185"/>
      <c r="N397" s="186"/>
      <c r="O397" s="186"/>
      <c r="P397" s="186"/>
      <c r="Q397" s="186"/>
      <c r="R397" s="186"/>
      <c r="S397" s="186"/>
      <c r="T397" s="187"/>
      <c r="AT397" s="181" t="s">
        <v>206</v>
      </c>
      <c r="AU397" s="181" t="s">
        <v>112</v>
      </c>
      <c r="AV397" s="178" t="s">
        <v>112</v>
      </c>
      <c r="AW397" s="178" t="s">
        <v>29</v>
      </c>
      <c r="AX397" s="178" t="s">
        <v>84</v>
      </c>
      <c r="AY397" s="181" t="s">
        <v>199</v>
      </c>
    </row>
    <row r="398" spans="1:65" s="19" customFormat="1" ht="21.75" customHeight="1" x14ac:dyDescent="0.15">
      <c r="A398" s="17"/>
      <c r="B398" s="129"/>
      <c r="C398" s="165" t="s">
        <v>641</v>
      </c>
      <c r="D398" s="165" t="s">
        <v>201</v>
      </c>
      <c r="E398" s="166" t="s">
        <v>642</v>
      </c>
      <c r="F398" s="167" t="s">
        <v>643</v>
      </c>
      <c r="G398" s="168" t="s">
        <v>233</v>
      </c>
      <c r="H398" s="169">
        <v>0</v>
      </c>
      <c r="I398" s="170"/>
      <c r="J398" s="171"/>
      <c r="K398" s="172"/>
      <c r="L398" s="18"/>
      <c r="M398" s="173"/>
      <c r="N398" s="174" t="s">
        <v>41</v>
      </c>
      <c r="O398" s="46"/>
      <c r="P398" s="175">
        <f>O398*H398</f>
        <v>0</v>
      </c>
      <c r="Q398" s="175">
        <v>0</v>
      </c>
      <c r="R398" s="175">
        <f>Q398*H398</f>
        <v>0</v>
      </c>
      <c r="S398" s="175">
        <v>0</v>
      </c>
      <c r="T398" s="176">
        <f>S398*H398</f>
        <v>0</v>
      </c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R398" s="177" t="s">
        <v>279</v>
      </c>
      <c r="AT398" s="177" t="s">
        <v>201</v>
      </c>
      <c r="AU398" s="177" t="s">
        <v>112</v>
      </c>
      <c r="AY398" s="2" t="s">
        <v>199</v>
      </c>
      <c r="BE398" s="86">
        <f>IF(N398="základná",J398,0)</f>
        <v>0</v>
      </c>
      <c r="BF398" s="86">
        <f>IF(N398="znížená",J398,0)</f>
        <v>0</v>
      </c>
      <c r="BG398" s="86">
        <f>IF(N398="zákl. prenesená",J398,0)</f>
        <v>0</v>
      </c>
      <c r="BH398" s="86">
        <f>IF(N398="zníž. prenesená",J398,0)</f>
        <v>0</v>
      </c>
      <c r="BI398" s="86">
        <f>IF(N398="nulová",J398,0)</f>
        <v>0</v>
      </c>
      <c r="BJ398" s="2" t="s">
        <v>112</v>
      </c>
      <c r="BK398" s="86">
        <f>ROUND(I398*H398,2)</f>
        <v>0</v>
      </c>
      <c r="BL398" s="2" t="s">
        <v>279</v>
      </c>
      <c r="BM398" s="177" t="s">
        <v>644</v>
      </c>
    </row>
    <row r="399" spans="1:65" s="151" customFormat="1" ht="22.9" customHeight="1" x14ac:dyDescent="0.2">
      <c r="B399" s="152"/>
      <c r="D399" s="153" t="s">
        <v>75</v>
      </c>
      <c r="E399" s="163" t="s">
        <v>645</v>
      </c>
      <c r="F399" s="163" t="s">
        <v>646</v>
      </c>
      <c r="I399" s="155"/>
      <c r="J399" s="164"/>
      <c r="L399" s="152"/>
      <c r="M399" s="157"/>
      <c r="N399" s="158"/>
      <c r="O399" s="158"/>
      <c r="P399" s="159">
        <f>SUM(P400:P402)</f>
        <v>0</v>
      </c>
      <c r="Q399" s="158"/>
      <c r="R399" s="159">
        <f>SUM(R400:R402)</f>
        <v>0.1780716</v>
      </c>
      <c r="S399" s="158"/>
      <c r="T399" s="160">
        <f>SUM(T400:T402)</f>
        <v>0</v>
      </c>
      <c r="AR399" s="153" t="s">
        <v>112</v>
      </c>
      <c r="AT399" s="161" t="s">
        <v>75</v>
      </c>
      <c r="AU399" s="161" t="s">
        <v>84</v>
      </c>
      <c r="AY399" s="153" t="s">
        <v>199</v>
      </c>
      <c r="BK399" s="162">
        <f>SUM(BK400:BK402)</f>
        <v>0</v>
      </c>
    </row>
    <row r="400" spans="1:65" s="19" customFormat="1" ht="33" customHeight="1" x14ac:dyDescent="0.15">
      <c r="A400" s="17"/>
      <c r="B400" s="129"/>
      <c r="C400" s="165" t="s">
        <v>647</v>
      </c>
      <c r="D400" s="165" t="s">
        <v>201</v>
      </c>
      <c r="E400" s="166" t="s">
        <v>648</v>
      </c>
      <c r="F400" s="167" t="s">
        <v>649</v>
      </c>
      <c r="G400" s="168" t="s">
        <v>122</v>
      </c>
      <c r="H400" s="169">
        <v>21.93</v>
      </c>
      <c r="I400" s="170"/>
      <c r="J400" s="171"/>
      <c r="K400" s="172"/>
      <c r="L400" s="18"/>
      <c r="M400" s="173"/>
      <c r="N400" s="174" t="s">
        <v>41</v>
      </c>
      <c r="O400" s="46"/>
      <c r="P400" s="175">
        <f>O400*H400</f>
        <v>0</v>
      </c>
      <c r="Q400" s="175">
        <v>8.1200000000000005E-3</v>
      </c>
      <c r="R400" s="175">
        <f>Q400*H400</f>
        <v>0.1780716</v>
      </c>
      <c r="S400" s="175">
        <v>0</v>
      </c>
      <c r="T400" s="176">
        <f>S400*H400</f>
        <v>0</v>
      </c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R400" s="177" t="s">
        <v>279</v>
      </c>
      <c r="AT400" s="177" t="s">
        <v>201</v>
      </c>
      <c r="AU400" s="177" t="s">
        <v>112</v>
      </c>
      <c r="AY400" s="2" t="s">
        <v>199</v>
      </c>
      <c r="BE400" s="86">
        <f>IF(N400="základná",J400,0)</f>
        <v>0</v>
      </c>
      <c r="BF400" s="86">
        <f>IF(N400="znížená",J400,0)</f>
        <v>0</v>
      </c>
      <c r="BG400" s="86">
        <f>IF(N400="zákl. prenesená",J400,0)</f>
        <v>0</v>
      </c>
      <c r="BH400" s="86">
        <f>IF(N400="zníž. prenesená",J400,0)</f>
        <v>0</v>
      </c>
      <c r="BI400" s="86">
        <f>IF(N400="nulová",J400,0)</f>
        <v>0</v>
      </c>
      <c r="BJ400" s="2" t="s">
        <v>112</v>
      </c>
      <c r="BK400" s="86">
        <f>ROUND(I400*H400,2)</f>
        <v>0</v>
      </c>
      <c r="BL400" s="2" t="s">
        <v>279</v>
      </c>
      <c r="BM400" s="177" t="s">
        <v>650</v>
      </c>
    </row>
    <row r="401" spans="1:65" s="178" customFormat="1" x14ac:dyDescent="0.15">
      <c r="B401" s="179"/>
      <c r="D401" s="180" t="s">
        <v>206</v>
      </c>
      <c r="E401" s="181"/>
      <c r="F401" s="182" t="s">
        <v>407</v>
      </c>
      <c r="H401" s="183">
        <v>21.93</v>
      </c>
      <c r="I401" s="184"/>
      <c r="L401" s="179"/>
      <c r="M401" s="185"/>
      <c r="N401" s="186"/>
      <c r="O401" s="186"/>
      <c r="P401" s="186"/>
      <c r="Q401" s="186"/>
      <c r="R401" s="186"/>
      <c r="S401" s="186"/>
      <c r="T401" s="187"/>
      <c r="AT401" s="181" t="s">
        <v>206</v>
      </c>
      <c r="AU401" s="181" t="s">
        <v>112</v>
      </c>
      <c r="AV401" s="178" t="s">
        <v>112</v>
      </c>
      <c r="AW401" s="178" t="s">
        <v>29</v>
      </c>
      <c r="AX401" s="178" t="s">
        <v>84</v>
      </c>
      <c r="AY401" s="181" t="s">
        <v>199</v>
      </c>
    </row>
    <row r="402" spans="1:65" s="19" customFormat="1" ht="21.75" customHeight="1" x14ac:dyDescent="0.15">
      <c r="A402" s="17"/>
      <c r="B402" s="129"/>
      <c r="C402" s="165" t="s">
        <v>651</v>
      </c>
      <c r="D402" s="165" t="s">
        <v>201</v>
      </c>
      <c r="E402" s="166" t="s">
        <v>652</v>
      </c>
      <c r="F402" s="167" t="s">
        <v>653</v>
      </c>
      <c r="G402" s="168" t="s">
        <v>233</v>
      </c>
      <c r="H402" s="169">
        <v>0.17799999999999999</v>
      </c>
      <c r="I402" s="170"/>
      <c r="J402" s="171"/>
      <c r="K402" s="172"/>
      <c r="L402" s="18"/>
      <c r="M402" s="173"/>
      <c r="N402" s="174" t="s">
        <v>41</v>
      </c>
      <c r="O402" s="46"/>
      <c r="P402" s="175">
        <f>O402*H402</f>
        <v>0</v>
      </c>
      <c r="Q402" s="175">
        <v>0</v>
      </c>
      <c r="R402" s="175">
        <f>Q402*H402</f>
        <v>0</v>
      </c>
      <c r="S402" s="175">
        <v>0</v>
      </c>
      <c r="T402" s="176">
        <f>S402*H402</f>
        <v>0</v>
      </c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R402" s="177" t="s">
        <v>279</v>
      </c>
      <c r="AT402" s="177" t="s">
        <v>201</v>
      </c>
      <c r="AU402" s="177" t="s">
        <v>112</v>
      </c>
      <c r="AY402" s="2" t="s">
        <v>199</v>
      </c>
      <c r="BE402" s="86">
        <f>IF(N402="základná",J402,0)</f>
        <v>0</v>
      </c>
      <c r="BF402" s="86">
        <f>IF(N402="znížená",J402,0)</f>
        <v>0</v>
      </c>
      <c r="BG402" s="86">
        <f>IF(N402="zákl. prenesená",J402,0)</f>
        <v>0</v>
      </c>
      <c r="BH402" s="86">
        <f>IF(N402="zníž. prenesená",J402,0)</f>
        <v>0</v>
      </c>
      <c r="BI402" s="86">
        <f>IF(N402="nulová",J402,0)</f>
        <v>0</v>
      </c>
      <c r="BJ402" s="2" t="s">
        <v>112</v>
      </c>
      <c r="BK402" s="86">
        <f>ROUND(I402*H402,2)</f>
        <v>0</v>
      </c>
      <c r="BL402" s="2" t="s">
        <v>279</v>
      </c>
      <c r="BM402" s="177" t="s">
        <v>654</v>
      </c>
    </row>
    <row r="403" spans="1:65" s="151" customFormat="1" ht="22.9" customHeight="1" x14ac:dyDescent="0.2">
      <c r="B403" s="152"/>
      <c r="D403" s="153" t="s">
        <v>75</v>
      </c>
      <c r="E403" s="163" t="s">
        <v>655</v>
      </c>
      <c r="F403" s="163" t="s">
        <v>656</v>
      </c>
      <c r="I403" s="155"/>
      <c r="J403" s="164"/>
      <c r="L403" s="152"/>
      <c r="M403" s="157"/>
      <c r="N403" s="158"/>
      <c r="O403" s="158"/>
      <c r="P403" s="159">
        <f>SUM(P404:P405)</f>
        <v>0</v>
      </c>
      <c r="Q403" s="158"/>
      <c r="R403" s="159">
        <f>SUM(R404:R405)</f>
        <v>0</v>
      </c>
      <c r="S403" s="158"/>
      <c r="T403" s="160">
        <f>SUM(T404:T405)</f>
        <v>6.0210000000000003E-3</v>
      </c>
      <c r="AR403" s="153" t="s">
        <v>112</v>
      </c>
      <c r="AT403" s="161" t="s">
        <v>75</v>
      </c>
      <c r="AU403" s="161" t="s">
        <v>84</v>
      </c>
      <c r="AY403" s="153" t="s">
        <v>199</v>
      </c>
      <c r="BK403" s="162">
        <f>SUM(BK404:BK405)</f>
        <v>0</v>
      </c>
    </row>
    <row r="404" spans="1:65" s="19" customFormat="1" ht="21.75" customHeight="1" x14ac:dyDescent="0.15">
      <c r="A404" s="17"/>
      <c r="B404" s="129"/>
      <c r="C404" s="165" t="s">
        <v>657</v>
      </c>
      <c r="D404" s="165" t="s">
        <v>201</v>
      </c>
      <c r="E404" s="166" t="s">
        <v>658</v>
      </c>
      <c r="F404" s="167" t="s">
        <v>659</v>
      </c>
      <c r="G404" s="168" t="s">
        <v>215</v>
      </c>
      <c r="H404" s="169">
        <v>4.46</v>
      </c>
      <c r="I404" s="170"/>
      <c r="J404" s="171"/>
      <c r="K404" s="172"/>
      <c r="L404" s="18"/>
      <c r="M404" s="173"/>
      <c r="N404" s="174" t="s">
        <v>41</v>
      </c>
      <c r="O404" s="46"/>
      <c r="P404" s="175">
        <f>O404*H404</f>
        <v>0</v>
      </c>
      <c r="Q404" s="175">
        <v>0</v>
      </c>
      <c r="R404" s="175">
        <f>Q404*H404</f>
        <v>0</v>
      </c>
      <c r="S404" s="175">
        <v>1.3500000000000001E-3</v>
      </c>
      <c r="T404" s="176">
        <f>S404*H404</f>
        <v>6.0210000000000003E-3</v>
      </c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R404" s="177" t="s">
        <v>279</v>
      </c>
      <c r="AT404" s="177" t="s">
        <v>201</v>
      </c>
      <c r="AU404" s="177" t="s">
        <v>112</v>
      </c>
      <c r="AY404" s="2" t="s">
        <v>199</v>
      </c>
      <c r="BE404" s="86">
        <f>IF(N404="základná",J404,0)</f>
        <v>0</v>
      </c>
      <c r="BF404" s="86">
        <f>IF(N404="znížená",J404,0)</f>
        <v>0</v>
      </c>
      <c r="BG404" s="86">
        <f>IF(N404="zákl. prenesená",J404,0)</f>
        <v>0</v>
      </c>
      <c r="BH404" s="86">
        <f>IF(N404="zníž. prenesená",J404,0)</f>
        <v>0</v>
      </c>
      <c r="BI404" s="86">
        <f>IF(N404="nulová",J404,0)</f>
        <v>0</v>
      </c>
      <c r="BJ404" s="2" t="s">
        <v>112</v>
      </c>
      <c r="BK404" s="86">
        <f>ROUND(I404*H404,2)</f>
        <v>0</v>
      </c>
      <c r="BL404" s="2" t="s">
        <v>279</v>
      </c>
      <c r="BM404" s="177" t="s">
        <v>660</v>
      </c>
    </row>
    <row r="405" spans="1:65" s="178" customFormat="1" x14ac:dyDescent="0.15">
      <c r="B405" s="179"/>
      <c r="D405" s="180" t="s">
        <v>206</v>
      </c>
      <c r="E405" s="181"/>
      <c r="F405" s="182" t="s">
        <v>661</v>
      </c>
      <c r="H405" s="183">
        <v>4.46</v>
      </c>
      <c r="I405" s="184"/>
      <c r="L405" s="179"/>
      <c r="M405" s="185"/>
      <c r="N405" s="186"/>
      <c r="O405" s="186"/>
      <c r="P405" s="186"/>
      <c r="Q405" s="186"/>
      <c r="R405" s="186"/>
      <c r="S405" s="186"/>
      <c r="T405" s="187"/>
      <c r="AT405" s="181" t="s">
        <v>206</v>
      </c>
      <c r="AU405" s="181" t="s">
        <v>112</v>
      </c>
      <c r="AV405" s="178" t="s">
        <v>112</v>
      </c>
      <c r="AW405" s="178" t="s">
        <v>29</v>
      </c>
      <c r="AX405" s="178" t="s">
        <v>84</v>
      </c>
      <c r="AY405" s="181" t="s">
        <v>199</v>
      </c>
    </row>
    <row r="406" spans="1:65" s="151" customFormat="1" ht="22.9" customHeight="1" x14ac:dyDescent="0.2">
      <c r="B406" s="152"/>
      <c r="D406" s="153" t="s">
        <v>75</v>
      </c>
      <c r="E406" s="163" t="s">
        <v>662</v>
      </c>
      <c r="F406" s="163" t="s">
        <v>663</v>
      </c>
      <c r="I406" s="155"/>
      <c r="J406" s="164"/>
      <c r="L406" s="152"/>
      <c r="M406" s="157"/>
      <c r="N406" s="158"/>
      <c r="O406" s="158"/>
      <c r="P406" s="159">
        <f>SUM(P407:P422)</f>
        <v>0</v>
      </c>
      <c r="Q406" s="158"/>
      <c r="R406" s="159">
        <f>SUM(R407:R422)</f>
        <v>1.0500000000000002E-3</v>
      </c>
      <c r="S406" s="158"/>
      <c r="T406" s="160">
        <f>SUM(T407:T422)</f>
        <v>2.7000000000000003E-2</v>
      </c>
      <c r="AR406" s="153" t="s">
        <v>112</v>
      </c>
      <c r="AT406" s="161" t="s">
        <v>75</v>
      </c>
      <c r="AU406" s="161" t="s">
        <v>84</v>
      </c>
      <c r="AY406" s="153" t="s">
        <v>199</v>
      </c>
      <c r="BK406" s="162">
        <f>SUM(BK407:BK422)</f>
        <v>0</v>
      </c>
    </row>
    <row r="407" spans="1:65" s="19" customFormat="1" ht="55.5" customHeight="1" x14ac:dyDescent="0.15">
      <c r="A407" s="17"/>
      <c r="B407" s="129"/>
      <c r="C407" s="165" t="s">
        <v>664</v>
      </c>
      <c r="D407" s="165" t="s">
        <v>201</v>
      </c>
      <c r="E407" s="166" t="s">
        <v>665</v>
      </c>
      <c r="F407" s="167" t="s">
        <v>666</v>
      </c>
      <c r="G407" s="168" t="s">
        <v>215</v>
      </c>
      <c r="H407" s="169">
        <v>3</v>
      </c>
      <c r="I407" s="170"/>
      <c r="J407" s="171"/>
      <c r="K407" s="172"/>
      <c r="L407" s="18"/>
      <c r="M407" s="173"/>
      <c r="N407" s="174" t="s">
        <v>41</v>
      </c>
      <c r="O407" s="46"/>
      <c r="P407" s="175">
        <f t="shared" ref="P407:P414" si="5">O407*H407</f>
        <v>0</v>
      </c>
      <c r="Q407" s="175">
        <v>2.1000000000000001E-4</v>
      </c>
      <c r="R407" s="175">
        <f t="shared" ref="R407:R414" si="6">Q407*H407</f>
        <v>6.3000000000000003E-4</v>
      </c>
      <c r="S407" s="175">
        <v>0</v>
      </c>
      <c r="T407" s="176">
        <f t="shared" ref="T407:T414" si="7">S407*H407</f>
        <v>0</v>
      </c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R407" s="177" t="s">
        <v>279</v>
      </c>
      <c r="AT407" s="177" t="s">
        <v>201</v>
      </c>
      <c r="AU407" s="177" t="s">
        <v>112</v>
      </c>
      <c r="AY407" s="2" t="s">
        <v>199</v>
      </c>
      <c r="BE407" s="86">
        <f t="shared" ref="BE407:BE414" si="8">IF(N407="základná",J407,0)</f>
        <v>0</v>
      </c>
      <c r="BF407" s="86">
        <f t="shared" ref="BF407:BF414" si="9">IF(N407="znížená",J407,0)</f>
        <v>0</v>
      </c>
      <c r="BG407" s="86">
        <f t="shared" ref="BG407:BG414" si="10">IF(N407="zákl. prenesená",J407,0)</f>
        <v>0</v>
      </c>
      <c r="BH407" s="86">
        <f t="shared" ref="BH407:BH414" si="11">IF(N407="zníž. prenesená",J407,0)</f>
        <v>0</v>
      </c>
      <c r="BI407" s="86">
        <f t="shared" ref="BI407:BI414" si="12">IF(N407="nulová",J407,0)</f>
        <v>0</v>
      </c>
      <c r="BJ407" s="2" t="s">
        <v>112</v>
      </c>
      <c r="BK407" s="86">
        <f t="shared" ref="BK407:BK414" si="13">ROUND(I407*H407,2)</f>
        <v>0</v>
      </c>
      <c r="BL407" s="2" t="s">
        <v>279</v>
      </c>
      <c r="BM407" s="177" t="s">
        <v>667</v>
      </c>
    </row>
    <row r="408" spans="1:65" s="19" customFormat="1" ht="55.5" customHeight="1" x14ac:dyDescent="0.15">
      <c r="A408" s="17"/>
      <c r="B408" s="129"/>
      <c r="C408" s="165" t="s">
        <v>668</v>
      </c>
      <c r="D408" s="165" t="s">
        <v>201</v>
      </c>
      <c r="E408" s="166" t="s">
        <v>669</v>
      </c>
      <c r="F408" s="167" t="s">
        <v>670</v>
      </c>
      <c r="G408" s="168" t="s">
        <v>215</v>
      </c>
      <c r="H408" s="169">
        <v>1</v>
      </c>
      <c r="I408" s="170"/>
      <c r="J408" s="171"/>
      <c r="K408" s="172"/>
      <c r="L408" s="18"/>
      <c r="M408" s="173"/>
      <c r="N408" s="174" t="s">
        <v>41</v>
      </c>
      <c r="O408" s="46"/>
      <c r="P408" s="175">
        <f t="shared" si="5"/>
        <v>0</v>
      </c>
      <c r="Q408" s="175">
        <v>2.1000000000000001E-4</v>
      </c>
      <c r="R408" s="175">
        <f t="shared" si="6"/>
        <v>2.1000000000000001E-4</v>
      </c>
      <c r="S408" s="175">
        <v>0</v>
      </c>
      <c r="T408" s="176">
        <f t="shared" si="7"/>
        <v>0</v>
      </c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R408" s="177" t="s">
        <v>279</v>
      </c>
      <c r="AT408" s="177" t="s">
        <v>201</v>
      </c>
      <c r="AU408" s="177" t="s">
        <v>112</v>
      </c>
      <c r="AY408" s="2" t="s">
        <v>199</v>
      </c>
      <c r="BE408" s="86">
        <f t="shared" si="8"/>
        <v>0</v>
      </c>
      <c r="BF408" s="86">
        <f t="shared" si="9"/>
        <v>0</v>
      </c>
      <c r="BG408" s="86">
        <f t="shared" si="10"/>
        <v>0</v>
      </c>
      <c r="BH408" s="86">
        <f t="shared" si="11"/>
        <v>0</v>
      </c>
      <c r="BI408" s="86">
        <f t="shared" si="12"/>
        <v>0</v>
      </c>
      <c r="BJ408" s="2" t="s">
        <v>112</v>
      </c>
      <c r="BK408" s="86">
        <f t="shared" si="13"/>
        <v>0</v>
      </c>
      <c r="BL408" s="2" t="s">
        <v>279</v>
      </c>
      <c r="BM408" s="177" t="s">
        <v>671</v>
      </c>
    </row>
    <row r="409" spans="1:65" s="19" customFormat="1" ht="66.75" customHeight="1" x14ac:dyDescent="0.15">
      <c r="A409" s="17"/>
      <c r="B409" s="129"/>
      <c r="C409" s="165" t="s">
        <v>672</v>
      </c>
      <c r="D409" s="165" t="s">
        <v>201</v>
      </c>
      <c r="E409" s="166" t="s">
        <v>673</v>
      </c>
      <c r="F409" s="167" t="s">
        <v>674</v>
      </c>
      <c r="G409" s="168" t="s">
        <v>215</v>
      </c>
      <c r="H409" s="169">
        <v>1</v>
      </c>
      <c r="I409" s="170"/>
      <c r="J409" s="171"/>
      <c r="K409" s="172"/>
      <c r="L409" s="18"/>
      <c r="M409" s="173"/>
      <c r="N409" s="174" t="s">
        <v>41</v>
      </c>
      <c r="O409" s="46"/>
      <c r="P409" s="175">
        <f t="shared" si="5"/>
        <v>0</v>
      </c>
      <c r="Q409" s="175">
        <v>2.1000000000000001E-4</v>
      </c>
      <c r="R409" s="175">
        <f t="shared" si="6"/>
        <v>2.1000000000000001E-4</v>
      </c>
      <c r="S409" s="175">
        <v>0</v>
      </c>
      <c r="T409" s="176">
        <f t="shared" si="7"/>
        <v>0</v>
      </c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R409" s="177" t="s">
        <v>279</v>
      </c>
      <c r="AT409" s="177" t="s">
        <v>201</v>
      </c>
      <c r="AU409" s="177" t="s">
        <v>112</v>
      </c>
      <c r="AY409" s="2" t="s">
        <v>199</v>
      </c>
      <c r="BE409" s="86">
        <f t="shared" si="8"/>
        <v>0</v>
      </c>
      <c r="BF409" s="86">
        <f t="shared" si="9"/>
        <v>0</v>
      </c>
      <c r="BG409" s="86">
        <f t="shared" si="10"/>
        <v>0</v>
      </c>
      <c r="BH409" s="86">
        <f t="shared" si="11"/>
        <v>0</v>
      </c>
      <c r="BI409" s="86">
        <f t="shared" si="12"/>
        <v>0</v>
      </c>
      <c r="BJ409" s="2" t="s">
        <v>112</v>
      </c>
      <c r="BK409" s="86">
        <f t="shared" si="13"/>
        <v>0</v>
      </c>
      <c r="BL409" s="2" t="s">
        <v>279</v>
      </c>
      <c r="BM409" s="177" t="s">
        <v>675</v>
      </c>
    </row>
    <row r="410" spans="1:65" s="19" customFormat="1" ht="66.75" customHeight="1" x14ac:dyDescent="0.15">
      <c r="A410" s="17"/>
      <c r="B410" s="129"/>
      <c r="C410" s="165" t="s">
        <v>676</v>
      </c>
      <c r="D410" s="165" t="s">
        <v>201</v>
      </c>
      <c r="E410" s="166" t="s">
        <v>677</v>
      </c>
      <c r="F410" s="167" t="s">
        <v>678</v>
      </c>
      <c r="G410" s="168" t="s">
        <v>240</v>
      </c>
      <c r="H410" s="169">
        <v>1</v>
      </c>
      <c r="I410" s="170"/>
      <c r="J410" s="171"/>
      <c r="K410" s="172"/>
      <c r="L410" s="18"/>
      <c r="M410" s="173"/>
      <c r="N410" s="174" t="s">
        <v>41</v>
      </c>
      <c r="O410" s="46"/>
      <c r="P410" s="175">
        <f t="shared" si="5"/>
        <v>0</v>
      </c>
      <c r="Q410" s="175">
        <v>0</v>
      </c>
      <c r="R410" s="175">
        <f t="shared" si="6"/>
        <v>0</v>
      </c>
      <c r="S410" s="175">
        <v>0</v>
      </c>
      <c r="T410" s="176">
        <f t="shared" si="7"/>
        <v>0</v>
      </c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R410" s="177" t="s">
        <v>279</v>
      </c>
      <c r="AT410" s="177" t="s">
        <v>201</v>
      </c>
      <c r="AU410" s="177" t="s">
        <v>112</v>
      </c>
      <c r="AY410" s="2" t="s">
        <v>199</v>
      </c>
      <c r="BE410" s="86">
        <f t="shared" si="8"/>
        <v>0</v>
      </c>
      <c r="BF410" s="86">
        <f t="shared" si="9"/>
        <v>0</v>
      </c>
      <c r="BG410" s="86">
        <f t="shared" si="10"/>
        <v>0</v>
      </c>
      <c r="BH410" s="86">
        <f t="shared" si="11"/>
        <v>0</v>
      </c>
      <c r="BI410" s="86">
        <f t="shared" si="12"/>
        <v>0</v>
      </c>
      <c r="BJ410" s="2" t="s">
        <v>112</v>
      </c>
      <c r="BK410" s="86">
        <f t="shared" si="13"/>
        <v>0</v>
      </c>
      <c r="BL410" s="2" t="s">
        <v>279</v>
      </c>
      <c r="BM410" s="177" t="s">
        <v>679</v>
      </c>
    </row>
    <row r="411" spans="1:65" s="19" customFormat="1" ht="66.75" customHeight="1" x14ac:dyDescent="0.15">
      <c r="A411" s="17"/>
      <c r="B411" s="129"/>
      <c r="C411" s="165" t="s">
        <v>680</v>
      </c>
      <c r="D411" s="165" t="s">
        <v>201</v>
      </c>
      <c r="E411" s="166" t="s">
        <v>681</v>
      </c>
      <c r="F411" s="167" t="s">
        <v>682</v>
      </c>
      <c r="G411" s="168" t="s">
        <v>240</v>
      </c>
      <c r="H411" s="169">
        <v>1</v>
      </c>
      <c r="I411" s="170"/>
      <c r="J411" s="171"/>
      <c r="K411" s="172"/>
      <c r="L411" s="18"/>
      <c r="M411" s="173"/>
      <c r="N411" s="174" t="s">
        <v>41</v>
      </c>
      <c r="O411" s="46"/>
      <c r="P411" s="175">
        <f t="shared" si="5"/>
        <v>0</v>
      </c>
      <c r="Q411" s="175">
        <v>0</v>
      </c>
      <c r="R411" s="175">
        <f t="shared" si="6"/>
        <v>0</v>
      </c>
      <c r="S411" s="175">
        <v>0</v>
      </c>
      <c r="T411" s="176">
        <f t="shared" si="7"/>
        <v>0</v>
      </c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R411" s="177" t="s">
        <v>279</v>
      </c>
      <c r="AT411" s="177" t="s">
        <v>201</v>
      </c>
      <c r="AU411" s="177" t="s">
        <v>112</v>
      </c>
      <c r="AY411" s="2" t="s">
        <v>199</v>
      </c>
      <c r="BE411" s="86">
        <f t="shared" si="8"/>
        <v>0</v>
      </c>
      <c r="BF411" s="86">
        <f t="shared" si="9"/>
        <v>0</v>
      </c>
      <c r="BG411" s="86">
        <f t="shared" si="10"/>
        <v>0</v>
      </c>
      <c r="BH411" s="86">
        <f t="shared" si="11"/>
        <v>0</v>
      </c>
      <c r="BI411" s="86">
        <f t="shared" si="12"/>
        <v>0</v>
      </c>
      <c r="BJ411" s="2" t="s">
        <v>112</v>
      </c>
      <c r="BK411" s="86">
        <f t="shared" si="13"/>
        <v>0</v>
      </c>
      <c r="BL411" s="2" t="s">
        <v>279</v>
      </c>
      <c r="BM411" s="177" t="s">
        <v>683</v>
      </c>
    </row>
    <row r="412" spans="1:65" s="19" customFormat="1" ht="44.25" customHeight="1" x14ac:dyDescent="0.15">
      <c r="A412" s="17"/>
      <c r="B412" s="129"/>
      <c r="C412" s="165" t="s">
        <v>684</v>
      </c>
      <c r="D412" s="165" t="s">
        <v>201</v>
      </c>
      <c r="E412" s="166" t="s">
        <v>685</v>
      </c>
      <c r="F412" s="167" t="s">
        <v>686</v>
      </c>
      <c r="G412" s="168" t="s">
        <v>240</v>
      </c>
      <c r="H412" s="169">
        <v>1</v>
      </c>
      <c r="I412" s="170"/>
      <c r="J412" s="171"/>
      <c r="K412" s="172"/>
      <c r="L412" s="18"/>
      <c r="M412" s="173"/>
      <c r="N412" s="174" t="s">
        <v>41</v>
      </c>
      <c r="O412" s="46"/>
      <c r="P412" s="175">
        <f t="shared" si="5"/>
        <v>0</v>
      </c>
      <c r="Q412" s="175">
        <v>0</v>
      </c>
      <c r="R412" s="175">
        <f t="shared" si="6"/>
        <v>0</v>
      </c>
      <c r="S412" s="175">
        <v>0</v>
      </c>
      <c r="T412" s="176">
        <f t="shared" si="7"/>
        <v>0</v>
      </c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R412" s="177" t="s">
        <v>279</v>
      </c>
      <c r="AT412" s="177" t="s">
        <v>201</v>
      </c>
      <c r="AU412" s="177" t="s">
        <v>112</v>
      </c>
      <c r="AY412" s="2" t="s">
        <v>199</v>
      </c>
      <c r="BE412" s="86">
        <f t="shared" si="8"/>
        <v>0</v>
      </c>
      <c r="BF412" s="86">
        <f t="shared" si="9"/>
        <v>0</v>
      </c>
      <c r="BG412" s="86">
        <f t="shared" si="10"/>
        <v>0</v>
      </c>
      <c r="BH412" s="86">
        <f t="shared" si="11"/>
        <v>0</v>
      </c>
      <c r="BI412" s="86">
        <f t="shared" si="12"/>
        <v>0</v>
      </c>
      <c r="BJ412" s="2" t="s">
        <v>112</v>
      </c>
      <c r="BK412" s="86">
        <f t="shared" si="13"/>
        <v>0</v>
      </c>
      <c r="BL412" s="2" t="s">
        <v>279</v>
      </c>
      <c r="BM412" s="177" t="s">
        <v>687</v>
      </c>
    </row>
    <row r="413" spans="1:65" s="19" customFormat="1" ht="44.25" customHeight="1" x14ac:dyDescent="0.15">
      <c r="A413" s="17"/>
      <c r="B413" s="129"/>
      <c r="C413" s="165" t="s">
        <v>688</v>
      </c>
      <c r="D413" s="165" t="s">
        <v>201</v>
      </c>
      <c r="E413" s="166" t="s">
        <v>689</v>
      </c>
      <c r="F413" s="167" t="s">
        <v>690</v>
      </c>
      <c r="G413" s="168" t="s">
        <v>240</v>
      </c>
      <c r="H413" s="169">
        <v>1</v>
      </c>
      <c r="I413" s="170"/>
      <c r="J413" s="171"/>
      <c r="K413" s="172"/>
      <c r="L413" s="18"/>
      <c r="M413" s="173"/>
      <c r="N413" s="174" t="s">
        <v>41</v>
      </c>
      <c r="O413" s="46"/>
      <c r="P413" s="175">
        <f t="shared" si="5"/>
        <v>0</v>
      </c>
      <c r="Q413" s="175">
        <v>0</v>
      </c>
      <c r="R413" s="175">
        <f t="shared" si="6"/>
        <v>0</v>
      </c>
      <c r="S413" s="175">
        <v>0</v>
      </c>
      <c r="T413" s="176">
        <f t="shared" si="7"/>
        <v>0</v>
      </c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R413" s="177" t="s">
        <v>279</v>
      </c>
      <c r="AT413" s="177" t="s">
        <v>201</v>
      </c>
      <c r="AU413" s="177" t="s">
        <v>112</v>
      </c>
      <c r="AY413" s="2" t="s">
        <v>199</v>
      </c>
      <c r="BE413" s="86">
        <f t="shared" si="8"/>
        <v>0</v>
      </c>
      <c r="BF413" s="86">
        <f t="shared" si="9"/>
        <v>0</v>
      </c>
      <c r="BG413" s="86">
        <f t="shared" si="10"/>
        <v>0</v>
      </c>
      <c r="BH413" s="86">
        <f t="shared" si="11"/>
        <v>0</v>
      </c>
      <c r="BI413" s="86">
        <f t="shared" si="12"/>
        <v>0</v>
      </c>
      <c r="BJ413" s="2" t="s">
        <v>112</v>
      </c>
      <c r="BK413" s="86">
        <f t="shared" si="13"/>
        <v>0</v>
      </c>
      <c r="BL413" s="2" t="s">
        <v>279</v>
      </c>
      <c r="BM413" s="177" t="s">
        <v>691</v>
      </c>
    </row>
    <row r="414" spans="1:65" s="19" customFormat="1" ht="21.75" customHeight="1" x14ac:dyDescent="0.15">
      <c r="A414" s="17"/>
      <c r="B414" s="129"/>
      <c r="C414" s="165" t="s">
        <v>692</v>
      </c>
      <c r="D414" s="165" t="s">
        <v>201</v>
      </c>
      <c r="E414" s="166" t="s">
        <v>693</v>
      </c>
      <c r="F414" s="167" t="s">
        <v>694</v>
      </c>
      <c r="G414" s="168" t="s">
        <v>240</v>
      </c>
      <c r="H414" s="169">
        <v>5</v>
      </c>
      <c r="I414" s="170"/>
      <c r="J414" s="171"/>
      <c r="K414" s="172"/>
      <c r="L414" s="18"/>
      <c r="M414" s="173"/>
      <c r="N414" s="174" t="s">
        <v>41</v>
      </c>
      <c r="O414" s="46"/>
      <c r="P414" s="175">
        <f t="shared" si="5"/>
        <v>0</v>
      </c>
      <c r="Q414" s="175">
        <v>0</v>
      </c>
      <c r="R414" s="175">
        <f t="shared" si="6"/>
        <v>0</v>
      </c>
      <c r="S414" s="175">
        <v>1E-3</v>
      </c>
      <c r="T414" s="176">
        <f t="shared" si="7"/>
        <v>5.0000000000000001E-3</v>
      </c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R414" s="177" t="s">
        <v>279</v>
      </c>
      <c r="AT414" s="177" t="s">
        <v>201</v>
      </c>
      <c r="AU414" s="177" t="s">
        <v>112</v>
      </c>
      <c r="AY414" s="2" t="s">
        <v>199</v>
      </c>
      <c r="BE414" s="86">
        <f t="shared" si="8"/>
        <v>0</v>
      </c>
      <c r="BF414" s="86">
        <f t="shared" si="9"/>
        <v>0</v>
      </c>
      <c r="BG414" s="86">
        <f t="shared" si="10"/>
        <v>0</v>
      </c>
      <c r="BH414" s="86">
        <f t="shared" si="11"/>
        <v>0</v>
      </c>
      <c r="BI414" s="86">
        <f t="shared" si="12"/>
        <v>0</v>
      </c>
      <c r="BJ414" s="2" t="s">
        <v>112</v>
      </c>
      <c r="BK414" s="86">
        <f t="shared" si="13"/>
        <v>0</v>
      </c>
      <c r="BL414" s="2" t="s">
        <v>279</v>
      </c>
      <c r="BM414" s="177" t="s">
        <v>695</v>
      </c>
    </row>
    <row r="415" spans="1:65" s="178" customFormat="1" x14ac:dyDescent="0.15">
      <c r="B415" s="179"/>
      <c r="D415" s="180" t="s">
        <v>206</v>
      </c>
      <c r="E415" s="181"/>
      <c r="F415" s="182" t="s">
        <v>223</v>
      </c>
      <c r="H415" s="183">
        <v>5</v>
      </c>
      <c r="I415" s="184"/>
      <c r="L415" s="179"/>
      <c r="M415" s="185"/>
      <c r="N415" s="186"/>
      <c r="O415" s="186"/>
      <c r="P415" s="186"/>
      <c r="Q415" s="186"/>
      <c r="R415" s="186"/>
      <c r="S415" s="186"/>
      <c r="T415" s="187"/>
      <c r="AT415" s="181" t="s">
        <v>206</v>
      </c>
      <c r="AU415" s="181" t="s">
        <v>112</v>
      </c>
      <c r="AV415" s="178" t="s">
        <v>112</v>
      </c>
      <c r="AW415" s="178" t="s">
        <v>29</v>
      </c>
      <c r="AX415" s="178" t="s">
        <v>84</v>
      </c>
      <c r="AY415" s="181" t="s">
        <v>199</v>
      </c>
    </row>
    <row r="416" spans="1:65" s="19" customFormat="1" ht="21.75" customHeight="1" x14ac:dyDescent="0.15">
      <c r="A416" s="17"/>
      <c r="B416" s="129"/>
      <c r="C416" s="165" t="s">
        <v>696</v>
      </c>
      <c r="D416" s="165" t="s">
        <v>201</v>
      </c>
      <c r="E416" s="166" t="s">
        <v>697</v>
      </c>
      <c r="F416" s="167" t="s">
        <v>698</v>
      </c>
      <c r="G416" s="168" t="s">
        <v>240</v>
      </c>
      <c r="H416" s="169">
        <v>2</v>
      </c>
      <c r="I416" s="170"/>
      <c r="J416" s="171"/>
      <c r="K416" s="172"/>
      <c r="L416" s="18"/>
      <c r="M416" s="173"/>
      <c r="N416" s="174" t="s">
        <v>41</v>
      </c>
      <c r="O416" s="46"/>
      <c r="P416" s="175">
        <f>O416*H416</f>
        <v>0</v>
      </c>
      <c r="Q416" s="175">
        <v>0</v>
      </c>
      <c r="R416" s="175">
        <f>Q416*H416</f>
        <v>0</v>
      </c>
      <c r="S416" s="175">
        <v>2E-3</v>
      </c>
      <c r="T416" s="176">
        <f>S416*H416</f>
        <v>4.0000000000000001E-3</v>
      </c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R416" s="177" t="s">
        <v>279</v>
      </c>
      <c r="AT416" s="177" t="s">
        <v>201</v>
      </c>
      <c r="AU416" s="177" t="s">
        <v>112</v>
      </c>
      <c r="AY416" s="2" t="s">
        <v>199</v>
      </c>
      <c r="BE416" s="86">
        <f>IF(N416="základná",J416,0)</f>
        <v>0</v>
      </c>
      <c r="BF416" s="86">
        <f>IF(N416="znížená",J416,0)</f>
        <v>0</v>
      </c>
      <c r="BG416" s="86">
        <f>IF(N416="zákl. prenesená",J416,0)</f>
        <v>0</v>
      </c>
      <c r="BH416" s="86">
        <f>IF(N416="zníž. prenesená",J416,0)</f>
        <v>0</v>
      </c>
      <c r="BI416" s="86">
        <f>IF(N416="nulová",J416,0)</f>
        <v>0</v>
      </c>
      <c r="BJ416" s="2" t="s">
        <v>112</v>
      </c>
      <c r="BK416" s="86">
        <f>ROUND(I416*H416,2)</f>
        <v>0</v>
      </c>
      <c r="BL416" s="2" t="s">
        <v>279</v>
      </c>
      <c r="BM416" s="177" t="s">
        <v>699</v>
      </c>
    </row>
    <row r="417" spans="1:65" s="178" customFormat="1" x14ac:dyDescent="0.15">
      <c r="B417" s="179"/>
      <c r="D417" s="180" t="s">
        <v>206</v>
      </c>
      <c r="E417" s="181"/>
      <c r="F417" s="182" t="s">
        <v>112</v>
      </c>
      <c r="H417" s="183">
        <v>2</v>
      </c>
      <c r="I417" s="184"/>
      <c r="L417" s="179"/>
      <c r="M417" s="185"/>
      <c r="N417" s="186"/>
      <c r="O417" s="186"/>
      <c r="P417" s="186"/>
      <c r="Q417" s="186"/>
      <c r="R417" s="186"/>
      <c r="S417" s="186"/>
      <c r="T417" s="187"/>
      <c r="AT417" s="181" t="s">
        <v>206</v>
      </c>
      <c r="AU417" s="181" t="s">
        <v>112</v>
      </c>
      <c r="AV417" s="178" t="s">
        <v>112</v>
      </c>
      <c r="AW417" s="178" t="s">
        <v>29</v>
      </c>
      <c r="AX417" s="178" t="s">
        <v>84</v>
      </c>
      <c r="AY417" s="181" t="s">
        <v>199</v>
      </c>
    </row>
    <row r="418" spans="1:65" s="19" customFormat="1" ht="21.75" customHeight="1" x14ac:dyDescent="0.15">
      <c r="A418" s="17"/>
      <c r="B418" s="129"/>
      <c r="C418" s="165" t="s">
        <v>700</v>
      </c>
      <c r="D418" s="165" t="s">
        <v>201</v>
      </c>
      <c r="E418" s="166" t="s">
        <v>701</v>
      </c>
      <c r="F418" s="167" t="s">
        <v>702</v>
      </c>
      <c r="G418" s="168" t="s">
        <v>240</v>
      </c>
      <c r="H418" s="169">
        <v>4</v>
      </c>
      <c r="I418" s="170"/>
      <c r="J418" s="171"/>
      <c r="K418" s="172"/>
      <c r="L418" s="18"/>
      <c r="M418" s="173"/>
      <c r="N418" s="174" t="s">
        <v>41</v>
      </c>
      <c r="O418" s="46"/>
      <c r="P418" s="175">
        <f>O418*H418</f>
        <v>0</v>
      </c>
      <c r="Q418" s="175">
        <v>0</v>
      </c>
      <c r="R418" s="175">
        <f>Q418*H418</f>
        <v>0</v>
      </c>
      <c r="S418" s="175">
        <v>3.0000000000000001E-3</v>
      </c>
      <c r="T418" s="176">
        <f>S418*H418</f>
        <v>1.2E-2</v>
      </c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R418" s="177" t="s">
        <v>279</v>
      </c>
      <c r="AT418" s="177" t="s">
        <v>201</v>
      </c>
      <c r="AU418" s="177" t="s">
        <v>112</v>
      </c>
      <c r="AY418" s="2" t="s">
        <v>199</v>
      </c>
      <c r="BE418" s="86">
        <f>IF(N418="základná",J418,0)</f>
        <v>0</v>
      </c>
      <c r="BF418" s="86">
        <f>IF(N418="znížená",J418,0)</f>
        <v>0</v>
      </c>
      <c r="BG418" s="86">
        <f>IF(N418="zákl. prenesená",J418,0)</f>
        <v>0</v>
      </c>
      <c r="BH418" s="86">
        <f>IF(N418="zníž. prenesená",J418,0)</f>
        <v>0</v>
      </c>
      <c r="BI418" s="86">
        <f>IF(N418="nulová",J418,0)</f>
        <v>0</v>
      </c>
      <c r="BJ418" s="2" t="s">
        <v>112</v>
      </c>
      <c r="BK418" s="86">
        <f>ROUND(I418*H418,2)</f>
        <v>0</v>
      </c>
      <c r="BL418" s="2" t="s">
        <v>279</v>
      </c>
      <c r="BM418" s="177" t="s">
        <v>703</v>
      </c>
    </row>
    <row r="419" spans="1:65" s="178" customFormat="1" x14ac:dyDescent="0.15">
      <c r="B419" s="179"/>
      <c r="D419" s="180" t="s">
        <v>206</v>
      </c>
      <c r="E419" s="181"/>
      <c r="F419" s="182" t="s">
        <v>204</v>
      </c>
      <c r="H419" s="183">
        <v>4</v>
      </c>
      <c r="I419" s="184"/>
      <c r="L419" s="179"/>
      <c r="M419" s="185"/>
      <c r="N419" s="186"/>
      <c r="O419" s="186"/>
      <c r="P419" s="186"/>
      <c r="Q419" s="186"/>
      <c r="R419" s="186"/>
      <c r="S419" s="186"/>
      <c r="T419" s="187"/>
      <c r="AT419" s="181" t="s">
        <v>206</v>
      </c>
      <c r="AU419" s="181" t="s">
        <v>112</v>
      </c>
      <c r="AV419" s="178" t="s">
        <v>112</v>
      </c>
      <c r="AW419" s="178" t="s">
        <v>29</v>
      </c>
      <c r="AX419" s="178" t="s">
        <v>84</v>
      </c>
      <c r="AY419" s="181" t="s">
        <v>199</v>
      </c>
    </row>
    <row r="420" spans="1:65" s="19" customFormat="1" ht="21.75" customHeight="1" x14ac:dyDescent="0.15">
      <c r="A420" s="17"/>
      <c r="B420" s="129"/>
      <c r="C420" s="165" t="s">
        <v>704</v>
      </c>
      <c r="D420" s="165" t="s">
        <v>201</v>
      </c>
      <c r="E420" s="166" t="s">
        <v>705</v>
      </c>
      <c r="F420" s="167" t="s">
        <v>706</v>
      </c>
      <c r="G420" s="168" t="s">
        <v>240</v>
      </c>
      <c r="H420" s="169">
        <v>1</v>
      </c>
      <c r="I420" s="170"/>
      <c r="J420" s="171"/>
      <c r="K420" s="172"/>
      <c r="L420" s="18"/>
      <c r="M420" s="173"/>
      <c r="N420" s="174" t="s">
        <v>41</v>
      </c>
      <c r="O420" s="46"/>
      <c r="P420" s="175">
        <f>O420*H420</f>
        <v>0</v>
      </c>
      <c r="Q420" s="175">
        <v>0</v>
      </c>
      <c r="R420" s="175">
        <f>Q420*H420</f>
        <v>0</v>
      </c>
      <c r="S420" s="175">
        <v>6.0000000000000001E-3</v>
      </c>
      <c r="T420" s="176">
        <f>S420*H420</f>
        <v>6.0000000000000001E-3</v>
      </c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R420" s="177" t="s">
        <v>279</v>
      </c>
      <c r="AT420" s="177" t="s">
        <v>201</v>
      </c>
      <c r="AU420" s="177" t="s">
        <v>112</v>
      </c>
      <c r="AY420" s="2" t="s">
        <v>199</v>
      </c>
      <c r="BE420" s="86">
        <f>IF(N420="základná",J420,0)</f>
        <v>0</v>
      </c>
      <c r="BF420" s="86">
        <f>IF(N420="znížená",J420,0)</f>
        <v>0</v>
      </c>
      <c r="BG420" s="86">
        <f>IF(N420="zákl. prenesená",J420,0)</f>
        <v>0</v>
      </c>
      <c r="BH420" s="86">
        <f>IF(N420="zníž. prenesená",J420,0)</f>
        <v>0</v>
      </c>
      <c r="BI420" s="86">
        <f>IF(N420="nulová",J420,0)</f>
        <v>0</v>
      </c>
      <c r="BJ420" s="2" t="s">
        <v>112</v>
      </c>
      <c r="BK420" s="86">
        <f>ROUND(I420*H420,2)</f>
        <v>0</v>
      </c>
      <c r="BL420" s="2" t="s">
        <v>279</v>
      </c>
      <c r="BM420" s="177" t="s">
        <v>707</v>
      </c>
    </row>
    <row r="421" spans="1:65" s="178" customFormat="1" x14ac:dyDescent="0.15">
      <c r="B421" s="179"/>
      <c r="D421" s="180" t="s">
        <v>206</v>
      </c>
      <c r="E421" s="181"/>
      <c r="F421" s="182" t="s">
        <v>84</v>
      </c>
      <c r="H421" s="183">
        <v>1</v>
      </c>
      <c r="I421" s="184"/>
      <c r="L421" s="179"/>
      <c r="M421" s="185"/>
      <c r="N421" s="186"/>
      <c r="O421" s="186"/>
      <c r="P421" s="186"/>
      <c r="Q421" s="186"/>
      <c r="R421" s="186"/>
      <c r="S421" s="186"/>
      <c r="T421" s="187"/>
      <c r="AT421" s="181" t="s">
        <v>206</v>
      </c>
      <c r="AU421" s="181" t="s">
        <v>112</v>
      </c>
      <c r="AV421" s="178" t="s">
        <v>112</v>
      </c>
      <c r="AW421" s="178" t="s">
        <v>29</v>
      </c>
      <c r="AX421" s="178" t="s">
        <v>84</v>
      </c>
      <c r="AY421" s="181" t="s">
        <v>199</v>
      </c>
    </row>
    <row r="422" spans="1:65" s="19" customFormat="1" ht="21.75" customHeight="1" x14ac:dyDescent="0.15">
      <c r="A422" s="17"/>
      <c r="B422" s="129"/>
      <c r="C422" s="165" t="s">
        <v>708</v>
      </c>
      <c r="D422" s="165" t="s">
        <v>201</v>
      </c>
      <c r="E422" s="166" t="s">
        <v>709</v>
      </c>
      <c r="F422" s="167" t="s">
        <v>710</v>
      </c>
      <c r="G422" s="168" t="s">
        <v>233</v>
      </c>
      <c r="H422" s="169">
        <v>1E-3</v>
      </c>
      <c r="I422" s="170"/>
      <c r="J422" s="171"/>
      <c r="K422" s="172"/>
      <c r="L422" s="18"/>
      <c r="M422" s="173"/>
      <c r="N422" s="174" t="s">
        <v>41</v>
      </c>
      <c r="O422" s="46"/>
      <c r="P422" s="175">
        <f>O422*H422</f>
        <v>0</v>
      </c>
      <c r="Q422" s="175">
        <v>0</v>
      </c>
      <c r="R422" s="175">
        <f>Q422*H422</f>
        <v>0</v>
      </c>
      <c r="S422" s="175">
        <v>0</v>
      </c>
      <c r="T422" s="176">
        <f>S422*H422</f>
        <v>0</v>
      </c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R422" s="177" t="s">
        <v>279</v>
      </c>
      <c r="AT422" s="177" t="s">
        <v>201</v>
      </c>
      <c r="AU422" s="177" t="s">
        <v>112</v>
      </c>
      <c r="AY422" s="2" t="s">
        <v>199</v>
      </c>
      <c r="BE422" s="86">
        <f>IF(N422="základná",J422,0)</f>
        <v>0</v>
      </c>
      <c r="BF422" s="86">
        <f>IF(N422="znížená",J422,0)</f>
        <v>0</v>
      </c>
      <c r="BG422" s="86">
        <f>IF(N422="zákl. prenesená",J422,0)</f>
        <v>0</v>
      </c>
      <c r="BH422" s="86">
        <f>IF(N422="zníž. prenesená",J422,0)</f>
        <v>0</v>
      </c>
      <c r="BI422" s="86">
        <f>IF(N422="nulová",J422,0)</f>
        <v>0</v>
      </c>
      <c r="BJ422" s="2" t="s">
        <v>112</v>
      </c>
      <c r="BK422" s="86">
        <f>ROUND(I422*H422,2)</f>
        <v>0</v>
      </c>
      <c r="BL422" s="2" t="s">
        <v>279</v>
      </c>
      <c r="BM422" s="177" t="s">
        <v>711</v>
      </c>
    </row>
    <row r="423" spans="1:65" s="151" customFormat="1" ht="22.9" customHeight="1" x14ac:dyDescent="0.2">
      <c r="B423" s="152"/>
      <c r="D423" s="153" t="s">
        <v>75</v>
      </c>
      <c r="E423" s="163" t="s">
        <v>712</v>
      </c>
      <c r="F423" s="163" t="s">
        <v>713</v>
      </c>
      <c r="I423" s="155"/>
      <c r="J423" s="164"/>
      <c r="L423" s="152"/>
      <c r="M423" s="157"/>
      <c r="N423" s="158"/>
      <c r="O423" s="158"/>
      <c r="P423" s="159">
        <f>SUM(P424:P433)</f>
        <v>0</v>
      </c>
      <c r="Q423" s="158"/>
      <c r="R423" s="159">
        <f>SUM(R424:R433)</f>
        <v>0.82202069</v>
      </c>
      <c r="S423" s="158"/>
      <c r="T423" s="160">
        <f>SUM(T424:T433)</f>
        <v>0</v>
      </c>
      <c r="AR423" s="153" t="s">
        <v>112</v>
      </c>
      <c r="AT423" s="161" t="s">
        <v>75</v>
      </c>
      <c r="AU423" s="161" t="s">
        <v>84</v>
      </c>
      <c r="AY423" s="153" t="s">
        <v>199</v>
      </c>
      <c r="BK423" s="162">
        <f>SUM(BK424:BK433)</f>
        <v>0</v>
      </c>
    </row>
    <row r="424" spans="1:65" s="19" customFormat="1" ht="16.5" customHeight="1" x14ac:dyDescent="0.15">
      <c r="A424" s="17"/>
      <c r="B424" s="129"/>
      <c r="C424" s="165" t="s">
        <v>714</v>
      </c>
      <c r="D424" s="165" t="s">
        <v>201</v>
      </c>
      <c r="E424" s="166" t="s">
        <v>715</v>
      </c>
      <c r="F424" s="167" t="s">
        <v>716</v>
      </c>
      <c r="G424" s="168" t="s">
        <v>122</v>
      </c>
      <c r="H424" s="169">
        <v>1.4490000000000001</v>
      </c>
      <c r="I424" s="170"/>
      <c r="J424" s="171"/>
      <c r="K424" s="172"/>
      <c r="L424" s="18"/>
      <c r="M424" s="173"/>
      <c r="N424" s="174" t="s">
        <v>41</v>
      </c>
      <c r="O424" s="46"/>
      <c r="P424" s="175">
        <f>O424*H424</f>
        <v>0</v>
      </c>
      <c r="Q424" s="175">
        <v>1.0000000000000001E-5</v>
      </c>
      <c r="R424" s="175">
        <f>Q424*H424</f>
        <v>1.4490000000000002E-5</v>
      </c>
      <c r="S424" s="175">
        <v>0</v>
      </c>
      <c r="T424" s="176">
        <f>S424*H424</f>
        <v>0</v>
      </c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R424" s="177" t="s">
        <v>279</v>
      </c>
      <c r="AT424" s="177" t="s">
        <v>201</v>
      </c>
      <c r="AU424" s="177" t="s">
        <v>112</v>
      </c>
      <c r="AY424" s="2" t="s">
        <v>199</v>
      </c>
      <c r="BE424" s="86">
        <f>IF(N424="základná",J424,0)</f>
        <v>0</v>
      </c>
      <c r="BF424" s="86">
        <f>IF(N424="znížená",J424,0)</f>
        <v>0</v>
      </c>
      <c r="BG424" s="86">
        <f>IF(N424="zákl. prenesená",J424,0)</f>
        <v>0</v>
      </c>
      <c r="BH424" s="86">
        <f>IF(N424="zníž. prenesená",J424,0)</f>
        <v>0</v>
      </c>
      <c r="BI424" s="86">
        <f>IF(N424="nulová",J424,0)</f>
        <v>0</v>
      </c>
      <c r="BJ424" s="2" t="s">
        <v>112</v>
      </c>
      <c r="BK424" s="86">
        <f>ROUND(I424*H424,2)</f>
        <v>0</v>
      </c>
      <c r="BL424" s="2" t="s">
        <v>279</v>
      </c>
      <c r="BM424" s="177" t="s">
        <v>717</v>
      </c>
    </row>
    <row r="425" spans="1:65" s="178" customFormat="1" x14ac:dyDescent="0.15">
      <c r="B425" s="179"/>
      <c r="D425" s="180" t="s">
        <v>206</v>
      </c>
      <c r="E425" s="181"/>
      <c r="F425" s="182" t="s">
        <v>718</v>
      </c>
      <c r="H425" s="183">
        <v>1.4490000000000001</v>
      </c>
      <c r="I425" s="184"/>
      <c r="L425" s="179"/>
      <c r="M425" s="185"/>
      <c r="N425" s="186"/>
      <c r="O425" s="186"/>
      <c r="P425" s="186"/>
      <c r="Q425" s="186"/>
      <c r="R425" s="186"/>
      <c r="S425" s="186"/>
      <c r="T425" s="187"/>
      <c r="AT425" s="181" t="s">
        <v>206</v>
      </c>
      <c r="AU425" s="181" t="s">
        <v>112</v>
      </c>
      <c r="AV425" s="178" t="s">
        <v>112</v>
      </c>
      <c r="AW425" s="178" t="s">
        <v>29</v>
      </c>
      <c r="AX425" s="178" t="s">
        <v>84</v>
      </c>
      <c r="AY425" s="181" t="s">
        <v>199</v>
      </c>
    </row>
    <row r="426" spans="1:65" s="19" customFormat="1" ht="21.75" customHeight="1" x14ac:dyDescent="0.15">
      <c r="A426" s="17"/>
      <c r="B426" s="129"/>
      <c r="C426" s="197" t="s">
        <v>719</v>
      </c>
      <c r="D426" s="197" t="s">
        <v>312</v>
      </c>
      <c r="E426" s="198" t="s">
        <v>720</v>
      </c>
      <c r="F426" s="199" t="s">
        <v>721</v>
      </c>
      <c r="G426" s="200" t="s">
        <v>240</v>
      </c>
      <c r="H426" s="201">
        <v>1.4490000000000001</v>
      </c>
      <c r="I426" s="202"/>
      <c r="J426" s="203"/>
      <c r="K426" s="204"/>
      <c r="L426" s="205"/>
      <c r="M426" s="206"/>
      <c r="N426" s="207" t="s">
        <v>41</v>
      </c>
      <c r="O426" s="46"/>
      <c r="P426" s="175">
        <f>O426*H426</f>
        <v>0</v>
      </c>
      <c r="Q426" s="175">
        <v>0.01</v>
      </c>
      <c r="R426" s="175">
        <f>Q426*H426</f>
        <v>1.4490000000000001E-2</v>
      </c>
      <c r="S426" s="175">
        <v>0</v>
      </c>
      <c r="T426" s="176">
        <f>S426*H426</f>
        <v>0</v>
      </c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R426" s="177" t="s">
        <v>386</v>
      </c>
      <c r="AT426" s="177" t="s">
        <v>312</v>
      </c>
      <c r="AU426" s="177" t="s">
        <v>112</v>
      </c>
      <c r="AY426" s="2" t="s">
        <v>199</v>
      </c>
      <c r="BE426" s="86">
        <f>IF(N426="základná",J426,0)</f>
        <v>0</v>
      </c>
      <c r="BF426" s="86">
        <f>IF(N426="znížená",J426,0)</f>
        <v>0</v>
      </c>
      <c r="BG426" s="86">
        <f>IF(N426="zákl. prenesená",J426,0)</f>
        <v>0</v>
      </c>
      <c r="BH426" s="86">
        <f>IF(N426="zníž. prenesená",J426,0)</f>
        <v>0</v>
      </c>
      <c r="BI426" s="86">
        <f>IF(N426="nulová",J426,0)</f>
        <v>0</v>
      </c>
      <c r="BJ426" s="2" t="s">
        <v>112</v>
      </c>
      <c r="BK426" s="86">
        <f>ROUND(I426*H426,2)</f>
        <v>0</v>
      </c>
      <c r="BL426" s="2" t="s">
        <v>279</v>
      </c>
      <c r="BM426" s="177" t="s">
        <v>722</v>
      </c>
    </row>
    <row r="427" spans="1:65" s="19" customFormat="1" ht="21.75" customHeight="1" x14ac:dyDescent="0.15">
      <c r="A427" s="17"/>
      <c r="B427" s="129"/>
      <c r="C427" s="165" t="s">
        <v>723</v>
      </c>
      <c r="D427" s="165" t="s">
        <v>201</v>
      </c>
      <c r="E427" s="166" t="s">
        <v>724</v>
      </c>
      <c r="F427" s="167" t="s">
        <v>725</v>
      </c>
      <c r="G427" s="168" t="s">
        <v>726</v>
      </c>
      <c r="H427" s="169">
        <v>80.27</v>
      </c>
      <c r="I427" s="170"/>
      <c r="J427" s="171"/>
      <c r="K427" s="172"/>
      <c r="L427" s="18"/>
      <c r="M427" s="173"/>
      <c r="N427" s="174" t="s">
        <v>41</v>
      </c>
      <c r="O427" s="46"/>
      <c r="P427" s="175">
        <f>O427*H427</f>
        <v>0</v>
      </c>
      <c r="Q427" s="175">
        <v>6.0000000000000002E-5</v>
      </c>
      <c r="R427" s="175">
        <f>Q427*H427</f>
        <v>4.8161999999999996E-3</v>
      </c>
      <c r="S427" s="175">
        <v>0</v>
      </c>
      <c r="T427" s="176">
        <f>S427*H427</f>
        <v>0</v>
      </c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R427" s="177" t="s">
        <v>204</v>
      </c>
      <c r="AT427" s="177" t="s">
        <v>201</v>
      </c>
      <c r="AU427" s="177" t="s">
        <v>112</v>
      </c>
      <c r="AY427" s="2" t="s">
        <v>199</v>
      </c>
      <c r="BE427" s="86">
        <f>IF(N427="základná",J427,0)</f>
        <v>0</v>
      </c>
      <c r="BF427" s="86">
        <f>IF(N427="znížená",J427,0)</f>
        <v>0</v>
      </c>
      <c r="BG427" s="86">
        <f>IF(N427="zákl. prenesená",J427,0)</f>
        <v>0</v>
      </c>
      <c r="BH427" s="86">
        <f>IF(N427="zníž. prenesená",J427,0)</f>
        <v>0</v>
      </c>
      <c r="BI427" s="86">
        <f>IF(N427="nulová",J427,0)</f>
        <v>0</v>
      </c>
      <c r="BJ427" s="2" t="s">
        <v>112</v>
      </c>
      <c r="BK427" s="86">
        <f>ROUND(I427*H427,2)</f>
        <v>0</v>
      </c>
      <c r="BL427" s="2" t="s">
        <v>204</v>
      </c>
      <c r="BM427" s="177" t="s">
        <v>727</v>
      </c>
    </row>
    <row r="428" spans="1:65" s="178" customFormat="1" x14ac:dyDescent="0.15">
      <c r="B428" s="179"/>
      <c r="D428" s="180" t="s">
        <v>206</v>
      </c>
      <c r="E428" s="181"/>
      <c r="F428" s="182" t="s">
        <v>728</v>
      </c>
      <c r="H428" s="183">
        <v>80.27</v>
      </c>
      <c r="I428" s="184"/>
      <c r="L428" s="179"/>
      <c r="M428" s="185"/>
      <c r="N428" s="186"/>
      <c r="O428" s="186"/>
      <c r="P428" s="186"/>
      <c r="Q428" s="186"/>
      <c r="R428" s="186"/>
      <c r="S428" s="186"/>
      <c r="T428" s="187"/>
      <c r="AT428" s="181" t="s">
        <v>206</v>
      </c>
      <c r="AU428" s="181" t="s">
        <v>112</v>
      </c>
      <c r="AV428" s="178" t="s">
        <v>112</v>
      </c>
      <c r="AW428" s="178" t="s">
        <v>29</v>
      </c>
      <c r="AX428" s="178" t="s">
        <v>84</v>
      </c>
      <c r="AY428" s="181" t="s">
        <v>199</v>
      </c>
    </row>
    <row r="429" spans="1:65" s="19" customFormat="1" ht="16.5" customHeight="1" x14ac:dyDescent="0.15">
      <c r="A429" s="17"/>
      <c r="B429" s="129"/>
      <c r="C429" s="165" t="s">
        <v>729</v>
      </c>
      <c r="D429" s="165" t="s">
        <v>201</v>
      </c>
      <c r="E429" s="166" t="s">
        <v>730</v>
      </c>
      <c r="F429" s="167" t="s">
        <v>731</v>
      </c>
      <c r="G429" s="168" t="s">
        <v>726</v>
      </c>
      <c r="H429" s="169">
        <v>80.27</v>
      </c>
      <c r="I429" s="170"/>
      <c r="J429" s="171"/>
      <c r="K429" s="172"/>
      <c r="L429" s="18"/>
      <c r="M429" s="173"/>
      <c r="N429" s="174" t="s">
        <v>41</v>
      </c>
      <c r="O429" s="46"/>
      <c r="P429" s="175">
        <f>O429*H429</f>
        <v>0</v>
      </c>
      <c r="Q429" s="175">
        <v>0</v>
      </c>
      <c r="R429" s="175">
        <f>Q429*H429</f>
        <v>0</v>
      </c>
      <c r="S429" s="175">
        <v>0</v>
      </c>
      <c r="T429" s="176">
        <f>S429*H429</f>
        <v>0</v>
      </c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R429" s="177" t="s">
        <v>279</v>
      </c>
      <c r="AT429" s="177" t="s">
        <v>201</v>
      </c>
      <c r="AU429" s="177" t="s">
        <v>112</v>
      </c>
      <c r="AY429" s="2" t="s">
        <v>199</v>
      </c>
      <c r="BE429" s="86">
        <f>IF(N429="základná",J429,0)</f>
        <v>0</v>
      </c>
      <c r="BF429" s="86">
        <f>IF(N429="znížená",J429,0)</f>
        <v>0</v>
      </c>
      <c r="BG429" s="86">
        <f>IF(N429="zákl. prenesená",J429,0)</f>
        <v>0</v>
      </c>
      <c r="BH429" s="86">
        <f>IF(N429="zníž. prenesená",J429,0)</f>
        <v>0</v>
      </c>
      <c r="BI429" s="86">
        <f>IF(N429="nulová",J429,0)</f>
        <v>0</v>
      </c>
      <c r="BJ429" s="2" t="s">
        <v>112</v>
      </c>
      <c r="BK429" s="86">
        <f>ROUND(I429*H429,2)</f>
        <v>0</v>
      </c>
      <c r="BL429" s="2" t="s">
        <v>279</v>
      </c>
      <c r="BM429" s="177" t="s">
        <v>732</v>
      </c>
    </row>
    <row r="430" spans="1:65" s="178" customFormat="1" x14ac:dyDescent="0.15">
      <c r="B430" s="179"/>
      <c r="D430" s="180" t="s">
        <v>206</v>
      </c>
      <c r="E430" s="181"/>
      <c r="F430" s="182" t="s">
        <v>728</v>
      </c>
      <c r="H430" s="183">
        <v>80.27</v>
      </c>
      <c r="I430" s="184"/>
      <c r="L430" s="179"/>
      <c r="M430" s="185"/>
      <c r="N430" s="186"/>
      <c r="O430" s="186"/>
      <c r="P430" s="186"/>
      <c r="Q430" s="186"/>
      <c r="R430" s="186"/>
      <c r="S430" s="186"/>
      <c r="T430" s="187"/>
      <c r="AT430" s="181" t="s">
        <v>206</v>
      </c>
      <c r="AU430" s="181" t="s">
        <v>112</v>
      </c>
      <c r="AV430" s="178" t="s">
        <v>112</v>
      </c>
      <c r="AW430" s="178" t="s">
        <v>29</v>
      </c>
      <c r="AX430" s="178" t="s">
        <v>84</v>
      </c>
      <c r="AY430" s="181" t="s">
        <v>199</v>
      </c>
    </row>
    <row r="431" spans="1:65" s="19" customFormat="1" ht="21.75" customHeight="1" x14ac:dyDescent="0.15">
      <c r="A431" s="17"/>
      <c r="B431" s="129"/>
      <c r="C431" s="197" t="s">
        <v>733</v>
      </c>
      <c r="D431" s="197" t="s">
        <v>312</v>
      </c>
      <c r="E431" s="198" t="s">
        <v>734</v>
      </c>
      <c r="F431" s="199" t="s">
        <v>735</v>
      </c>
      <c r="G431" s="200" t="s">
        <v>726</v>
      </c>
      <c r="H431" s="201">
        <v>80.27</v>
      </c>
      <c r="I431" s="202"/>
      <c r="J431" s="203"/>
      <c r="K431" s="204"/>
      <c r="L431" s="205"/>
      <c r="M431" s="206"/>
      <c r="N431" s="207" t="s">
        <v>41</v>
      </c>
      <c r="O431" s="46"/>
      <c r="P431" s="175">
        <f>O431*H431</f>
        <v>0</v>
      </c>
      <c r="Q431" s="175">
        <v>0.01</v>
      </c>
      <c r="R431" s="175">
        <f>Q431*H431</f>
        <v>0.80269999999999997</v>
      </c>
      <c r="S431" s="175">
        <v>0</v>
      </c>
      <c r="T431" s="176">
        <f>S431*H431</f>
        <v>0</v>
      </c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R431" s="177" t="s">
        <v>386</v>
      </c>
      <c r="AT431" s="177" t="s">
        <v>312</v>
      </c>
      <c r="AU431" s="177" t="s">
        <v>112</v>
      </c>
      <c r="AY431" s="2" t="s">
        <v>199</v>
      </c>
      <c r="BE431" s="86">
        <f>IF(N431="základná",J431,0)</f>
        <v>0</v>
      </c>
      <c r="BF431" s="86">
        <f>IF(N431="znížená",J431,0)</f>
        <v>0</v>
      </c>
      <c r="BG431" s="86">
        <f>IF(N431="zákl. prenesená",J431,0)</f>
        <v>0</v>
      </c>
      <c r="BH431" s="86">
        <f>IF(N431="zníž. prenesená",J431,0)</f>
        <v>0</v>
      </c>
      <c r="BI431" s="86">
        <f>IF(N431="nulová",J431,0)</f>
        <v>0</v>
      </c>
      <c r="BJ431" s="2" t="s">
        <v>112</v>
      </c>
      <c r="BK431" s="86">
        <f>ROUND(I431*H431,2)</f>
        <v>0</v>
      </c>
      <c r="BL431" s="2" t="s">
        <v>279</v>
      </c>
      <c r="BM431" s="177" t="s">
        <v>736</v>
      </c>
    </row>
    <row r="432" spans="1:65" s="178" customFormat="1" x14ac:dyDescent="0.15">
      <c r="B432" s="179"/>
      <c r="D432" s="180" t="s">
        <v>206</v>
      </c>
      <c r="E432" s="181"/>
      <c r="F432" s="182" t="s">
        <v>728</v>
      </c>
      <c r="H432" s="183">
        <v>80.27</v>
      </c>
      <c r="I432" s="184"/>
      <c r="L432" s="179"/>
      <c r="M432" s="185"/>
      <c r="N432" s="186"/>
      <c r="O432" s="186"/>
      <c r="P432" s="186"/>
      <c r="Q432" s="186"/>
      <c r="R432" s="186"/>
      <c r="S432" s="186"/>
      <c r="T432" s="187"/>
      <c r="AT432" s="181" t="s">
        <v>206</v>
      </c>
      <c r="AU432" s="181" t="s">
        <v>112</v>
      </c>
      <c r="AV432" s="178" t="s">
        <v>112</v>
      </c>
      <c r="AW432" s="178" t="s">
        <v>29</v>
      </c>
      <c r="AX432" s="178" t="s">
        <v>84</v>
      </c>
      <c r="AY432" s="181" t="s">
        <v>199</v>
      </c>
    </row>
    <row r="433" spans="1:65" s="19" customFormat="1" ht="21.75" customHeight="1" x14ac:dyDescent="0.15">
      <c r="A433" s="17"/>
      <c r="B433" s="129"/>
      <c r="C433" s="165" t="s">
        <v>737</v>
      </c>
      <c r="D433" s="165" t="s">
        <v>201</v>
      </c>
      <c r="E433" s="166" t="s">
        <v>738</v>
      </c>
      <c r="F433" s="167" t="s">
        <v>739</v>
      </c>
      <c r="G433" s="168" t="s">
        <v>233</v>
      </c>
      <c r="H433" s="169">
        <v>0.81699999999999995</v>
      </c>
      <c r="I433" s="170"/>
      <c r="J433" s="171"/>
      <c r="K433" s="172"/>
      <c r="L433" s="18"/>
      <c r="M433" s="173"/>
      <c r="N433" s="174" t="s">
        <v>41</v>
      </c>
      <c r="O433" s="46"/>
      <c r="P433" s="175">
        <f>O433*H433</f>
        <v>0</v>
      </c>
      <c r="Q433" s="175">
        <v>0</v>
      </c>
      <c r="R433" s="175">
        <f>Q433*H433</f>
        <v>0</v>
      </c>
      <c r="S433" s="175">
        <v>0</v>
      </c>
      <c r="T433" s="176">
        <f>S433*H433</f>
        <v>0</v>
      </c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R433" s="177" t="s">
        <v>279</v>
      </c>
      <c r="AT433" s="177" t="s">
        <v>201</v>
      </c>
      <c r="AU433" s="177" t="s">
        <v>112</v>
      </c>
      <c r="AY433" s="2" t="s">
        <v>199</v>
      </c>
      <c r="BE433" s="86">
        <f>IF(N433="základná",J433,0)</f>
        <v>0</v>
      </c>
      <c r="BF433" s="86">
        <f>IF(N433="znížená",J433,0)</f>
        <v>0</v>
      </c>
      <c r="BG433" s="86">
        <f>IF(N433="zákl. prenesená",J433,0)</f>
        <v>0</v>
      </c>
      <c r="BH433" s="86">
        <f>IF(N433="zníž. prenesená",J433,0)</f>
        <v>0</v>
      </c>
      <c r="BI433" s="86">
        <f>IF(N433="nulová",J433,0)</f>
        <v>0</v>
      </c>
      <c r="BJ433" s="2" t="s">
        <v>112</v>
      </c>
      <c r="BK433" s="86">
        <f>ROUND(I433*H433,2)</f>
        <v>0</v>
      </c>
      <c r="BL433" s="2" t="s">
        <v>279</v>
      </c>
      <c r="BM433" s="177" t="s">
        <v>740</v>
      </c>
    </row>
    <row r="434" spans="1:65" s="151" customFormat="1" ht="22.9" customHeight="1" x14ac:dyDescent="0.2">
      <c r="B434" s="152"/>
      <c r="D434" s="153" t="s">
        <v>75</v>
      </c>
      <c r="E434" s="163" t="s">
        <v>741</v>
      </c>
      <c r="F434" s="163" t="s">
        <v>742</v>
      </c>
      <c r="I434" s="155"/>
      <c r="J434" s="164"/>
      <c r="L434" s="152"/>
      <c r="M434" s="157"/>
      <c r="N434" s="158"/>
      <c r="O434" s="158"/>
      <c r="P434" s="159">
        <f>SUM(P435:P439)</f>
        <v>0</v>
      </c>
      <c r="Q434" s="158"/>
      <c r="R434" s="159">
        <f>SUM(R435:R439)</f>
        <v>0.26825669999999996</v>
      </c>
      <c r="S434" s="158"/>
      <c r="T434" s="160">
        <f>SUM(T435:T439)</f>
        <v>0</v>
      </c>
      <c r="AR434" s="153" t="s">
        <v>112</v>
      </c>
      <c r="AT434" s="161" t="s">
        <v>75</v>
      </c>
      <c r="AU434" s="161" t="s">
        <v>84</v>
      </c>
      <c r="AY434" s="153" t="s">
        <v>199</v>
      </c>
      <c r="BK434" s="162">
        <f>SUM(BK435:BK439)</f>
        <v>0</v>
      </c>
    </row>
    <row r="435" spans="1:65" s="19" customFormat="1" ht="21.75" customHeight="1" x14ac:dyDescent="0.15">
      <c r="A435" s="17"/>
      <c r="B435" s="129"/>
      <c r="C435" s="165" t="s">
        <v>743</v>
      </c>
      <c r="D435" s="165" t="s">
        <v>201</v>
      </c>
      <c r="E435" s="166" t="s">
        <v>744</v>
      </c>
      <c r="F435" s="167" t="s">
        <v>745</v>
      </c>
      <c r="G435" s="168" t="s">
        <v>122</v>
      </c>
      <c r="H435" s="169">
        <v>12.19</v>
      </c>
      <c r="I435" s="170"/>
      <c r="J435" s="171"/>
      <c r="K435" s="172"/>
      <c r="L435" s="18"/>
      <c r="M435" s="173"/>
      <c r="N435" s="174" t="s">
        <v>41</v>
      </c>
      <c r="O435" s="46"/>
      <c r="P435" s="175">
        <f>O435*H435</f>
        <v>0</v>
      </c>
      <c r="Q435" s="175">
        <v>3.8500000000000001E-3</v>
      </c>
      <c r="R435" s="175">
        <f>Q435*H435</f>
        <v>4.6931500000000001E-2</v>
      </c>
      <c r="S435" s="175">
        <v>0</v>
      </c>
      <c r="T435" s="176">
        <f>S435*H435</f>
        <v>0</v>
      </c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R435" s="177" t="s">
        <v>279</v>
      </c>
      <c r="AT435" s="177" t="s">
        <v>201</v>
      </c>
      <c r="AU435" s="177" t="s">
        <v>112</v>
      </c>
      <c r="AY435" s="2" t="s">
        <v>199</v>
      </c>
      <c r="BE435" s="86">
        <f>IF(N435="základná",J435,0)</f>
        <v>0</v>
      </c>
      <c r="BF435" s="86">
        <f>IF(N435="znížená",J435,0)</f>
        <v>0</v>
      </c>
      <c r="BG435" s="86">
        <f>IF(N435="zákl. prenesená",J435,0)</f>
        <v>0</v>
      </c>
      <c r="BH435" s="86">
        <f>IF(N435="zníž. prenesená",J435,0)</f>
        <v>0</v>
      </c>
      <c r="BI435" s="86">
        <f>IF(N435="nulová",J435,0)</f>
        <v>0</v>
      </c>
      <c r="BJ435" s="2" t="s">
        <v>112</v>
      </c>
      <c r="BK435" s="86">
        <f>ROUND(I435*H435,2)</f>
        <v>0</v>
      </c>
      <c r="BL435" s="2" t="s">
        <v>279</v>
      </c>
      <c r="BM435" s="177" t="s">
        <v>746</v>
      </c>
    </row>
    <row r="436" spans="1:65" s="178" customFormat="1" x14ac:dyDescent="0.15">
      <c r="B436" s="179"/>
      <c r="D436" s="180" t="s">
        <v>206</v>
      </c>
      <c r="E436" s="181"/>
      <c r="F436" s="182" t="s">
        <v>131</v>
      </c>
      <c r="H436" s="183">
        <v>12.19</v>
      </c>
      <c r="I436" s="184"/>
      <c r="L436" s="179"/>
      <c r="M436" s="185"/>
      <c r="N436" s="186"/>
      <c r="O436" s="186"/>
      <c r="P436" s="186"/>
      <c r="Q436" s="186"/>
      <c r="R436" s="186"/>
      <c r="S436" s="186"/>
      <c r="T436" s="187"/>
      <c r="AT436" s="181" t="s">
        <v>206</v>
      </c>
      <c r="AU436" s="181" t="s">
        <v>112</v>
      </c>
      <c r="AV436" s="178" t="s">
        <v>112</v>
      </c>
      <c r="AW436" s="178" t="s">
        <v>29</v>
      </c>
      <c r="AX436" s="178" t="s">
        <v>84</v>
      </c>
      <c r="AY436" s="181" t="s">
        <v>199</v>
      </c>
    </row>
    <row r="437" spans="1:65" s="19" customFormat="1" ht="21.75" customHeight="1" x14ac:dyDescent="0.15">
      <c r="A437" s="17"/>
      <c r="B437" s="129"/>
      <c r="C437" s="197" t="s">
        <v>747</v>
      </c>
      <c r="D437" s="197" t="s">
        <v>312</v>
      </c>
      <c r="E437" s="198" t="s">
        <v>748</v>
      </c>
      <c r="F437" s="199" t="s">
        <v>749</v>
      </c>
      <c r="G437" s="200" t="s">
        <v>122</v>
      </c>
      <c r="H437" s="201">
        <v>12.433999999999999</v>
      </c>
      <c r="I437" s="202"/>
      <c r="J437" s="203"/>
      <c r="K437" s="204"/>
      <c r="L437" s="205"/>
      <c r="M437" s="206"/>
      <c r="N437" s="207" t="s">
        <v>41</v>
      </c>
      <c r="O437" s="46"/>
      <c r="P437" s="175">
        <f>O437*H437</f>
        <v>0</v>
      </c>
      <c r="Q437" s="175">
        <v>1.78E-2</v>
      </c>
      <c r="R437" s="175">
        <f>Q437*H437</f>
        <v>0.22132519999999997</v>
      </c>
      <c r="S437" s="175">
        <v>0</v>
      </c>
      <c r="T437" s="176">
        <f>S437*H437</f>
        <v>0</v>
      </c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R437" s="177" t="s">
        <v>386</v>
      </c>
      <c r="AT437" s="177" t="s">
        <v>312</v>
      </c>
      <c r="AU437" s="177" t="s">
        <v>112</v>
      </c>
      <c r="AY437" s="2" t="s">
        <v>199</v>
      </c>
      <c r="BE437" s="86">
        <f>IF(N437="základná",J437,0)</f>
        <v>0</v>
      </c>
      <c r="BF437" s="86">
        <f>IF(N437="znížená",J437,0)</f>
        <v>0</v>
      </c>
      <c r="BG437" s="86">
        <f>IF(N437="zákl. prenesená",J437,0)</f>
        <v>0</v>
      </c>
      <c r="BH437" s="86">
        <f>IF(N437="zníž. prenesená",J437,0)</f>
        <v>0</v>
      </c>
      <c r="BI437" s="86">
        <f>IF(N437="nulová",J437,0)</f>
        <v>0</v>
      </c>
      <c r="BJ437" s="2" t="s">
        <v>112</v>
      </c>
      <c r="BK437" s="86">
        <f>ROUND(I437*H437,2)</f>
        <v>0</v>
      </c>
      <c r="BL437" s="2" t="s">
        <v>279</v>
      </c>
      <c r="BM437" s="177" t="s">
        <v>750</v>
      </c>
    </row>
    <row r="438" spans="1:65" s="178" customFormat="1" x14ac:dyDescent="0.15">
      <c r="B438" s="179"/>
      <c r="D438" s="180" t="s">
        <v>206</v>
      </c>
      <c r="F438" s="182" t="s">
        <v>751</v>
      </c>
      <c r="H438" s="183">
        <v>12.433999999999999</v>
      </c>
      <c r="I438" s="184"/>
      <c r="L438" s="179"/>
      <c r="M438" s="185"/>
      <c r="N438" s="186"/>
      <c r="O438" s="186"/>
      <c r="P438" s="186"/>
      <c r="Q438" s="186"/>
      <c r="R438" s="186"/>
      <c r="S438" s="186"/>
      <c r="T438" s="187"/>
      <c r="AT438" s="181" t="s">
        <v>206</v>
      </c>
      <c r="AU438" s="181" t="s">
        <v>112</v>
      </c>
      <c r="AV438" s="178" t="s">
        <v>112</v>
      </c>
      <c r="AW438" s="178" t="s">
        <v>2</v>
      </c>
      <c r="AX438" s="178" t="s">
        <v>84</v>
      </c>
      <c r="AY438" s="181" t="s">
        <v>199</v>
      </c>
    </row>
    <row r="439" spans="1:65" s="19" customFormat="1" ht="21.75" customHeight="1" x14ac:dyDescent="0.15">
      <c r="A439" s="17"/>
      <c r="B439" s="129"/>
      <c r="C439" s="165" t="s">
        <v>590</v>
      </c>
      <c r="D439" s="165" t="s">
        <v>201</v>
      </c>
      <c r="E439" s="166" t="s">
        <v>752</v>
      </c>
      <c r="F439" s="167" t="s">
        <v>753</v>
      </c>
      <c r="G439" s="168" t="s">
        <v>233</v>
      </c>
      <c r="H439" s="169">
        <v>0.26800000000000002</v>
      </c>
      <c r="I439" s="170"/>
      <c r="J439" s="171"/>
      <c r="K439" s="172"/>
      <c r="L439" s="18"/>
      <c r="M439" s="173"/>
      <c r="N439" s="174" t="s">
        <v>41</v>
      </c>
      <c r="O439" s="46"/>
      <c r="P439" s="175">
        <f>O439*H439</f>
        <v>0</v>
      </c>
      <c r="Q439" s="175">
        <v>0</v>
      </c>
      <c r="R439" s="175">
        <f>Q439*H439</f>
        <v>0</v>
      </c>
      <c r="S439" s="175">
        <v>0</v>
      </c>
      <c r="T439" s="176">
        <f>S439*H439</f>
        <v>0</v>
      </c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R439" s="177" t="s">
        <v>279</v>
      </c>
      <c r="AT439" s="177" t="s">
        <v>201</v>
      </c>
      <c r="AU439" s="177" t="s">
        <v>112</v>
      </c>
      <c r="AY439" s="2" t="s">
        <v>199</v>
      </c>
      <c r="BE439" s="86">
        <f>IF(N439="základná",J439,0)</f>
        <v>0</v>
      </c>
      <c r="BF439" s="86">
        <f>IF(N439="znížená",J439,0)</f>
        <v>0</v>
      </c>
      <c r="BG439" s="86">
        <f>IF(N439="zákl. prenesená",J439,0)</f>
        <v>0</v>
      </c>
      <c r="BH439" s="86">
        <f>IF(N439="zníž. prenesená",J439,0)</f>
        <v>0</v>
      </c>
      <c r="BI439" s="86">
        <f>IF(N439="nulová",J439,0)</f>
        <v>0</v>
      </c>
      <c r="BJ439" s="2" t="s">
        <v>112</v>
      </c>
      <c r="BK439" s="86">
        <f>ROUND(I439*H439,2)</f>
        <v>0</v>
      </c>
      <c r="BL439" s="2" t="s">
        <v>279</v>
      </c>
      <c r="BM439" s="177" t="s">
        <v>754</v>
      </c>
    </row>
    <row r="440" spans="1:65" s="151" customFormat="1" ht="22.9" customHeight="1" x14ac:dyDescent="0.2">
      <c r="B440" s="152"/>
      <c r="D440" s="153" t="s">
        <v>75</v>
      </c>
      <c r="E440" s="163" t="s">
        <v>755</v>
      </c>
      <c r="F440" s="163" t="s">
        <v>756</v>
      </c>
      <c r="I440" s="155"/>
      <c r="J440" s="164"/>
      <c r="L440" s="152"/>
      <c r="M440" s="157"/>
      <c r="N440" s="158"/>
      <c r="O440" s="158"/>
      <c r="P440" s="159">
        <f>SUM(P441:P447)</f>
        <v>0</v>
      </c>
      <c r="Q440" s="158"/>
      <c r="R440" s="159">
        <f>SUM(R441:R447)</f>
        <v>1.3696000000000002E-2</v>
      </c>
      <c r="S440" s="158"/>
      <c r="T440" s="160">
        <f>SUM(T441:T447)</f>
        <v>3.1730000000000001E-2</v>
      </c>
      <c r="AR440" s="153" t="s">
        <v>112</v>
      </c>
      <c r="AT440" s="161" t="s">
        <v>75</v>
      </c>
      <c r="AU440" s="161" t="s">
        <v>84</v>
      </c>
      <c r="AY440" s="153" t="s">
        <v>199</v>
      </c>
      <c r="BK440" s="162">
        <f>SUM(BK441:BK447)</f>
        <v>0</v>
      </c>
    </row>
    <row r="441" spans="1:65" s="19" customFormat="1" ht="21.75" customHeight="1" x14ac:dyDescent="0.15">
      <c r="A441" s="17"/>
      <c r="B441" s="129"/>
      <c r="C441" s="165" t="s">
        <v>757</v>
      </c>
      <c r="D441" s="165" t="s">
        <v>201</v>
      </c>
      <c r="E441" s="166" t="s">
        <v>758</v>
      </c>
      <c r="F441" s="167" t="s">
        <v>759</v>
      </c>
      <c r="G441" s="168" t="s">
        <v>122</v>
      </c>
      <c r="H441" s="169">
        <v>31.73</v>
      </c>
      <c r="I441" s="170"/>
      <c r="J441" s="171"/>
      <c r="K441" s="172"/>
      <c r="L441" s="18"/>
      <c r="M441" s="173"/>
      <c r="N441" s="174" t="s">
        <v>41</v>
      </c>
      <c r="O441" s="46"/>
      <c r="P441" s="175">
        <f>O441*H441</f>
        <v>0</v>
      </c>
      <c r="Q441" s="175">
        <v>0</v>
      </c>
      <c r="R441" s="175">
        <f>Q441*H441</f>
        <v>0</v>
      </c>
      <c r="S441" s="175">
        <v>1E-3</v>
      </c>
      <c r="T441" s="176">
        <f>S441*H441</f>
        <v>3.1730000000000001E-2</v>
      </c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R441" s="177" t="s">
        <v>279</v>
      </c>
      <c r="AT441" s="177" t="s">
        <v>201</v>
      </c>
      <c r="AU441" s="177" t="s">
        <v>112</v>
      </c>
      <c r="AY441" s="2" t="s">
        <v>199</v>
      </c>
      <c r="BE441" s="86">
        <f>IF(N441="základná",J441,0)</f>
        <v>0</v>
      </c>
      <c r="BF441" s="86">
        <f>IF(N441="znížená",J441,0)</f>
        <v>0</v>
      </c>
      <c r="BG441" s="86">
        <f>IF(N441="zákl. prenesená",J441,0)</f>
        <v>0</v>
      </c>
      <c r="BH441" s="86">
        <f>IF(N441="zníž. prenesená",J441,0)</f>
        <v>0</v>
      </c>
      <c r="BI441" s="86">
        <f>IF(N441="nulová",J441,0)</f>
        <v>0</v>
      </c>
      <c r="BJ441" s="2" t="s">
        <v>112</v>
      </c>
      <c r="BK441" s="86">
        <f>ROUND(I441*H441,2)</f>
        <v>0</v>
      </c>
      <c r="BL441" s="2" t="s">
        <v>279</v>
      </c>
      <c r="BM441" s="177" t="s">
        <v>760</v>
      </c>
    </row>
    <row r="442" spans="1:65" s="178" customFormat="1" x14ac:dyDescent="0.15">
      <c r="B442" s="179"/>
      <c r="D442" s="180" t="s">
        <v>206</v>
      </c>
      <c r="E442" s="181"/>
      <c r="F442" s="182" t="s">
        <v>761</v>
      </c>
      <c r="H442" s="183">
        <v>21.93</v>
      </c>
      <c r="I442" s="184"/>
      <c r="L442" s="179"/>
      <c r="M442" s="185"/>
      <c r="N442" s="186"/>
      <c r="O442" s="186"/>
      <c r="P442" s="186"/>
      <c r="Q442" s="186"/>
      <c r="R442" s="186"/>
      <c r="S442" s="186"/>
      <c r="T442" s="187"/>
      <c r="AT442" s="181" t="s">
        <v>206</v>
      </c>
      <c r="AU442" s="181" t="s">
        <v>112</v>
      </c>
      <c r="AV442" s="178" t="s">
        <v>112</v>
      </c>
      <c r="AW442" s="178" t="s">
        <v>29</v>
      </c>
      <c r="AX442" s="178" t="s">
        <v>76</v>
      </c>
      <c r="AY442" s="181" t="s">
        <v>199</v>
      </c>
    </row>
    <row r="443" spans="1:65" s="178" customFormat="1" x14ac:dyDescent="0.15">
      <c r="B443" s="179"/>
      <c r="D443" s="180" t="s">
        <v>206</v>
      </c>
      <c r="E443" s="181"/>
      <c r="F443" s="182" t="s">
        <v>762</v>
      </c>
      <c r="H443" s="183">
        <v>9.8000000000000007</v>
      </c>
      <c r="I443" s="184"/>
      <c r="L443" s="179"/>
      <c r="M443" s="185"/>
      <c r="N443" s="186"/>
      <c r="O443" s="186"/>
      <c r="P443" s="186"/>
      <c r="Q443" s="186"/>
      <c r="R443" s="186"/>
      <c r="S443" s="186"/>
      <c r="T443" s="187"/>
      <c r="AT443" s="181" t="s">
        <v>206</v>
      </c>
      <c r="AU443" s="181" t="s">
        <v>112</v>
      </c>
      <c r="AV443" s="178" t="s">
        <v>112</v>
      </c>
      <c r="AW443" s="178" t="s">
        <v>29</v>
      </c>
      <c r="AX443" s="178" t="s">
        <v>76</v>
      </c>
      <c r="AY443" s="181" t="s">
        <v>199</v>
      </c>
    </row>
    <row r="444" spans="1:65" s="188" customFormat="1" x14ac:dyDescent="0.15">
      <c r="B444" s="189"/>
      <c r="D444" s="180" t="s">
        <v>206</v>
      </c>
      <c r="E444" s="190"/>
      <c r="F444" s="191" t="s">
        <v>222</v>
      </c>
      <c r="H444" s="192">
        <v>31.73</v>
      </c>
      <c r="I444" s="193"/>
      <c r="L444" s="189"/>
      <c r="M444" s="194"/>
      <c r="N444" s="195"/>
      <c r="O444" s="195"/>
      <c r="P444" s="195"/>
      <c r="Q444" s="195"/>
      <c r="R444" s="195"/>
      <c r="S444" s="195"/>
      <c r="T444" s="196"/>
      <c r="AT444" s="190" t="s">
        <v>206</v>
      </c>
      <c r="AU444" s="190" t="s">
        <v>112</v>
      </c>
      <c r="AV444" s="188" t="s">
        <v>204</v>
      </c>
      <c r="AW444" s="188" t="s">
        <v>29</v>
      </c>
      <c r="AX444" s="188" t="s">
        <v>84</v>
      </c>
      <c r="AY444" s="190" t="s">
        <v>199</v>
      </c>
    </row>
    <row r="445" spans="1:65" s="19" customFormat="1" ht="33" customHeight="1" x14ac:dyDescent="0.15">
      <c r="A445" s="17"/>
      <c r="B445" s="129"/>
      <c r="C445" s="165" t="s">
        <v>763</v>
      </c>
      <c r="D445" s="165" t="s">
        <v>201</v>
      </c>
      <c r="E445" s="166" t="s">
        <v>764</v>
      </c>
      <c r="F445" s="167" t="s">
        <v>765</v>
      </c>
      <c r="G445" s="168" t="s">
        <v>122</v>
      </c>
      <c r="H445" s="169">
        <v>34.24</v>
      </c>
      <c r="I445" s="170"/>
      <c r="J445" s="171"/>
      <c r="K445" s="172"/>
      <c r="L445" s="18"/>
      <c r="M445" s="173"/>
      <c r="N445" s="174" t="s">
        <v>41</v>
      </c>
      <c r="O445" s="46"/>
      <c r="P445" s="175">
        <f>O445*H445</f>
        <v>0</v>
      </c>
      <c r="Q445" s="175">
        <v>4.0000000000000002E-4</v>
      </c>
      <c r="R445" s="175">
        <f>Q445*H445</f>
        <v>1.3696000000000002E-2</v>
      </c>
      <c r="S445" s="175">
        <v>0</v>
      </c>
      <c r="T445" s="176">
        <f>S445*H445</f>
        <v>0</v>
      </c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R445" s="177" t="s">
        <v>279</v>
      </c>
      <c r="AT445" s="177" t="s">
        <v>201</v>
      </c>
      <c r="AU445" s="177" t="s">
        <v>112</v>
      </c>
      <c r="AY445" s="2" t="s">
        <v>199</v>
      </c>
      <c r="BE445" s="86">
        <f>IF(N445="základná",J445,0)</f>
        <v>0</v>
      </c>
      <c r="BF445" s="86">
        <f>IF(N445="znížená",J445,0)</f>
        <v>0</v>
      </c>
      <c r="BG445" s="86">
        <f>IF(N445="zákl. prenesená",J445,0)</f>
        <v>0</v>
      </c>
      <c r="BH445" s="86">
        <f>IF(N445="zníž. prenesená",J445,0)</f>
        <v>0</v>
      </c>
      <c r="BI445" s="86">
        <f>IF(N445="nulová",J445,0)</f>
        <v>0</v>
      </c>
      <c r="BJ445" s="2" t="s">
        <v>112</v>
      </c>
      <c r="BK445" s="86">
        <f>ROUND(I445*H445,2)</f>
        <v>0</v>
      </c>
      <c r="BL445" s="2" t="s">
        <v>279</v>
      </c>
      <c r="BM445" s="177" t="s">
        <v>766</v>
      </c>
    </row>
    <row r="446" spans="1:65" s="178" customFormat="1" x14ac:dyDescent="0.15">
      <c r="B446" s="179"/>
      <c r="D446" s="180" t="s">
        <v>206</v>
      </c>
      <c r="E446" s="181"/>
      <c r="F446" s="182" t="s">
        <v>767</v>
      </c>
      <c r="H446" s="183">
        <v>34.24</v>
      </c>
      <c r="I446" s="184"/>
      <c r="L446" s="179"/>
      <c r="M446" s="185"/>
      <c r="N446" s="186"/>
      <c r="O446" s="186"/>
      <c r="P446" s="186"/>
      <c r="Q446" s="186"/>
      <c r="R446" s="186"/>
      <c r="S446" s="186"/>
      <c r="T446" s="187"/>
      <c r="AT446" s="181" t="s">
        <v>206</v>
      </c>
      <c r="AU446" s="181" t="s">
        <v>112</v>
      </c>
      <c r="AV446" s="178" t="s">
        <v>112</v>
      </c>
      <c r="AW446" s="178" t="s">
        <v>29</v>
      </c>
      <c r="AX446" s="178" t="s">
        <v>84</v>
      </c>
      <c r="AY446" s="181" t="s">
        <v>199</v>
      </c>
    </row>
    <row r="447" spans="1:65" s="19" customFormat="1" ht="21.75" customHeight="1" x14ac:dyDescent="0.15">
      <c r="A447" s="17"/>
      <c r="B447" s="129"/>
      <c r="C447" s="165" t="s">
        <v>768</v>
      </c>
      <c r="D447" s="165" t="s">
        <v>201</v>
      </c>
      <c r="E447" s="166" t="s">
        <v>769</v>
      </c>
      <c r="F447" s="167" t="s">
        <v>770</v>
      </c>
      <c r="G447" s="168" t="s">
        <v>233</v>
      </c>
      <c r="H447" s="169">
        <v>1.4E-2</v>
      </c>
      <c r="I447" s="170"/>
      <c r="J447" s="171"/>
      <c r="K447" s="172"/>
      <c r="L447" s="18"/>
      <c r="M447" s="173"/>
      <c r="N447" s="174" t="s">
        <v>41</v>
      </c>
      <c r="O447" s="46"/>
      <c r="P447" s="175">
        <f>O447*H447</f>
        <v>0</v>
      </c>
      <c r="Q447" s="175">
        <v>0</v>
      </c>
      <c r="R447" s="175">
        <f>Q447*H447</f>
        <v>0</v>
      </c>
      <c r="S447" s="175">
        <v>0</v>
      </c>
      <c r="T447" s="176">
        <f>S447*H447</f>
        <v>0</v>
      </c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R447" s="177" t="s">
        <v>279</v>
      </c>
      <c r="AT447" s="177" t="s">
        <v>201</v>
      </c>
      <c r="AU447" s="177" t="s">
        <v>112</v>
      </c>
      <c r="AY447" s="2" t="s">
        <v>199</v>
      </c>
      <c r="BE447" s="86">
        <f>IF(N447="základná",J447,0)</f>
        <v>0</v>
      </c>
      <c r="BF447" s="86">
        <f>IF(N447="znížená",J447,0)</f>
        <v>0</v>
      </c>
      <c r="BG447" s="86">
        <f>IF(N447="zákl. prenesená",J447,0)</f>
        <v>0</v>
      </c>
      <c r="BH447" s="86">
        <f>IF(N447="zníž. prenesená",J447,0)</f>
        <v>0</v>
      </c>
      <c r="BI447" s="86">
        <f>IF(N447="nulová",J447,0)</f>
        <v>0</v>
      </c>
      <c r="BJ447" s="2" t="s">
        <v>112</v>
      </c>
      <c r="BK447" s="86">
        <f>ROUND(I447*H447,2)</f>
        <v>0</v>
      </c>
      <c r="BL447" s="2" t="s">
        <v>279</v>
      </c>
      <c r="BM447" s="177" t="s">
        <v>771</v>
      </c>
    </row>
    <row r="448" spans="1:65" s="151" customFormat="1" ht="22.9" customHeight="1" x14ac:dyDescent="0.2">
      <c r="B448" s="152"/>
      <c r="D448" s="153" t="s">
        <v>75</v>
      </c>
      <c r="E448" s="163" t="s">
        <v>772</v>
      </c>
      <c r="F448" s="163" t="s">
        <v>773</v>
      </c>
      <c r="I448" s="155"/>
      <c r="J448" s="164"/>
      <c r="L448" s="152"/>
      <c r="M448" s="157"/>
      <c r="N448" s="158"/>
      <c r="O448" s="158"/>
      <c r="P448" s="159">
        <f>SUM(P449:P459)</f>
        <v>0</v>
      </c>
      <c r="Q448" s="158"/>
      <c r="R448" s="159">
        <f>SUM(R449:R459)</f>
        <v>0.71735934999999995</v>
      </c>
      <c r="S448" s="158"/>
      <c r="T448" s="160">
        <f>SUM(T449:T459)</f>
        <v>0</v>
      </c>
      <c r="AR448" s="153" t="s">
        <v>112</v>
      </c>
      <c r="AT448" s="161" t="s">
        <v>75</v>
      </c>
      <c r="AU448" s="161" t="s">
        <v>84</v>
      </c>
      <c r="AY448" s="153" t="s">
        <v>199</v>
      </c>
      <c r="BK448" s="162">
        <f>SUM(BK449:BK459)</f>
        <v>0</v>
      </c>
    </row>
    <row r="449" spans="1:65" s="19" customFormat="1" ht="21.75" customHeight="1" x14ac:dyDescent="0.15">
      <c r="A449" s="17"/>
      <c r="B449" s="129"/>
      <c r="C449" s="165" t="s">
        <v>774</v>
      </c>
      <c r="D449" s="165" t="s">
        <v>201</v>
      </c>
      <c r="E449" s="166" t="s">
        <v>775</v>
      </c>
      <c r="F449" s="167" t="s">
        <v>776</v>
      </c>
      <c r="G449" s="168" t="s">
        <v>122</v>
      </c>
      <c r="H449" s="169">
        <v>28.960999999999999</v>
      </c>
      <c r="I449" s="170"/>
      <c r="J449" s="171"/>
      <c r="K449" s="172"/>
      <c r="L449" s="18"/>
      <c r="M449" s="173"/>
      <c r="N449" s="174" t="s">
        <v>41</v>
      </c>
      <c r="O449" s="46"/>
      <c r="P449" s="175">
        <f>O449*H449</f>
        <v>0</v>
      </c>
      <c r="Q449" s="175">
        <v>3.3500000000000001E-3</v>
      </c>
      <c r="R449" s="175">
        <f>Q449*H449</f>
        <v>9.7019350000000004E-2</v>
      </c>
      <c r="S449" s="175">
        <v>0</v>
      </c>
      <c r="T449" s="176">
        <f>S449*H449</f>
        <v>0</v>
      </c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R449" s="177" t="s">
        <v>279</v>
      </c>
      <c r="AT449" s="177" t="s">
        <v>201</v>
      </c>
      <c r="AU449" s="177" t="s">
        <v>112</v>
      </c>
      <c r="AY449" s="2" t="s">
        <v>199</v>
      </c>
      <c r="BE449" s="86">
        <f>IF(N449="základná",J449,0)</f>
        <v>0</v>
      </c>
      <c r="BF449" s="86">
        <f>IF(N449="znížená",J449,0)</f>
        <v>0</v>
      </c>
      <c r="BG449" s="86">
        <f>IF(N449="zákl. prenesená",J449,0)</f>
        <v>0</v>
      </c>
      <c r="BH449" s="86">
        <f>IF(N449="zníž. prenesená",J449,0)</f>
        <v>0</v>
      </c>
      <c r="BI449" s="86">
        <f>IF(N449="nulová",J449,0)</f>
        <v>0</v>
      </c>
      <c r="BJ449" s="2" t="s">
        <v>112</v>
      </c>
      <c r="BK449" s="86">
        <f>ROUND(I449*H449,2)</f>
        <v>0</v>
      </c>
      <c r="BL449" s="2" t="s">
        <v>279</v>
      </c>
      <c r="BM449" s="177" t="s">
        <v>777</v>
      </c>
    </row>
    <row r="450" spans="1:65" s="178" customFormat="1" x14ac:dyDescent="0.15">
      <c r="B450" s="179"/>
      <c r="D450" s="180" t="s">
        <v>206</v>
      </c>
      <c r="E450" s="181"/>
      <c r="F450" s="182" t="s">
        <v>778</v>
      </c>
      <c r="H450" s="183">
        <v>1.25</v>
      </c>
      <c r="I450" s="184"/>
      <c r="L450" s="179"/>
      <c r="M450" s="185"/>
      <c r="N450" s="186"/>
      <c r="O450" s="186"/>
      <c r="P450" s="186"/>
      <c r="Q450" s="186"/>
      <c r="R450" s="186"/>
      <c r="S450" s="186"/>
      <c r="T450" s="187"/>
      <c r="AT450" s="181" t="s">
        <v>206</v>
      </c>
      <c r="AU450" s="181" t="s">
        <v>112</v>
      </c>
      <c r="AV450" s="178" t="s">
        <v>112</v>
      </c>
      <c r="AW450" s="178" t="s">
        <v>29</v>
      </c>
      <c r="AX450" s="178" t="s">
        <v>76</v>
      </c>
      <c r="AY450" s="181" t="s">
        <v>199</v>
      </c>
    </row>
    <row r="451" spans="1:65" s="178" customFormat="1" x14ac:dyDescent="0.15">
      <c r="B451" s="179"/>
      <c r="D451" s="180" t="s">
        <v>206</v>
      </c>
      <c r="E451" s="181"/>
      <c r="F451" s="182" t="s">
        <v>779</v>
      </c>
      <c r="H451" s="183">
        <v>18.217500000000001</v>
      </c>
      <c r="I451" s="184"/>
      <c r="L451" s="179"/>
      <c r="M451" s="185"/>
      <c r="N451" s="186"/>
      <c r="O451" s="186"/>
      <c r="P451" s="186"/>
      <c r="Q451" s="186"/>
      <c r="R451" s="186"/>
      <c r="S451" s="186"/>
      <c r="T451" s="187"/>
      <c r="AT451" s="181" t="s">
        <v>206</v>
      </c>
      <c r="AU451" s="181" t="s">
        <v>112</v>
      </c>
      <c r="AV451" s="178" t="s">
        <v>112</v>
      </c>
      <c r="AW451" s="178" t="s">
        <v>29</v>
      </c>
      <c r="AX451" s="178" t="s">
        <v>76</v>
      </c>
      <c r="AY451" s="181" t="s">
        <v>199</v>
      </c>
    </row>
    <row r="452" spans="1:65" s="178" customFormat="1" x14ac:dyDescent="0.15">
      <c r="B452" s="179"/>
      <c r="D452" s="180" t="s">
        <v>206</v>
      </c>
      <c r="E452" s="181"/>
      <c r="F452" s="182" t="s">
        <v>780</v>
      </c>
      <c r="H452" s="183">
        <v>-1.575</v>
      </c>
      <c r="I452" s="184"/>
      <c r="L452" s="179"/>
      <c r="M452" s="185"/>
      <c r="N452" s="186"/>
      <c r="O452" s="186"/>
      <c r="P452" s="186"/>
      <c r="Q452" s="186"/>
      <c r="R452" s="186"/>
      <c r="S452" s="186"/>
      <c r="T452" s="187"/>
      <c r="AT452" s="181" t="s">
        <v>206</v>
      </c>
      <c r="AU452" s="181" t="s">
        <v>112</v>
      </c>
      <c r="AV452" s="178" t="s">
        <v>112</v>
      </c>
      <c r="AW452" s="178" t="s">
        <v>29</v>
      </c>
      <c r="AX452" s="178" t="s">
        <v>76</v>
      </c>
      <c r="AY452" s="181" t="s">
        <v>199</v>
      </c>
    </row>
    <row r="453" spans="1:65" s="178" customFormat="1" x14ac:dyDescent="0.15">
      <c r="B453" s="179"/>
      <c r="D453" s="180" t="s">
        <v>206</v>
      </c>
      <c r="E453" s="181"/>
      <c r="F453" s="182" t="s">
        <v>781</v>
      </c>
      <c r="H453" s="183">
        <v>-0.88649999999999995</v>
      </c>
      <c r="I453" s="184"/>
      <c r="L453" s="179"/>
      <c r="M453" s="185"/>
      <c r="N453" s="186"/>
      <c r="O453" s="186"/>
      <c r="P453" s="186"/>
      <c r="Q453" s="186"/>
      <c r="R453" s="186"/>
      <c r="S453" s="186"/>
      <c r="T453" s="187"/>
      <c r="AT453" s="181" t="s">
        <v>206</v>
      </c>
      <c r="AU453" s="181" t="s">
        <v>112</v>
      </c>
      <c r="AV453" s="178" t="s">
        <v>112</v>
      </c>
      <c r="AW453" s="178" t="s">
        <v>29</v>
      </c>
      <c r="AX453" s="178" t="s">
        <v>76</v>
      </c>
      <c r="AY453" s="181" t="s">
        <v>199</v>
      </c>
    </row>
    <row r="454" spans="1:65" s="178" customFormat="1" x14ac:dyDescent="0.15">
      <c r="B454" s="179"/>
      <c r="D454" s="180" t="s">
        <v>206</v>
      </c>
      <c r="E454" s="181"/>
      <c r="F454" s="182" t="s">
        <v>782</v>
      </c>
      <c r="H454" s="183">
        <v>13.154999999999999</v>
      </c>
      <c r="I454" s="184"/>
      <c r="L454" s="179"/>
      <c r="M454" s="185"/>
      <c r="N454" s="186"/>
      <c r="O454" s="186"/>
      <c r="P454" s="186"/>
      <c r="Q454" s="186"/>
      <c r="R454" s="186"/>
      <c r="S454" s="186"/>
      <c r="T454" s="187"/>
      <c r="AT454" s="181" t="s">
        <v>206</v>
      </c>
      <c r="AU454" s="181" t="s">
        <v>112</v>
      </c>
      <c r="AV454" s="178" t="s">
        <v>112</v>
      </c>
      <c r="AW454" s="178" t="s">
        <v>29</v>
      </c>
      <c r="AX454" s="178" t="s">
        <v>76</v>
      </c>
      <c r="AY454" s="181" t="s">
        <v>199</v>
      </c>
    </row>
    <row r="455" spans="1:65" s="178" customFormat="1" x14ac:dyDescent="0.15">
      <c r="B455" s="179"/>
      <c r="D455" s="180" t="s">
        <v>206</v>
      </c>
      <c r="E455" s="181"/>
      <c r="F455" s="182" t="s">
        <v>783</v>
      </c>
      <c r="H455" s="183">
        <v>-1.2</v>
      </c>
      <c r="I455" s="184"/>
      <c r="L455" s="179"/>
      <c r="M455" s="185"/>
      <c r="N455" s="186"/>
      <c r="O455" s="186"/>
      <c r="P455" s="186"/>
      <c r="Q455" s="186"/>
      <c r="R455" s="186"/>
      <c r="S455" s="186"/>
      <c r="T455" s="187"/>
      <c r="AT455" s="181" t="s">
        <v>206</v>
      </c>
      <c r="AU455" s="181" t="s">
        <v>112</v>
      </c>
      <c r="AV455" s="178" t="s">
        <v>112</v>
      </c>
      <c r="AW455" s="178" t="s">
        <v>29</v>
      </c>
      <c r="AX455" s="178" t="s">
        <v>76</v>
      </c>
      <c r="AY455" s="181" t="s">
        <v>199</v>
      </c>
    </row>
    <row r="456" spans="1:65" s="188" customFormat="1" x14ac:dyDescent="0.15">
      <c r="B456" s="189"/>
      <c r="D456" s="180" t="s">
        <v>206</v>
      </c>
      <c r="E456" s="190" t="s">
        <v>113</v>
      </c>
      <c r="F456" s="191" t="s">
        <v>222</v>
      </c>
      <c r="H456" s="192">
        <v>28.960999999999999</v>
      </c>
      <c r="I456" s="193"/>
      <c r="L456" s="189"/>
      <c r="M456" s="194"/>
      <c r="N456" s="195"/>
      <c r="O456" s="195"/>
      <c r="P456" s="195"/>
      <c r="Q456" s="195"/>
      <c r="R456" s="195"/>
      <c r="S456" s="195"/>
      <c r="T456" s="196"/>
      <c r="AT456" s="190" t="s">
        <v>206</v>
      </c>
      <c r="AU456" s="190" t="s">
        <v>112</v>
      </c>
      <c r="AV456" s="188" t="s">
        <v>204</v>
      </c>
      <c r="AW456" s="188" t="s">
        <v>29</v>
      </c>
      <c r="AX456" s="188" t="s">
        <v>84</v>
      </c>
      <c r="AY456" s="190" t="s">
        <v>199</v>
      </c>
    </row>
    <row r="457" spans="1:65" s="19" customFormat="1" ht="21.75" customHeight="1" x14ac:dyDescent="0.15">
      <c r="A457" s="17"/>
      <c r="B457" s="129"/>
      <c r="C457" s="197" t="s">
        <v>784</v>
      </c>
      <c r="D457" s="197" t="s">
        <v>312</v>
      </c>
      <c r="E457" s="198" t="s">
        <v>785</v>
      </c>
      <c r="F457" s="199" t="s">
        <v>786</v>
      </c>
      <c r="G457" s="200" t="s">
        <v>122</v>
      </c>
      <c r="H457" s="201">
        <v>29.54</v>
      </c>
      <c r="I457" s="202"/>
      <c r="J457" s="203"/>
      <c r="K457" s="204"/>
      <c r="L457" s="205"/>
      <c r="M457" s="206"/>
      <c r="N457" s="207" t="s">
        <v>41</v>
      </c>
      <c r="O457" s="46"/>
      <c r="P457" s="175">
        <f>O457*H457</f>
        <v>0</v>
      </c>
      <c r="Q457" s="175">
        <v>2.1000000000000001E-2</v>
      </c>
      <c r="R457" s="175">
        <f>Q457*H457</f>
        <v>0.62034</v>
      </c>
      <c r="S457" s="175">
        <v>0</v>
      </c>
      <c r="T457" s="176">
        <f>S457*H457</f>
        <v>0</v>
      </c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R457" s="177" t="s">
        <v>386</v>
      </c>
      <c r="AT457" s="177" t="s">
        <v>312</v>
      </c>
      <c r="AU457" s="177" t="s">
        <v>112</v>
      </c>
      <c r="AY457" s="2" t="s">
        <v>199</v>
      </c>
      <c r="BE457" s="86">
        <f>IF(N457="základná",J457,0)</f>
        <v>0</v>
      </c>
      <c r="BF457" s="86">
        <f>IF(N457="znížená",J457,0)</f>
        <v>0</v>
      </c>
      <c r="BG457" s="86">
        <f>IF(N457="zákl. prenesená",J457,0)</f>
        <v>0</v>
      </c>
      <c r="BH457" s="86">
        <f>IF(N457="zníž. prenesená",J457,0)</f>
        <v>0</v>
      </c>
      <c r="BI457" s="86">
        <f>IF(N457="nulová",J457,0)</f>
        <v>0</v>
      </c>
      <c r="BJ457" s="2" t="s">
        <v>112</v>
      </c>
      <c r="BK457" s="86">
        <f>ROUND(I457*H457,2)</f>
        <v>0</v>
      </c>
      <c r="BL457" s="2" t="s">
        <v>279</v>
      </c>
      <c r="BM457" s="177" t="s">
        <v>787</v>
      </c>
    </row>
    <row r="458" spans="1:65" s="178" customFormat="1" x14ac:dyDescent="0.15">
      <c r="B458" s="179"/>
      <c r="D458" s="180" t="s">
        <v>206</v>
      </c>
      <c r="F458" s="182" t="s">
        <v>788</v>
      </c>
      <c r="H458" s="183">
        <v>29.54</v>
      </c>
      <c r="I458" s="184"/>
      <c r="L458" s="179"/>
      <c r="M458" s="185"/>
      <c r="N458" s="186"/>
      <c r="O458" s="186"/>
      <c r="P458" s="186"/>
      <c r="Q458" s="186"/>
      <c r="R458" s="186"/>
      <c r="S458" s="186"/>
      <c r="T458" s="187"/>
      <c r="AT458" s="181" t="s">
        <v>206</v>
      </c>
      <c r="AU458" s="181" t="s">
        <v>112</v>
      </c>
      <c r="AV458" s="178" t="s">
        <v>112</v>
      </c>
      <c r="AW458" s="178" t="s">
        <v>2</v>
      </c>
      <c r="AX458" s="178" t="s">
        <v>84</v>
      </c>
      <c r="AY458" s="181" t="s">
        <v>199</v>
      </c>
    </row>
    <row r="459" spans="1:65" s="19" customFormat="1" ht="21.75" customHeight="1" x14ac:dyDescent="0.15">
      <c r="A459" s="17"/>
      <c r="B459" s="129"/>
      <c r="C459" s="165" t="s">
        <v>789</v>
      </c>
      <c r="D459" s="165" t="s">
        <v>201</v>
      </c>
      <c r="E459" s="166" t="s">
        <v>790</v>
      </c>
      <c r="F459" s="167" t="s">
        <v>791</v>
      </c>
      <c r="G459" s="168" t="s">
        <v>233</v>
      </c>
      <c r="H459" s="169">
        <v>0.71699999999999997</v>
      </c>
      <c r="I459" s="170"/>
      <c r="J459" s="171"/>
      <c r="K459" s="172"/>
      <c r="L459" s="18"/>
      <c r="M459" s="173"/>
      <c r="N459" s="174" t="s">
        <v>41</v>
      </c>
      <c r="O459" s="46"/>
      <c r="P459" s="175">
        <f>O459*H459</f>
        <v>0</v>
      </c>
      <c r="Q459" s="175">
        <v>0</v>
      </c>
      <c r="R459" s="175">
        <f>Q459*H459</f>
        <v>0</v>
      </c>
      <c r="S459" s="175">
        <v>0</v>
      </c>
      <c r="T459" s="176">
        <f>S459*H459</f>
        <v>0</v>
      </c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R459" s="177" t="s">
        <v>279</v>
      </c>
      <c r="AT459" s="177" t="s">
        <v>201</v>
      </c>
      <c r="AU459" s="177" t="s">
        <v>112</v>
      </c>
      <c r="AY459" s="2" t="s">
        <v>199</v>
      </c>
      <c r="BE459" s="86">
        <f>IF(N459="základná",J459,0)</f>
        <v>0</v>
      </c>
      <c r="BF459" s="86">
        <f>IF(N459="znížená",J459,0)</f>
        <v>0</v>
      </c>
      <c r="BG459" s="86">
        <f>IF(N459="zákl. prenesená",J459,0)</f>
        <v>0</v>
      </c>
      <c r="BH459" s="86">
        <f>IF(N459="zníž. prenesená",J459,0)</f>
        <v>0</v>
      </c>
      <c r="BI459" s="86">
        <f>IF(N459="nulová",J459,0)</f>
        <v>0</v>
      </c>
      <c r="BJ459" s="2" t="s">
        <v>112</v>
      </c>
      <c r="BK459" s="86">
        <f>ROUND(I459*H459,2)</f>
        <v>0</v>
      </c>
      <c r="BL459" s="2" t="s">
        <v>279</v>
      </c>
      <c r="BM459" s="177" t="s">
        <v>792</v>
      </c>
    </row>
    <row r="460" spans="1:65" s="151" customFormat="1" ht="22.9" customHeight="1" x14ac:dyDescent="0.2">
      <c r="B460" s="152"/>
      <c r="D460" s="153" t="s">
        <v>75</v>
      </c>
      <c r="E460" s="163" t="s">
        <v>793</v>
      </c>
      <c r="F460" s="163" t="s">
        <v>794</v>
      </c>
      <c r="I460" s="155"/>
      <c r="J460" s="164"/>
      <c r="L460" s="152"/>
      <c r="M460" s="157"/>
      <c r="N460" s="158"/>
      <c r="O460" s="158"/>
      <c r="P460" s="159">
        <f>SUM(P461:P463)</f>
        <v>0</v>
      </c>
      <c r="Q460" s="158"/>
      <c r="R460" s="159">
        <f>SUM(R461:R463)</f>
        <v>0</v>
      </c>
      <c r="S460" s="158"/>
      <c r="T460" s="160">
        <f>SUM(T461:T463)</f>
        <v>0</v>
      </c>
      <c r="AR460" s="153" t="s">
        <v>112</v>
      </c>
      <c r="AT460" s="161" t="s">
        <v>75</v>
      </c>
      <c r="AU460" s="161" t="s">
        <v>84</v>
      </c>
      <c r="AY460" s="153" t="s">
        <v>199</v>
      </c>
      <c r="BK460" s="162">
        <f>SUM(BK461:BK463)</f>
        <v>0</v>
      </c>
    </row>
    <row r="461" spans="1:65" s="19" customFormat="1" ht="21.75" customHeight="1" x14ac:dyDescent="0.15">
      <c r="A461" s="17"/>
      <c r="B461" s="129"/>
      <c r="C461" s="165" t="s">
        <v>795</v>
      </c>
      <c r="D461" s="165" t="s">
        <v>201</v>
      </c>
      <c r="E461" s="166" t="s">
        <v>796</v>
      </c>
      <c r="F461" s="167" t="s">
        <v>797</v>
      </c>
      <c r="G461" s="168" t="s">
        <v>122</v>
      </c>
      <c r="H461" s="169">
        <v>20.187999999999999</v>
      </c>
      <c r="I461" s="170"/>
      <c r="J461" s="171"/>
      <c r="K461" s="172"/>
      <c r="L461" s="18"/>
      <c r="M461" s="173"/>
      <c r="N461" s="174" t="s">
        <v>41</v>
      </c>
      <c r="O461" s="46"/>
      <c r="P461" s="175">
        <f>O461*H461</f>
        <v>0</v>
      </c>
      <c r="Q461" s="175">
        <v>0</v>
      </c>
      <c r="R461" s="175">
        <f>Q461*H461</f>
        <v>0</v>
      </c>
      <c r="S461" s="175">
        <v>0</v>
      </c>
      <c r="T461" s="176">
        <f>S461*H461</f>
        <v>0</v>
      </c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R461" s="177" t="s">
        <v>279</v>
      </c>
      <c r="AT461" s="177" t="s">
        <v>201</v>
      </c>
      <c r="AU461" s="177" t="s">
        <v>112</v>
      </c>
      <c r="AY461" s="2" t="s">
        <v>199</v>
      </c>
      <c r="BE461" s="86">
        <f>IF(N461="základná",J461,0)</f>
        <v>0</v>
      </c>
      <c r="BF461" s="86">
        <f>IF(N461="znížená",J461,0)</f>
        <v>0</v>
      </c>
      <c r="BG461" s="86">
        <f>IF(N461="zákl. prenesená",J461,0)</f>
        <v>0</v>
      </c>
      <c r="BH461" s="86">
        <f>IF(N461="zníž. prenesená",J461,0)</f>
        <v>0</v>
      </c>
      <c r="BI461" s="86">
        <f>IF(N461="nulová",J461,0)</f>
        <v>0</v>
      </c>
      <c r="BJ461" s="2" t="s">
        <v>112</v>
      </c>
      <c r="BK461" s="86">
        <f>ROUND(I461*H461,2)</f>
        <v>0</v>
      </c>
      <c r="BL461" s="2" t="s">
        <v>279</v>
      </c>
      <c r="BM461" s="177" t="s">
        <v>798</v>
      </c>
    </row>
    <row r="462" spans="1:65" s="178" customFormat="1" ht="21" x14ac:dyDescent="0.15">
      <c r="B462" s="179"/>
      <c r="D462" s="180" t="s">
        <v>206</v>
      </c>
      <c r="E462" s="181"/>
      <c r="F462" s="182" t="s">
        <v>799</v>
      </c>
      <c r="H462" s="183">
        <v>20.1875</v>
      </c>
      <c r="I462" s="184"/>
      <c r="L462" s="179"/>
      <c r="M462" s="185"/>
      <c r="N462" s="186"/>
      <c r="O462" s="186"/>
      <c r="P462" s="186"/>
      <c r="Q462" s="186"/>
      <c r="R462" s="186"/>
      <c r="S462" s="186"/>
      <c r="T462" s="187"/>
      <c r="AT462" s="181" t="s">
        <v>206</v>
      </c>
      <c r="AU462" s="181" t="s">
        <v>112</v>
      </c>
      <c r="AV462" s="178" t="s">
        <v>112</v>
      </c>
      <c r="AW462" s="178" t="s">
        <v>29</v>
      </c>
      <c r="AX462" s="178" t="s">
        <v>76</v>
      </c>
      <c r="AY462" s="181" t="s">
        <v>199</v>
      </c>
    </row>
    <row r="463" spans="1:65" s="188" customFormat="1" x14ac:dyDescent="0.15">
      <c r="B463" s="189"/>
      <c r="D463" s="180" t="s">
        <v>206</v>
      </c>
      <c r="E463" s="190" t="s">
        <v>800</v>
      </c>
      <c r="F463" s="191" t="s">
        <v>222</v>
      </c>
      <c r="H463" s="192">
        <v>20.1875</v>
      </c>
      <c r="I463" s="193"/>
      <c r="L463" s="189"/>
      <c r="M463" s="194"/>
      <c r="N463" s="195"/>
      <c r="O463" s="195"/>
      <c r="P463" s="195"/>
      <c r="Q463" s="195"/>
      <c r="R463" s="195"/>
      <c r="S463" s="195"/>
      <c r="T463" s="196"/>
      <c r="AT463" s="190" t="s">
        <v>206</v>
      </c>
      <c r="AU463" s="190" t="s">
        <v>112</v>
      </c>
      <c r="AV463" s="188" t="s">
        <v>204</v>
      </c>
      <c r="AW463" s="188" t="s">
        <v>29</v>
      </c>
      <c r="AX463" s="188" t="s">
        <v>84</v>
      </c>
      <c r="AY463" s="190" t="s">
        <v>199</v>
      </c>
    </row>
    <row r="464" spans="1:65" s="151" customFormat="1" ht="22.9" customHeight="1" x14ac:dyDescent="0.2">
      <c r="B464" s="152"/>
      <c r="D464" s="153" t="s">
        <v>75</v>
      </c>
      <c r="E464" s="163" t="s">
        <v>801</v>
      </c>
      <c r="F464" s="163" t="s">
        <v>802</v>
      </c>
      <c r="I464" s="155"/>
      <c r="J464" s="164"/>
      <c r="L464" s="152"/>
      <c r="M464" s="157"/>
      <c r="N464" s="158"/>
      <c r="O464" s="158"/>
      <c r="P464" s="159">
        <f>SUM(P465:P491)</f>
        <v>0</v>
      </c>
      <c r="Q464" s="158"/>
      <c r="R464" s="159">
        <f>SUM(R465:R491)</f>
        <v>0.14290503999999998</v>
      </c>
      <c r="S464" s="158"/>
      <c r="T464" s="160">
        <f>SUM(T465:T491)</f>
        <v>4.2647399999999995E-2</v>
      </c>
      <c r="AR464" s="153" t="s">
        <v>112</v>
      </c>
      <c r="AT464" s="161" t="s">
        <v>75</v>
      </c>
      <c r="AU464" s="161" t="s">
        <v>84</v>
      </c>
      <c r="AY464" s="153" t="s">
        <v>199</v>
      </c>
      <c r="BK464" s="162">
        <f>SUM(BK465:BK491)</f>
        <v>0</v>
      </c>
    </row>
    <row r="465" spans="1:65" s="19" customFormat="1" ht="21.75" customHeight="1" x14ac:dyDescent="0.15">
      <c r="A465" s="17"/>
      <c r="B465" s="129"/>
      <c r="C465" s="165" t="s">
        <v>803</v>
      </c>
      <c r="D465" s="165" t="s">
        <v>201</v>
      </c>
      <c r="E465" s="166" t="s">
        <v>804</v>
      </c>
      <c r="F465" s="167" t="s">
        <v>805</v>
      </c>
      <c r="G465" s="168" t="s">
        <v>122</v>
      </c>
      <c r="H465" s="169">
        <v>142.15799999999999</v>
      </c>
      <c r="I465" s="170"/>
      <c r="J465" s="171"/>
      <c r="K465" s="172"/>
      <c r="L465" s="18"/>
      <c r="M465" s="173"/>
      <c r="N465" s="174" t="s">
        <v>41</v>
      </c>
      <c r="O465" s="46"/>
      <c r="P465" s="175">
        <f>O465*H465</f>
        <v>0</v>
      </c>
      <c r="Q465" s="175">
        <v>0</v>
      </c>
      <c r="R465" s="175">
        <f>Q465*H465</f>
        <v>0</v>
      </c>
      <c r="S465" s="175">
        <v>2.9999999999999997E-4</v>
      </c>
      <c r="T465" s="176">
        <f>S465*H465</f>
        <v>4.2647399999999995E-2</v>
      </c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R465" s="177" t="s">
        <v>279</v>
      </c>
      <c r="AT465" s="177" t="s">
        <v>201</v>
      </c>
      <c r="AU465" s="177" t="s">
        <v>112</v>
      </c>
      <c r="AY465" s="2" t="s">
        <v>199</v>
      </c>
      <c r="BE465" s="86">
        <f>IF(N465="základná",J465,0)</f>
        <v>0</v>
      </c>
      <c r="BF465" s="86">
        <f>IF(N465="znížená",J465,0)</f>
        <v>0</v>
      </c>
      <c r="BG465" s="86">
        <f>IF(N465="zákl. prenesená",J465,0)</f>
        <v>0</v>
      </c>
      <c r="BH465" s="86">
        <f>IF(N465="zníž. prenesená",J465,0)</f>
        <v>0</v>
      </c>
      <c r="BI465" s="86">
        <f>IF(N465="nulová",J465,0)</f>
        <v>0</v>
      </c>
      <c r="BJ465" s="2" t="s">
        <v>112</v>
      </c>
      <c r="BK465" s="86">
        <f>ROUND(I465*H465,2)</f>
        <v>0</v>
      </c>
      <c r="BL465" s="2" t="s">
        <v>279</v>
      </c>
      <c r="BM465" s="177" t="s">
        <v>806</v>
      </c>
    </row>
    <row r="466" spans="1:65" s="178" customFormat="1" x14ac:dyDescent="0.15">
      <c r="B466" s="179"/>
      <c r="D466" s="180" t="s">
        <v>206</v>
      </c>
      <c r="E466" s="181"/>
      <c r="F466" s="182" t="s">
        <v>807</v>
      </c>
      <c r="H466" s="183">
        <v>16.27</v>
      </c>
      <c r="I466" s="184"/>
      <c r="L466" s="179"/>
      <c r="M466" s="185"/>
      <c r="N466" s="186"/>
      <c r="O466" s="186"/>
      <c r="P466" s="186"/>
      <c r="Q466" s="186"/>
      <c r="R466" s="186"/>
      <c r="S466" s="186"/>
      <c r="T466" s="187"/>
      <c r="AT466" s="181" t="s">
        <v>206</v>
      </c>
      <c r="AU466" s="181" t="s">
        <v>112</v>
      </c>
      <c r="AV466" s="178" t="s">
        <v>112</v>
      </c>
      <c r="AW466" s="178" t="s">
        <v>29</v>
      </c>
      <c r="AX466" s="178" t="s">
        <v>76</v>
      </c>
      <c r="AY466" s="181" t="s">
        <v>199</v>
      </c>
    </row>
    <row r="467" spans="1:65" s="178" customFormat="1" x14ac:dyDescent="0.15">
      <c r="B467" s="179"/>
      <c r="D467" s="180" t="s">
        <v>206</v>
      </c>
      <c r="E467" s="181"/>
      <c r="F467" s="182" t="s">
        <v>808</v>
      </c>
      <c r="H467" s="183">
        <v>10.199999999999999</v>
      </c>
      <c r="I467" s="184"/>
      <c r="L467" s="179"/>
      <c r="M467" s="185"/>
      <c r="N467" s="186"/>
      <c r="O467" s="186"/>
      <c r="P467" s="186"/>
      <c r="Q467" s="186"/>
      <c r="R467" s="186"/>
      <c r="S467" s="186"/>
      <c r="T467" s="187"/>
      <c r="AT467" s="181" t="s">
        <v>206</v>
      </c>
      <c r="AU467" s="181" t="s">
        <v>112</v>
      </c>
      <c r="AV467" s="178" t="s">
        <v>112</v>
      </c>
      <c r="AW467" s="178" t="s">
        <v>29</v>
      </c>
      <c r="AX467" s="178" t="s">
        <v>76</v>
      </c>
      <c r="AY467" s="181" t="s">
        <v>199</v>
      </c>
    </row>
    <row r="468" spans="1:65" s="178" customFormat="1" x14ac:dyDescent="0.15">
      <c r="B468" s="179"/>
      <c r="D468" s="180" t="s">
        <v>206</v>
      </c>
      <c r="E468" s="181"/>
      <c r="F468" s="182" t="s">
        <v>809</v>
      </c>
      <c r="H468" s="183">
        <v>1.81</v>
      </c>
      <c r="I468" s="184"/>
      <c r="L468" s="179"/>
      <c r="M468" s="185"/>
      <c r="N468" s="186"/>
      <c r="O468" s="186"/>
      <c r="P468" s="186"/>
      <c r="Q468" s="186"/>
      <c r="R468" s="186"/>
      <c r="S468" s="186"/>
      <c r="T468" s="187"/>
      <c r="AT468" s="181" t="s">
        <v>206</v>
      </c>
      <c r="AU468" s="181" t="s">
        <v>112</v>
      </c>
      <c r="AV468" s="178" t="s">
        <v>112</v>
      </c>
      <c r="AW468" s="178" t="s">
        <v>29</v>
      </c>
      <c r="AX468" s="178" t="s">
        <v>76</v>
      </c>
      <c r="AY468" s="181" t="s">
        <v>199</v>
      </c>
    </row>
    <row r="469" spans="1:65" s="178" customFormat="1" x14ac:dyDescent="0.15">
      <c r="B469" s="179"/>
      <c r="D469" s="180" t="s">
        <v>206</v>
      </c>
      <c r="E469" s="181"/>
      <c r="F469" s="182" t="s">
        <v>810</v>
      </c>
      <c r="H469" s="183">
        <v>1.22</v>
      </c>
      <c r="I469" s="184"/>
      <c r="L469" s="179"/>
      <c r="M469" s="185"/>
      <c r="N469" s="186"/>
      <c r="O469" s="186"/>
      <c r="P469" s="186"/>
      <c r="Q469" s="186"/>
      <c r="R469" s="186"/>
      <c r="S469" s="186"/>
      <c r="T469" s="187"/>
      <c r="AT469" s="181" t="s">
        <v>206</v>
      </c>
      <c r="AU469" s="181" t="s">
        <v>112</v>
      </c>
      <c r="AV469" s="178" t="s">
        <v>112</v>
      </c>
      <c r="AW469" s="178" t="s">
        <v>29</v>
      </c>
      <c r="AX469" s="178" t="s">
        <v>76</v>
      </c>
      <c r="AY469" s="181" t="s">
        <v>199</v>
      </c>
    </row>
    <row r="470" spans="1:65" s="178" customFormat="1" x14ac:dyDescent="0.15">
      <c r="B470" s="179"/>
      <c r="D470" s="180" t="s">
        <v>206</v>
      </c>
      <c r="E470" s="181"/>
      <c r="F470" s="182" t="s">
        <v>811</v>
      </c>
      <c r="H470" s="183">
        <v>9.8000000000000007</v>
      </c>
      <c r="I470" s="184"/>
      <c r="L470" s="179"/>
      <c r="M470" s="185"/>
      <c r="N470" s="186"/>
      <c r="O470" s="186"/>
      <c r="P470" s="186"/>
      <c r="Q470" s="186"/>
      <c r="R470" s="186"/>
      <c r="S470" s="186"/>
      <c r="T470" s="187"/>
      <c r="AT470" s="181" t="s">
        <v>206</v>
      </c>
      <c r="AU470" s="181" t="s">
        <v>112</v>
      </c>
      <c r="AV470" s="178" t="s">
        <v>112</v>
      </c>
      <c r="AW470" s="178" t="s">
        <v>29</v>
      </c>
      <c r="AX470" s="178" t="s">
        <v>76</v>
      </c>
      <c r="AY470" s="181" t="s">
        <v>199</v>
      </c>
    </row>
    <row r="471" spans="1:65" s="208" customFormat="1" x14ac:dyDescent="0.15">
      <c r="B471" s="209"/>
      <c r="D471" s="180" t="s">
        <v>206</v>
      </c>
      <c r="E471" s="210"/>
      <c r="F471" s="211" t="s">
        <v>812</v>
      </c>
      <c r="H471" s="212">
        <v>39.299999999999997</v>
      </c>
      <c r="I471" s="213"/>
      <c r="L471" s="209"/>
      <c r="M471" s="214"/>
      <c r="N471" s="215"/>
      <c r="O471" s="215"/>
      <c r="P471" s="215"/>
      <c r="Q471" s="215"/>
      <c r="R471" s="215"/>
      <c r="S471" s="215"/>
      <c r="T471" s="216"/>
      <c r="AT471" s="210" t="s">
        <v>206</v>
      </c>
      <c r="AU471" s="210" t="s">
        <v>112</v>
      </c>
      <c r="AV471" s="208" t="s">
        <v>212</v>
      </c>
      <c r="AW471" s="208" t="s">
        <v>29</v>
      </c>
      <c r="AX471" s="208" t="s">
        <v>76</v>
      </c>
      <c r="AY471" s="210" t="s">
        <v>199</v>
      </c>
    </row>
    <row r="472" spans="1:65" s="178" customFormat="1" ht="21" x14ac:dyDescent="0.15">
      <c r="B472" s="179"/>
      <c r="D472" s="180" t="s">
        <v>206</v>
      </c>
      <c r="E472" s="181"/>
      <c r="F472" s="182" t="s">
        <v>813</v>
      </c>
      <c r="H472" s="183">
        <v>32.138500000000001</v>
      </c>
      <c r="I472" s="184"/>
      <c r="L472" s="179"/>
      <c r="M472" s="185"/>
      <c r="N472" s="186"/>
      <c r="O472" s="186"/>
      <c r="P472" s="186"/>
      <c r="Q472" s="186"/>
      <c r="R472" s="186"/>
      <c r="S472" s="186"/>
      <c r="T472" s="187"/>
      <c r="AT472" s="181" t="s">
        <v>206</v>
      </c>
      <c r="AU472" s="181" t="s">
        <v>112</v>
      </c>
      <c r="AV472" s="178" t="s">
        <v>112</v>
      </c>
      <c r="AW472" s="178" t="s">
        <v>29</v>
      </c>
      <c r="AX472" s="178" t="s">
        <v>76</v>
      </c>
      <c r="AY472" s="181" t="s">
        <v>199</v>
      </c>
    </row>
    <row r="473" spans="1:65" s="178" customFormat="1" x14ac:dyDescent="0.15">
      <c r="B473" s="179"/>
      <c r="D473" s="180" t="s">
        <v>206</v>
      </c>
      <c r="E473" s="181"/>
      <c r="F473" s="182" t="s">
        <v>814</v>
      </c>
      <c r="H473" s="183">
        <v>21.397749999999998</v>
      </c>
      <c r="I473" s="184"/>
      <c r="L473" s="179"/>
      <c r="M473" s="185"/>
      <c r="N473" s="186"/>
      <c r="O473" s="186"/>
      <c r="P473" s="186"/>
      <c r="Q473" s="186"/>
      <c r="R473" s="186"/>
      <c r="S473" s="186"/>
      <c r="T473" s="187"/>
      <c r="AT473" s="181" t="s">
        <v>206</v>
      </c>
      <c r="AU473" s="181" t="s">
        <v>112</v>
      </c>
      <c r="AV473" s="178" t="s">
        <v>112</v>
      </c>
      <c r="AW473" s="178" t="s">
        <v>29</v>
      </c>
      <c r="AX473" s="178" t="s">
        <v>76</v>
      </c>
      <c r="AY473" s="181" t="s">
        <v>199</v>
      </c>
    </row>
    <row r="474" spans="1:65" s="178" customFormat="1" x14ac:dyDescent="0.15">
      <c r="B474" s="179"/>
      <c r="D474" s="180" t="s">
        <v>206</v>
      </c>
      <c r="E474" s="181"/>
      <c r="F474" s="182" t="s">
        <v>815</v>
      </c>
      <c r="H474" s="183">
        <v>6.3333000000000004</v>
      </c>
      <c r="I474" s="184"/>
      <c r="L474" s="179"/>
      <c r="M474" s="185"/>
      <c r="N474" s="186"/>
      <c r="O474" s="186"/>
      <c r="P474" s="186"/>
      <c r="Q474" s="186"/>
      <c r="R474" s="186"/>
      <c r="S474" s="186"/>
      <c r="T474" s="187"/>
      <c r="AT474" s="181" t="s">
        <v>206</v>
      </c>
      <c r="AU474" s="181" t="s">
        <v>112</v>
      </c>
      <c r="AV474" s="178" t="s">
        <v>112</v>
      </c>
      <c r="AW474" s="178" t="s">
        <v>29</v>
      </c>
      <c r="AX474" s="178" t="s">
        <v>76</v>
      </c>
      <c r="AY474" s="181" t="s">
        <v>199</v>
      </c>
    </row>
    <row r="475" spans="1:65" s="178" customFormat="1" x14ac:dyDescent="0.15">
      <c r="B475" s="179"/>
      <c r="D475" s="180" t="s">
        <v>206</v>
      </c>
      <c r="E475" s="181"/>
      <c r="F475" s="182" t="s">
        <v>816</v>
      </c>
      <c r="H475" s="183">
        <v>5.1415499999999996</v>
      </c>
      <c r="I475" s="184"/>
      <c r="L475" s="179"/>
      <c r="M475" s="185"/>
      <c r="N475" s="186"/>
      <c r="O475" s="186"/>
      <c r="P475" s="186"/>
      <c r="Q475" s="186"/>
      <c r="R475" s="186"/>
      <c r="S475" s="186"/>
      <c r="T475" s="187"/>
      <c r="AT475" s="181" t="s">
        <v>206</v>
      </c>
      <c r="AU475" s="181" t="s">
        <v>112</v>
      </c>
      <c r="AV475" s="178" t="s">
        <v>112</v>
      </c>
      <c r="AW475" s="178" t="s">
        <v>29</v>
      </c>
      <c r="AX475" s="178" t="s">
        <v>76</v>
      </c>
      <c r="AY475" s="181" t="s">
        <v>199</v>
      </c>
    </row>
    <row r="476" spans="1:65" s="178" customFormat="1" x14ac:dyDescent="0.15">
      <c r="B476" s="179"/>
      <c r="D476" s="180" t="s">
        <v>206</v>
      </c>
      <c r="E476" s="181"/>
      <c r="F476" s="182" t="s">
        <v>817</v>
      </c>
      <c r="H476" s="183">
        <v>22.101749999999999</v>
      </c>
      <c r="I476" s="184"/>
      <c r="L476" s="179"/>
      <c r="M476" s="185"/>
      <c r="N476" s="186"/>
      <c r="O476" s="186"/>
      <c r="P476" s="186"/>
      <c r="Q476" s="186"/>
      <c r="R476" s="186"/>
      <c r="S476" s="186"/>
      <c r="T476" s="187"/>
      <c r="AT476" s="181" t="s">
        <v>206</v>
      </c>
      <c r="AU476" s="181" t="s">
        <v>112</v>
      </c>
      <c r="AV476" s="178" t="s">
        <v>112</v>
      </c>
      <c r="AW476" s="178" t="s">
        <v>29</v>
      </c>
      <c r="AX476" s="178" t="s">
        <v>76</v>
      </c>
      <c r="AY476" s="181" t="s">
        <v>199</v>
      </c>
    </row>
    <row r="477" spans="1:65" s="178" customFormat="1" x14ac:dyDescent="0.15">
      <c r="B477" s="179"/>
      <c r="D477" s="180" t="s">
        <v>206</v>
      </c>
      <c r="E477" s="181"/>
      <c r="F477" s="182" t="s">
        <v>818</v>
      </c>
      <c r="H477" s="183">
        <v>15.744960000000001</v>
      </c>
      <c r="I477" s="184"/>
      <c r="L477" s="179"/>
      <c r="M477" s="185"/>
      <c r="N477" s="186"/>
      <c r="O477" s="186"/>
      <c r="P477" s="186"/>
      <c r="Q477" s="186"/>
      <c r="R477" s="186"/>
      <c r="S477" s="186"/>
      <c r="T477" s="187"/>
      <c r="AT477" s="181" t="s">
        <v>206</v>
      </c>
      <c r="AU477" s="181" t="s">
        <v>112</v>
      </c>
      <c r="AV477" s="178" t="s">
        <v>112</v>
      </c>
      <c r="AW477" s="178" t="s">
        <v>29</v>
      </c>
      <c r="AX477" s="178" t="s">
        <v>76</v>
      </c>
      <c r="AY477" s="181" t="s">
        <v>199</v>
      </c>
    </row>
    <row r="478" spans="1:65" s="208" customFormat="1" x14ac:dyDescent="0.15">
      <c r="B478" s="209"/>
      <c r="D478" s="180" t="s">
        <v>206</v>
      </c>
      <c r="E478" s="210"/>
      <c r="F478" s="211" t="s">
        <v>819</v>
      </c>
      <c r="H478" s="212">
        <v>102.85781</v>
      </c>
      <c r="I478" s="213"/>
      <c r="L478" s="209"/>
      <c r="M478" s="214"/>
      <c r="N478" s="215"/>
      <c r="O478" s="215"/>
      <c r="P478" s="215"/>
      <c r="Q478" s="215"/>
      <c r="R478" s="215"/>
      <c r="S478" s="215"/>
      <c r="T478" s="216"/>
      <c r="AT478" s="210" t="s">
        <v>206</v>
      </c>
      <c r="AU478" s="210" t="s">
        <v>112</v>
      </c>
      <c r="AV478" s="208" t="s">
        <v>212</v>
      </c>
      <c r="AW478" s="208" t="s">
        <v>29</v>
      </c>
      <c r="AX478" s="208" t="s">
        <v>76</v>
      </c>
      <c r="AY478" s="210" t="s">
        <v>199</v>
      </c>
    </row>
    <row r="479" spans="1:65" s="188" customFormat="1" x14ac:dyDescent="0.15">
      <c r="B479" s="189"/>
      <c r="D479" s="180" t="s">
        <v>206</v>
      </c>
      <c r="E479" s="190" t="s">
        <v>820</v>
      </c>
      <c r="F479" s="191" t="s">
        <v>222</v>
      </c>
      <c r="H479" s="192">
        <v>142.15781000000001</v>
      </c>
      <c r="I479" s="193"/>
      <c r="L479" s="189"/>
      <c r="M479" s="194"/>
      <c r="N479" s="195"/>
      <c r="O479" s="195"/>
      <c r="P479" s="195"/>
      <c r="Q479" s="195"/>
      <c r="R479" s="195"/>
      <c r="S479" s="195"/>
      <c r="T479" s="196"/>
      <c r="AT479" s="190" t="s">
        <v>206</v>
      </c>
      <c r="AU479" s="190" t="s">
        <v>112</v>
      </c>
      <c r="AV479" s="188" t="s">
        <v>204</v>
      </c>
      <c r="AW479" s="188" t="s">
        <v>29</v>
      </c>
      <c r="AX479" s="188" t="s">
        <v>84</v>
      </c>
      <c r="AY479" s="190" t="s">
        <v>199</v>
      </c>
    </row>
    <row r="480" spans="1:65" s="19" customFormat="1" ht="21.75" customHeight="1" x14ac:dyDescent="0.15">
      <c r="A480" s="17"/>
      <c r="B480" s="129"/>
      <c r="C480" s="165" t="s">
        <v>821</v>
      </c>
      <c r="D480" s="165" t="s">
        <v>201</v>
      </c>
      <c r="E480" s="166" t="s">
        <v>822</v>
      </c>
      <c r="F480" s="167" t="s">
        <v>823</v>
      </c>
      <c r="G480" s="168" t="s">
        <v>122</v>
      </c>
      <c r="H480" s="169">
        <v>230.49199999999999</v>
      </c>
      <c r="I480" s="170"/>
      <c r="J480" s="171"/>
      <c r="K480" s="172"/>
      <c r="L480" s="18"/>
      <c r="M480" s="173"/>
      <c r="N480" s="174" t="s">
        <v>41</v>
      </c>
      <c r="O480" s="46"/>
      <c r="P480" s="175">
        <f>O480*H480</f>
        <v>0</v>
      </c>
      <c r="Q480" s="175">
        <v>1.0000000000000001E-5</v>
      </c>
      <c r="R480" s="175">
        <f>Q480*H480</f>
        <v>2.3049200000000002E-3</v>
      </c>
      <c r="S480" s="175">
        <v>0</v>
      </c>
      <c r="T480" s="176">
        <f>S480*H480</f>
        <v>0</v>
      </c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R480" s="177" t="s">
        <v>279</v>
      </c>
      <c r="AT480" s="177" t="s">
        <v>201</v>
      </c>
      <c r="AU480" s="177" t="s">
        <v>112</v>
      </c>
      <c r="AY480" s="2" t="s">
        <v>199</v>
      </c>
      <c r="BE480" s="86">
        <f>IF(N480="základná",J480,0)</f>
        <v>0</v>
      </c>
      <c r="BF480" s="86">
        <f>IF(N480="znížená",J480,0)</f>
        <v>0</v>
      </c>
      <c r="BG480" s="86">
        <f>IF(N480="zákl. prenesená",J480,0)</f>
        <v>0</v>
      </c>
      <c r="BH480" s="86">
        <f>IF(N480="zníž. prenesená",J480,0)</f>
        <v>0</v>
      </c>
      <c r="BI480" s="86">
        <f>IF(N480="nulová",J480,0)</f>
        <v>0</v>
      </c>
      <c r="BJ480" s="2" t="s">
        <v>112</v>
      </c>
      <c r="BK480" s="86">
        <f>ROUND(I480*H480,2)</f>
        <v>0</v>
      </c>
      <c r="BL480" s="2" t="s">
        <v>279</v>
      </c>
      <c r="BM480" s="177" t="s">
        <v>824</v>
      </c>
    </row>
    <row r="481" spans="1:65" s="178" customFormat="1" x14ac:dyDescent="0.15">
      <c r="B481" s="179"/>
      <c r="D481" s="180" t="s">
        <v>206</v>
      </c>
      <c r="E481" s="181"/>
      <c r="F481" s="182" t="s">
        <v>138</v>
      </c>
      <c r="H481" s="183">
        <v>37.89</v>
      </c>
      <c r="I481" s="184"/>
      <c r="L481" s="179"/>
      <c r="M481" s="185"/>
      <c r="N481" s="186"/>
      <c r="O481" s="186"/>
      <c r="P481" s="186"/>
      <c r="Q481" s="186"/>
      <c r="R481" s="186"/>
      <c r="S481" s="186"/>
      <c r="T481" s="187"/>
      <c r="AT481" s="181" t="s">
        <v>206</v>
      </c>
      <c r="AU481" s="181" t="s">
        <v>112</v>
      </c>
      <c r="AV481" s="178" t="s">
        <v>112</v>
      </c>
      <c r="AW481" s="178" t="s">
        <v>29</v>
      </c>
      <c r="AX481" s="178" t="s">
        <v>76</v>
      </c>
      <c r="AY481" s="181" t="s">
        <v>199</v>
      </c>
    </row>
    <row r="482" spans="1:65" s="178" customFormat="1" x14ac:dyDescent="0.15">
      <c r="B482" s="179"/>
      <c r="D482" s="180" t="s">
        <v>206</v>
      </c>
      <c r="E482" s="181"/>
      <c r="F482" s="182" t="s">
        <v>368</v>
      </c>
      <c r="H482" s="183">
        <v>192.60227499999999</v>
      </c>
      <c r="I482" s="184"/>
      <c r="L482" s="179"/>
      <c r="M482" s="185"/>
      <c r="N482" s="186"/>
      <c r="O482" s="186"/>
      <c r="P482" s="186"/>
      <c r="Q482" s="186"/>
      <c r="R482" s="186"/>
      <c r="S482" s="186"/>
      <c r="T482" s="187"/>
      <c r="AT482" s="181" t="s">
        <v>206</v>
      </c>
      <c r="AU482" s="181" t="s">
        <v>112</v>
      </c>
      <c r="AV482" s="178" t="s">
        <v>112</v>
      </c>
      <c r="AW482" s="178" t="s">
        <v>29</v>
      </c>
      <c r="AX482" s="178" t="s">
        <v>76</v>
      </c>
      <c r="AY482" s="181" t="s">
        <v>199</v>
      </c>
    </row>
    <row r="483" spans="1:65" s="188" customFormat="1" x14ac:dyDescent="0.15">
      <c r="B483" s="189"/>
      <c r="D483" s="180" t="s">
        <v>206</v>
      </c>
      <c r="E483" s="190"/>
      <c r="F483" s="191" t="s">
        <v>222</v>
      </c>
      <c r="H483" s="192">
        <v>230.49227500000001</v>
      </c>
      <c r="I483" s="193"/>
      <c r="L483" s="189"/>
      <c r="M483" s="194"/>
      <c r="N483" s="195"/>
      <c r="O483" s="195"/>
      <c r="P483" s="195"/>
      <c r="Q483" s="195"/>
      <c r="R483" s="195"/>
      <c r="S483" s="195"/>
      <c r="T483" s="196"/>
      <c r="AT483" s="190" t="s">
        <v>206</v>
      </c>
      <c r="AU483" s="190" t="s">
        <v>112</v>
      </c>
      <c r="AV483" s="188" t="s">
        <v>204</v>
      </c>
      <c r="AW483" s="188" t="s">
        <v>29</v>
      </c>
      <c r="AX483" s="188" t="s">
        <v>84</v>
      </c>
      <c r="AY483" s="190" t="s">
        <v>199</v>
      </c>
    </row>
    <row r="484" spans="1:65" s="19" customFormat="1" ht="21.75" customHeight="1" x14ac:dyDescent="0.15">
      <c r="A484" s="17"/>
      <c r="B484" s="129"/>
      <c r="C484" s="165" t="s">
        <v>825</v>
      </c>
      <c r="D484" s="165" t="s">
        <v>201</v>
      </c>
      <c r="E484" s="166" t="s">
        <v>826</v>
      </c>
      <c r="F484" s="167" t="s">
        <v>827</v>
      </c>
      <c r="G484" s="168" t="s">
        <v>122</v>
      </c>
      <c r="H484" s="169">
        <v>230.49199999999999</v>
      </c>
      <c r="I484" s="170"/>
      <c r="J484" s="171"/>
      <c r="K484" s="172"/>
      <c r="L484" s="18"/>
      <c r="M484" s="173"/>
      <c r="N484" s="174" t="s">
        <v>41</v>
      </c>
      <c r="O484" s="46"/>
      <c r="P484" s="175">
        <f>O484*H484</f>
        <v>0</v>
      </c>
      <c r="Q484" s="175">
        <v>3.4000000000000002E-4</v>
      </c>
      <c r="R484" s="175">
        <f>Q484*H484</f>
        <v>7.8367279999999997E-2</v>
      </c>
      <c r="S484" s="175">
        <v>0</v>
      </c>
      <c r="T484" s="176">
        <f>S484*H484</f>
        <v>0</v>
      </c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R484" s="177" t="s">
        <v>279</v>
      </c>
      <c r="AT484" s="177" t="s">
        <v>201</v>
      </c>
      <c r="AU484" s="177" t="s">
        <v>112</v>
      </c>
      <c r="AY484" s="2" t="s">
        <v>199</v>
      </c>
      <c r="BE484" s="86">
        <f>IF(N484="základná",J484,0)</f>
        <v>0</v>
      </c>
      <c r="BF484" s="86">
        <f>IF(N484="znížená",J484,0)</f>
        <v>0</v>
      </c>
      <c r="BG484" s="86">
        <f>IF(N484="zákl. prenesená",J484,0)</f>
        <v>0</v>
      </c>
      <c r="BH484" s="86">
        <f>IF(N484="zníž. prenesená",J484,0)</f>
        <v>0</v>
      </c>
      <c r="BI484" s="86">
        <f>IF(N484="nulová",J484,0)</f>
        <v>0</v>
      </c>
      <c r="BJ484" s="2" t="s">
        <v>112</v>
      </c>
      <c r="BK484" s="86">
        <f>ROUND(I484*H484,2)</f>
        <v>0</v>
      </c>
      <c r="BL484" s="2" t="s">
        <v>279</v>
      </c>
      <c r="BM484" s="177" t="s">
        <v>828</v>
      </c>
    </row>
    <row r="485" spans="1:65" s="178" customFormat="1" x14ac:dyDescent="0.15">
      <c r="B485" s="179"/>
      <c r="D485" s="180" t="s">
        <v>206</v>
      </c>
      <c r="E485" s="181"/>
      <c r="F485" s="182" t="s">
        <v>138</v>
      </c>
      <c r="H485" s="183">
        <v>37.89</v>
      </c>
      <c r="I485" s="184"/>
      <c r="L485" s="179"/>
      <c r="M485" s="185"/>
      <c r="N485" s="186"/>
      <c r="O485" s="186"/>
      <c r="P485" s="186"/>
      <c r="Q485" s="186"/>
      <c r="R485" s="186"/>
      <c r="S485" s="186"/>
      <c r="T485" s="187"/>
      <c r="AT485" s="181" t="s">
        <v>206</v>
      </c>
      <c r="AU485" s="181" t="s">
        <v>112</v>
      </c>
      <c r="AV485" s="178" t="s">
        <v>112</v>
      </c>
      <c r="AW485" s="178" t="s">
        <v>29</v>
      </c>
      <c r="AX485" s="178" t="s">
        <v>76</v>
      </c>
      <c r="AY485" s="181" t="s">
        <v>199</v>
      </c>
    </row>
    <row r="486" spans="1:65" s="178" customFormat="1" x14ac:dyDescent="0.15">
      <c r="B486" s="179"/>
      <c r="D486" s="180" t="s">
        <v>206</v>
      </c>
      <c r="E486" s="181"/>
      <c r="F486" s="182" t="s">
        <v>368</v>
      </c>
      <c r="H486" s="183">
        <v>192.60227499999999</v>
      </c>
      <c r="I486" s="184"/>
      <c r="L486" s="179"/>
      <c r="M486" s="185"/>
      <c r="N486" s="186"/>
      <c r="O486" s="186"/>
      <c r="P486" s="186"/>
      <c r="Q486" s="186"/>
      <c r="R486" s="186"/>
      <c r="S486" s="186"/>
      <c r="T486" s="187"/>
      <c r="AT486" s="181" t="s">
        <v>206</v>
      </c>
      <c r="AU486" s="181" t="s">
        <v>112</v>
      </c>
      <c r="AV486" s="178" t="s">
        <v>112</v>
      </c>
      <c r="AW486" s="178" t="s">
        <v>29</v>
      </c>
      <c r="AX486" s="178" t="s">
        <v>76</v>
      </c>
      <c r="AY486" s="181" t="s">
        <v>199</v>
      </c>
    </row>
    <row r="487" spans="1:65" s="188" customFormat="1" x14ac:dyDescent="0.15">
      <c r="B487" s="189"/>
      <c r="D487" s="180" t="s">
        <v>206</v>
      </c>
      <c r="E487" s="190"/>
      <c r="F487" s="191" t="s">
        <v>222</v>
      </c>
      <c r="H487" s="192">
        <v>230.49227500000001</v>
      </c>
      <c r="I487" s="193"/>
      <c r="L487" s="189"/>
      <c r="M487" s="194"/>
      <c r="N487" s="195"/>
      <c r="O487" s="195"/>
      <c r="P487" s="195"/>
      <c r="Q487" s="195"/>
      <c r="R487" s="195"/>
      <c r="S487" s="195"/>
      <c r="T487" s="196"/>
      <c r="AT487" s="190" t="s">
        <v>206</v>
      </c>
      <c r="AU487" s="190" t="s">
        <v>112</v>
      </c>
      <c r="AV487" s="188" t="s">
        <v>204</v>
      </c>
      <c r="AW487" s="188" t="s">
        <v>29</v>
      </c>
      <c r="AX487" s="188" t="s">
        <v>84</v>
      </c>
      <c r="AY487" s="190" t="s">
        <v>199</v>
      </c>
    </row>
    <row r="488" spans="1:65" s="19" customFormat="1" ht="33" customHeight="1" x14ac:dyDescent="0.15">
      <c r="A488" s="17"/>
      <c r="B488" s="129"/>
      <c r="C488" s="165" t="s">
        <v>829</v>
      </c>
      <c r="D488" s="165" t="s">
        <v>201</v>
      </c>
      <c r="E488" s="166" t="s">
        <v>830</v>
      </c>
      <c r="F488" s="167" t="s">
        <v>831</v>
      </c>
      <c r="G488" s="168" t="s">
        <v>122</v>
      </c>
      <c r="H488" s="169">
        <v>230.49199999999999</v>
      </c>
      <c r="I488" s="170"/>
      <c r="J488" s="171"/>
      <c r="K488" s="172"/>
      <c r="L488" s="18"/>
      <c r="M488" s="173"/>
      <c r="N488" s="174" t="s">
        <v>41</v>
      </c>
      <c r="O488" s="46"/>
      <c r="P488" s="175">
        <f>O488*H488</f>
        <v>0</v>
      </c>
      <c r="Q488" s="175">
        <v>2.7E-4</v>
      </c>
      <c r="R488" s="175">
        <f>Q488*H488</f>
        <v>6.2232839999999998E-2</v>
      </c>
      <c r="S488" s="175">
        <v>0</v>
      </c>
      <c r="T488" s="176">
        <f>S488*H488</f>
        <v>0</v>
      </c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R488" s="177" t="s">
        <v>279</v>
      </c>
      <c r="AT488" s="177" t="s">
        <v>201</v>
      </c>
      <c r="AU488" s="177" t="s">
        <v>112</v>
      </c>
      <c r="AY488" s="2" t="s">
        <v>199</v>
      </c>
      <c r="BE488" s="86">
        <f>IF(N488="základná",J488,0)</f>
        <v>0</v>
      </c>
      <c r="BF488" s="86">
        <f>IF(N488="znížená",J488,0)</f>
        <v>0</v>
      </c>
      <c r="BG488" s="86">
        <f>IF(N488="zákl. prenesená",J488,0)</f>
        <v>0</v>
      </c>
      <c r="BH488" s="86">
        <f>IF(N488="zníž. prenesená",J488,0)</f>
        <v>0</v>
      </c>
      <c r="BI488" s="86">
        <f>IF(N488="nulová",J488,0)</f>
        <v>0</v>
      </c>
      <c r="BJ488" s="2" t="s">
        <v>112</v>
      </c>
      <c r="BK488" s="86">
        <f>ROUND(I488*H488,2)</f>
        <v>0</v>
      </c>
      <c r="BL488" s="2" t="s">
        <v>279</v>
      </c>
      <c r="BM488" s="177" t="s">
        <v>832</v>
      </c>
    </row>
    <row r="489" spans="1:65" s="178" customFormat="1" x14ac:dyDescent="0.15">
      <c r="B489" s="179"/>
      <c r="D489" s="180" t="s">
        <v>206</v>
      </c>
      <c r="E489" s="181"/>
      <c r="F489" s="182" t="s">
        <v>138</v>
      </c>
      <c r="H489" s="183">
        <v>37.89</v>
      </c>
      <c r="I489" s="184"/>
      <c r="L489" s="179"/>
      <c r="M489" s="185"/>
      <c r="N489" s="186"/>
      <c r="O489" s="186"/>
      <c r="P489" s="186"/>
      <c r="Q489" s="186"/>
      <c r="R489" s="186"/>
      <c r="S489" s="186"/>
      <c r="T489" s="187"/>
      <c r="AT489" s="181" t="s">
        <v>206</v>
      </c>
      <c r="AU489" s="181" t="s">
        <v>112</v>
      </c>
      <c r="AV489" s="178" t="s">
        <v>112</v>
      </c>
      <c r="AW489" s="178" t="s">
        <v>29</v>
      </c>
      <c r="AX489" s="178" t="s">
        <v>76</v>
      </c>
      <c r="AY489" s="181" t="s">
        <v>199</v>
      </c>
    </row>
    <row r="490" spans="1:65" s="178" customFormat="1" x14ac:dyDescent="0.15">
      <c r="B490" s="179"/>
      <c r="D490" s="180" t="s">
        <v>206</v>
      </c>
      <c r="E490" s="181"/>
      <c r="F490" s="182" t="s">
        <v>368</v>
      </c>
      <c r="H490" s="183">
        <v>192.60227499999999</v>
      </c>
      <c r="I490" s="184"/>
      <c r="L490" s="179"/>
      <c r="M490" s="185"/>
      <c r="N490" s="186"/>
      <c r="O490" s="186"/>
      <c r="P490" s="186"/>
      <c r="Q490" s="186"/>
      <c r="R490" s="186"/>
      <c r="S490" s="186"/>
      <c r="T490" s="187"/>
      <c r="AT490" s="181" t="s">
        <v>206</v>
      </c>
      <c r="AU490" s="181" t="s">
        <v>112</v>
      </c>
      <c r="AV490" s="178" t="s">
        <v>112</v>
      </c>
      <c r="AW490" s="178" t="s">
        <v>29</v>
      </c>
      <c r="AX490" s="178" t="s">
        <v>76</v>
      </c>
      <c r="AY490" s="181" t="s">
        <v>199</v>
      </c>
    </row>
    <row r="491" spans="1:65" s="188" customFormat="1" x14ac:dyDescent="0.15">
      <c r="B491" s="189"/>
      <c r="D491" s="180" t="s">
        <v>206</v>
      </c>
      <c r="E491" s="190"/>
      <c r="F491" s="191" t="s">
        <v>222</v>
      </c>
      <c r="H491" s="192">
        <v>230.49227500000001</v>
      </c>
      <c r="I491" s="193"/>
      <c r="L491" s="189"/>
      <c r="M491" s="194"/>
      <c r="N491" s="195"/>
      <c r="O491" s="195"/>
      <c r="P491" s="195"/>
      <c r="Q491" s="195"/>
      <c r="R491" s="195"/>
      <c r="S491" s="195"/>
      <c r="T491" s="196"/>
      <c r="AT491" s="190" t="s">
        <v>206</v>
      </c>
      <c r="AU491" s="190" t="s">
        <v>112</v>
      </c>
      <c r="AV491" s="188" t="s">
        <v>204</v>
      </c>
      <c r="AW491" s="188" t="s">
        <v>29</v>
      </c>
      <c r="AX491" s="188" t="s">
        <v>84</v>
      </c>
      <c r="AY491" s="190" t="s">
        <v>199</v>
      </c>
    </row>
    <row r="492" spans="1:65" s="151" customFormat="1" ht="25.9" customHeight="1" x14ac:dyDescent="0.2">
      <c r="B492" s="152"/>
      <c r="D492" s="153" t="s">
        <v>75</v>
      </c>
      <c r="E492" s="154" t="s">
        <v>312</v>
      </c>
      <c r="F492" s="154" t="s">
        <v>833</v>
      </c>
      <c r="I492" s="155"/>
      <c r="J492" s="156"/>
      <c r="L492" s="152"/>
      <c r="M492" s="157"/>
      <c r="N492" s="158"/>
      <c r="O492" s="158"/>
      <c r="P492" s="159">
        <f>P493</f>
        <v>0</v>
      </c>
      <c r="Q492" s="158"/>
      <c r="R492" s="159">
        <f>R493</f>
        <v>0</v>
      </c>
      <c r="S492" s="158"/>
      <c r="T492" s="160">
        <f>T493</f>
        <v>0</v>
      </c>
      <c r="AR492" s="153" t="s">
        <v>212</v>
      </c>
      <c r="AT492" s="161" t="s">
        <v>75</v>
      </c>
      <c r="AU492" s="161" t="s">
        <v>76</v>
      </c>
      <c r="AY492" s="153" t="s">
        <v>199</v>
      </c>
      <c r="BK492" s="162">
        <f>BK493</f>
        <v>0</v>
      </c>
    </row>
    <row r="493" spans="1:65" s="151" customFormat="1" ht="22.9" customHeight="1" x14ac:dyDescent="0.2">
      <c r="B493" s="152"/>
      <c r="D493" s="153" t="s">
        <v>75</v>
      </c>
      <c r="E493" s="163" t="s">
        <v>834</v>
      </c>
      <c r="F493" s="163" t="s">
        <v>835</v>
      </c>
      <c r="I493" s="155"/>
      <c r="J493" s="164"/>
      <c r="L493" s="152"/>
      <c r="M493" s="157"/>
      <c r="N493" s="158"/>
      <c r="O493" s="158"/>
      <c r="P493" s="159">
        <f>P494</f>
        <v>0</v>
      </c>
      <c r="Q493" s="158"/>
      <c r="R493" s="159">
        <f>R494</f>
        <v>0</v>
      </c>
      <c r="S493" s="158"/>
      <c r="T493" s="160">
        <f>T494</f>
        <v>0</v>
      </c>
      <c r="AR493" s="153" t="s">
        <v>212</v>
      </c>
      <c r="AT493" s="161" t="s">
        <v>75</v>
      </c>
      <c r="AU493" s="161" t="s">
        <v>84</v>
      </c>
      <c r="AY493" s="153" t="s">
        <v>199</v>
      </c>
      <c r="BK493" s="162">
        <f>BK494</f>
        <v>0</v>
      </c>
    </row>
    <row r="494" spans="1:65" s="19" customFormat="1" ht="54.75" customHeight="1" x14ac:dyDescent="0.15">
      <c r="A494" s="17"/>
      <c r="B494" s="129"/>
      <c r="C494" s="165" t="s">
        <v>836</v>
      </c>
      <c r="D494" s="165" t="s">
        <v>201</v>
      </c>
      <c r="E494" s="166" t="s">
        <v>837</v>
      </c>
      <c r="F494" s="167" t="s">
        <v>1246</v>
      </c>
      <c r="G494" s="168" t="s">
        <v>240</v>
      </c>
      <c r="H494" s="169">
        <v>1</v>
      </c>
      <c r="I494" s="170"/>
      <c r="J494" s="171"/>
      <c r="K494" s="172"/>
      <c r="L494" s="18"/>
      <c r="M494" s="217"/>
      <c r="N494" s="218" t="s">
        <v>41</v>
      </c>
      <c r="O494" s="219"/>
      <c r="P494" s="220">
        <f>O494*H494</f>
        <v>0</v>
      </c>
      <c r="Q494" s="220">
        <v>0</v>
      </c>
      <c r="R494" s="220">
        <f>Q494*H494</f>
        <v>0</v>
      </c>
      <c r="S494" s="220">
        <v>0</v>
      </c>
      <c r="T494" s="221">
        <f>S494*H494</f>
        <v>0</v>
      </c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R494" s="177" t="s">
        <v>572</v>
      </c>
      <c r="AT494" s="177" t="s">
        <v>201</v>
      </c>
      <c r="AU494" s="177" t="s">
        <v>112</v>
      </c>
      <c r="AY494" s="2" t="s">
        <v>199</v>
      </c>
      <c r="BE494" s="86">
        <f>IF(N494="základná",J494,0)</f>
        <v>0</v>
      </c>
      <c r="BF494" s="86">
        <f>IF(N494="znížená",J494,0)</f>
        <v>0</v>
      </c>
      <c r="BG494" s="86">
        <f>IF(N494="zákl. prenesená",J494,0)</f>
        <v>0</v>
      </c>
      <c r="BH494" s="86">
        <f>IF(N494="zníž. prenesená",J494,0)</f>
        <v>0</v>
      </c>
      <c r="BI494" s="86">
        <f>IF(N494="nulová",J494,0)</f>
        <v>0</v>
      </c>
      <c r="BJ494" s="2" t="s">
        <v>112</v>
      </c>
      <c r="BK494" s="86">
        <f>ROUND(I494*H494,2)</f>
        <v>0</v>
      </c>
      <c r="BL494" s="2" t="s">
        <v>572</v>
      </c>
      <c r="BM494" s="177" t="s">
        <v>838</v>
      </c>
    </row>
    <row r="495" spans="1:65" s="19" customFormat="1" ht="6.95" customHeight="1" x14ac:dyDescent="0.15">
      <c r="A495" s="17"/>
      <c r="B495" s="33"/>
      <c r="C495" s="34"/>
      <c r="D495" s="34"/>
      <c r="E495" s="34"/>
      <c r="F495" s="34"/>
      <c r="G495" s="34"/>
      <c r="H495" s="34"/>
      <c r="I495" s="34"/>
      <c r="J495" s="34"/>
      <c r="K495" s="34"/>
      <c r="L495" s="18"/>
      <c r="M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</row>
  </sheetData>
  <autoFilter ref="C143:K494"/>
  <mergeCells count="14">
    <mergeCell ref="L2:V2"/>
    <mergeCell ref="E7:H7"/>
    <mergeCell ref="E9:H9"/>
    <mergeCell ref="E18:H18"/>
    <mergeCell ref="E27:H27"/>
    <mergeCell ref="D121:F121"/>
    <mergeCell ref="D122:F122"/>
    <mergeCell ref="E134:H134"/>
    <mergeCell ref="E136:H136"/>
    <mergeCell ref="E81:H81"/>
    <mergeCell ref="E83:H83"/>
    <mergeCell ref="D118:F118"/>
    <mergeCell ref="D119:F119"/>
    <mergeCell ref="D120:F120"/>
  </mergeCells>
  <pageMargins left="0.39374999999999999" right="0.39374999999999999" top="0.39374999999999999" bottom="0.39374999999999999" header="0.51180555555555496" footer="0"/>
  <pageSetup paperSize="9" firstPageNumber="0" fitToHeight="100" orientation="portrait" horizontalDpi="300" verticalDpi="300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3"/>
  <sheetViews>
    <sheetView showGridLines="0" zoomScaleNormal="100" workbookViewId="0">
      <selection activeCell="J12" sqref="J12"/>
    </sheetView>
  </sheetViews>
  <sheetFormatPr defaultColWidth="8.5" defaultRowHeight="10.5" x14ac:dyDescent="0.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1:46" ht="36.950000000000003" customHeight="1" x14ac:dyDescent="0.15">
      <c r="L2" s="252" t="s">
        <v>4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2" t="s">
        <v>88</v>
      </c>
    </row>
    <row r="3" spans="1:46" ht="6.95" customHeight="1" x14ac:dyDescent="0.15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84</v>
      </c>
    </row>
    <row r="4" spans="1:46" ht="24.95" customHeight="1" x14ac:dyDescent="0.15">
      <c r="B4" s="5"/>
      <c r="D4" s="6" t="s">
        <v>116</v>
      </c>
      <c r="L4" s="5"/>
      <c r="M4" s="93" t="s">
        <v>8</v>
      </c>
      <c r="AT4" s="2" t="s">
        <v>2</v>
      </c>
    </row>
    <row r="5" spans="1:46" ht="6.95" customHeight="1" x14ac:dyDescent="0.15">
      <c r="B5" s="5"/>
      <c r="L5" s="5"/>
    </row>
    <row r="6" spans="1:46" ht="12" customHeight="1" x14ac:dyDescent="0.15">
      <c r="B6" s="5"/>
      <c r="D6" s="11" t="s">
        <v>14</v>
      </c>
      <c r="L6" s="5"/>
    </row>
    <row r="7" spans="1:46" ht="16.5" customHeight="1" x14ac:dyDescent="0.15">
      <c r="B7" s="5"/>
      <c r="E7" s="261" t="str">
        <f>'Rekapitulácia stavby'!K6</f>
        <v>ZB HaZZ Humenné, vybudovanie špeciálnej výsluchovej miestnosti</v>
      </c>
      <c r="F7" s="261"/>
      <c r="G7" s="261"/>
      <c r="H7" s="261"/>
      <c r="L7" s="5"/>
    </row>
    <row r="8" spans="1:46" s="19" customFormat="1" ht="12" customHeight="1" x14ac:dyDescent="0.15">
      <c r="A8" s="17"/>
      <c r="B8" s="18"/>
      <c r="C8" s="17"/>
      <c r="D8" s="11" t="s">
        <v>130</v>
      </c>
      <c r="E8" s="17"/>
      <c r="F8" s="17"/>
      <c r="G8" s="17"/>
      <c r="H8" s="17"/>
      <c r="I8" s="17"/>
      <c r="J8" s="17"/>
      <c r="K8" s="17"/>
      <c r="L8" s="28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46" s="19" customFormat="1" ht="16.5" customHeight="1" x14ac:dyDescent="0.15">
      <c r="A9" s="17"/>
      <c r="B9" s="18"/>
      <c r="C9" s="17"/>
      <c r="D9" s="17"/>
      <c r="E9" s="248" t="s">
        <v>839</v>
      </c>
      <c r="F9" s="248"/>
      <c r="G9" s="248"/>
      <c r="H9" s="248"/>
      <c r="I9" s="17"/>
      <c r="J9" s="17"/>
      <c r="K9" s="17"/>
      <c r="L9" s="28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46" s="19" customFormat="1" x14ac:dyDescent="0.15">
      <c r="A10" s="17"/>
      <c r="B10" s="18"/>
      <c r="C10" s="17"/>
      <c r="D10" s="17"/>
      <c r="E10" s="17"/>
      <c r="F10" s="17"/>
      <c r="G10" s="17"/>
      <c r="H10" s="17"/>
      <c r="I10" s="17"/>
      <c r="J10" s="17"/>
      <c r="K10" s="17"/>
      <c r="L10" s="28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46" s="19" customFormat="1" ht="12" customHeight="1" x14ac:dyDescent="0.15">
      <c r="A11" s="17"/>
      <c r="B11" s="18"/>
      <c r="C11" s="17"/>
      <c r="D11" s="11" t="s">
        <v>16</v>
      </c>
      <c r="E11" s="17"/>
      <c r="F11" s="12"/>
      <c r="G11" s="17"/>
      <c r="H11" s="17"/>
      <c r="I11" s="11" t="s">
        <v>17</v>
      </c>
      <c r="J11" s="12"/>
      <c r="K11" s="17"/>
      <c r="L11" s="28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46" s="19" customFormat="1" ht="12" customHeight="1" x14ac:dyDescent="0.15">
      <c r="A12" s="17"/>
      <c r="B12" s="18"/>
      <c r="C12" s="17"/>
      <c r="D12" s="11" t="s">
        <v>18</v>
      </c>
      <c r="E12" s="17"/>
      <c r="F12" s="12" t="s">
        <v>30</v>
      </c>
      <c r="G12" s="17"/>
      <c r="H12" s="17"/>
      <c r="I12" s="11" t="s">
        <v>20</v>
      </c>
      <c r="J12" s="94"/>
      <c r="K12" s="17"/>
      <c r="L12" s="28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46" s="19" customFormat="1" ht="10.9" customHeight="1" x14ac:dyDescent="0.15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28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46" s="19" customFormat="1" ht="12" customHeight="1" x14ac:dyDescent="0.15">
      <c r="A14" s="17"/>
      <c r="B14" s="18"/>
      <c r="C14" s="17"/>
      <c r="D14" s="11" t="s">
        <v>21</v>
      </c>
      <c r="E14" s="17"/>
      <c r="F14" s="17"/>
      <c r="G14" s="17"/>
      <c r="H14" s="17"/>
      <c r="I14" s="11" t="s">
        <v>22</v>
      </c>
      <c r="J14" s="12" t="str">
        <f>IF('Rekapitulácia stavby'!AN10="","",'Rekapitulácia stavby'!AN10)</f>
        <v/>
      </c>
      <c r="K14" s="17"/>
      <c r="L14" s="28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46" s="19" customFormat="1" ht="18" customHeight="1" x14ac:dyDescent="0.15">
      <c r="A15" s="17"/>
      <c r="B15" s="18"/>
      <c r="C15" s="17"/>
      <c r="D15" s="17"/>
      <c r="E15" s="12" t="str">
        <f>IF('Rekapitulácia stavby'!E11="","",'Rekapitulácia stavby'!E11)</f>
        <v>MV SR</v>
      </c>
      <c r="F15" s="17"/>
      <c r="G15" s="17"/>
      <c r="H15" s="17"/>
      <c r="I15" s="11" t="s">
        <v>24</v>
      </c>
      <c r="J15" s="12" t="str">
        <f>IF('Rekapitulácia stavby'!AN11="","",'Rekapitulácia stavby'!AN11)</f>
        <v/>
      </c>
      <c r="K15" s="17"/>
      <c r="L15" s="28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46" s="19" customFormat="1" ht="6.95" customHeight="1" x14ac:dyDescent="0.15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17"/>
      <c r="L16" s="28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s="19" customFormat="1" ht="12" customHeight="1" x14ac:dyDescent="0.15">
      <c r="A17" s="17"/>
      <c r="B17" s="18"/>
      <c r="C17" s="17"/>
      <c r="D17" s="11" t="s">
        <v>25</v>
      </c>
      <c r="E17" s="17"/>
      <c r="F17" s="17"/>
      <c r="G17" s="17"/>
      <c r="H17" s="17"/>
      <c r="I17" s="11" t="s">
        <v>22</v>
      </c>
      <c r="J17" s="13" t="str">
        <f>'Rekapitulácia stavby'!AN13</f>
        <v xml:space="preserve">  </v>
      </c>
      <c r="K17" s="17"/>
      <c r="L17" s="28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s="19" customFormat="1" ht="18" customHeight="1" x14ac:dyDescent="0.15">
      <c r="A18" s="17"/>
      <c r="B18" s="18"/>
      <c r="C18" s="17"/>
      <c r="D18" s="17"/>
      <c r="E18" s="262" t="str">
        <f>'Rekapitulácia stavby'!E14</f>
        <v>Podľa výberu</v>
      </c>
      <c r="F18" s="262"/>
      <c r="G18" s="262"/>
      <c r="H18" s="262"/>
      <c r="I18" s="11" t="s">
        <v>24</v>
      </c>
      <c r="J18" s="13">
        <f>'Rekapitulácia stavby'!AN14</f>
        <v>0</v>
      </c>
      <c r="K18" s="17"/>
      <c r="L18" s="28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s="19" customFormat="1" ht="6.95" customHeight="1" x14ac:dyDescent="0.15">
      <c r="A19" s="17"/>
      <c r="B19" s="18"/>
      <c r="C19" s="17"/>
      <c r="D19" s="17"/>
      <c r="E19" s="17"/>
      <c r="F19" s="17"/>
      <c r="G19" s="17"/>
      <c r="H19" s="17"/>
      <c r="I19" s="17"/>
      <c r="J19" s="17"/>
      <c r="K19" s="17"/>
      <c r="L19" s="28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s="19" customFormat="1" ht="12" customHeight="1" x14ac:dyDescent="0.15">
      <c r="A20" s="17"/>
      <c r="B20" s="18"/>
      <c r="C20" s="17"/>
      <c r="D20" s="11" t="s">
        <v>28</v>
      </c>
      <c r="E20" s="17"/>
      <c r="F20" s="17"/>
      <c r="G20" s="17"/>
      <c r="H20" s="17"/>
      <c r="I20" s="11" t="s">
        <v>22</v>
      </c>
      <c r="J20" s="12" t="str">
        <f>IF('Rekapitulácia stavby'!AN16="","",'Rekapitulácia stavby'!AN16)</f>
        <v/>
      </c>
      <c r="K20" s="17"/>
      <c r="L20" s="28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s="19" customFormat="1" ht="18" customHeight="1" x14ac:dyDescent="0.15">
      <c r="A21" s="17"/>
      <c r="B21" s="18"/>
      <c r="C21" s="17"/>
      <c r="D21" s="17"/>
      <c r="E21" s="12" t="str">
        <f>IF('Rekapitulácia stavby'!E17="","",'Rekapitulácia stavby'!E17)</f>
        <v xml:space="preserve"> </v>
      </c>
      <c r="F21" s="17"/>
      <c r="G21" s="17"/>
      <c r="H21" s="17"/>
      <c r="I21" s="11" t="s">
        <v>24</v>
      </c>
      <c r="J21" s="12" t="str">
        <f>IF('Rekapitulácia stavby'!AN17="","",'Rekapitulácia stavby'!AN17)</f>
        <v/>
      </c>
      <c r="K21" s="17"/>
      <c r="L21" s="28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s="19" customFormat="1" ht="6.95" customHeight="1" x14ac:dyDescent="0.15">
      <c r="A22" s="17"/>
      <c r="B22" s="18"/>
      <c r="C22" s="17"/>
      <c r="D22" s="17"/>
      <c r="E22" s="17"/>
      <c r="F22" s="17"/>
      <c r="G22" s="17"/>
      <c r="H22" s="17"/>
      <c r="I22" s="17"/>
      <c r="J22" s="17"/>
      <c r="K22" s="17"/>
      <c r="L22" s="28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pans="1:31" s="19" customFormat="1" ht="12" customHeight="1" x14ac:dyDescent="0.15">
      <c r="A23" s="17"/>
      <c r="B23" s="18"/>
      <c r="C23" s="17"/>
      <c r="D23" s="11" t="s">
        <v>31</v>
      </c>
      <c r="E23" s="17"/>
      <c r="F23" s="17"/>
      <c r="G23" s="17"/>
      <c r="H23" s="17"/>
      <c r="I23" s="11" t="s">
        <v>22</v>
      </c>
      <c r="J23" s="12" t="str">
        <f>IF('Rekapitulácia stavby'!AN19="","",'Rekapitulácia stavby'!AN19)</f>
        <v/>
      </c>
      <c r="K23" s="17"/>
      <c r="L23" s="28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s="19" customFormat="1" ht="18" customHeight="1" x14ac:dyDescent="0.15">
      <c r="A24" s="17"/>
      <c r="B24" s="18"/>
      <c r="C24" s="17"/>
      <c r="D24" s="17"/>
      <c r="E24" s="12" t="str">
        <f>IF('Rekapitulácia stavby'!E20="","",'Rekapitulácia stavby'!E20)</f>
        <v xml:space="preserve"> </v>
      </c>
      <c r="F24" s="17"/>
      <c r="G24" s="17"/>
      <c r="H24" s="17"/>
      <c r="I24" s="11" t="s">
        <v>24</v>
      </c>
      <c r="J24" s="12" t="str">
        <f>IF('Rekapitulácia stavby'!AN20="","",'Rekapitulácia stavby'!AN20)</f>
        <v/>
      </c>
      <c r="K24" s="17"/>
      <c r="L24" s="28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1:31" s="19" customFormat="1" ht="6.95" customHeight="1" x14ac:dyDescent="0.15">
      <c r="A25" s="17"/>
      <c r="B25" s="18"/>
      <c r="C25" s="17"/>
      <c r="D25" s="17"/>
      <c r="E25" s="17"/>
      <c r="F25" s="17"/>
      <c r="G25" s="17"/>
      <c r="H25" s="17"/>
      <c r="I25" s="17"/>
      <c r="J25" s="17"/>
      <c r="K25" s="17"/>
      <c r="L25" s="28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1:31" s="19" customFormat="1" ht="12" customHeight="1" x14ac:dyDescent="0.15">
      <c r="A26" s="17"/>
      <c r="B26" s="18"/>
      <c r="C26" s="17"/>
      <c r="D26" s="11" t="s">
        <v>32</v>
      </c>
      <c r="E26" s="17"/>
      <c r="F26" s="17"/>
      <c r="G26" s="17"/>
      <c r="H26" s="17"/>
      <c r="I26" s="17"/>
      <c r="J26" s="17"/>
      <c r="K26" s="17"/>
      <c r="L26" s="28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31" s="98" customFormat="1" ht="16.5" customHeight="1" x14ac:dyDescent="0.15">
      <c r="A27" s="95"/>
      <c r="B27" s="96"/>
      <c r="C27" s="95"/>
      <c r="D27" s="95"/>
      <c r="E27" s="257"/>
      <c r="F27" s="257"/>
      <c r="G27" s="257"/>
      <c r="H27" s="257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19" customFormat="1" ht="6.95" customHeight="1" x14ac:dyDescent="0.15">
      <c r="A28" s="17"/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28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31" s="19" customFormat="1" ht="6.95" customHeight="1" x14ac:dyDescent="0.15">
      <c r="A29" s="17"/>
      <c r="B29" s="18"/>
      <c r="C29" s="17"/>
      <c r="D29" s="54"/>
      <c r="E29" s="54"/>
      <c r="F29" s="54"/>
      <c r="G29" s="54"/>
      <c r="H29" s="54"/>
      <c r="I29" s="54"/>
      <c r="J29" s="54"/>
      <c r="K29" s="54"/>
      <c r="L29" s="28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1:31" s="19" customFormat="1" ht="14.45" customHeight="1" x14ac:dyDescent="0.15">
      <c r="A30" s="17"/>
      <c r="B30" s="18"/>
      <c r="C30" s="17"/>
      <c r="D30" s="12" t="s">
        <v>147</v>
      </c>
      <c r="E30" s="17"/>
      <c r="F30" s="17"/>
      <c r="G30" s="17"/>
      <c r="H30" s="17"/>
      <c r="I30" s="17"/>
      <c r="J30" s="99">
        <f>J96</f>
        <v>0</v>
      </c>
      <c r="K30" s="17"/>
      <c r="L30" s="28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31" s="19" customFormat="1" ht="14.45" customHeight="1" x14ac:dyDescent="0.15">
      <c r="A31" s="17"/>
      <c r="B31" s="18"/>
      <c r="C31" s="17"/>
      <c r="D31" s="16" t="s">
        <v>104</v>
      </c>
      <c r="E31" s="17"/>
      <c r="F31" s="17"/>
      <c r="G31" s="17"/>
      <c r="H31" s="17"/>
      <c r="I31" s="17"/>
      <c r="J31" s="99">
        <f>J106</f>
        <v>0</v>
      </c>
      <c r="K31" s="17"/>
      <c r="L31" s="28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31" s="19" customFormat="1" ht="25.5" customHeight="1" x14ac:dyDescent="0.15">
      <c r="A32" s="17"/>
      <c r="B32" s="18"/>
      <c r="C32" s="17"/>
      <c r="D32" s="100" t="s">
        <v>35</v>
      </c>
      <c r="E32" s="17"/>
      <c r="F32" s="17"/>
      <c r="G32" s="17"/>
      <c r="H32" s="17"/>
      <c r="I32" s="17"/>
      <c r="J32" s="101">
        <f>ROUND(J30 + J31, 2)</f>
        <v>0</v>
      </c>
      <c r="K32" s="17"/>
      <c r="L32" s="28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31" s="19" customFormat="1" ht="6.95" customHeight="1" x14ac:dyDescent="0.15">
      <c r="A33" s="17"/>
      <c r="B33" s="18"/>
      <c r="C33" s="17"/>
      <c r="D33" s="54"/>
      <c r="E33" s="54"/>
      <c r="F33" s="54"/>
      <c r="G33" s="54"/>
      <c r="H33" s="54"/>
      <c r="I33" s="54"/>
      <c r="J33" s="54"/>
      <c r="K33" s="54"/>
      <c r="L33" s="28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1:31" s="19" customFormat="1" ht="14.45" customHeight="1" x14ac:dyDescent="0.15">
      <c r="A34" s="17"/>
      <c r="B34" s="18"/>
      <c r="C34" s="17"/>
      <c r="D34" s="17"/>
      <c r="E34" s="17"/>
      <c r="F34" s="102" t="s">
        <v>37</v>
      </c>
      <c r="G34" s="17"/>
      <c r="H34" s="17"/>
      <c r="I34" s="102" t="s">
        <v>36</v>
      </c>
      <c r="J34" s="102" t="s">
        <v>38</v>
      </c>
      <c r="K34" s="17"/>
      <c r="L34" s="28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31" s="19" customFormat="1" ht="14.45" customHeight="1" x14ac:dyDescent="0.15">
      <c r="A35" s="17"/>
      <c r="B35" s="18"/>
      <c r="C35" s="17"/>
      <c r="D35" s="103" t="s">
        <v>39</v>
      </c>
      <c r="E35" s="11" t="s">
        <v>40</v>
      </c>
      <c r="F35" s="104">
        <f>ROUND((SUM(BE106:BE113) + SUM(BE133:BE202)),  2)</f>
        <v>0</v>
      </c>
      <c r="G35" s="17"/>
      <c r="H35" s="17"/>
      <c r="I35" s="105">
        <v>0.2</v>
      </c>
      <c r="J35" s="104">
        <f>ROUND(((SUM(BE106:BE113) + SUM(BE133:BE202))*I35),  2)</f>
        <v>0</v>
      </c>
      <c r="K35" s="17"/>
      <c r="L35" s="28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31" s="19" customFormat="1" ht="14.45" customHeight="1" x14ac:dyDescent="0.15">
      <c r="A36" s="17"/>
      <c r="B36" s="18"/>
      <c r="C36" s="17"/>
      <c r="D36" s="17"/>
      <c r="E36" s="11" t="s">
        <v>41</v>
      </c>
      <c r="F36" s="104">
        <f>ROUND((SUM(BF106:BF113) + SUM(BF133:BF202)),  2)</f>
        <v>0</v>
      </c>
      <c r="G36" s="17"/>
      <c r="H36" s="17"/>
      <c r="I36" s="105">
        <v>0.2</v>
      </c>
      <c r="J36" s="104">
        <f>ROUND(((SUM(BF106:BF113) + SUM(BF133:BF202))*I36),  2)</f>
        <v>0</v>
      </c>
      <c r="K36" s="17"/>
      <c r="L36" s="28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s="19" customFormat="1" ht="14.45" hidden="1" customHeight="1" x14ac:dyDescent="0.15">
      <c r="A37" s="17"/>
      <c r="B37" s="18"/>
      <c r="C37" s="17"/>
      <c r="D37" s="17"/>
      <c r="E37" s="11" t="s">
        <v>42</v>
      </c>
      <c r="F37" s="104">
        <f>ROUND((SUM(BG106:BG113) + SUM(BG133:BG202)),  2)</f>
        <v>0</v>
      </c>
      <c r="G37" s="17"/>
      <c r="H37" s="17"/>
      <c r="I37" s="105">
        <v>0.2</v>
      </c>
      <c r="J37" s="104">
        <f>0</f>
        <v>0</v>
      </c>
      <c r="K37" s="17"/>
      <c r="L37" s="28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1" s="19" customFormat="1" ht="14.45" hidden="1" customHeight="1" x14ac:dyDescent="0.15">
      <c r="A38" s="17"/>
      <c r="B38" s="18"/>
      <c r="C38" s="17"/>
      <c r="D38" s="17"/>
      <c r="E38" s="11" t="s">
        <v>43</v>
      </c>
      <c r="F38" s="104">
        <f>ROUND((SUM(BH106:BH113) + SUM(BH133:BH202)),  2)</f>
        <v>0</v>
      </c>
      <c r="G38" s="17"/>
      <c r="H38" s="17"/>
      <c r="I38" s="105">
        <v>0.2</v>
      </c>
      <c r="J38" s="104">
        <f>0</f>
        <v>0</v>
      </c>
      <c r="K38" s="17"/>
      <c r="L38" s="28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31" s="19" customFormat="1" ht="14.45" hidden="1" customHeight="1" x14ac:dyDescent="0.15">
      <c r="A39" s="17"/>
      <c r="B39" s="18"/>
      <c r="C39" s="17"/>
      <c r="D39" s="17"/>
      <c r="E39" s="11" t="s">
        <v>44</v>
      </c>
      <c r="F39" s="104">
        <f>ROUND((SUM(BI106:BI113) + SUM(BI133:BI202)),  2)</f>
        <v>0</v>
      </c>
      <c r="G39" s="17"/>
      <c r="H39" s="17"/>
      <c r="I39" s="105">
        <v>0</v>
      </c>
      <c r="J39" s="104">
        <f>0</f>
        <v>0</v>
      </c>
      <c r="K39" s="17"/>
      <c r="L39" s="28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31" s="19" customFormat="1" ht="6.95" customHeight="1" x14ac:dyDescent="0.15">
      <c r="A40" s="17"/>
      <c r="B40" s="18"/>
      <c r="C40" s="17"/>
      <c r="D40" s="17"/>
      <c r="E40" s="17"/>
      <c r="F40" s="17"/>
      <c r="G40" s="17"/>
      <c r="H40" s="17"/>
      <c r="I40" s="17"/>
      <c r="J40" s="17"/>
      <c r="K40" s="17"/>
      <c r="L40" s="28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1:31" s="19" customFormat="1" ht="25.5" customHeight="1" x14ac:dyDescent="0.15">
      <c r="A41" s="17"/>
      <c r="B41" s="18"/>
      <c r="C41" s="91"/>
      <c r="D41" s="106" t="s">
        <v>45</v>
      </c>
      <c r="E41" s="48"/>
      <c r="F41" s="48"/>
      <c r="G41" s="107" t="s">
        <v>46</v>
      </c>
      <c r="H41" s="108" t="s">
        <v>47</v>
      </c>
      <c r="I41" s="48"/>
      <c r="J41" s="109">
        <f>SUM(J32:J39)</f>
        <v>0</v>
      </c>
      <c r="K41" s="110"/>
      <c r="L41" s="28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31" s="19" customFormat="1" ht="14.45" customHeight="1" x14ac:dyDescent="0.15">
      <c r="A42" s="17"/>
      <c r="B42" s="18"/>
      <c r="C42" s="17"/>
      <c r="D42" s="17"/>
      <c r="E42" s="17"/>
      <c r="F42" s="17"/>
      <c r="G42" s="17"/>
      <c r="H42" s="17"/>
      <c r="I42" s="17"/>
      <c r="J42" s="17"/>
      <c r="K42" s="17"/>
      <c r="L42" s="28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1:31" ht="14.45" customHeight="1" x14ac:dyDescent="0.15">
      <c r="B43" s="5"/>
      <c r="L43" s="5"/>
    </row>
    <row r="44" spans="1:31" ht="14.45" customHeight="1" x14ac:dyDescent="0.15">
      <c r="B44" s="5"/>
      <c r="L44" s="5"/>
    </row>
    <row r="45" spans="1:31" ht="14.45" customHeight="1" x14ac:dyDescent="0.15">
      <c r="B45" s="5"/>
      <c r="L45" s="5"/>
    </row>
    <row r="46" spans="1:31" ht="14.45" customHeight="1" x14ac:dyDescent="0.15">
      <c r="B46" s="5"/>
      <c r="L46" s="5"/>
    </row>
    <row r="47" spans="1:31" ht="14.45" customHeight="1" x14ac:dyDescent="0.15">
      <c r="B47" s="5"/>
      <c r="L47" s="5"/>
    </row>
    <row r="48" spans="1:31" ht="14.45" customHeight="1" x14ac:dyDescent="0.15">
      <c r="B48" s="5"/>
      <c r="L48" s="5"/>
    </row>
    <row r="49" spans="1:31" ht="14.45" customHeight="1" x14ac:dyDescent="0.15">
      <c r="B49" s="5"/>
      <c r="L49" s="5"/>
    </row>
    <row r="50" spans="1:31" s="19" customFormat="1" ht="14.45" customHeight="1" x14ac:dyDescent="0.15">
      <c r="B50" s="28"/>
      <c r="D50" s="29" t="s">
        <v>48</v>
      </c>
      <c r="E50" s="30"/>
      <c r="F50" s="30"/>
      <c r="G50" s="29" t="s">
        <v>49</v>
      </c>
      <c r="H50" s="30"/>
      <c r="I50" s="30"/>
      <c r="J50" s="30"/>
      <c r="K50" s="30"/>
      <c r="L50" s="28"/>
    </row>
    <row r="51" spans="1:31" x14ac:dyDescent="0.15">
      <c r="B51" s="5"/>
      <c r="L51" s="5"/>
    </row>
    <row r="52" spans="1:31" x14ac:dyDescent="0.15">
      <c r="B52" s="5"/>
      <c r="L52" s="5"/>
    </row>
    <row r="53" spans="1:31" x14ac:dyDescent="0.15">
      <c r="B53" s="5"/>
      <c r="L53" s="5"/>
    </row>
    <row r="54" spans="1:31" x14ac:dyDescent="0.15">
      <c r="B54" s="5"/>
      <c r="L54" s="5"/>
    </row>
    <row r="55" spans="1:31" x14ac:dyDescent="0.15">
      <c r="B55" s="5"/>
      <c r="L55" s="5"/>
    </row>
    <row r="56" spans="1:31" x14ac:dyDescent="0.15">
      <c r="B56" s="5"/>
      <c r="L56" s="5"/>
    </row>
    <row r="57" spans="1:31" x14ac:dyDescent="0.15">
      <c r="B57" s="5"/>
      <c r="L57" s="5"/>
    </row>
    <row r="58" spans="1:31" x14ac:dyDescent="0.15">
      <c r="B58" s="5"/>
      <c r="L58" s="5"/>
    </row>
    <row r="59" spans="1:31" x14ac:dyDescent="0.15">
      <c r="B59" s="5"/>
      <c r="L59" s="5"/>
    </row>
    <row r="60" spans="1:31" x14ac:dyDescent="0.15">
      <c r="B60" s="5"/>
      <c r="L60" s="5"/>
    </row>
    <row r="61" spans="1:31" s="19" customFormat="1" ht="12.75" x14ac:dyDescent="0.15">
      <c r="A61" s="17"/>
      <c r="B61" s="18"/>
      <c r="C61" s="17"/>
      <c r="D61" s="31" t="s">
        <v>50</v>
      </c>
      <c r="E61" s="21"/>
      <c r="F61" s="111" t="s">
        <v>51</v>
      </c>
      <c r="G61" s="31" t="s">
        <v>50</v>
      </c>
      <c r="H61" s="21"/>
      <c r="I61" s="21"/>
      <c r="J61" s="112" t="s">
        <v>51</v>
      </c>
      <c r="K61" s="21"/>
      <c r="L61" s="28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31" x14ac:dyDescent="0.15">
      <c r="B62" s="5"/>
      <c r="L62" s="5"/>
    </row>
    <row r="63" spans="1:31" x14ac:dyDescent="0.15">
      <c r="B63" s="5"/>
      <c r="L63" s="5"/>
    </row>
    <row r="64" spans="1:31" x14ac:dyDescent="0.15">
      <c r="B64" s="5"/>
      <c r="L64" s="5"/>
    </row>
    <row r="65" spans="1:31" s="19" customFormat="1" ht="12.75" x14ac:dyDescent="0.15">
      <c r="A65" s="17"/>
      <c r="B65" s="18"/>
      <c r="C65" s="17"/>
      <c r="D65" s="29" t="s">
        <v>52</v>
      </c>
      <c r="E65" s="32"/>
      <c r="F65" s="32"/>
      <c r="G65" s="29" t="s">
        <v>53</v>
      </c>
      <c r="H65" s="32"/>
      <c r="I65" s="32"/>
      <c r="J65" s="32"/>
      <c r="K65" s="32"/>
      <c r="L65" s="28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x14ac:dyDescent="0.15">
      <c r="B66" s="5"/>
      <c r="L66" s="5"/>
    </row>
    <row r="67" spans="1:31" x14ac:dyDescent="0.15">
      <c r="B67" s="5"/>
      <c r="L67" s="5"/>
    </row>
    <row r="68" spans="1:31" x14ac:dyDescent="0.15">
      <c r="B68" s="5"/>
      <c r="L68" s="5"/>
    </row>
    <row r="69" spans="1:31" x14ac:dyDescent="0.15">
      <c r="B69" s="5"/>
      <c r="L69" s="5"/>
    </row>
    <row r="70" spans="1:31" x14ac:dyDescent="0.15">
      <c r="B70" s="5"/>
      <c r="L70" s="5"/>
    </row>
    <row r="71" spans="1:31" x14ac:dyDescent="0.15">
      <c r="B71" s="5"/>
      <c r="L71" s="5"/>
    </row>
    <row r="72" spans="1:31" x14ac:dyDescent="0.15">
      <c r="B72" s="5"/>
      <c r="L72" s="5"/>
    </row>
    <row r="73" spans="1:31" x14ac:dyDescent="0.15">
      <c r="B73" s="5"/>
      <c r="L73" s="5"/>
    </row>
    <row r="74" spans="1:31" x14ac:dyDescent="0.15">
      <c r="B74" s="5"/>
      <c r="L74" s="5"/>
    </row>
    <row r="75" spans="1:31" x14ac:dyDescent="0.15">
      <c r="B75" s="5"/>
      <c r="L75" s="5"/>
    </row>
    <row r="76" spans="1:31" s="19" customFormat="1" ht="12.75" x14ac:dyDescent="0.15">
      <c r="A76" s="17"/>
      <c r="B76" s="18"/>
      <c r="C76" s="17"/>
      <c r="D76" s="31" t="s">
        <v>50</v>
      </c>
      <c r="E76" s="21"/>
      <c r="F76" s="111" t="s">
        <v>51</v>
      </c>
      <c r="G76" s="31" t="s">
        <v>50</v>
      </c>
      <c r="H76" s="21"/>
      <c r="I76" s="21"/>
      <c r="J76" s="112" t="s">
        <v>51</v>
      </c>
      <c r="K76" s="21"/>
      <c r="L76" s="28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19" customFormat="1" ht="14.45" customHeight="1" x14ac:dyDescent="0.15">
      <c r="A77" s="17"/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28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81" spans="1:47" s="19" customFormat="1" ht="6.95" customHeight="1" x14ac:dyDescent="0.15">
      <c r="A81" s="17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28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47" s="19" customFormat="1" ht="24.95" customHeight="1" x14ac:dyDescent="0.15">
      <c r="A82" s="17"/>
      <c r="B82" s="18"/>
      <c r="C82" s="6" t="s">
        <v>148</v>
      </c>
      <c r="D82" s="17"/>
      <c r="E82" s="17"/>
      <c r="F82" s="17"/>
      <c r="G82" s="17"/>
      <c r="H82" s="17"/>
      <c r="I82" s="17"/>
      <c r="J82" s="17"/>
      <c r="K82" s="17"/>
      <c r="L82" s="28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47" s="19" customFormat="1" ht="6.95" customHeight="1" x14ac:dyDescent="0.15">
      <c r="A83" s="17"/>
      <c r="B83" s="18"/>
      <c r="C83" s="17"/>
      <c r="D83" s="17"/>
      <c r="E83" s="17"/>
      <c r="F83" s="17"/>
      <c r="G83" s="17"/>
      <c r="H83" s="17"/>
      <c r="I83" s="17"/>
      <c r="J83" s="17"/>
      <c r="K83" s="17"/>
      <c r="L83" s="28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47" s="19" customFormat="1" ht="12" customHeight="1" x14ac:dyDescent="0.15">
      <c r="A84" s="17"/>
      <c r="B84" s="18"/>
      <c r="C84" s="11" t="s">
        <v>14</v>
      </c>
      <c r="D84" s="17"/>
      <c r="E84" s="17"/>
      <c r="F84" s="17"/>
      <c r="G84" s="17"/>
      <c r="H84" s="17"/>
      <c r="I84" s="17"/>
      <c r="J84" s="17"/>
      <c r="K84" s="17"/>
      <c r="L84" s="28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47" s="19" customFormat="1" ht="16.5" customHeight="1" x14ac:dyDescent="0.15">
      <c r="A85" s="17"/>
      <c r="B85" s="18"/>
      <c r="C85" s="17"/>
      <c r="D85" s="17"/>
      <c r="E85" s="261" t="str">
        <f>E7</f>
        <v>ZB HaZZ Humenné, vybudovanie špeciálnej výsluchovej miestnosti</v>
      </c>
      <c r="F85" s="261"/>
      <c r="G85" s="261"/>
      <c r="H85" s="261"/>
      <c r="I85" s="17"/>
      <c r="J85" s="17"/>
      <c r="K85" s="17"/>
      <c r="L85" s="28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47" s="19" customFormat="1" ht="12" customHeight="1" x14ac:dyDescent="0.15">
      <c r="A86" s="17"/>
      <c r="B86" s="18"/>
      <c r="C86" s="11" t="s">
        <v>130</v>
      </c>
      <c r="D86" s="17"/>
      <c r="E86" s="17"/>
      <c r="F86" s="17"/>
      <c r="G86" s="17"/>
      <c r="H86" s="17"/>
      <c r="I86" s="17"/>
      <c r="J86" s="17"/>
      <c r="K86" s="17"/>
      <c r="L86" s="28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47" s="19" customFormat="1" ht="16.5" customHeight="1" x14ac:dyDescent="0.15">
      <c r="A87" s="17"/>
      <c r="B87" s="18"/>
      <c r="C87" s="17"/>
      <c r="D87" s="17"/>
      <c r="E87" s="248" t="str">
        <f>E9</f>
        <v>2-ZTI - Zdravotechnická inštalácia</v>
      </c>
      <c r="F87" s="248"/>
      <c r="G87" s="248"/>
      <c r="H87" s="248"/>
      <c r="I87" s="17"/>
      <c r="J87" s="17"/>
      <c r="K87" s="17"/>
      <c r="L87" s="28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47" s="19" customFormat="1" ht="6.95" customHeight="1" x14ac:dyDescent="0.15">
      <c r="A88" s="17"/>
      <c r="B88" s="18"/>
      <c r="C88" s="17"/>
      <c r="D88" s="17"/>
      <c r="E88" s="17"/>
      <c r="F88" s="17"/>
      <c r="G88" s="17"/>
      <c r="H88" s="17"/>
      <c r="I88" s="17"/>
      <c r="J88" s="17"/>
      <c r="K88" s="17"/>
      <c r="L88" s="28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47" s="19" customFormat="1" ht="12" customHeight="1" x14ac:dyDescent="0.15">
      <c r="A89" s="17"/>
      <c r="B89" s="18"/>
      <c r="C89" s="11" t="s">
        <v>18</v>
      </c>
      <c r="D89" s="17"/>
      <c r="E89" s="17"/>
      <c r="F89" s="12" t="str">
        <f>F12</f>
        <v xml:space="preserve"> </v>
      </c>
      <c r="G89" s="17"/>
      <c r="H89" s="17"/>
      <c r="I89" s="11" t="s">
        <v>20</v>
      </c>
      <c r="J89" s="94" t="str">
        <f>IF(J12="","",J12)</f>
        <v/>
      </c>
      <c r="K89" s="17"/>
      <c r="L89" s="28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47" s="19" customFormat="1" ht="6.95" customHeight="1" x14ac:dyDescent="0.15">
      <c r="A90" s="17"/>
      <c r="B90" s="18"/>
      <c r="C90" s="17"/>
      <c r="D90" s="17"/>
      <c r="E90" s="17"/>
      <c r="F90" s="17"/>
      <c r="G90" s="17"/>
      <c r="H90" s="17"/>
      <c r="I90" s="17"/>
      <c r="J90" s="17"/>
      <c r="K90" s="17"/>
      <c r="L90" s="28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47" s="19" customFormat="1" ht="15.2" customHeight="1" x14ac:dyDescent="0.15">
      <c r="A91" s="17"/>
      <c r="B91" s="18"/>
      <c r="C91" s="11" t="s">
        <v>21</v>
      </c>
      <c r="D91" s="17"/>
      <c r="E91" s="17"/>
      <c r="F91" s="12" t="str">
        <f>E15</f>
        <v>MV SR</v>
      </c>
      <c r="G91" s="17"/>
      <c r="H91" s="17"/>
      <c r="I91" s="11" t="s">
        <v>28</v>
      </c>
      <c r="J91" s="113" t="str">
        <f>E21</f>
        <v xml:space="preserve"> </v>
      </c>
      <c r="K91" s="17"/>
      <c r="L91" s="28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47" s="19" customFormat="1" ht="15.2" customHeight="1" x14ac:dyDescent="0.15">
      <c r="A92" s="17"/>
      <c r="B92" s="18"/>
      <c r="C92" s="11" t="s">
        <v>25</v>
      </c>
      <c r="D92" s="17"/>
      <c r="E92" s="17"/>
      <c r="F92" s="12" t="str">
        <f>IF(E18="","",E18)</f>
        <v>Podľa výberu</v>
      </c>
      <c r="G92" s="17"/>
      <c r="H92" s="17"/>
      <c r="I92" s="11" t="s">
        <v>31</v>
      </c>
      <c r="J92" s="113" t="str">
        <f>E24</f>
        <v xml:space="preserve"> </v>
      </c>
      <c r="K92" s="17"/>
      <c r="L92" s="28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47" s="19" customFormat="1" ht="10.35" customHeight="1" x14ac:dyDescent="0.15">
      <c r="A93" s="17"/>
      <c r="B93" s="18"/>
      <c r="C93" s="17"/>
      <c r="D93" s="17"/>
      <c r="E93" s="17"/>
      <c r="F93" s="17"/>
      <c r="G93" s="17"/>
      <c r="H93" s="17"/>
      <c r="I93" s="17"/>
      <c r="J93" s="17"/>
      <c r="K93" s="17"/>
      <c r="L93" s="28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47" s="19" customFormat="1" ht="29.25" customHeight="1" x14ac:dyDescent="0.15">
      <c r="A94" s="17"/>
      <c r="B94" s="18"/>
      <c r="C94" s="114" t="s">
        <v>149</v>
      </c>
      <c r="D94" s="91"/>
      <c r="E94" s="91"/>
      <c r="F94" s="91"/>
      <c r="G94" s="91"/>
      <c r="H94" s="91"/>
      <c r="I94" s="91"/>
      <c r="J94" s="115" t="s">
        <v>150</v>
      </c>
      <c r="K94" s="91"/>
      <c r="L94" s="28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</row>
    <row r="95" spans="1:47" s="19" customFormat="1" ht="10.35" customHeight="1" x14ac:dyDescent="0.15">
      <c r="A95" s="17"/>
      <c r="B95" s="18"/>
      <c r="C95" s="17"/>
      <c r="D95" s="17"/>
      <c r="E95" s="17"/>
      <c r="F95" s="17"/>
      <c r="G95" s="17"/>
      <c r="H95" s="17"/>
      <c r="I95" s="17"/>
      <c r="J95" s="17"/>
      <c r="K95" s="17"/>
      <c r="L95" s="28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</row>
    <row r="96" spans="1:47" s="19" customFormat="1" ht="22.9" customHeight="1" x14ac:dyDescent="0.15">
      <c r="A96" s="17"/>
      <c r="B96" s="18"/>
      <c r="C96" s="116" t="s">
        <v>151</v>
      </c>
      <c r="D96" s="17"/>
      <c r="E96" s="17"/>
      <c r="F96" s="17"/>
      <c r="G96" s="17"/>
      <c r="H96" s="17"/>
      <c r="I96" s="17"/>
      <c r="J96" s="101">
        <f>J133</f>
        <v>0</v>
      </c>
      <c r="K96" s="17"/>
      <c r="L96" s="28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U96" s="2" t="s">
        <v>152</v>
      </c>
    </row>
    <row r="97" spans="1:65" s="117" customFormat="1" ht="24.95" customHeight="1" x14ac:dyDescent="0.15">
      <c r="B97" s="118"/>
      <c r="D97" s="119" t="s">
        <v>153</v>
      </c>
      <c r="E97" s="120"/>
      <c r="F97" s="120"/>
      <c r="G97" s="120"/>
      <c r="H97" s="120"/>
      <c r="I97" s="120"/>
      <c r="J97" s="121">
        <f>J134</f>
        <v>0</v>
      </c>
      <c r="L97" s="118"/>
    </row>
    <row r="98" spans="1:65" s="122" customFormat="1" ht="19.899999999999999" customHeight="1" x14ac:dyDescent="0.15">
      <c r="B98" s="123"/>
      <c r="D98" s="124" t="s">
        <v>159</v>
      </c>
      <c r="E98" s="125"/>
      <c r="F98" s="125"/>
      <c r="G98" s="125"/>
      <c r="H98" s="125"/>
      <c r="I98" s="125"/>
      <c r="J98" s="126">
        <f>J135</f>
        <v>0</v>
      </c>
      <c r="L98" s="123"/>
    </row>
    <row r="99" spans="1:65" s="117" customFormat="1" ht="24.95" customHeight="1" x14ac:dyDescent="0.15">
      <c r="B99" s="118"/>
      <c r="D99" s="119" t="s">
        <v>161</v>
      </c>
      <c r="E99" s="120"/>
      <c r="F99" s="120"/>
      <c r="G99" s="120"/>
      <c r="H99" s="120"/>
      <c r="I99" s="120"/>
      <c r="J99" s="121">
        <f>J138</f>
        <v>0</v>
      </c>
      <c r="L99" s="118"/>
    </row>
    <row r="100" spans="1:65" s="122" customFormat="1" ht="19.899999999999999" customHeight="1" x14ac:dyDescent="0.15">
      <c r="B100" s="123"/>
      <c r="D100" s="124" t="s">
        <v>840</v>
      </c>
      <c r="E100" s="125"/>
      <c r="F100" s="125"/>
      <c r="G100" s="125"/>
      <c r="H100" s="125"/>
      <c r="I100" s="125"/>
      <c r="J100" s="126">
        <f>J140</f>
        <v>0</v>
      </c>
      <c r="L100" s="123"/>
    </row>
    <row r="101" spans="1:65" s="122" customFormat="1" ht="19.899999999999999" customHeight="1" x14ac:dyDescent="0.15">
      <c r="B101" s="123"/>
      <c r="D101" s="124" t="s">
        <v>841</v>
      </c>
      <c r="E101" s="125"/>
      <c r="F101" s="125"/>
      <c r="G101" s="125"/>
      <c r="H101" s="125"/>
      <c r="I101" s="125"/>
      <c r="J101" s="126">
        <f>J145</f>
        <v>0</v>
      </c>
      <c r="L101" s="123"/>
    </row>
    <row r="102" spans="1:65" s="122" customFormat="1" ht="19.899999999999999" customHeight="1" x14ac:dyDescent="0.15">
      <c r="B102" s="123"/>
      <c r="D102" s="124" t="s">
        <v>842</v>
      </c>
      <c r="E102" s="125"/>
      <c r="F102" s="125"/>
      <c r="G102" s="125"/>
      <c r="H102" s="125"/>
      <c r="I102" s="125"/>
      <c r="J102" s="126">
        <f>J162</f>
        <v>0</v>
      </c>
      <c r="L102" s="123"/>
    </row>
    <row r="103" spans="1:65" s="122" customFormat="1" ht="19.899999999999999" customHeight="1" x14ac:dyDescent="0.15">
      <c r="B103" s="123"/>
      <c r="D103" s="124" t="s">
        <v>843</v>
      </c>
      <c r="E103" s="125"/>
      <c r="F103" s="125"/>
      <c r="G103" s="125"/>
      <c r="H103" s="125"/>
      <c r="I103" s="125"/>
      <c r="J103" s="126">
        <f>J175</f>
        <v>0</v>
      </c>
      <c r="L103" s="123"/>
    </row>
    <row r="104" spans="1:65" s="19" customFormat="1" ht="21.95" customHeight="1" x14ac:dyDescent="0.15">
      <c r="A104" s="17"/>
      <c r="B104" s="18"/>
      <c r="C104" s="17"/>
      <c r="D104" s="17"/>
      <c r="E104" s="17"/>
      <c r="F104" s="17"/>
      <c r="G104" s="17"/>
      <c r="H104" s="17"/>
      <c r="I104" s="17"/>
      <c r="J104" s="17"/>
      <c r="K104" s="17"/>
      <c r="L104" s="28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</row>
    <row r="105" spans="1:65" s="19" customFormat="1" ht="6.95" customHeight="1" x14ac:dyDescent="0.15">
      <c r="A105" s="17"/>
      <c r="B105" s="18"/>
      <c r="C105" s="17"/>
      <c r="D105" s="17"/>
      <c r="E105" s="17"/>
      <c r="F105" s="17"/>
      <c r="G105" s="17"/>
      <c r="H105" s="17"/>
      <c r="I105" s="17"/>
      <c r="J105" s="17"/>
      <c r="K105" s="17"/>
      <c r="L105" s="28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</row>
    <row r="106" spans="1:65" s="19" customFormat="1" ht="29.25" customHeight="1" x14ac:dyDescent="0.15">
      <c r="A106" s="17"/>
      <c r="B106" s="18"/>
      <c r="C106" s="116" t="s">
        <v>176</v>
      </c>
      <c r="D106" s="17"/>
      <c r="E106" s="17"/>
      <c r="F106" s="17"/>
      <c r="G106" s="17"/>
      <c r="H106" s="17"/>
      <c r="I106" s="17"/>
      <c r="J106" s="127">
        <f>ROUND(J107 + J108 + J109 + J110 + J111 + J112,2)</f>
        <v>0</v>
      </c>
      <c r="K106" s="17"/>
      <c r="L106" s="28"/>
      <c r="N106" s="128" t="s">
        <v>39</v>
      </c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</row>
    <row r="107" spans="1:65" s="19" customFormat="1" ht="18" customHeight="1" x14ac:dyDescent="0.15">
      <c r="A107" s="17"/>
      <c r="B107" s="129"/>
      <c r="C107" s="130"/>
      <c r="D107" s="231" t="s">
        <v>177</v>
      </c>
      <c r="E107" s="231"/>
      <c r="F107" s="231"/>
      <c r="G107" s="130"/>
      <c r="H107" s="130"/>
      <c r="I107" s="130"/>
      <c r="J107" s="131">
        <v>0</v>
      </c>
      <c r="K107" s="130"/>
      <c r="L107" s="132"/>
      <c r="M107" s="133"/>
      <c r="N107" s="134" t="s">
        <v>41</v>
      </c>
      <c r="O107" s="133"/>
      <c r="P107" s="133"/>
      <c r="Q107" s="133"/>
      <c r="R107" s="133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5" t="s">
        <v>178</v>
      </c>
      <c r="AZ107" s="133"/>
      <c r="BA107" s="133"/>
      <c r="BB107" s="133"/>
      <c r="BC107" s="133"/>
      <c r="BD107" s="133"/>
      <c r="BE107" s="136">
        <f t="shared" ref="BE107:BE112" si="0">IF(N107="základná",J107,0)</f>
        <v>0</v>
      </c>
      <c r="BF107" s="136">
        <f t="shared" ref="BF107:BF112" si="1">IF(N107="znížená",J107,0)</f>
        <v>0</v>
      </c>
      <c r="BG107" s="136">
        <f t="shared" ref="BG107:BG112" si="2">IF(N107="zákl. prenesená",J107,0)</f>
        <v>0</v>
      </c>
      <c r="BH107" s="136">
        <f t="shared" ref="BH107:BH112" si="3">IF(N107="zníž. prenesená",J107,0)</f>
        <v>0</v>
      </c>
      <c r="BI107" s="136">
        <f t="shared" ref="BI107:BI112" si="4">IF(N107="nulová",J107,0)</f>
        <v>0</v>
      </c>
      <c r="BJ107" s="135" t="s">
        <v>112</v>
      </c>
      <c r="BK107" s="133"/>
      <c r="BL107" s="133"/>
      <c r="BM107" s="133"/>
    </row>
    <row r="108" spans="1:65" s="19" customFormat="1" ht="18" customHeight="1" x14ac:dyDescent="0.15">
      <c r="A108" s="17"/>
      <c r="B108" s="129"/>
      <c r="C108" s="130"/>
      <c r="D108" s="231" t="s">
        <v>179</v>
      </c>
      <c r="E108" s="231"/>
      <c r="F108" s="231"/>
      <c r="G108" s="130"/>
      <c r="H108" s="130"/>
      <c r="I108" s="130"/>
      <c r="J108" s="131">
        <v>0</v>
      </c>
      <c r="K108" s="130"/>
      <c r="L108" s="132"/>
      <c r="M108" s="133"/>
      <c r="N108" s="134" t="s">
        <v>41</v>
      </c>
      <c r="O108" s="133"/>
      <c r="P108" s="133"/>
      <c r="Q108" s="133"/>
      <c r="R108" s="133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3"/>
      <c r="AG108" s="133"/>
      <c r="AH108" s="133"/>
      <c r="AI108" s="133"/>
      <c r="AJ108" s="133"/>
      <c r="AK108" s="133"/>
      <c r="AL108" s="133"/>
      <c r="AM108" s="133"/>
      <c r="AN108" s="133"/>
      <c r="AO108" s="133"/>
      <c r="AP108" s="133"/>
      <c r="AQ108" s="133"/>
      <c r="AR108" s="133"/>
      <c r="AS108" s="133"/>
      <c r="AT108" s="133"/>
      <c r="AU108" s="133"/>
      <c r="AV108" s="133"/>
      <c r="AW108" s="133"/>
      <c r="AX108" s="133"/>
      <c r="AY108" s="135" t="s">
        <v>178</v>
      </c>
      <c r="AZ108" s="133"/>
      <c r="BA108" s="133"/>
      <c r="BB108" s="133"/>
      <c r="BC108" s="133"/>
      <c r="BD108" s="133"/>
      <c r="BE108" s="136">
        <f t="shared" si="0"/>
        <v>0</v>
      </c>
      <c r="BF108" s="136">
        <f t="shared" si="1"/>
        <v>0</v>
      </c>
      <c r="BG108" s="136">
        <f t="shared" si="2"/>
        <v>0</v>
      </c>
      <c r="BH108" s="136">
        <f t="shared" si="3"/>
        <v>0</v>
      </c>
      <c r="BI108" s="136">
        <f t="shared" si="4"/>
        <v>0</v>
      </c>
      <c r="BJ108" s="135" t="s">
        <v>112</v>
      </c>
      <c r="BK108" s="133"/>
      <c r="BL108" s="133"/>
      <c r="BM108" s="133"/>
    </row>
    <row r="109" spans="1:65" s="19" customFormat="1" ht="18" customHeight="1" x14ac:dyDescent="0.15">
      <c r="A109" s="17"/>
      <c r="B109" s="129"/>
      <c r="C109" s="130"/>
      <c r="D109" s="231" t="s">
        <v>180</v>
      </c>
      <c r="E109" s="231"/>
      <c r="F109" s="231"/>
      <c r="G109" s="130"/>
      <c r="H109" s="130"/>
      <c r="I109" s="130"/>
      <c r="J109" s="131">
        <v>0</v>
      </c>
      <c r="K109" s="130"/>
      <c r="L109" s="132"/>
      <c r="M109" s="133"/>
      <c r="N109" s="134" t="s">
        <v>41</v>
      </c>
      <c r="O109" s="133"/>
      <c r="P109" s="133"/>
      <c r="Q109" s="133"/>
      <c r="R109" s="133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3"/>
      <c r="AG109" s="133"/>
      <c r="AH109" s="133"/>
      <c r="AI109" s="133"/>
      <c r="AJ109" s="133"/>
      <c r="AK109" s="133"/>
      <c r="AL109" s="133"/>
      <c r="AM109" s="133"/>
      <c r="AN109" s="133"/>
      <c r="AO109" s="133"/>
      <c r="AP109" s="133"/>
      <c r="AQ109" s="133"/>
      <c r="AR109" s="133"/>
      <c r="AS109" s="133"/>
      <c r="AT109" s="133"/>
      <c r="AU109" s="133"/>
      <c r="AV109" s="133"/>
      <c r="AW109" s="133"/>
      <c r="AX109" s="133"/>
      <c r="AY109" s="135" t="s">
        <v>178</v>
      </c>
      <c r="AZ109" s="133"/>
      <c r="BA109" s="133"/>
      <c r="BB109" s="133"/>
      <c r="BC109" s="133"/>
      <c r="BD109" s="133"/>
      <c r="BE109" s="136">
        <f t="shared" si="0"/>
        <v>0</v>
      </c>
      <c r="BF109" s="136">
        <f t="shared" si="1"/>
        <v>0</v>
      </c>
      <c r="BG109" s="136">
        <f t="shared" si="2"/>
        <v>0</v>
      </c>
      <c r="BH109" s="136">
        <f t="shared" si="3"/>
        <v>0</v>
      </c>
      <c r="BI109" s="136">
        <f t="shared" si="4"/>
        <v>0</v>
      </c>
      <c r="BJ109" s="135" t="s">
        <v>112</v>
      </c>
      <c r="BK109" s="133"/>
      <c r="BL109" s="133"/>
      <c r="BM109" s="133"/>
    </row>
    <row r="110" spans="1:65" s="19" customFormat="1" ht="18" customHeight="1" x14ac:dyDescent="0.15">
      <c r="A110" s="17"/>
      <c r="B110" s="129"/>
      <c r="C110" s="130"/>
      <c r="D110" s="231" t="s">
        <v>181</v>
      </c>
      <c r="E110" s="231"/>
      <c r="F110" s="231"/>
      <c r="G110" s="130"/>
      <c r="H110" s="130"/>
      <c r="I110" s="130"/>
      <c r="J110" s="131">
        <v>0</v>
      </c>
      <c r="K110" s="130"/>
      <c r="L110" s="132"/>
      <c r="M110" s="133"/>
      <c r="N110" s="134" t="s">
        <v>41</v>
      </c>
      <c r="O110" s="133"/>
      <c r="P110" s="133"/>
      <c r="Q110" s="133"/>
      <c r="R110" s="133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5" t="s">
        <v>178</v>
      </c>
      <c r="AZ110" s="133"/>
      <c r="BA110" s="133"/>
      <c r="BB110" s="133"/>
      <c r="BC110" s="133"/>
      <c r="BD110" s="133"/>
      <c r="BE110" s="136">
        <f t="shared" si="0"/>
        <v>0</v>
      </c>
      <c r="BF110" s="136">
        <f t="shared" si="1"/>
        <v>0</v>
      </c>
      <c r="BG110" s="136">
        <f t="shared" si="2"/>
        <v>0</v>
      </c>
      <c r="BH110" s="136">
        <f t="shared" si="3"/>
        <v>0</v>
      </c>
      <c r="BI110" s="136">
        <f t="shared" si="4"/>
        <v>0</v>
      </c>
      <c r="BJ110" s="135" t="s">
        <v>112</v>
      </c>
      <c r="BK110" s="133"/>
      <c r="BL110" s="133"/>
      <c r="BM110" s="133"/>
    </row>
    <row r="111" spans="1:65" s="19" customFormat="1" ht="18" customHeight="1" x14ac:dyDescent="0.15">
      <c r="A111" s="17"/>
      <c r="B111" s="129"/>
      <c r="C111" s="130"/>
      <c r="D111" s="231" t="s">
        <v>182</v>
      </c>
      <c r="E111" s="231"/>
      <c r="F111" s="231"/>
      <c r="G111" s="130"/>
      <c r="H111" s="130"/>
      <c r="I111" s="130"/>
      <c r="J111" s="131">
        <v>0</v>
      </c>
      <c r="K111" s="130"/>
      <c r="L111" s="132"/>
      <c r="M111" s="133"/>
      <c r="N111" s="134" t="s">
        <v>41</v>
      </c>
      <c r="O111" s="133"/>
      <c r="P111" s="133"/>
      <c r="Q111" s="133"/>
      <c r="R111" s="133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3"/>
      <c r="AG111" s="133"/>
      <c r="AH111" s="133"/>
      <c r="AI111" s="133"/>
      <c r="AJ111" s="133"/>
      <c r="AK111" s="133"/>
      <c r="AL111" s="133"/>
      <c r="AM111" s="133"/>
      <c r="AN111" s="133"/>
      <c r="AO111" s="133"/>
      <c r="AP111" s="133"/>
      <c r="AQ111" s="133"/>
      <c r="AR111" s="133"/>
      <c r="AS111" s="133"/>
      <c r="AT111" s="133"/>
      <c r="AU111" s="133"/>
      <c r="AV111" s="133"/>
      <c r="AW111" s="133"/>
      <c r="AX111" s="133"/>
      <c r="AY111" s="135" t="s">
        <v>178</v>
      </c>
      <c r="AZ111" s="133"/>
      <c r="BA111" s="133"/>
      <c r="BB111" s="133"/>
      <c r="BC111" s="133"/>
      <c r="BD111" s="133"/>
      <c r="BE111" s="136">
        <f t="shared" si="0"/>
        <v>0</v>
      </c>
      <c r="BF111" s="136">
        <f t="shared" si="1"/>
        <v>0</v>
      </c>
      <c r="BG111" s="136">
        <f t="shared" si="2"/>
        <v>0</v>
      </c>
      <c r="BH111" s="136">
        <f t="shared" si="3"/>
        <v>0</v>
      </c>
      <c r="BI111" s="136">
        <f t="shared" si="4"/>
        <v>0</v>
      </c>
      <c r="BJ111" s="135" t="s">
        <v>112</v>
      </c>
      <c r="BK111" s="133"/>
      <c r="BL111" s="133"/>
      <c r="BM111" s="133"/>
    </row>
    <row r="112" spans="1:65" s="19" customFormat="1" ht="18" customHeight="1" x14ac:dyDescent="0.15">
      <c r="A112" s="17"/>
      <c r="B112" s="129"/>
      <c r="C112" s="130"/>
      <c r="D112" s="137" t="s">
        <v>183</v>
      </c>
      <c r="E112" s="130"/>
      <c r="F112" s="130"/>
      <c r="G112" s="130"/>
      <c r="H112" s="130"/>
      <c r="I112" s="130"/>
      <c r="J112" s="131">
        <f>ROUND(J30*T112,2)</f>
        <v>0</v>
      </c>
      <c r="K112" s="130"/>
      <c r="L112" s="132"/>
      <c r="M112" s="133"/>
      <c r="N112" s="134" t="s">
        <v>41</v>
      </c>
      <c r="O112" s="133"/>
      <c r="P112" s="133"/>
      <c r="Q112" s="133"/>
      <c r="R112" s="133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3"/>
      <c r="AG112" s="133"/>
      <c r="AH112" s="133"/>
      <c r="AI112" s="133"/>
      <c r="AJ112" s="133"/>
      <c r="AK112" s="133"/>
      <c r="AL112" s="133"/>
      <c r="AM112" s="133"/>
      <c r="AN112" s="133"/>
      <c r="AO112" s="133"/>
      <c r="AP112" s="133"/>
      <c r="AQ112" s="133"/>
      <c r="AR112" s="133"/>
      <c r="AS112" s="133"/>
      <c r="AT112" s="133"/>
      <c r="AU112" s="133"/>
      <c r="AV112" s="133"/>
      <c r="AW112" s="133"/>
      <c r="AX112" s="133"/>
      <c r="AY112" s="135" t="s">
        <v>184</v>
      </c>
      <c r="AZ112" s="133"/>
      <c r="BA112" s="133"/>
      <c r="BB112" s="133"/>
      <c r="BC112" s="133"/>
      <c r="BD112" s="133"/>
      <c r="BE112" s="136">
        <f t="shared" si="0"/>
        <v>0</v>
      </c>
      <c r="BF112" s="136">
        <f t="shared" si="1"/>
        <v>0</v>
      </c>
      <c r="BG112" s="136">
        <f t="shared" si="2"/>
        <v>0</v>
      </c>
      <c r="BH112" s="136">
        <f t="shared" si="3"/>
        <v>0</v>
      </c>
      <c r="BI112" s="136">
        <f t="shared" si="4"/>
        <v>0</v>
      </c>
      <c r="BJ112" s="135" t="s">
        <v>112</v>
      </c>
      <c r="BK112" s="133"/>
      <c r="BL112" s="133"/>
      <c r="BM112" s="133"/>
    </row>
    <row r="113" spans="1:31" s="19" customFormat="1" x14ac:dyDescent="0.15">
      <c r="A113" s="17"/>
      <c r="B113" s="18"/>
      <c r="C113" s="17"/>
      <c r="D113" s="17"/>
      <c r="E113" s="17"/>
      <c r="F113" s="17"/>
      <c r="G113" s="17"/>
      <c r="H113" s="17"/>
      <c r="I113" s="17"/>
      <c r="J113" s="17"/>
      <c r="K113" s="17"/>
      <c r="L113" s="28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</row>
    <row r="114" spans="1:31" s="19" customFormat="1" ht="29.25" customHeight="1" x14ac:dyDescent="0.15">
      <c r="A114" s="17"/>
      <c r="B114" s="18"/>
      <c r="C114" s="90" t="s">
        <v>108</v>
      </c>
      <c r="D114" s="91"/>
      <c r="E114" s="91"/>
      <c r="F114" s="91"/>
      <c r="G114" s="91"/>
      <c r="H114" s="91"/>
      <c r="I114" s="91"/>
      <c r="J114" s="138">
        <f>ROUND(J96+J106,2)</f>
        <v>0</v>
      </c>
      <c r="K114" s="91"/>
      <c r="L114" s="28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</row>
    <row r="115" spans="1:31" s="19" customFormat="1" ht="6.95" customHeight="1" x14ac:dyDescent="0.15">
      <c r="A115" s="17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28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</row>
    <row r="119" spans="1:31" s="19" customFormat="1" ht="6.95" customHeight="1" x14ac:dyDescent="0.15">
      <c r="A119" s="17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28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</row>
    <row r="120" spans="1:31" s="19" customFormat="1" ht="24.95" customHeight="1" x14ac:dyDescent="0.15">
      <c r="A120" s="17"/>
      <c r="B120" s="18"/>
      <c r="C120" s="6" t="s">
        <v>185</v>
      </c>
      <c r="D120" s="17"/>
      <c r="E120" s="17"/>
      <c r="F120" s="17"/>
      <c r="G120" s="17"/>
      <c r="H120" s="17"/>
      <c r="I120" s="17"/>
      <c r="J120" s="17"/>
      <c r="K120" s="17"/>
      <c r="L120" s="28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</row>
    <row r="121" spans="1:31" s="19" customFormat="1" ht="6.95" customHeight="1" x14ac:dyDescent="0.15">
      <c r="A121" s="17"/>
      <c r="B121" s="18"/>
      <c r="C121" s="17"/>
      <c r="D121" s="17"/>
      <c r="E121" s="17"/>
      <c r="F121" s="17"/>
      <c r="G121" s="17"/>
      <c r="H121" s="17"/>
      <c r="I121" s="17"/>
      <c r="J121" s="17"/>
      <c r="K121" s="17"/>
      <c r="L121" s="28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</row>
    <row r="122" spans="1:31" s="19" customFormat="1" ht="12" customHeight="1" x14ac:dyDescent="0.15">
      <c r="A122" s="17"/>
      <c r="B122" s="18"/>
      <c r="C122" s="11" t="s">
        <v>14</v>
      </c>
      <c r="D122" s="17"/>
      <c r="E122" s="17"/>
      <c r="F122" s="17"/>
      <c r="G122" s="17"/>
      <c r="H122" s="17"/>
      <c r="I122" s="17"/>
      <c r="J122" s="17"/>
      <c r="K122" s="17"/>
      <c r="L122" s="28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</row>
    <row r="123" spans="1:31" s="19" customFormat="1" ht="16.5" customHeight="1" x14ac:dyDescent="0.15">
      <c r="A123" s="17"/>
      <c r="B123" s="18"/>
      <c r="C123" s="17"/>
      <c r="D123" s="17"/>
      <c r="E123" s="261" t="str">
        <f>E7</f>
        <v>ZB HaZZ Humenné, vybudovanie špeciálnej výsluchovej miestnosti</v>
      </c>
      <c r="F123" s="261"/>
      <c r="G123" s="261"/>
      <c r="H123" s="261"/>
      <c r="I123" s="17"/>
      <c r="J123" s="17"/>
      <c r="K123" s="17"/>
      <c r="L123" s="28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</row>
    <row r="124" spans="1:31" s="19" customFormat="1" ht="12" customHeight="1" x14ac:dyDescent="0.15">
      <c r="A124" s="17"/>
      <c r="B124" s="18"/>
      <c r="C124" s="11" t="s">
        <v>130</v>
      </c>
      <c r="D124" s="17"/>
      <c r="E124" s="17"/>
      <c r="F124" s="17"/>
      <c r="G124" s="17"/>
      <c r="H124" s="17"/>
      <c r="I124" s="17"/>
      <c r="J124" s="17"/>
      <c r="K124" s="17"/>
      <c r="L124" s="28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</row>
    <row r="125" spans="1:31" s="19" customFormat="1" ht="16.5" customHeight="1" x14ac:dyDescent="0.15">
      <c r="A125" s="17"/>
      <c r="B125" s="18"/>
      <c r="C125" s="17"/>
      <c r="D125" s="17"/>
      <c r="E125" s="248" t="str">
        <f>E9</f>
        <v>2-ZTI - Zdravotechnická inštalácia</v>
      </c>
      <c r="F125" s="248"/>
      <c r="G125" s="248"/>
      <c r="H125" s="248"/>
      <c r="I125" s="17"/>
      <c r="J125" s="17"/>
      <c r="K125" s="17"/>
      <c r="L125" s="28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</row>
    <row r="126" spans="1:31" s="19" customFormat="1" ht="6.95" customHeight="1" x14ac:dyDescent="0.15">
      <c r="A126" s="17"/>
      <c r="B126" s="18"/>
      <c r="C126" s="17"/>
      <c r="D126" s="17"/>
      <c r="E126" s="17"/>
      <c r="F126" s="17"/>
      <c r="G126" s="17"/>
      <c r="H126" s="17"/>
      <c r="I126" s="17"/>
      <c r="J126" s="17"/>
      <c r="K126" s="17"/>
      <c r="L126" s="28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</row>
    <row r="127" spans="1:31" s="19" customFormat="1" ht="12" customHeight="1" x14ac:dyDescent="0.15">
      <c r="A127" s="17"/>
      <c r="B127" s="18"/>
      <c r="C127" s="11" t="s">
        <v>18</v>
      </c>
      <c r="D127" s="17"/>
      <c r="E127" s="17"/>
      <c r="F127" s="12" t="str">
        <f>F12</f>
        <v xml:space="preserve"> </v>
      </c>
      <c r="G127" s="17"/>
      <c r="H127" s="17"/>
      <c r="I127" s="11" t="s">
        <v>20</v>
      </c>
      <c r="J127" s="94" t="str">
        <f>IF(J12="","",J12)</f>
        <v/>
      </c>
      <c r="K127" s="17"/>
      <c r="L127" s="28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</row>
    <row r="128" spans="1:31" s="19" customFormat="1" ht="6.95" customHeight="1" x14ac:dyDescent="0.15">
      <c r="A128" s="17"/>
      <c r="B128" s="18"/>
      <c r="C128" s="17"/>
      <c r="D128" s="17"/>
      <c r="E128" s="17"/>
      <c r="F128" s="17"/>
      <c r="G128" s="17"/>
      <c r="H128" s="17"/>
      <c r="I128" s="17"/>
      <c r="J128" s="17"/>
      <c r="K128" s="17"/>
      <c r="L128" s="28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</row>
    <row r="129" spans="1:65" s="19" customFormat="1" ht="15.2" customHeight="1" x14ac:dyDescent="0.15">
      <c r="A129" s="17"/>
      <c r="B129" s="18"/>
      <c r="C129" s="11" t="s">
        <v>21</v>
      </c>
      <c r="D129" s="17"/>
      <c r="E129" s="17"/>
      <c r="F129" s="12" t="str">
        <f>E15</f>
        <v>MV SR</v>
      </c>
      <c r="G129" s="17"/>
      <c r="H129" s="17"/>
      <c r="I129" s="11" t="s">
        <v>28</v>
      </c>
      <c r="J129" s="113" t="str">
        <f>E21</f>
        <v xml:space="preserve"> </v>
      </c>
      <c r="K129" s="17"/>
      <c r="L129" s="28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</row>
    <row r="130" spans="1:65" s="19" customFormat="1" ht="15.2" customHeight="1" x14ac:dyDescent="0.15">
      <c r="A130" s="17"/>
      <c r="B130" s="18"/>
      <c r="C130" s="11" t="s">
        <v>25</v>
      </c>
      <c r="D130" s="17"/>
      <c r="E130" s="17"/>
      <c r="F130" s="12" t="str">
        <f>IF(E18="","",E18)</f>
        <v>Podľa výberu</v>
      </c>
      <c r="G130" s="17"/>
      <c r="H130" s="17"/>
      <c r="I130" s="11" t="s">
        <v>31</v>
      </c>
      <c r="J130" s="113" t="str">
        <f>E24</f>
        <v xml:space="preserve"> </v>
      </c>
      <c r="K130" s="17"/>
      <c r="L130" s="28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</row>
    <row r="131" spans="1:65" s="19" customFormat="1" ht="10.35" customHeight="1" x14ac:dyDescent="0.15">
      <c r="A131" s="17"/>
      <c r="B131" s="18"/>
      <c r="C131" s="17"/>
      <c r="D131" s="17"/>
      <c r="E131" s="17"/>
      <c r="F131" s="17"/>
      <c r="G131" s="17"/>
      <c r="H131" s="17"/>
      <c r="I131" s="17"/>
      <c r="J131" s="17"/>
      <c r="K131" s="17"/>
      <c r="L131" s="28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</row>
    <row r="132" spans="1:65" s="146" customFormat="1" ht="29.25" customHeight="1" x14ac:dyDescent="0.15">
      <c r="A132" s="139"/>
      <c r="B132" s="140"/>
      <c r="C132" s="141" t="s">
        <v>186</v>
      </c>
      <c r="D132" s="142" t="s">
        <v>61</v>
      </c>
      <c r="E132" s="142" t="s">
        <v>57</v>
      </c>
      <c r="F132" s="142" t="s">
        <v>58</v>
      </c>
      <c r="G132" s="142" t="s">
        <v>187</v>
      </c>
      <c r="H132" s="142" t="s">
        <v>188</v>
      </c>
      <c r="I132" s="142" t="s">
        <v>189</v>
      </c>
      <c r="J132" s="143" t="s">
        <v>150</v>
      </c>
      <c r="K132" s="144" t="s">
        <v>190</v>
      </c>
      <c r="L132" s="145"/>
      <c r="M132" s="50"/>
      <c r="N132" s="51" t="s">
        <v>39</v>
      </c>
      <c r="O132" s="51" t="s">
        <v>191</v>
      </c>
      <c r="P132" s="51" t="s">
        <v>192</v>
      </c>
      <c r="Q132" s="51" t="s">
        <v>193</v>
      </c>
      <c r="R132" s="51" t="s">
        <v>194</v>
      </c>
      <c r="S132" s="51" t="s">
        <v>195</v>
      </c>
      <c r="T132" s="52" t="s">
        <v>196</v>
      </c>
      <c r="U132" s="139"/>
      <c r="V132" s="139"/>
      <c r="W132" s="139"/>
      <c r="X132" s="139"/>
      <c r="Y132" s="139"/>
      <c r="Z132" s="139"/>
      <c r="AA132" s="139"/>
      <c r="AB132" s="139"/>
      <c r="AC132" s="139"/>
      <c r="AD132" s="139"/>
      <c r="AE132" s="139"/>
    </row>
    <row r="133" spans="1:65" s="19" customFormat="1" ht="22.9" customHeight="1" x14ac:dyDescent="0.2">
      <c r="A133" s="17"/>
      <c r="B133" s="18"/>
      <c r="C133" s="58" t="s">
        <v>147</v>
      </c>
      <c r="D133" s="17"/>
      <c r="E133" s="17"/>
      <c r="F133" s="17"/>
      <c r="G133" s="17"/>
      <c r="H133" s="17"/>
      <c r="I133" s="17"/>
      <c r="J133" s="147">
        <f>BK133</f>
        <v>0</v>
      </c>
      <c r="K133" s="17"/>
      <c r="L133" s="18"/>
      <c r="M133" s="53"/>
      <c r="N133" s="44"/>
      <c r="O133" s="54"/>
      <c r="P133" s="148">
        <f>P134+P138</f>
        <v>0</v>
      </c>
      <c r="Q133" s="54"/>
      <c r="R133" s="148">
        <f>R134+R138</f>
        <v>0</v>
      </c>
      <c r="S133" s="54"/>
      <c r="T133" s="149">
        <f>T134+T138</f>
        <v>0</v>
      </c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T133" s="2" t="s">
        <v>75</v>
      </c>
      <c r="AU133" s="2" t="s">
        <v>152</v>
      </c>
      <c r="BK133" s="150">
        <f>BK134+BK138</f>
        <v>0</v>
      </c>
    </row>
    <row r="134" spans="1:65" s="151" customFormat="1" ht="25.9" customHeight="1" x14ac:dyDescent="0.2">
      <c r="B134" s="152"/>
      <c r="D134" s="153" t="s">
        <v>75</v>
      </c>
      <c r="E134" s="154" t="s">
        <v>197</v>
      </c>
      <c r="F134" s="154" t="s">
        <v>198</v>
      </c>
      <c r="I134" s="155"/>
      <c r="J134" s="156">
        <f>BK134</f>
        <v>0</v>
      </c>
      <c r="L134" s="152"/>
      <c r="M134" s="157"/>
      <c r="N134" s="158"/>
      <c r="O134" s="158"/>
      <c r="P134" s="159">
        <f>P135</f>
        <v>0</v>
      </c>
      <c r="Q134" s="158"/>
      <c r="R134" s="159">
        <f>R135</f>
        <v>0</v>
      </c>
      <c r="S134" s="158"/>
      <c r="T134" s="160">
        <f>T135</f>
        <v>0</v>
      </c>
      <c r="AR134" s="153" t="s">
        <v>84</v>
      </c>
      <c r="AT134" s="161" t="s">
        <v>75</v>
      </c>
      <c r="AU134" s="161" t="s">
        <v>76</v>
      </c>
      <c r="AY134" s="153" t="s">
        <v>199</v>
      </c>
      <c r="BK134" s="162">
        <f>BK135</f>
        <v>0</v>
      </c>
    </row>
    <row r="135" spans="1:65" s="151" customFormat="1" ht="22.9" customHeight="1" x14ac:dyDescent="0.2">
      <c r="B135" s="152"/>
      <c r="D135" s="153" t="s">
        <v>75</v>
      </c>
      <c r="E135" s="163" t="s">
        <v>243</v>
      </c>
      <c r="F135" s="163" t="s">
        <v>417</v>
      </c>
      <c r="I135" s="155"/>
      <c r="J135" s="164">
        <f>BK135</f>
        <v>0</v>
      </c>
      <c r="L135" s="152"/>
      <c r="M135" s="157"/>
      <c r="N135" s="158"/>
      <c r="O135" s="158"/>
      <c r="P135" s="159">
        <f>SUM(P136:P137)</f>
        <v>0</v>
      </c>
      <c r="Q135" s="158"/>
      <c r="R135" s="159">
        <f>SUM(R136:R137)</f>
        <v>0</v>
      </c>
      <c r="S135" s="158"/>
      <c r="T135" s="160">
        <f>SUM(T136:T137)</f>
        <v>0</v>
      </c>
      <c r="AR135" s="153" t="s">
        <v>84</v>
      </c>
      <c r="AT135" s="161" t="s">
        <v>75</v>
      </c>
      <c r="AU135" s="161" t="s">
        <v>84</v>
      </c>
      <c r="AY135" s="153" t="s">
        <v>199</v>
      </c>
      <c r="BK135" s="162">
        <f>SUM(BK136:BK137)</f>
        <v>0</v>
      </c>
    </row>
    <row r="136" spans="1:65" s="19" customFormat="1" ht="21.75" customHeight="1" x14ac:dyDescent="0.15">
      <c r="A136" s="17"/>
      <c r="B136" s="129"/>
      <c r="C136" s="165" t="s">
        <v>84</v>
      </c>
      <c r="D136" s="165" t="s">
        <v>201</v>
      </c>
      <c r="E136" s="166" t="s">
        <v>844</v>
      </c>
      <c r="F136" s="167" t="s">
        <v>566</v>
      </c>
      <c r="G136" s="168" t="s">
        <v>233</v>
      </c>
      <c r="H136" s="169">
        <v>0.127</v>
      </c>
      <c r="I136" s="170"/>
      <c r="J136" s="171">
        <f>ROUND(I136*H136,2)</f>
        <v>0</v>
      </c>
      <c r="K136" s="172"/>
      <c r="L136" s="18"/>
      <c r="M136" s="173"/>
      <c r="N136" s="174" t="s">
        <v>41</v>
      </c>
      <c r="O136" s="46"/>
      <c r="P136" s="175">
        <f>O136*H136</f>
        <v>0</v>
      </c>
      <c r="Q136" s="175">
        <v>0</v>
      </c>
      <c r="R136" s="175">
        <f>Q136*H136</f>
        <v>0</v>
      </c>
      <c r="S136" s="175">
        <v>0</v>
      </c>
      <c r="T136" s="176">
        <f>S136*H136</f>
        <v>0</v>
      </c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R136" s="177" t="s">
        <v>204</v>
      </c>
      <c r="AT136" s="177" t="s">
        <v>201</v>
      </c>
      <c r="AU136" s="177" t="s">
        <v>112</v>
      </c>
      <c r="AY136" s="2" t="s">
        <v>199</v>
      </c>
      <c r="BE136" s="86">
        <f>IF(N136="základná",J136,0)</f>
        <v>0</v>
      </c>
      <c r="BF136" s="86">
        <f>IF(N136="znížená",J136,0)</f>
        <v>0</v>
      </c>
      <c r="BG136" s="86">
        <f>IF(N136="zákl. prenesená",J136,0)</f>
        <v>0</v>
      </c>
      <c r="BH136" s="86">
        <f>IF(N136="zníž. prenesená",J136,0)</f>
        <v>0</v>
      </c>
      <c r="BI136" s="86">
        <f>IF(N136="nulová",J136,0)</f>
        <v>0</v>
      </c>
      <c r="BJ136" s="2" t="s">
        <v>112</v>
      </c>
      <c r="BK136" s="86">
        <f>ROUND(I136*H136,2)</f>
        <v>0</v>
      </c>
      <c r="BL136" s="2" t="s">
        <v>204</v>
      </c>
      <c r="BM136" s="177" t="s">
        <v>112</v>
      </c>
    </row>
    <row r="137" spans="1:65" s="19" customFormat="1" ht="21.75" customHeight="1" x14ac:dyDescent="0.15">
      <c r="A137" s="17"/>
      <c r="B137" s="129"/>
      <c r="C137" s="165" t="s">
        <v>112</v>
      </c>
      <c r="D137" s="165" t="s">
        <v>201</v>
      </c>
      <c r="E137" s="166" t="s">
        <v>845</v>
      </c>
      <c r="F137" s="167" t="s">
        <v>570</v>
      </c>
      <c r="G137" s="168" t="s">
        <v>233</v>
      </c>
      <c r="H137" s="169">
        <v>0.127</v>
      </c>
      <c r="I137" s="170"/>
      <c r="J137" s="171">
        <f>ROUND(I137*H137,2)</f>
        <v>0</v>
      </c>
      <c r="K137" s="172"/>
      <c r="L137" s="18"/>
      <c r="M137" s="173"/>
      <c r="N137" s="174" t="s">
        <v>41</v>
      </c>
      <c r="O137" s="46"/>
      <c r="P137" s="175">
        <f>O137*H137</f>
        <v>0</v>
      </c>
      <c r="Q137" s="175">
        <v>0</v>
      </c>
      <c r="R137" s="175">
        <f>Q137*H137</f>
        <v>0</v>
      </c>
      <c r="S137" s="175">
        <v>0</v>
      </c>
      <c r="T137" s="176">
        <f>S137*H137</f>
        <v>0</v>
      </c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R137" s="177" t="s">
        <v>204</v>
      </c>
      <c r="AT137" s="177" t="s">
        <v>201</v>
      </c>
      <c r="AU137" s="177" t="s">
        <v>112</v>
      </c>
      <c r="AY137" s="2" t="s">
        <v>199</v>
      </c>
      <c r="BE137" s="86">
        <f>IF(N137="základná",J137,0)</f>
        <v>0</v>
      </c>
      <c r="BF137" s="86">
        <f>IF(N137="znížená",J137,0)</f>
        <v>0</v>
      </c>
      <c r="BG137" s="86">
        <f>IF(N137="zákl. prenesená",J137,0)</f>
        <v>0</v>
      </c>
      <c r="BH137" s="86">
        <f>IF(N137="zníž. prenesená",J137,0)</f>
        <v>0</v>
      </c>
      <c r="BI137" s="86">
        <f>IF(N137="nulová",J137,0)</f>
        <v>0</v>
      </c>
      <c r="BJ137" s="2" t="s">
        <v>112</v>
      </c>
      <c r="BK137" s="86">
        <f>ROUND(I137*H137,2)</f>
        <v>0</v>
      </c>
      <c r="BL137" s="2" t="s">
        <v>204</v>
      </c>
      <c r="BM137" s="177" t="s">
        <v>204</v>
      </c>
    </row>
    <row r="138" spans="1:65" s="151" customFormat="1" ht="25.9" customHeight="1" x14ac:dyDescent="0.2">
      <c r="B138" s="152"/>
      <c r="D138" s="153" t="s">
        <v>75</v>
      </c>
      <c r="E138" s="154" t="s">
        <v>596</v>
      </c>
      <c r="F138" s="154" t="s">
        <v>597</v>
      </c>
      <c r="I138" s="155"/>
      <c r="J138" s="156">
        <f>BK138</f>
        <v>0</v>
      </c>
      <c r="L138" s="152"/>
      <c r="M138" s="157"/>
      <c r="N138" s="158"/>
      <c r="O138" s="158"/>
      <c r="P138" s="159">
        <f>P139+P140+P145+P162+P175</f>
        <v>0</v>
      </c>
      <c r="Q138" s="158"/>
      <c r="R138" s="159">
        <f>R139+R140+R145+R162+R175</f>
        <v>0</v>
      </c>
      <c r="S138" s="158"/>
      <c r="T138" s="160">
        <f>T139+T140+T145+T162+T175</f>
        <v>0</v>
      </c>
      <c r="AR138" s="153" t="s">
        <v>112</v>
      </c>
      <c r="AT138" s="161" t="s">
        <v>75</v>
      </c>
      <c r="AU138" s="161" t="s">
        <v>76</v>
      </c>
      <c r="AY138" s="153" t="s">
        <v>199</v>
      </c>
      <c r="BK138" s="162">
        <f>BK139+BK140+BK145+BK162+BK175</f>
        <v>0</v>
      </c>
    </row>
    <row r="139" spans="1:65" s="19" customFormat="1" ht="33" customHeight="1" x14ac:dyDescent="0.15">
      <c r="A139" s="17"/>
      <c r="B139" s="129"/>
      <c r="C139" s="165" t="s">
        <v>212</v>
      </c>
      <c r="D139" s="165" t="s">
        <v>201</v>
      </c>
      <c r="E139" s="166" t="s">
        <v>846</v>
      </c>
      <c r="F139" s="167" t="s">
        <v>847</v>
      </c>
      <c r="G139" s="168" t="s">
        <v>215</v>
      </c>
      <c r="H139" s="169">
        <v>8</v>
      </c>
      <c r="I139" s="170"/>
      <c r="J139" s="171">
        <f>ROUND(I139*H139,2)</f>
        <v>0</v>
      </c>
      <c r="K139" s="172"/>
      <c r="L139" s="18"/>
      <c r="M139" s="173"/>
      <c r="N139" s="174" t="s">
        <v>41</v>
      </c>
      <c r="O139" s="46"/>
      <c r="P139" s="175">
        <f>O139*H139</f>
        <v>0</v>
      </c>
      <c r="Q139" s="175">
        <v>0</v>
      </c>
      <c r="R139" s="175">
        <f>Q139*H139</f>
        <v>0</v>
      </c>
      <c r="S139" s="175">
        <v>0</v>
      </c>
      <c r="T139" s="176">
        <f>S139*H139</f>
        <v>0</v>
      </c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R139" s="177" t="s">
        <v>279</v>
      </c>
      <c r="AT139" s="177" t="s">
        <v>201</v>
      </c>
      <c r="AU139" s="177" t="s">
        <v>84</v>
      </c>
      <c r="AY139" s="2" t="s">
        <v>199</v>
      </c>
      <c r="BE139" s="86">
        <f>IF(N139="základná",J139,0)</f>
        <v>0</v>
      </c>
      <c r="BF139" s="86">
        <f>IF(N139="znížená",J139,0)</f>
        <v>0</v>
      </c>
      <c r="BG139" s="86">
        <f>IF(N139="zákl. prenesená",J139,0)</f>
        <v>0</v>
      </c>
      <c r="BH139" s="86">
        <f>IF(N139="zníž. prenesená",J139,0)</f>
        <v>0</v>
      </c>
      <c r="BI139" s="86">
        <f>IF(N139="nulová",J139,0)</f>
        <v>0</v>
      </c>
      <c r="BJ139" s="2" t="s">
        <v>112</v>
      </c>
      <c r="BK139" s="86">
        <f>ROUND(I139*H139,2)</f>
        <v>0</v>
      </c>
      <c r="BL139" s="2" t="s">
        <v>279</v>
      </c>
      <c r="BM139" s="177" t="s">
        <v>111</v>
      </c>
    </row>
    <row r="140" spans="1:65" s="151" customFormat="1" ht="22.9" customHeight="1" x14ac:dyDescent="0.2">
      <c r="B140" s="152"/>
      <c r="D140" s="153" t="s">
        <v>75</v>
      </c>
      <c r="E140" s="163" t="s">
        <v>848</v>
      </c>
      <c r="F140" s="163" t="s">
        <v>849</v>
      </c>
      <c r="I140" s="155"/>
      <c r="J140" s="164">
        <f>BK140</f>
        <v>0</v>
      </c>
      <c r="L140" s="152"/>
      <c r="M140" s="157"/>
      <c r="N140" s="158"/>
      <c r="O140" s="158"/>
      <c r="P140" s="159">
        <f>SUM(P141:P144)</f>
        <v>0</v>
      </c>
      <c r="Q140" s="158"/>
      <c r="R140" s="159">
        <f>SUM(R141:R144)</f>
        <v>0</v>
      </c>
      <c r="S140" s="158"/>
      <c r="T140" s="160">
        <f>SUM(T141:T144)</f>
        <v>0</v>
      </c>
      <c r="AR140" s="153" t="s">
        <v>112</v>
      </c>
      <c r="AT140" s="161" t="s">
        <v>75</v>
      </c>
      <c r="AU140" s="161" t="s">
        <v>84</v>
      </c>
      <c r="AY140" s="153" t="s">
        <v>199</v>
      </c>
      <c r="BK140" s="162">
        <f>SUM(BK141:BK144)</f>
        <v>0</v>
      </c>
    </row>
    <row r="141" spans="1:65" s="19" customFormat="1" ht="21.75" customHeight="1" x14ac:dyDescent="0.15">
      <c r="A141" s="17"/>
      <c r="B141" s="129"/>
      <c r="C141" s="165" t="s">
        <v>204</v>
      </c>
      <c r="D141" s="165" t="s">
        <v>201</v>
      </c>
      <c r="E141" s="166" t="s">
        <v>850</v>
      </c>
      <c r="F141" s="167" t="s">
        <v>851</v>
      </c>
      <c r="G141" s="168" t="s">
        <v>215</v>
      </c>
      <c r="H141" s="169">
        <v>20</v>
      </c>
      <c r="I141" s="170"/>
      <c r="J141" s="171">
        <f>ROUND(I141*H141,2)</f>
        <v>0</v>
      </c>
      <c r="K141" s="172"/>
      <c r="L141" s="18"/>
      <c r="M141" s="173"/>
      <c r="N141" s="174" t="s">
        <v>41</v>
      </c>
      <c r="O141" s="46"/>
      <c r="P141" s="175">
        <f>O141*H141</f>
        <v>0</v>
      </c>
      <c r="Q141" s="175">
        <v>0</v>
      </c>
      <c r="R141" s="175">
        <f>Q141*H141</f>
        <v>0</v>
      </c>
      <c r="S141" s="175">
        <v>0</v>
      </c>
      <c r="T141" s="176">
        <f>S141*H141</f>
        <v>0</v>
      </c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R141" s="177" t="s">
        <v>279</v>
      </c>
      <c r="AT141" s="177" t="s">
        <v>201</v>
      </c>
      <c r="AU141" s="177" t="s">
        <v>112</v>
      </c>
      <c r="AY141" s="2" t="s">
        <v>199</v>
      </c>
      <c r="BE141" s="86">
        <f>IF(N141="základná",J141,0)</f>
        <v>0</v>
      </c>
      <c r="BF141" s="86">
        <f>IF(N141="znížená",J141,0)</f>
        <v>0</v>
      </c>
      <c r="BG141" s="86">
        <f>IF(N141="zákl. prenesená",J141,0)</f>
        <v>0</v>
      </c>
      <c r="BH141" s="86">
        <f>IF(N141="zníž. prenesená",J141,0)</f>
        <v>0</v>
      </c>
      <c r="BI141" s="86">
        <f>IF(N141="nulová",J141,0)</f>
        <v>0</v>
      </c>
      <c r="BJ141" s="2" t="s">
        <v>112</v>
      </c>
      <c r="BK141" s="86">
        <f>ROUND(I141*H141,2)</f>
        <v>0</v>
      </c>
      <c r="BL141" s="2" t="s">
        <v>279</v>
      </c>
      <c r="BM141" s="177" t="s">
        <v>237</v>
      </c>
    </row>
    <row r="142" spans="1:65" s="19" customFormat="1" ht="21.75" customHeight="1" x14ac:dyDescent="0.15">
      <c r="A142" s="17"/>
      <c r="B142" s="129"/>
      <c r="C142" s="197" t="s">
        <v>223</v>
      </c>
      <c r="D142" s="197" t="s">
        <v>312</v>
      </c>
      <c r="E142" s="198" t="s">
        <v>852</v>
      </c>
      <c r="F142" s="199" t="s">
        <v>853</v>
      </c>
      <c r="G142" s="200" t="s">
        <v>215</v>
      </c>
      <c r="H142" s="201">
        <v>18</v>
      </c>
      <c r="I142" s="202"/>
      <c r="J142" s="203">
        <f>ROUND(I142*H142,2)</f>
        <v>0</v>
      </c>
      <c r="K142" s="204"/>
      <c r="L142" s="205"/>
      <c r="M142" s="206"/>
      <c r="N142" s="207" t="s">
        <v>41</v>
      </c>
      <c r="O142" s="46"/>
      <c r="P142" s="175">
        <f>O142*H142</f>
        <v>0</v>
      </c>
      <c r="Q142" s="175">
        <v>0</v>
      </c>
      <c r="R142" s="175">
        <f>Q142*H142</f>
        <v>0</v>
      </c>
      <c r="S142" s="175">
        <v>0</v>
      </c>
      <c r="T142" s="176">
        <f>S142*H142</f>
        <v>0</v>
      </c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R142" s="177" t="s">
        <v>386</v>
      </c>
      <c r="AT142" s="177" t="s">
        <v>312</v>
      </c>
      <c r="AU142" s="177" t="s">
        <v>112</v>
      </c>
      <c r="AY142" s="2" t="s">
        <v>199</v>
      </c>
      <c r="BE142" s="86">
        <f>IF(N142="základná",J142,0)</f>
        <v>0</v>
      </c>
      <c r="BF142" s="86">
        <f>IF(N142="znížená",J142,0)</f>
        <v>0</v>
      </c>
      <c r="BG142" s="86">
        <f>IF(N142="zákl. prenesená",J142,0)</f>
        <v>0</v>
      </c>
      <c r="BH142" s="86">
        <f>IF(N142="zníž. prenesená",J142,0)</f>
        <v>0</v>
      </c>
      <c r="BI142" s="86">
        <f>IF(N142="nulová",J142,0)</f>
        <v>0</v>
      </c>
      <c r="BJ142" s="2" t="s">
        <v>112</v>
      </c>
      <c r="BK142" s="86">
        <f>ROUND(I142*H142,2)</f>
        <v>0</v>
      </c>
      <c r="BL142" s="2" t="s">
        <v>279</v>
      </c>
      <c r="BM142" s="177" t="s">
        <v>248</v>
      </c>
    </row>
    <row r="143" spans="1:65" s="19" customFormat="1" ht="21.75" customHeight="1" x14ac:dyDescent="0.15">
      <c r="A143" s="17"/>
      <c r="B143" s="129"/>
      <c r="C143" s="197" t="s">
        <v>111</v>
      </c>
      <c r="D143" s="197" t="s">
        <v>312</v>
      </c>
      <c r="E143" s="198" t="s">
        <v>854</v>
      </c>
      <c r="F143" s="199" t="s">
        <v>855</v>
      </c>
      <c r="G143" s="200" t="s">
        <v>215</v>
      </c>
      <c r="H143" s="201">
        <v>2</v>
      </c>
      <c r="I143" s="202"/>
      <c r="J143" s="203">
        <f>ROUND(I143*H143,2)</f>
        <v>0</v>
      </c>
      <c r="K143" s="204"/>
      <c r="L143" s="205"/>
      <c r="M143" s="206"/>
      <c r="N143" s="207" t="s">
        <v>41</v>
      </c>
      <c r="O143" s="46"/>
      <c r="P143" s="175">
        <f>O143*H143</f>
        <v>0</v>
      </c>
      <c r="Q143" s="175">
        <v>0</v>
      </c>
      <c r="R143" s="175">
        <f>Q143*H143</f>
        <v>0</v>
      </c>
      <c r="S143" s="175">
        <v>0</v>
      </c>
      <c r="T143" s="176">
        <f>S143*H143</f>
        <v>0</v>
      </c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R143" s="177" t="s">
        <v>386</v>
      </c>
      <c r="AT143" s="177" t="s">
        <v>312</v>
      </c>
      <c r="AU143" s="177" t="s">
        <v>112</v>
      </c>
      <c r="AY143" s="2" t="s">
        <v>199</v>
      </c>
      <c r="BE143" s="86">
        <f>IF(N143="základná",J143,0)</f>
        <v>0</v>
      </c>
      <c r="BF143" s="86">
        <f>IF(N143="znížená",J143,0)</f>
        <v>0</v>
      </c>
      <c r="BG143" s="86">
        <f>IF(N143="zákl. prenesená",J143,0)</f>
        <v>0</v>
      </c>
      <c r="BH143" s="86">
        <f>IF(N143="zníž. prenesená",J143,0)</f>
        <v>0</v>
      </c>
      <c r="BI143" s="86">
        <f>IF(N143="nulová",J143,0)</f>
        <v>0</v>
      </c>
      <c r="BJ143" s="2" t="s">
        <v>112</v>
      </c>
      <c r="BK143" s="86">
        <f>ROUND(I143*H143,2)</f>
        <v>0</v>
      </c>
      <c r="BL143" s="2" t="s">
        <v>279</v>
      </c>
      <c r="BM143" s="177" t="s">
        <v>257</v>
      </c>
    </row>
    <row r="144" spans="1:65" s="19" customFormat="1" ht="21.75" customHeight="1" x14ac:dyDescent="0.15">
      <c r="A144" s="17"/>
      <c r="B144" s="129"/>
      <c r="C144" s="165" t="s">
        <v>230</v>
      </c>
      <c r="D144" s="165" t="s">
        <v>201</v>
      </c>
      <c r="E144" s="166" t="s">
        <v>856</v>
      </c>
      <c r="F144" s="167" t="s">
        <v>857</v>
      </c>
      <c r="G144" s="168" t="s">
        <v>233</v>
      </c>
      <c r="H144" s="169">
        <v>2E-3</v>
      </c>
      <c r="I144" s="170"/>
      <c r="J144" s="171">
        <f>ROUND(I144*H144,2)</f>
        <v>0</v>
      </c>
      <c r="K144" s="172"/>
      <c r="L144" s="18"/>
      <c r="M144" s="173"/>
      <c r="N144" s="174" t="s">
        <v>41</v>
      </c>
      <c r="O144" s="46"/>
      <c r="P144" s="175">
        <f>O144*H144</f>
        <v>0</v>
      </c>
      <c r="Q144" s="175">
        <v>0</v>
      </c>
      <c r="R144" s="175">
        <f>Q144*H144</f>
        <v>0</v>
      </c>
      <c r="S144" s="175">
        <v>0</v>
      </c>
      <c r="T144" s="176">
        <f>S144*H144</f>
        <v>0</v>
      </c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R144" s="177" t="s">
        <v>279</v>
      </c>
      <c r="AT144" s="177" t="s">
        <v>201</v>
      </c>
      <c r="AU144" s="177" t="s">
        <v>112</v>
      </c>
      <c r="AY144" s="2" t="s">
        <v>199</v>
      </c>
      <c r="BE144" s="86">
        <f>IF(N144="základná",J144,0)</f>
        <v>0</v>
      </c>
      <c r="BF144" s="86">
        <f>IF(N144="znížená",J144,0)</f>
        <v>0</v>
      </c>
      <c r="BG144" s="86">
        <f>IF(N144="zákl. prenesená",J144,0)</f>
        <v>0</v>
      </c>
      <c r="BH144" s="86">
        <f>IF(N144="zníž. prenesená",J144,0)</f>
        <v>0</v>
      </c>
      <c r="BI144" s="86">
        <f>IF(N144="nulová",J144,0)</f>
        <v>0</v>
      </c>
      <c r="BJ144" s="2" t="s">
        <v>112</v>
      </c>
      <c r="BK144" s="86">
        <f>ROUND(I144*H144,2)</f>
        <v>0</v>
      </c>
      <c r="BL144" s="2" t="s">
        <v>279</v>
      </c>
      <c r="BM144" s="177" t="s">
        <v>267</v>
      </c>
    </row>
    <row r="145" spans="1:65" s="151" customFormat="1" ht="22.9" customHeight="1" x14ac:dyDescent="0.2">
      <c r="B145" s="152"/>
      <c r="D145" s="153" t="s">
        <v>75</v>
      </c>
      <c r="E145" s="163" t="s">
        <v>858</v>
      </c>
      <c r="F145" s="163" t="s">
        <v>859</v>
      </c>
      <c r="I145" s="155"/>
      <c r="J145" s="164">
        <f>BK145</f>
        <v>0</v>
      </c>
      <c r="L145" s="152"/>
      <c r="M145" s="157"/>
      <c r="N145" s="158"/>
      <c r="O145" s="158"/>
      <c r="P145" s="159">
        <f>SUM(P146:P161)</f>
        <v>0</v>
      </c>
      <c r="Q145" s="158"/>
      <c r="R145" s="159">
        <f>SUM(R146:R161)</f>
        <v>0</v>
      </c>
      <c r="S145" s="158"/>
      <c r="T145" s="160">
        <f>SUM(T146:T161)</f>
        <v>0</v>
      </c>
      <c r="AR145" s="153" t="s">
        <v>112</v>
      </c>
      <c r="AT145" s="161" t="s">
        <v>75</v>
      </c>
      <c r="AU145" s="161" t="s">
        <v>84</v>
      </c>
      <c r="AY145" s="153" t="s">
        <v>199</v>
      </c>
      <c r="BK145" s="162">
        <f>SUM(BK146:BK161)</f>
        <v>0</v>
      </c>
    </row>
    <row r="146" spans="1:65" s="19" customFormat="1" ht="21.75" customHeight="1" x14ac:dyDescent="0.15">
      <c r="A146" s="17"/>
      <c r="B146" s="129"/>
      <c r="C146" s="165" t="s">
        <v>237</v>
      </c>
      <c r="D146" s="165" t="s">
        <v>201</v>
      </c>
      <c r="E146" s="166" t="s">
        <v>860</v>
      </c>
      <c r="F146" s="167" t="s">
        <v>861</v>
      </c>
      <c r="G146" s="168" t="s">
        <v>240</v>
      </c>
      <c r="H146" s="169">
        <v>1</v>
      </c>
      <c r="I146" s="170"/>
      <c r="J146" s="171">
        <f t="shared" ref="J146:J161" si="5">ROUND(I146*H146,2)</f>
        <v>0</v>
      </c>
      <c r="K146" s="172"/>
      <c r="L146" s="18"/>
      <c r="M146" s="173"/>
      <c r="N146" s="174" t="s">
        <v>41</v>
      </c>
      <c r="O146" s="46"/>
      <c r="P146" s="175">
        <f t="shared" ref="P146:P161" si="6">O146*H146</f>
        <v>0</v>
      </c>
      <c r="Q146" s="175">
        <v>0</v>
      </c>
      <c r="R146" s="175">
        <f t="shared" ref="R146:R161" si="7">Q146*H146</f>
        <v>0</v>
      </c>
      <c r="S146" s="175">
        <v>0</v>
      </c>
      <c r="T146" s="176">
        <f t="shared" ref="T146:T161" si="8">S146*H146</f>
        <v>0</v>
      </c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R146" s="177" t="s">
        <v>279</v>
      </c>
      <c r="AT146" s="177" t="s">
        <v>201</v>
      </c>
      <c r="AU146" s="177" t="s">
        <v>112</v>
      </c>
      <c r="AY146" s="2" t="s">
        <v>199</v>
      </c>
      <c r="BE146" s="86">
        <f t="shared" ref="BE146:BE161" si="9">IF(N146="základná",J146,0)</f>
        <v>0</v>
      </c>
      <c r="BF146" s="86">
        <f t="shared" ref="BF146:BF161" si="10">IF(N146="znížená",J146,0)</f>
        <v>0</v>
      </c>
      <c r="BG146" s="86">
        <f t="shared" ref="BG146:BG161" si="11">IF(N146="zákl. prenesená",J146,0)</f>
        <v>0</v>
      </c>
      <c r="BH146" s="86">
        <f t="shared" ref="BH146:BH161" si="12">IF(N146="zníž. prenesená",J146,0)</f>
        <v>0</v>
      </c>
      <c r="BI146" s="86">
        <f t="shared" ref="BI146:BI161" si="13">IF(N146="nulová",J146,0)</f>
        <v>0</v>
      </c>
      <c r="BJ146" s="2" t="s">
        <v>112</v>
      </c>
      <c r="BK146" s="86">
        <f t="shared" ref="BK146:BK161" si="14">ROUND(I146*H146,2)</f>
        <v>0</v>
      </c>
      <c r="BL146" s="2" t="s">
        <v>279</v>
      </c>
      <c r="BM146" s="177" t="s">
        <v>279</v>
      </c>
    </row>
    <row r="147" spans="1:65" s="19" customFormat="1" ht="21.75" customHeight="1" x14ac:dyDescent="0.15">
      <c r="A147" s="17"/>
      <c r="B147" s="129"/>
      <c r="C147" s="165" t="s">
        <v>243</v>
      </c>
      <c r="D147" s="165" t="s">
        <v>201</v>
      </c>
      <c r="E147" s="166" t="s">
        <v>862</v>
      </c>
      <c r="F147" s="167" t="s">
        <v>863</v>
      </c>
      <c r="G147" s="168" t="s">
        <v>240</v>
      </c>
      <c r="H147" s="169">
        <v>2</v>
      </c>
      <c r="I147" s="170"/>
      <c r="J147" s="171">
        <f t="shared" si="5"/>
        <v>0</v>
      </c>
      <c r="K147" s="172"/>
      <c r="L147" s="18"/>
      <c r="M147" s="173"/>
      <c r="N147" s="174" t="s">
        <v>41</v>
      </c>
      <c r="O147" s="46"/>
      <c r="P147" s="175">
        <f t="shared" si="6"/>
        <v>0</v>
      </c>
      <c r="Q147" s="175">
        <v>0</v>
      </c>
      <c r="R147" s="175">
        <f t="shared" si="7"/>
        <v>0</v>
      </c>
      <c r="S147" s="175">
        <v>0</v>
      </c>
      <c r="T147" s="176">
        <f t="shared" si="8"/>
        <v>0</v>
      </c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R147" s="177" t="s">
        <v>279</v>
      </c>
      <c r="AT147" s="177" t="s">
        <v>201</v>
      </c>
      <c r="AU147" s="177" t="s">
        <v>112</v>
      </c>
      <c r="AY147" s="2" t="s">
        <v>199</v>
      </c>
      <c r="BE147" s="86">
        <f t="shared" si="9"/>
        <v>0</v>
      </c>
      <c r="BF147" s="86">
        <f t="shared" si="10"/>
        <v>0</v>
      </c>
      <c r="BG147" s="86">
        <f t="shared" si="11"/>
        <v>0</v>
      </c>
      <c r="BH147" s="86">
        <f t="shared" si="12"/>
        <v>0</v>
      </c>
      <c r="BI147" s="86">
        <f t="shared" si="13"/>
        <v>0</v>
      </c>
      <c r="BJ147" s="2" t="s">
        <v>112</v>
      </c>
      <c r="BK147" s="86">
        <f t="shared" si="14"/>
        <v>0</v>
      </c>
      <c r="BL147" s="2" t="s">
        <v>279</v>
      </c>
      <c r="BM147" s="177" t="s">
        <v>296</v>
      </c>
    </row>
    <row r="148" spans="1:65" s="19" customFormat="1" ht="21.75" customHeight="1" x14ac:dyDescent="0.15">
      <c r="A148" s="17"/>
      <c r="B148" s="129"/>
      <c r="C148" s="197" t="s">
        <v>248</v>
      </c>
      <c r="D148" s="197" t="s">
        <v>312</v>
      </c>
      <c r="E148" s="198" t="s">
        <v>864</v>
      </c>
      <c r="F148" s="199" t="s">
        <v>865</v>
      </c>
      <c r="G148" s="200" t="s">
        <v>240</v>
      </c>
      <c r="H148" s="201">
        <v>1</v>
      </c>
      <c r="I148" s="202"/>
      <c r="J148" s="203">
        <f t="shared" si="5"/>
        <v>0</v>
      </c>
      <c r="K148" s="204"/>
      <c r="L148" s="205"/>
      <c r="M148" s="206"/>
      <c r="N148" s="207" t="s">
        <v>41</v>
      </c>
      <c r="O148" s="46"/>
      <c r="P148" s="175">
        <f t="shared" si="6"/>
        <v>0</v>
      </c>
      <c r="Q148" s="175">
        <v>0</v>
      </c>
      <c r="R148" s="175">
        <f t="shared" si="7"/>
        <v>0</v>
      </c>
      <c r="S148" s="175">
        <v>0</v>
      </c>
      <c r="T148" s="176">
        <f t="shared" si="8"/>
        <v>0</v>
      </c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R148" s="177" t="s">
        <v>386</v>
      </c>
      <c r="AT148" s="177" t="s">
        <v>312</v>
      </c>
      <c r="AU148" s="177" t="s">
        <v>112</v>
      </c>
      <c r="AY148" s="2" t="s">
        <v>199</v>
      </c>
      <c r="BE148" s="86">
        <f t="shared" si="9"/>
        <v>0</v>
      </c>
      <c r="BF148" s="86">
        <f t="shared" si="10"/>
        <v>0</v>
      </c>
      <c r="BG148" s="86">
        <f t="shared" si="11"/>
        <v>0</v>
      </c>
      <c r="BH148" s="86">
        <f t="shared" si="12"/>
        <v>0</v>
      </c>
      <c r="BI148" s="86">
        <f t="shared" si="13"/>
        <v>0</v>
      </c>
      <c r="BJ148" s="2" t="s">
        <v>112</v>
      </c>
      <c r="BK148" s="86">
        <f t="shared" si="14"/>
        <v>0</v>
      </c>
      <c r="BL148" s="2" t="s">
        <v>279</v>
      </c>
      <c r="BM148" s="177" t="s">
        <v>6</v>
      </c>
    </row>
    <row r="149" spans="1:65" s="19" customFormat="1" ht="21.75" customHeight="1" x14ac:dyDescent="0.15">
      <c r="A149" s="17"/>
      <c r="B149" s="129"/>
      <c r="C149" s="165" t="s">
        <v>252</v>
      </c>
      <c r="D149" s="165" t="s">
        <v>201</v>
      </c>
      <c r="E149" s="166" t="s">
        <v>866</v>
      </c>
      <c r="F149" s="167" t="s">
        <v>867</v>
      </c>
      <c r="G149" s="168" t="s">
        <v>215</v>
      </c>
      <c r="H149" s="169">
        <v>3</v>
      </c>
      <c r="I149" s="170"/>
      <c r="J149" s="171">
        <f t="shared" si="5"/>
        <v>0</v>
      </c>
      <c r="K149" s="172"/>
      <c r="L149" s="18"/>
      <c r="M149" s="173"/>
      <c r="N149" s="174" t="s">
        <v>41</v>
      </c>
      <c r="O149" s="46"/>
      <c r="P149" s="175">
        <f t="shared" si="6"/>
        <v>0</v>
      </c>
      <c r="Q149" s="175">
        <v>0</v>
      </c>
      <c r="R149" s="175">
        <f t="shared" si="7"/>
        <v>0</v>
      </c>
      <c r="S149" s="175">
        <v>0</v>
      </c>
      <c r="T149" s="176">
        <f t="shared" si="8"/>
        <v>0</v>
      </c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R149" s="177" t="s">
        <v>279</v>
      </c>
      <c r="AT149" s="177" t="s">
        <v>201</v>
      </c>
      <c r="AU149" s="177" t="s">
        <v>112</v>
      </c>
      <c r="AY149" s="2" t="s">
        <v>199</v>
      </c>
      <c r="BE149" s="86">
        <f t="shared" si="9"/>
        <v>0</v>
      </c>
      <c r="BF149" s="86">
        <f t="shared" si="10"/>
        <v>0</v>
      </c>
      <c r="BG149" s="86">
        <f t="shared" si="11"/>
        <v>0</v>
      </c>
      <c r="BH149" s="86">
        <f t="shared" si="12"/>
        <v>0</v>
      </c>
      <c r="BI149" s="86">
        <f t="shared" si="13"/>
        <v>0</v>
      </c>
      <c r="BJ149" s="2" t="s">
        <v>112</v>
      </c>
      <c r="BK149" s="86">
        <f t="shared" si="14"/>
        <v>0</v>
      </c>
      <c r="BL149" s="2" t="s">
        <v>279</v>
      </c>
      <c r="BM149" s="177" t="s">
        <v>318</v>
      </c>
    </row>
    <row r="150" spans="1:65" s="19" customFormat="1" ht="21.75" customHeight="1" x14ac:dyDescent="0.15">
      <c r="A150" s="17"/>
      <c r="B150" s="129"/>
      <c r="C150" s="165" t="s">
        <v>257</v>
      </c>
      <c r="D150" s="165" t="s">
        <v>201</v>
      </c>
      <c r="E150" s="166" t="s">
        <v>868</v>
      </c>
      <c r="F150" s="167" t="s">
        <v>869</v>
      </c>
      <c r="G150" s="168" t="s">
        <v>215</v>
      </c>
      <c r="H150" s="169">
        <v>3</v>
      </c>
      <c r="I150" s="170"/>
      <c r="J150" s="171">
        <f t="shared" si="5"/>
        <v>0</v>
      </c>
      <c r="K150" s="172"/>
      <c r="L150" s="18"/>
      <c r="M150" s="173"/>
      <c r="N150" s="174" t="s">
        <v>41</v>
      </c>
      <c r="O150" s="46"/>
      <c r="P150" s="175">
        <f t="shared" si="6"/>
        <v>0</v>
      </c>
      <c r="Q150" s="175">
        <v>0</v>
      </c>
      <c r="R150" s="175">
        <f t="shared" si="7"/>
        <v>0</v>
      </c>
      <c r="S150" s="175">
        <v>0</v>
      </c>
      <c r="T150" s="176">
        <f t="shared" si="8"/>
        <v>0</v>
      </c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R150" s="177" t="s">
        <v>279</v>
      </c>
      <c r="AT150" s="177" t="s">
        <v>201</v>
      </c>
      <c r="AU150" s="177" t="s">
        <v>112</v>
      </c>
      <c r="AY150" s="2" t="s">
        <v>199</v>
      </c>
      <c r="BE150" s="86">
        <f t="shared" si="9"/>
        <v>0</v>
      </c>
      <c r="BF150" s="86">
        <f t="shared" si="10"/>
        <v>0</v>
      </c>
      <c r="BG150" s="86">
        <f t="shared" si="11"/>
        <v>0</v>
      </c>
      <c r="BH150" s="86">
        <f t="shared" si="12"/>
        <v>0</v>
      </c>
      <c r="BI150" s="86">
        <f t="shared" si="13"/>
        <v>0</v>
      </c>
      <c r="BJ150" s="2" t="s">
        <v>112</v>
      </c>
      <c r="BK150" s="86">
        <f t="shared" si="14"/>
        <v>0</v>
      </c>
      <c r="BL150" s="2" t="s">
        <v>279</v>
      </c>
      <c r="BM150" s="177" t="s">
        <v>331</v>
      </c>
    </row>
    <row r="151" spans="1:65" s="19" customFormat="1" ht="21.75" customHeight="1" x14ac:dyDescent="0.15">
      <c r="A151" s="17"/>
      <c r="B151" s="129"/>
      <c r="C151" s="165" t="s">
        <v>262</v>
      </c>
      <c r="D151" s="165" t="s">
        <v>201</v>
      </c>
      <c r="E151" s="166" t="s">
        <v>870</v>
      </c>
      <c r="F151" s="167" t="s">
        <v>871</v>
      </c>
      <c r="G151" s="168" t="s">
        <v>215</v>
      </c>
      <c r="H151" s="169">
        <v>5</v>
      </c>
      <c r="I151" s="170"/>
      <c r="J151" s="171">
        <f t="shared" si="5"/>
        <v>0</v>
      </c>
      <c r="K151" s="172"/>
      <c r="L151" s="18"/>
      <c r="M151" s="173"/>
      <c r="N151" s="174" t="s">
        <v>41</v>
      </c>
      <c r="O151" s="46"/>
      <c r="P151" s="175">
        <f t="shared" si="6"/>
        <v>0</v>
      </c>
      <c r="Q151" s="175">
        <v>0</v>
      </c>
      <c r="R151" s="175">
        <f t="shared" si="7"/>
        <v>0</v>
      </c>
      <c r="S151" s="175">
        <v>0</v>
      </c>
      <c r="T151" s="176">
        <f t="shared" si="8"/>
        <v>0</v>
      </c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R151" s="177" t="s">
        <v>279</v>
      </c>
      <c r="AT151" s="177" t="s">
        <v>201</v>
      </c>
      <c r="AU151" s="177" t="s">
        <v>112</v>
      </c>
      <c r="AY151" s="2" t="s">
        <v>199</v>
      </c>
      <c r="BE151" s="86">
        <f t="shared" si="9"/>
        <v>0</v>
      </c>
      <c r="BF151" s="86">
        <f t="shared" si="10"/>
        <v>0</v>
      </c>
      <c r="BG151" s="86">
        <f t="shared" si="11"/>
        <v>0</v>
      </c>
      <c r="BH151" s="86">
        <f t="shared" si="12"/>
        <v>0</v>
      </c>
      <c r="BI151" s="86">
        <f t="shared" si="13"/>
        <v>0</v>
      </c>
      <c r="BJ151" s="2" t="s">
        <v>112</v>
      </c>
      <c r="BK151" s="86">
        <f t="shared" si="14"/>
        <v>0</v>
      </c>
      <c r="BL151" s="2" t="s">
        <v>279</v>
      </c>
      <c r="BM151" s="177" t="s">
        <v>345</v>
      </c>
    </row>
    <row r="152" spans="1:65" s="19" customFormat="1" ht="21.75" customHeight="1" x14ac:dyDescent="0.15">
      <c r="A152" s="17"/>
      <c r="B152" s="129"/>
      <c r="C152" s="165" t="s">
        <v>267</v>
      </c>
      <c r="D152" s="165" t="s">
        <v>201</v>
      </c>
      <c r="E152" s="166" t="s">
        <v>872</v>
      </c>
      <c r="F152" s="167" t="s">
        <v>873</v>
      </c>
      <c r="G152" s="168" t="s">
        <v>215</v>
      </c>
      <c r="H152" s="169">
        <v>2</v>
      </c>
      <c r="I152" s="170"/>
      <c r="J152" s="171">
        <f t="shared" si="5"/>
        <v>0</v>
      </c>
      <c r="K152" s="172"/>
      <c r="L152" s="18"/>
      <c r="M152" s="173"/>
      <c r="N152" s="174" t="s">
        <v>41</v>
      </c>
      <c r="O152" s="46"/>
      <c r="P152" s="175">
        <f t="shared" si="6"/>
        <v>0</v>
      </c>
      <c r="Q152" s="175">
        <v>0</v>
      </c>
      <c r="R152" s="175">
        <f t="shared" si="7"/>
        <v>0</v>
      </c>
      <c r="S152" s="175">
        <v>0</v>
      </c>
      <c r="T152" s="176">
        <f t="shared" si="8"/>
        <v>0</v>
      </c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R152" s="177" t="s">
        <v>279</v>
      </c>
      <c r="AT152" s="177" t="s">
        <v>201</v>
      </c>
      <c r="AU152" s="177" t="s">
        <v>112</v>
      </c>
      <c r="AY152" s="2" t="s">
        <v>199</v>
      </c>
      <c r="BE152" s="86">
        <f t="shared" si="9"/>
        <v>0</v>
      </c>
      <c r="BF152" s="86">
        <f t="shared" si="10"/>
        <v>0</v>
      </c>
      <c r="BG152" s="86">
        <f t="shared" si="11"/>
        <v>0</v>
      </c>
      <c r="BH152" s="86">
        <f t="shared" si="12"/>
        <v>0</v>
      </c>
      <c r="BI152" s="86">
        <f t="shared" si="13"/>
        <v>0</v>
      </c>
      <c r="BJ152" s="2" t="s">
        <v>112</v>
      </c>
      <c r="BK152" s="86">
        <f t="shared" si="14"/>
        <v>0</v>
      </c>
      <c r="BL152" s="2" t="s">
        <v>279</v>
      </c>
      <c r="BM152" s="177" t="s">
        <v>364</v>
      </c>
    </row>
    <row r="153" spans="1:65" s="19" customFormat="1" ht="33" customHeight="1" x14ac:dyDescent="0.15">
      <c r="A153" s="17"/>
      <c r="B153" s="129"/>
      <c r="C153" s="165" t="s">
        <v>273</v>
      </c>
      <c r="D153" s="165" t="s">
        <v>201</v>
      </c>
      <c r="E153" s="166" t="s">
        <v>874</v>
      </c>
      <c r="F153" s="167" t="s">
        <v>875</v>
      </c>
      <c r="G153" s="168" t="s">
        <v>215</v>
      </c>
      <c r="H153" s="169">
        <v>2</v>
      </c>
      <c r="I153" s="170"/>
      <c r="J153" s="171">
        <f t="shared" si="5"/>
        <v>0</v>
      </c>
      <c r="K153" s="172"/>
      <c r="L153" s="18"/>
      <c r="M153" s="173"/>
      <c r="N153" s="174" t="s">
        <v>41</v>
      </c>
      <c r="O153" s="46"/>
      <c r="P153" s="175">
        <f t="shared" si="6"/>
        <v>0</v>
      </c>
      <c r="Q153" s="175">
        <v>0</v>
      </c>
      <c r="R153" s="175">
        <f t="shared" si="7"/>
        <v>0</v>
      </c>
      <c r="S153" s="175">
        <v>0</v>
      </c>
      <c r="T153" s="176">
        <f t="shared" si="8"/>
        <v>0</v>
      </c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R153" s="177" t="s">
        <v>279</v>
      </c>
      <c r="AT153" s="177" t="s">
        <v>201</v>
      </c>
      <c r="AU153" s="177" t="s">
        <v>112</v>
      </c>
      <c r="AY153" s="2" t="s">
        <v>199</v>
      </c>
      <c r="BE153" s="86">
        <f t="shared" si="9"/>
        <v>0</v>
      </c>
      <c r="BF153" s="86">
        <f t="shared" si="10"/>
        <v>0</v>
      </c>
      <c r="BG153" s="86">
        <f t="shared" si="11"/>
        <v>0</v>
      </c>
      <c r="BH153" s="86">
        <f t="shared" si="12"/>
        <v>0</v>
      </c>
      <c r="BI153" s="86">
        <f t="shared" si="13"/>
        <v>0</v>
      </c>
      <c r="BJ153" s="2" t="s">
        <v>112</v>
      </c>
      <c r="BK153" s="86">
        <f t="shared" si="14"/>
        <v>0</v>
      </c>
      <c r="BL153" s="2" t="s">
        <v>279</v>
      </c>
      <c r="BM153" s="177" t="s">
        <v>373</v>
      </c>
    </row>
    <row r="154" spans="1:65" s="19" customFormat="1" ht="21.75" customHeight="1" x14ac:dyDescent="0.15">
      <c r="A154" s="17"/>
      <c r="B154" s="129"/>
      <c r="C154" s="165" t="s">
        <v>279</v>
      </c>
      <c r="D154" s="165" t="s">
        <v>201</v>
      </c>
      <c r="E154" s="166" t="s">
        <v>876</v>
      </c>
      <c r="F154" s="167" t="s">
        <v>877</v>
      </c>
      <c r="G154" s="168" t="s">
        <v>240</v>
      </c>
      <c r="H154" s="169">
        <v>2</v>
      </c>
      <c r="I154" s="170"/>
      <c r="J154" s="171">
        <f t="shared" si="5"/>
        <v>0</v>
      </c>
      <c r="K154" s="172"/>
      <c r="L154" s="18"/>
      <c r="M154" s="173"/>
      <c r="N154" s="174" t="s">
        <v>41</v>
      </c>
      <c r="O154" s="46"/>
      <c r="P154" s="175">
        <f t="shared" si="6"/>
        <v>0</v>
      </c>
      <c r="Q154" s="175">
        <v>0</v>
      </c>
      <c r="R154" s="175">
        <f t="shared" si="7"/>
        <v>0</v>
      </c>
      <c r="S154" s="175">
        <v>0</v>
      </c>
      <c r="T154" s="176">
        <f t="shared" si="8"/>
        <v>0</v>
      </c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R154" s="177" t="s">
        <v>279</v>
      </c>
      <c r="AT154" s="177" t="s">
        <v>201</v>
      </c>
      <c r="AU154" s="177" t="s">
        <v>112</v>
      </c>
      <c r="AY154" s="2" t="s">
        <v>199</v>
      </c>
      <c r="BE154" s="86">
        <f t="shared" si="9"/>
        <v>0</v>
      </c>
      <c r="BF154" s="86">
        <f t="shared" si="10"/>
        <v>0</v>
      </c>
      <c r="BG154" s="86">
        <f t="shared" si="11"/>
        <v>0</v>
      </c>
      <c r="BH154" s="86">
        <f t="shared" si="12"/>
        <v>0</v>
      </c>
      <c r="BI154" s="86">
        <f t="shared" si="13"/>
        <v>0</v>
      </c>
      <c r="BJ154" s="2" t="s">
        <v>112</v>
      </c>
      <c r="BK154" s="86">
        <f t="shared" si="14"/>
        <v>0</v>
      </c>
      <c r="BL154" s="2" t="s">
        <v>279</v>
      </c>
      <c r="BM154" s="177" t="s">
        <v>386</v>
      </c>
    </row>
    <row r="155" spans="1:65" s="19" customFormat="1" ht="44.25" customHeight="1" x14ac:dyDescent="0.15">
      <c r="A155" s="17"/>
      <c r="B155" s="129"/>
      <c r="C155" s="197" t="s">
        <v>289</v>
      </c>
      <c r="D155" s="197" t="s">
        <v>312</v>
      </c>
      <c r="E155" s="198" t="s">
        <v>878</v>
      </c>
      <c r="F155" s="199" t="s">
        <v>879</v>
      </c>
      <c r="G155" s="200" t="s">
        <v>240</v>
      </c>
      <c r="H155" s="201">
        <v>2</v>
      </c>
      <c r="I155" s="202"/>
      <c r="J155" s="203">
        <f t="shared" si="5"/>
        <v>0</v>
      </c>
      <c r="K155" s="204"/>
      <c r="L155" s="205"/>
      <c r="M155" s="206"/>
      <c r="N155" s="207" t="s">
        <v>41</v>
      </c>
      <c r="O155" s="46"/>
      <c r="P155" s="175">
        <f t="shared" si="6"/>
        <v>0</v>
      </c>
      <c r="Q155" s="175">
        <v>0</v>
      </c>
      <c r="R155" s="175">
        <f t="shared" si="7"/>
        <v>0</v>
      </c>
      <c r="S155" s="175">
        <v>0</v>
      </c>
      <c r="T155" s="176">
        <f t="shared" si="8"/>
        <v>0</v>
      </c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R155" s="177" t="s">
        <v>386</v>
      </c>
      <c r="AT155" s="177" t="s">
        <v>312</v>
      </c>
      <c r="AU155" s="177" t="s">
        <v>112</v>
      </c>
      <c r="AY155" s="2" t="s">
        <v>199</v>
      </c>
      <c r="BE155" s="86">
        <f t="shared" si="9"/>
        <v>0</v>
      </c>
      <c r="BF155" s="86">
        <f t="shared" si="10"/>
        <v>0</v>
      </c>
      <c r="BG155" s="86">
        <f t="shared" si="11"/>
        <v>0</v>
      </c>
      <c r="BH155" s="86">
        <f t="shared" si="12"/>
        <v>0</v>
      </c>
      <c r="BI155" s="86">
        <f t="shared" si="13"/>
        <v>0</v>
      </c>
      <c r="BJ155" s="2" t="s">
        <v>112</v>
      </c>
      <c r="BK155" s="86">
        <f t="shared" si="14"/>
        <v>0</v>
      </c>
      <c r="BL155" s="2" t="s">
        <v>279</v>
      </c>
      <c r="BM155" s="177" t="s">
        <v>398</v>
      </c>
    </row>
    <row r="156" spans="1:65" s="19" customFormat="1" ht="21.75" customHeight="1" x14ac:dyDescent="0.15">
      <c r="A156" s="17"/>
      <c r="B156" s="129"/>
      <c r="C156" s="165" t="s">
        <v>296</v>
      </c>
      <c r="D156" s="165" t="s">
        <v>201</v>
      </c>
      <c r="E156" s="166" t="s">
        <v>880</v>
      </c>
      <c r="F156" s="167" t="s">
        <v>881</v>
      </c>
      <c r="G156" s="168" t="s">
        <v>240</v>
      </c>
      <c r="H156" s="169">
        <v>3</v>
      </c>
      <c r="I156" s="170"/>
      <c r="J156" s="171">
        <f t="shared" si="5"/>
        <v>0</v>
      </c>
      <c r="K156" s="172"/>
      <c r="L156" s="18"/>
      <c r="M156" s="173"/>
      <c r="N156" s="174" t="s">
        <v>41</v>
      </c>
      <c r="O156" s="46"/>
      <c r="P156" s="175">
        <f t="shared" si="6"/>
        <v>0</v>
      </c>
      <c r="Q156" s="175">
        <v>0</v>
      </c>
      <c r="R156" s="175">
        <f t="shared" si="7"/>
        <v>0</v>
      </c>
      <c r="S156" s="175">
        <v>0</v>
      </c>
      <c r="T156" s="176">
        <f t="shared" si="8"/>
        <v>0</v>
      </c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R156" s="177" t="s">
        <v>279</v>
      </c>
      <c r="AT156" s="177" t="s">
        <v>201</v>
      </c>
      <c r="AU156" s="177" t="s">
        <v>112</v>
      </c>
      <c r="AY156" s="2" t="s">
        <v>199</v>
      </c>
      <c r="BE156" s="86">
        <f t="shared" si="9"/>
        <v>0</v>
      </c>
      <c r="BF156" s="86">
        <f t="shared" si="10"/>
        <v>0</v>
      </c>
      <c r="BG156" s="86">
        <f t="shared" si="11"/>
        <v>0</v>
      </c>
      <c r="BH156" s="86">
        <f t="shared" si="12"/>
        <v>0</v>
      </c>
      <c r="BI156" s="86">
        <f t="shared" si="13"/>
        <v>0</v>
      </c>
      <c r="BJ156" s="2" t="s">
        <v>112</v>
      </c>
      <c r="BK156" s="86">
        <f t="shared" si="14"/>
        <v>0</v>
      </c>
      <c r="BL156" s="2" t="s">
        <v>279</v>
      </c>
      <c r="BM156" s="177" t="s">
        <v>409</v>
      </c>
    </row>
    <row r="157" spans="1:65" s="19" customFormat="1" ht="21.75" customHeight="1" x14ac:dyDescent="0.15">
      <c r="A157" s="17"/>
      <c r="B157" s="129"/>
      <c r="C157" s="165" t="s">
        <v>301</v>
      </c>
      <c r="D157" s="165" t="s">
        <v>201</v>
      </c>
      <c r="E157" s="166" t="s">
        <v>882</v>
      </c>
      <c r="F157" s="167" t="s">
        <v>883</v>
      </c>
      <c r="G157" s="168" t="s">
        <v>240</v>
      </c>
      <c r="H157" s="169">
        <v>2</v>
      </c>
      <c r="I157" s="170"/>
      <c r="J157" s="171">
        <f t="shared" si="5"/>
        <v>0</v>
      </c>
      <c r="K157" s="172"/>
      <c r="L157" s="18"/>
      <c r="M157" s="173"/>
      <c r="N157" s="174" t="s">
        <v>41</v>
      </c>
      <c r="O157" s="46"/>
      <c r="P157" s="175">
        <f t="shared" si="6"/>
        <v>0</v>
      </c>
      <c r="Q157" s="175">
        <v>0</v>
      </c>
      <c r="R157" s="175">
        <f t="shared" si="7"/>
        <v>0</v>
      </c>
      <c r="S157" s="175">
        <v>0</v>
      </c>
      <c r="T157" s="176">
        <f t="shared" si="8"/>
        <v>0</v>
      </c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R157" s="177" t="s">
        <v>279</v>
      </c>
      <c r="AT157" s="177" t="s">
        <v>201</v>
      </c>
      <c r="AU157" s="177" t="s">
        <v>112</v>
      </c>
      <c r="AY157" s="2" t="s">
        <v>199</v>
      </c>
      <c r="BE157" s="86">
        <f t="shared" si="9"/>
        <v>0</v>
      </c>
      <c r="BF157" s="86">
        <f t="shared" si="10"/>
        <v>0</v>
      </c>
      <c r="BG157" s="86">
        <f t="shared" si="11"/>
        <v>0</v>
      </c>
      <c r="BH157" s="86">
        <f t="shared" si="12"/>
        <v>0</v>
      </c>
      <c r="BI157" s="86">
        <f t="shared" si="13"/>
        <v>0</v>
      </c>
      <c r="BJ157" s="2" t="s">
        <v>112</v>
      </c>
      <c r="BK157" s="86">
        <f t="shared" si="14"/>
        <v>0</v>
      </c>
      <c r="BL157" s="2" t="s">
        <v>279</v>
      </c>
      <c r="BM157" s="177" t="s">
        <v>418</v>
      </c>
    </row>
    <row r="158" spans="1:65" s="19" customFormat="1" ht="21.75" customHeight="1" x14ac:dyDescent="0.15">
      <c r="A158" s="17"/>
      <c r="B158" s="129"/>
      <c r="C158" s="165" t="s">
        <v>6</v>
      </c>
      <c r="D158" s="165" t="s">
        <v>201</v>
      </c>
      <c r="E158" s="166" t="s">
        <v>884</v>
      </c>
      <c r="F158" s="167" t="s">
        <v>885</v>
      </c>
      <c r="G158" s="168" t="s">
        <v>240</v>
      </c>
      <c r="H158" s="169">
        <v>1</v>
      </c>
      <c r="I158" s="170"/>
      <c r="J158" s="171">
        <f t="shared" si="5"/>
        <v>0</v>
      </c>
      <c r="K158" s="172"/>
      <c r="L158" s="18"/>
      <c r="M158" s="173"/>
      <c r="N158" s="174" t="s">
        <v>41</v>
      </c>
      <c r="O158" s="46"/>
      <c r="P158" s="175">
        <f t="shared" si="6"/>
        <v>0</v>
      </c>
      <c r="Q158" s="175">
        <v>0</v>
      </c>
      <c r="R158" s="175">
        <f t="shared" si="7"/>
        <v>0</v>
      </c>
      <c r="S158" s="175">
        <v>0</v>
      </c>
      <c r="T158" s="176">
        <f t="shared" si="8"/>
        <v>0</v>
      </c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R158" s="177" t="s">
        <v>279</v>
      </c>
      <c r="AT158" s="177" t="s">
        <v>201</v>
      </c>
      <c r="AU158" s="177" t="s">
        <v>112</v>
      </c>
      <c r="AY158" s="2" t="s">
        <v>199</v>
      </c>
      <c r="BE158" s="86">
        <f t="shared" si="9"/>
        <v>0</v>
      </c>
      <c r="BF158" s="86">
        <f t="shared" si="10"/>
        <v>0</v>
      </c>
      <c r="BG158" s="86">
        <f t="shared" si="11"/>
        <v>0</v>
      </c>
      <c r="BH158" s="86">
        <f t="shared" si="12"/>
        <v>0</v>
      </c>
      <c r="BI158" s="86">
        <f t="shared" si="13"/>
        <v>0</v>
      </c>
      <c r="BJ158" s="2" t="s">
        <v>112</v>
      </c>
      <c r="BK158" s="86">
        <f t="shared" si="14"/>
        <v>0</v>
      </c>
      <c r="BL158" s="2" t="s">
        <v>279</v>
      </c>
      <c r="BM158" s="177" t="s">
        <v>426</v>
      </c>
    </row>
    <row r="159" spans="1:65" s="19" customFormat="1" ht="33" customHeight="1" x14ac:dyDescent="0.15">
      <c r="A159" s="17"/>
      <c r="B159" s="129"/>
      <c r="C159" s="197" t="s">
        <v>311</v>
      </c>
      <c r="D159" s="197" t="s">
        <v>312</v>
      </c>
      <c r="E159" s="198" t="s">
        <v>886</v>
      </c>
      <c r="F159" s="199" t="s">
        <v>887</v>
      </c>
      <c r="G159" s="200" t="s">
        <v>240</v>
      </c>
      <c r="H159" s="201">
        <v>1</v>
      </c>
      <c r="I159" s="202"/>
      <c r="J159" s="203">
        <f t="shared" si="5"/>
        <v>0</v>
      </c>
      <c r="K159" s="204"/>
      <c r="L159" s="205"/>
      <c r="M159" s="206"/>
      <c r="N159" s="207" t="s">
        <v>41</v>
      </c>
      <c r="O159" s="46"/>
      <c r="P159" s="175">
        <f t="shared" si="6"/>
        <v>0</v>
      </c>
      <c r="Q159" s="175">
        <v>0</v>
      </c>
      <c r="R159" s="175">
        <f t="shared" si="7"/>
        <v>0</v>
      </c>
      <c r="S159" s="175">
        <v>0</v>
      </c>
      <c r="T159" s="176">
        <f t="shared" si="8"/>
        <v>0</v>
      </c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R159" s="177" t="s">
        <v>386</v>
      </c>
      <c r="AT159" s="177" t="s">
        <v>312</v>
      </c>
      <c r="AU159" s="177" t="s">
        <v>112</v>
      </c>
      <c r="AY159" s="2" t="s">
        <v>199</v>
      </c>
      <c r="BE159" s="86">
        <f t="shared" si="9"/>
        <v>0</v>
      </c>
      <c r="BF159" s="86">
        <f t="shared" si="10"/>
        <v>0</v>
      </c>
      <c r="BG159" s="86">
        <f t="shared" si="11"/>
        <v>0</v>
      </c>
      <c r="BH159" s="86">
        <f t="shared" si="12"/>
        <v>0</v>
      </c>
      <c r="BI159" s="86">
        <f t="shared" si="13"/>
        <v>0</v>
      </c>
      <c r="BJ159" s="2" t="s">
        <v>112</v>
      </c>
      <c r="BK159" s="86">
        <f t="shared" si="14"/>
        <v>0</v>
      </c>
      <c r="BL159" s="2" t="s">
        <v>279</v>
      </c>
      <c r="BM159" s="177" t="s">
        <v>438</v>
      </c>
    </row>
    <row r="160" spans="1:65" s="19" customFormat="1" ht="21.75" customHeight="1" x14ac:dyDescent="0.15">
      <c r="A160" s="17"/>
      <c r="B160" s="129"/>
      <c r="C160" s="165" t="s">
        <v>318</v>
      </c>
      <c r="D160" s="165" t="s">
        <v>201</v>
      </c>
      <c r="E160" s="166" t="s">
        <v>888</v>
      </c>
      <c r="F160" s="167" t="s">
        <v>889</v>
      </c>
      <c r="G160" s="168" t="s">
        <v>215</v>
      </c>
      <c r="H160" s="169">
        <v>13</v>
      </c>
      <c r="I160" s="170"/>
      <c r="J160" s="171">
        <f t="shared" si="5"/>
        <v>0</v>
      </c>
      <c r="K160" s="172"/>
      <c r="L160" s="18"/>
      <c r="M160" s="173"/>
      <c r="N160" s="174" t="s">
        <v>41</v>
      </c>
      <c r="O160" s="46"/>
      <c r="P160" s="175">
        <f t="shared" si="6"/>
        <v>0</v>
      </c>
      <c r="Q160" s="175">
        <v>0</v>
      </c>
      <c r="R160" s="175">
        <f t="shared" si="7"/>
        <v>0</v>
      </c>
      <c r="S160" s="175">
        <v>0</v>
      </c>
      <c r="T160" s="176">
        <f t="shared" si="8"/>
        <v>0</v>
      </c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R160" s="177" t="s">
        <v>279</v>
      </c>
      <c r="AT160" s="177" t="s">
        <v>201</v>
      </c>
      <c r="AU160" s="177" t="s">
        <v>112</v>
      </c>
      <c r="AY160" s="2" t="s">
        <v>199</v>
      </c>
      <c r="BE160" s="86">
        <f t="shared" si="9"/>
        <v>0</v>
      </c>
      <c r="BF160" s="86">
        <f t="shared" si="10"/>
        <v>0</v>
      </c>
      <c r="BG160" s="86">
        <f t="shared" si="11"/>
        <v>0</v>
      </c>
      <c r="BH160" s="86">
        <f t="shared" si="12"/>
        <v>0</v>
      </c>
      <c r="BI160" s="86">
        <f t="shared" si="13"/>
        <v>0</v>
      </c>
      <c r="BJ160" s="2" t="s">
        <v>112</v>
      </c>
      <c r="BK160" s="86">
        <f t="shared" si="14"/>
        <v>0</v>
      </c>
      <c r="BL160" s="2" t="s">
        <v>279</v>
      </c>
      <c r="BM160" s="177" t="s">
        <v>448</v>
      </c>
    </row>
    <row r="161" spans="1:65" s="19" customFormat="1" ht="21.75" customHeight="1" x14ac:dyDescent="0.15">
      <c r="A161" s="17"/>
      <c r="B161" s="129"/>
      <c r="C161" s="165" t="s">
        <v>327</v>
      </c>
      <c r="D161" s="165" t="s">
        <v>201</v>
      </c>
      <c r="E161" s="166" t="s">
        <v>890</v>
      </c>
      <c r="F161" s="167" t="s">
        <v>891</v>
      </c>
      <c r="G161" s="168" t="s">
        <v>233</v>
      </c>
      <c r="H161" s="169">
        <v>2.1000000000000001E-2</v>
      </c>
      <c r="I161" s="170"/>
      <c r="J161" s="171">
        <f t="shared" si="5"/>
        <v>0</v>
      </c>
      <c r="K161" s="172"/>
      <c r="L161" s="18"/>
      <c r="M161" s="173"/>
      <c r="N161" s="174" t="s">
        <v>41</v>
      </c>
      <c r="O161" s="46"/>
      <c r="P161" s="175">
        <f t="shared" si="6"/>
        <v>0</v>
      </c>
      <c r="Q161" s="175">
        <v>0</v>
      </c>
      <c r="R161" s="175">
        <f t="shared" si="7"/>
        <v>0</v>
      </c>
      <c r="S161" s="175">
        <v>0</v>
      </c>
      <c r="T161" s="176">
        <f t="shared" si="8"/>
        <v>0</v>
      </c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R161" s="177" t="s">
        <v>279</v>
      </c>
      <c r="AT161" s="177" t="s">
        <v>201</v>
      </c>
      <c r="AU161" s="177" t="s">
        <v>112</v>
      </c>
      <c r="AY161" s="2" t="s">
        <v>199</v>
      </c>
      <c r="BE161" s="86">
        <f t="shared" si="9"/>
        <v>0</v>
      </c>
      <c r="BF161" s="86">
        <f t="shared" si="10"/>
        <v>0</v>
      </c>
      <c r="BG161" s="86">
        <f t="shared" si="11"/>
        <v>0</v>
      </c>
      <c r="BH161" s="86">
        <f t="shared" si="12"/>
        <v>0</v>
      </c>
      <c r="BI161" s="86">
        <f t="shared" si="13"/>
        <v>0</v>
      </c>
      <c r="BJ161" s="2" t="s">
        <v>112</v>
      </c>
      <c r="BK161" s="86">
        <f t="shared" si="14"/>
        <v>0</v>
      </c>
      <c r="BL161" s="2" t="s">
        <v>279</v>
      </c>
      <c r="BM161" s="177" t="s">
        <v>460</v>
      </c>
    </row>
    <row r="162" spans="1:65" s="151" customFormat="1" ht="22.9" customHeight="1" x14ac:dyDescent="0.2">
      <c r="B162" s="152"/>
      <c r="D162" s="153" t="s">
        <v>75</v>
      </c>
      <c r="E162" s="163" t="s">
        <v>892</v>
      </c>
      <c r="F162" s="163" t="s">
        <v>893</v>
      </c>
      <c r="I162" s="155"/>
      <c r="J162" s="164">
        <f>BK162</f>
        <v>0</v>
      </c>
      <c r="L162" s="152"/>
      <c r="M162" s="157"/>
      <c r="N162" s="158"/>
      <c r="O162" s="158"/>
      <c r="P162" s="159">
        <f>SUM(P163:P174)</f>
        <v>0</v>
      </c>
      <c r="Q162" s="158"/>
      <c r="R162" s="159">
        <f>SUM(R163:R174)</f>
        <v>0</v>
      </c>
      <c r="S162" s="158"/>
      <c r="T162" s="160">
        <f>SUM(T163:T174)</f>
        <v>0</v>
      </c>
      <c r="AR162" s="153" t="s">
        <v>112</v>
      </c>
      <c r="AT162" s="161" t="s">
        <v>75</v>
      </c>
      <c r="AU162" s="161" t="s">
        <v>84</v>
      </c>
      <c r="AY162" s="153" t="s">
        <v>199</v>
      </c>
      <c r="BK162" s="162">
        <f>SUM(BK163:BK174)</f>
        <v>0</v>
      </c>
    </row>
    <row r="163" spans="1:65" s="19" customFormat="1" ht="21.75" customHeight="1" x14ac:dyDescent="0.15">
      <c r="A163" s="17"/>
      <c r="B163" s="129"/>
      <c r="C163" s="165" t="s">
        <v>331</v>
      </c>
      <c r="D163" s="165" t="s">
        <v>201</v>
      </c>
      <c r="E163" s="166" t="s">
        <v>894</v>
      </c>
      <c r="F163" s="167" t="s">
        <v>895</v>
      </c>
      <c r="G163" s="168" t="s">
        <v>896</v>
      </c>
      <c r="H163" s="169">
        <v>1</v>
      </c>
      <c r="I163" s="170"/>
      <c r="J163" s="171">
        <f t="shared" ref="J163:J174" si="15">ROUND(I163*H163,2)</f>
        <v>0</v>
      </c>
      <c r="K163" s="172"/>
      <c r="L163" s="18"/>
      <c r="M163" s="173"/>
      <c r="N163" s="174" t="s">
        <v>41</v>
      </c>
      <c r="O163" s="46"/>
      <c r="P163" s="175">
        <f t="shared" ref="P163:P174" si="16">O163*H163</f>
        <v>0</v>
      </c>
      <c r="Q163" s="175">
        <v>0</v>
      </c>
      <c r="R163" s="175">
        <f t="shared" ref="R163:R174" si="17">Q163*H163</f>
        <v>0</v>
      </c>
      <c r="S163" s="175">
        <v>0</v>
      </c>
      <c r="T163" s="176">
        <f t="shared" ref="T163:T174" si="18">S163*H163</f>
        <v>0</v>
      </c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R163" s="177" t="s">
        <v>279</v>
      </c>
      <c r="AT163" s="177" t="s">
        <v>201</v>
      </c>
      <c r="AU163" s="177" t="s">
        <v>112</v>
      </c>
      <c r="AY163" s="2" t="s">
        <v>199</v>
      </c>
      <c r="BE163" s="86">
        <f t="shared" ref="BE163:BE174" si="19">IF(N163="základná",J163,0)</f>
        <v>0</v>
      </c>
      <c r="BF163" s="86">
        <f t="shared" ref="BF163:BF174" si="20">IF(N163="znížená",J163,0)</f>
        <v>0</v>
      </c>
      <c r="BG163" s="86">
        <f t="shared" ref="BG163:BG174" si="21">IF(N163="zákl. prenesená",J163,0)</f>
        <v>0</v>
      </c>
      <c r="BH163" s="86">
        <f t="shared" ref="BH163:BH174" si="22">IF(N163="zníž. prenesená",J163,0)</f>
        <v>0</v>
      </c>
      <c r="BI163" s="86">
        <f t="shared" ref="BI163:BI174" si="23">IF(N163="nulová",J163,0)</f>
        <v>0</v>
      </c>
      <c r="BJ163" s="2" t="s">
        <v>112</v>
      </c>
      <c r="BK163" s="86">
        <f t="shared" ref="BK163:BK174" si="24">ROUND(I163*H163,2)</f>
        <v>0</v>
      </c>
      <c r="BL163" s="2" t="s">
        <v>279</v>
      </c>
      <c r="BM163" s="177" t="s">
        <v>472</v>
      </c>
    </row>
    <row r="164" spans="1:65" s="19" customFormat="1" ht="21.75" customHeight="1" x14ac:dyDescent="0.15">
      <c r="A164" s="17"/>
      <c r="B164" s="129"/>
      <c r="C164" s="165" t="s">
        <v>335</v>
      </c>
      <c r="D164" s="165" t="s">
        <v>201</v>
      </c>
      <c r="E164" s="166" t="s">
        <v>897</v>
      </c>
      <c r="F164" s="167" t="s">
        <v>898</v>
      </c>
      <c r="G164" s="168" t="s">
        <v>240</v>
      </c>
      <c r="H164" s="169">
        <v>1</v>
      </c>
      <c r="I164" s="170"/>
      <c r="J164" s="171">
        <f t="shared" si="15"/>
        <v>0</v>
      </c>
      <c r="K164" s="172"/>
      <c r="L164" s="18"/>
      <c r="M164" s="173"/>
      <c r="N164" s="174" t="s">
        <v>41</v>
      </c>
      <c r="O164" s="46"/>
      <c r="P164" s="175">
        <f t="shared" si="16"/>
        <v>0</v>
      </c>
      <c r="Q164" s="175">
        <v>0</v>
      </c>
      <c r="R164" s="175">
        <f t="shared" si="17"/>
        <v>0</v>
      </c>
      <c r="S164" s="175">
        <v>0</v>
      </c>
      <c r="T164" s="176">
        <f t="shared" si="18"/>
        <v>0</v>
      </c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R164" s="177" t="s">
        <v>279</v>
      </c>
      <c r="AT164" s="177" t="s">
        <v>201</v>
      </c>
      <c r="AU164" s="177" t="s">
        <v>112</v>
      </c>
      <c r="AY164" s="2" t="s">
        <v>199</v>
      </c>
      <c r="BE164" s="86">
        <f t="shared" si="19"/>
        <v>0</v>
      </c>
      <c r="BF164" s="86">
        <f t="shared" si="20"/>
        <v>0</v>
      </c>
      <c r="BG164" s="86">
        <f t="shared" si="21"/>
        <v>0</v>
      </c>
      <c r="BH164" s="86">
        <f t="shared" si="22"/>
        <v>0</v>
      </c>
      <c r="BI164" s="86">
        <f t="shared" si="23"/>
        <v>0</v>
      </c>
      <c r="BJ164" s="2" t="s">
        <v>112</v>
      </c>
      <c r="BK164" s="86">
        <f t="shared" si="24"/>
        <v>0</v>
      </c>
      <c r="BL164" s="2" t="s">
        <v>279</v>
      </c>
      <c r="BM164" s="177" t="s">
        <v>481</v>
      </c>
    </row>
    <row r="165" spans="1:65" s="19" customFormat="1" ht="21.75" customHeight="1" x14ac:dyDescent="0.15">
      <c r="A165" s="17"/>
      <c r="B165" s="129"/>
      <c r="C165" s="165" t="s">
        <v>345</v>
      </c>
      <c r="D165" s="165" t="s">
        <v>201</v>
      </c>
      <c r="E165" s="166" t="s">
        <v>899</v>
      </c>
      <c r="F165" s="167" t="s">
        <v>900</v>
      </c>
      <c r="G165" s="168" t="s">
        <v>215</v>
      </c>
      <c r="H165" s="169">
        <v>20</v>
      </c>
      <c r="I165" s="170"/>
      <c r="J165" s="171">
        <f t="shared" si="15"/>
        <v>0</v>
      </c>
      <c r="K165" s="172"/>
      <c r="L165" s="18"/>
      <c r="M165" s="173"/>
      <c r="N165" s="174" t="s">
        <v>41</v>
      </c>
      <c r="O165" s="46"/>
      <c r="P165" s="175">
        <f t="shared" si="16"/>
        <v>0</v>
      </c>
      <c r="Q165" s="175">
        <v>0</v>
      </c>
      <c r="R165" s="175">
        <f t="shared" si="17"/>
        <v>0</v>
      </c>
      <c r="S165" s="175">
        <v>0</v>
      </c>
      <c r="T165" s="176">
        <f t="shared" si="18"/>
        <v>0</v>
      </c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R165" s="177" t="s">
        <v>279</v>
      </c>
      <c r="AT165" s="177" t="s">
        <v>201</v>
      </c>
      <c r="AU165" s="177" t="s">
        <v>112</v>
      </c>
      <c r="AY165" s="2" t="s">
        <v>199</v>
      </c>
      <c r="BE165" s="86">
        <f t="shared" si="19"/>
        <v>0</v>
      </c>
      <c r="BF165" s="86">
        <f t="shared" si="20"/>
        <v>0</v>
      </c>
      <c r="BG165" s="86">
        <f t="shared" si="21"/>
        <v>0</v>
      </c>
      <c r="BH165" s="86">
        <f t="shared" si="22"/>
        <v>0</v>
      </c>
      <c r="BI165" s="86">
        <f t="shared" si="23"/>
        <v>0</v>
      </c>
      <c r="BJ165" s="2" t="s">
        <v>112</v>
      </c>
      <c r="BK165" s="86">
        <f t="shared" si="24"/>
        <v>0</v>
      </c>
      <c r="BL165" s="2" t="s">
        <v>279</v>
      </c>
      <c r="BM165" s="177" t="s">
        <v>498</v>
      </c>
    </row>
    <row r="166" spans="1:65" s="19" customFormat="1" ht="21.75" customHeight="1" x14ac:dyDescent="0.15">
      <c r="A166" s="17"/>
      <c r="B166" s="129"/>
      <c r="C166" s="165" t="s">
        <v>360</v>
      </c>
      <c r="D166" s="165" t="s">
        <v>201</v>
      </c>
      <c r="E166" s="166" t="s">
        <v>901</v>
      </c>
      <c r="F166" s="167" t="s">
        <v>902</v>
      </c>
      <c r="G166" s="168" t="s">
        <v>215</v>
      </c>
      <c r="H166" s="169">
        <v>2</v>
      </c>
      <c r="I166" s="170"/>
      <c r="J166" s="171">
        <f t="shared" si="15"/>
        <v>0</v>
      </c>
      <c r="K166" s="172"/>
      <c r="L166" s="18"/>
      <c r="M166" s="173"/>
      <c r="N166" s="174" t="s">
        <v>41</v>
      </c>
      <c r="O166" s="46"/>
      <c r="P166" s="175">
        <f t="shared" si="16"/>
        <v>0</v>
      </c>
      <c r="Q166" s="175">
        <v>0</v>
      </c>
      <c r="R166" s="175">
        <f t="shared" si="17"/>
        <v>0</v>
      </c>
      <c r="S166" s="175">
        <v>0</v>
      </c>
      <c r="T166" s="176">
        <f t="shared" si="18"/>
        <v>0</v>
      </c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R166" s="177" t="s">
        <v>279</v>
      </c>
      <c r="AT166" s="177" t="s">
        <v>201</v>
      </c>
      <c r="AU166" s="177" t="s">
        <v>112</v>
      </c>
      <c r="AY166" s="2" t="s">
        <v>199</v>
      </c>
      <c r="BE166" s="86">
        <f t="shared" si="19"/>
        <v>0</v>
      </c>
      <c r="BF166" s="86">
        <f t="shared" si="20"/>
        <v>0</v>
      </c>
      <c r="BG166" s="86">
        <f t="shared" si="21"/>
        <v>0</v>
      </c>
      <c r="BH166" s="86">
        <f t="shared" si="22"/>
        <v>0</v>
      </c>
      <c r="BI166" s="86">
        <f t="shared" si="23"/>
        <v>0</v>
      </c>
      <c r="BJ166" s="2" t="s">
        <v>112</v>
      </c>
      <c r="BK166" s="86">
        <f t="shared" si="24"/>
        <v>0</v>
      </c>
      <c r="BL166" s="2" t="s">
        <v>279</v>
      </c>
      <c r="BM166" s="177" t="s">
        <v>506</v>
      </c>
    </row>
    <row r="167" spans="1:65" s="19" customFormat="1" ht="21.75" customHeight="1" x14ac:dyDescent="0.15">
      <c r="A167" s="17"/>
      <c r="B167" s="129"/>
      <c r="C167" s="165" t="s">
        <v>364</v>
      </c>
      <c r="D167" s="165" t="s">
        <v>201</v>
      </c>
      <c r="E167" s="166" t="s">
        <v>903</v>
      </c>
      <c r="F167" s="167" t="s">
        <v>904</v>
      </c>
      <c r="G167" s="168" t="s">
        <v>215</v>
      </c>
      <c r="H167" s="169">
        <v>18</v>
      </c>
      <c r="I167" s="170"/>
      <c r="J167" s="171">
        <f t="shared" si="15"/>
        <v>0</v>
      </c>
      <c r="K167" s="172"/>
      <c r="L167" s="18"/>
      <c r="M167" s="173"/>
      <c r="N167" s="174" t="s">
        <v>41</v>
      </c>
      <c r="O167" s="46"/>
      <c r="P167" s="175">
        <f t="shared" si="16"/>
        <v>0</v>
      </c>
      <c r="Q167" s="175">
        <v>0</v>
      </c>
      <c r="R167" s="175">
        <f t="shared" si="17"/>
        <v>0</v>
      </c>
      <c r="S167" s="175">
        <v>0</v>
      </c>
      <c r="T167" s="176">
        <f t="shared" si="18"/>
        <v>0</v>
      </c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R167" s="177" t="s">
        <v>279</v>
      </c>
      <c r="AT167" s="177" t="s">
        <v>201</v>
      </c>
      <c r="AU167" s="177" t="s">
        <v>112</v>
      </c>
      <c r="AY167" s="2" t="s">
        <v>199</v>
      </c>
      <c r="BE167" s="86">
        <f t="shared" si="19"/>
        <v>0</v>
      </c>
      <c r="BF167" s="86">
        <f t="shared" si="20"/>
        <v>0</v>
      </c>
      <c r="BG167" s="86">
        <f t="shared" si="21"/>
        <v>0</v>
      </c>
      <c r="BH167" s="86">
        <f t="shared" si="22"/>
        <v>0</v>
      </c>
      <c r="BI167" s="86">
        <f t="shared" si="23"/>
        <v>0</v>
      </c>
      <c r="BJ167" s="2" t="s">
        <v>112</v>
      </c>
      <c r="BK167" s="86">
        <f t="shared" si="24"/>
        <v>0</v>
      </c>
      <c r="BL167" s="2" t="s">
        <v>279</v>
      </c>
      <c r="BM167" s="177" t="s">
        <v>516</v>
      </c>
    </row>
    <row r="168" spans="1:65" s="19" customFormat="1" ht="21.75" customHeight="1" x14ac:dyDescent="0.15">
      <c r="A168" s="17"/>
      <c r="B168" s="129"/>
      <c r="C168" s="165" t="s">
        <v>369</v>
      </c>
      <c r="D168" s="165" t="s">
        <v>201</v>
      </c>
      <c r="E168" s="166" t="s">
        <v>905</v>
      </c>
      <c r="F168" s="167" t="s">
        <v>906</v>
      </c>
      <c r="G168" s="168" t="s">
        <v>240</v>
      </c>
      <c r="H168" s="169">
        <v>6</v>
      </c>
      <c r="I168" s="170"/>
      <c r="J168" s="171">
        <f t="shared" si="15"/>
        <v>0</v>
      </c>
      <c r="K168" s="172"/>
      <c r="L168" s="18"/>
      <c r="M168" s="173"/>
      <c r="N168" s="174" t="s">
        <v>41</v>
      </c>
      <c r="O168" s="46"/>
      <c r="P168" s="175">
        <f t="shared" si="16"/>
        <v>0</v>
      </c>
      <c r="Q168" s="175">
        <v>0</v>
      </c>
      <c r="R168" s="175">
        <f t="shared" si="17"/>
        <v>0</v>
      </c>
      <c r="S168" s="175">
        <v>0</v>
      </c>
      <c r="T168" s="176">
        <f t="shared" si="18"/>
        <v>0</v>
      </c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R168" s="177" t="s">
        <v>279</v>
      </c>
      <c r="AT168" s="177" t="s">
        <v>201</v>
      </c>
      <c r="AU168" s="177" t="s">
        <v>112</v>
      </c>
      <c r="AY168" s="2" t="s">
        <v>199</v>
      </c>
      <c r="BE168" s="86">
        <f t="shared" si="19"/>
        <v>0</v>
      </c>
      <c r="BF168" s="86">
        <f t="shared" si="20"/>
        <v>0</v>
      </c>
      <c r="BG168" s="86">
        <f t="shared" si="21"/>
        <v>0</v>
      </c>
      <c r="BH168" s="86">
        <f t="shared" si="22"/>
        <v>0</v>
      </c>
      <c r="BI168" s="86">
        <f t="shared" si="23"/>
        <v>0</v>
      </c>
      <c r="BJ168" s="2" t="s">
        <v>112</v>
      </c>
      <c r="BK168" s="86">
        <f t="shared" si="24"/>
        <v>0</v>
      </c>
      <c r="BL168" s="2" t="s">
        <v>279</v>
      </c>
      <c r="BM168" s="177" t="s">
        <v>526</v>
      </c>
    </row>
    <row r="169" spans="1:65" s="19" customFormat="1" ht="33" customHeight="1" x14ac:dyDescent="0.15">
      <c r="A169" s="17"/>
      <c r="B169" s="129"/>
      <c r="C169" s="197" t="s">
        <v>373</v>
      </c>
      <c r="D169" s="197" t="s">
        <v>312</v>
      </c>
      <c r="E169" s="198" t="s">
        <v>907</v>
      </c>
      <c r="F169" s="199" t="s">
        <v>908</v>
      </c>
      <c r="G169" s="200" t="s">
        <v>240</v>
      </c>
      <c r="H169" s="201">
        <v>6</v>
      </c>
      <c r="I169" s="202"/>
      <c r="J169" s="203">
        <f t="shared" si="15"/>
        <v>0</v>
      </c>
      <c r="K169" s="204"/>
      <c r="L169" s="205"/>
      <c r="M169" s="206"/>
      <c r="N169" s="207" t="s">
        <v>41</v>
      </c>
      <c r="O169" s="46"/>
      <c r="P169" s="175">
        <f t="shared" si="16"/>
        <v>0</v>
      </c>
      <c r="Q169" s="175">
        <v>0</v>
      </c>
      <c r="R169" s="175">
        <f t="shared" si="17"/>
        <v>0</v>
      </c>
      <c r="S169" s="175">
        <v>0</v>
      </c>
      <c r="T169" s="176">
        <f t="shared" si="18"/>
        <v>0</v>
      </c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R169" s="177" t="s">
        <v>386</v>
      </c>
      <c r="AT169" s="177" t="s">
        <v>312</v>
      </c>
      <c r="AU169" s="177" t="s">
        <v>112</v>
      </c>
      <c r="AY169" s="2" t="s">
        <v>199</v>
      </c>
      <c r="BE169" s="86">
        <f t="shared" si="19"/>
        <v>0</v>
      </c>
      <c r="BF169" s="86">
        <f t="shared" si="20"/>
        <v>0</v>
      </c>
      <c r="BG169" s="86">
        <f t="shared" si="21"/>
        <v>0</v>
      </c>
      <c r="BH169" s="86">
        <f t="shared" si="22"/>
        <v>0</v>
      </c>
      <c r="BI169" s="86">
        <f t="shared" si="23"/>
        <v>0</v>
      </c>
      <c r="BJ169" s="2" t="s">
        <v>112</v>
      </c>
      <c r="BK169" s="86">
        <f t="shared" si="24"/>
        <v>0</v>
      </c>
      <c r="BL169" s="2" t="s">
        <v>279</v>
      </c>
      <c r="BM169" s="177" t="s">
        <v>537</v>
      </c>
    </row>
    <row r="170" spans="1:65" s="19" customFormat="1" ht="21.75" customHeight="1" x14ac:dyDescent="0.15">
      <c r="A170" s="17"/>
      <c r="B170" s="129"/>
      <c r="C170" s="165" t="s">
        <v>378</v>
      </c>
      <c r="D170" s="165" t="s">
        <v>201</v>
      </c>
      <c r="E170" s="166" t="s">
        <v>909</v>
      </c>
      <c r="F170" s="167" t="s">
        <v>910</v>
      </c>
      <c r="G170" s="168" t="s">
        <v>240</v>
      </c>
      <c r="H170" s="169">
        <v>1</v>
      </c>
      <c r="I170" s="170"/>
      <c r="J170" s="171">
        <f t="shared" si="15"/>
        <v>0</v>
      </c>
      <c r="K170" s="172"/>
      <c r="L170" s="18"/>
      <c r="M170" s="173"/>
      <c r="N170" s="174" t="s">
        <v>41</v>
      </c>
      <c r="O170" s="46"/>
      <c r="P170" s="175">
        <f t="shared" si="16"/>
        <v>0</v>
      </c>
      <c r="Q170" s="175">
        <v>0</v>
      </c>
      <c r="R170" s="175">
        <f t="shared" si="17"/>
        <v>0</v>
      </c>
      <c r="S170" s="175">
        <v>0</v>
      </c>
      <c r="T170" s="176">
        <f t="shared" si="18"/>
        <v>0</v>
      </c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R170" s="177" t="s">
        <v>279</v>
      </c>
      <c r="AT170" s="177" t="s">
        <v>201</v>
      </c>
      <c r="AU170" s="177" t="s">
        <v>112</v>
      </c>
      <c r="AY170" s="2" t="s">
        <v>199</v>
      </c>
      <c r="BE170" s="86">
        <f t="shared" si="19"/>
        <v>0</v>
      </c>
      <c r="BF170" s="86">
        <f t="shared" si="20"/>
        <v>0</v>
      </c>
      <c r="BG170" s="86">
        <f t="shared" si="21"/>
        <v>0</v>
      </c>
      <c r="BH170" s="86">
        <f t="shared" si="22"/>
        <v>0</v>
      </c>
      <c r="BI170" s="86">
        <f t="shared" si="23"/>
        <v>0</v>
      </c>
      <c r="BJ170" s="2" t="s">
        <v>112</v>
      </c>
      <c r="BK170" s="86">
        <f t="shared" si="24"/>
        <v>0</v>
      </c>
      <c r="BL170" s="2" t="s">
        <v>279</v>
      </c>
      <c r="BM170" s="177" t="s">
        <v>564</v>
      </c>
    </row>
    <row r="171" spans="1:65" s="19" customFormat="1" ht="44.25" customHeight="1" x14ac:dyDescent="0.15">
      <c r="A171" s="17"/>
      <c r="B171" s="129"/>
      <c r="C171" s="197" t="s">
        <v>386</v>
      </c>
      <c r="D171" s="197" t="s">
        <v>312</v>
      </c>
      <c r="E171" s="198" t="s">
        <v>911</v>
      </c>
      <c r="F171" s="199" t="s">
        <v>912</v>
      </c>
      <c r="G171" s="200" t="s">
        <v>240</v>
      </c>
      <c r="H171" s="201">
        <v>1</v>
      </c>
      <c r="I171" s="202"/>
      <c r="J171" s="203">
        <f t="shared" si="15"/>
        <v>0</v>
      </c>
      <c r="K171" s="204"/>
      <c r="L171" s="205"/>
      <c r="M171" s="206"/>
      <c r="N171" s="207" t="s">
        <v>41</v>
      </c>
      <c r="O171" s="46"/>
      <c r="P171" s="175">
        <f t="shared" si="16"/>
        <v>0</v>
      </c>
      <c r="Q171" s="175">
        <v>0</v>
      </c>
      <c r="R171" s="175">
        <f t="shared" si="17"/>
        <v>0</v>
      </c>
      <c r="S171" s="175">
        <v>0</v>
      </c>
      <c r="T171" s="176">
        <f t="shared" si="18"/>
        <v>0</v>
      </c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R171" s="177" t="s">
        <v>386</v>
      </c>
      <c r="AT171" s="177" t="s">
        <v>312</v>
      </c>
      <c r="AU171" s="177" t="s">
        <v>112</v>
      </c>
      <c r="AY171" s="2" t="s">
        <v>199</v>
      </c>
      <c r="BE171" s="86">
        <f t="shared" si="19"/>
        <v>0</v>
      </c>
      <c r="BF171" s="86">
        <f t="shared" si="20"/>
        <v>0</v>
      </c>
      <c r="BG171" s="86">
        <f t="shared" si="21"/>
        <v>0</v>
      </c>
      <c r="BH171" s="86">
        <f t="shared" si="22"/>
        <v>0</v>
      </c>
      <c r="BI171" s="86">
        <f t="shared" si="23"/>
        <v>0</v>
      </c>
      <c r="BJ171" s="2" t="s">
        <v>112</v>
      </c>
      <c r="BK171" s="86">
        <f t="shared" si="24"/>
        <v>0</v>
      </c>
      <c r="BL171" s="2" t="s">
        <v>279</v>
      </c>
      <c r="BM171" s="177" t="s">
        <v>572</v>
      </c>
    </row>
    <row r="172" spans="1:65" s="19" customFormat="1" ht="21.75" customHeight="1" x14ac:dyDescent="0.15">
      <c r="A172" s="17"/>
      <c r="B172" s="129"/>
      <c r="C172" s="165" t="s">
        <v>393</v>
      </c>
      <c r="D172" s="165" t="s">
        <v>201</v>
      </c>
      <c r="E172" s="166" t="s">
        <v>913</v>
      </c>
      <c r="F172" s="167" t="s">
        <v>914</v>
      </c>
      <c r="G172" s="168" t="s">
        <v>215</v>
      </c>
      <c r="H172" s="169">
        <v>20</v>
      </c>
      <c r="I172" s="170"/>
      <c r="J172" s="171">
        <f t="shared" si="15"/>
        <v>0</v>
      </c>
      <c r="K172" s="172"/>
      <c r="L172" s="18"/>
      <c r="M172" s="173"/>
      <c r="N172" s="174" t="s">
        <v>41</v>
      </c>
      <c r="O172" s="46"/>
      <c r="P172" s="175">
        <f t="shared" si="16"/>
        <v>0</v>
      </c>
      <c r="Q172" s="175">
        <v>0</v>
      </c>
      <c r="R172" s="175">
        <f t="shared" si="17"/>
        <v>0</v>
      </c>
      <c r="S172" s="175">
        <v>0</v>
      </c>
      <c r="T172" s="176">
        <f t="shared" si="18"/>
        <v>0</v>
      </c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R172" s="177" t="s">
        <v>279</v>
      </c>
      <c r="AT172" s="177" t="s">
        <v>201</v>
      </c>
      <c r="AU172" s="177" t="s">
        <v>112</v>
      </c>
      <c r="AY172" s="2" t="s">
        <v>199</v>
      </c>
      <c r="BE172" s="86">
        <f t="shared" si="19"/>
        <v>0</v>
      </c>
      <c r="BF172" s="86">
        <f t="shared" si="20"/>
        <v>0</v>
      </c>
      <c r="BG172" s="86">
        <f t="shared" si="21"/>
        <v>0</v>
      </c>
      <c r="BH172" s="86">
        <f t="shared" si="22"/>
        <v>0</v>
      </c>
      <c r="BI172" s="86">
        <f t="shared" si="23"/>
        <v>0</v>
      </c>
      <c r="BJ172" s="2" t="s">
        <v>112</v>
      </c>
      <c r="BK172" s="86">
        <f t="shared" si="24"/>
        <v>0</v>
      </c>
      <c r="BL172" s="2" t="s">
        <v>279</v>
      </c>
      <c r="BM172" s="177" t="s">
        <v>581</v>
      </c>
    </row>
    <row r="173" spans="1:65" s="19" customFormat="1" ht="21.75" customHeight="1" x14ac:dyDescent="0.15">
      <c r="A173" s="17"/>
      <c r="B173" s="129"/>
      <c r="C173" s="165" t="s">
        <v>398</v>
      </c>
      <c r="D173" s="165" t="s">
        <v>201</v>
      </c>
      <c r="E173" s="166" t="s">
        <v>915</v>
      </c>
      <c r="F173" s="167" t="s">
        <v>916</v>
      </c>
      <c r="G173" s="168" t="s">
        <v>215</v>
      </c>
      <c r="H173" s="169">
        <v>20</v>
      </c>
      <c r="I173" s="170"/>
      <c r="J173" s="171">
        <f t="shared" si="15"/>
        <v>0</v>
      </c>
      <c r="K173" s="172"/>
      <c r="L173" s="18"/>
      <c r="M173" s="173"/>
      <c r="N173" s="174" t="s">
        <v>41</v>
      </c>
      <c r="O173" s="46"/>
      <c r="P173" s="175">
        <f t="shared" si="16"/>
        <v>0</v>
      </c>
      <c r="Q173" s="175">
        <v>0</v>
      </c>
      <c r="R173" s="175">
        <f t="shared" si="17"/>
        <v>0</v>
      </c>
      <c r="S173" s="175">
        <v>0</v>
      </c>
      <c r="T173" s="176">
        <f t="shared" si="18"/>
        <v>0</v>
      </c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R173" s="177" t="s">
        <v>279</v>
      </c>
      <c r="AT173" s="177" t="s">
        <v>201</v>
      </c>
      <c r="AU173" s="177" t="s">
        <v>112</v>
      </c>
      <c r="AY173" s="2" t="s">
        <v>199</v>
      </c>
      <c r="BE173" s="86">
        <f t="shared" si="19"/>
        <v>0</v>
      </c>
      <c r="BF173" s="86">
        <f t="shared" si="20"/>
        <v>0</v>
      </c>
      <c r="BG173" s="86">
        <f t="shared" si="21"/>
        <v>0</v>
      </c>
      <c r="BH173" s="86">
        <f t="shared" si="22"/>
        <v>0</v>
      </c>
      <c r="BI173" s="86">
        <f t="shared" si="23"/>
        <v>0</v>
      </c>
      <c r="BJ173" s="2" t="s">
        <v>112</v>
      </c>
      <c r="BK173" s="86">
        <f t="shared" si="24"/>
        <v>0</v>
      </c>
      <c r="BL173" s="2" t="s">
        <v>279</v>
      </c>
      <c r="BM173" s="177" t="s">
        <v>592</v>
      </c>
    </row>
    <row r="174" spans="1:65" s="19" customFormat="1" ht="21.75" customHeight="1" x14ac:dyDescent="0.15">
      <c r="A174" s="17"/>
      <c r="B174" s="129"/>
      <c r="C174" s="165" t="s">
        <v>403</v>
      </c>
      <c r="D174" s="165" t="s">
        <v>201</v>
      </c>
      <c r="E174" s="166" t="s">
        <v>917</v>
      </c>
      <c r="F174" s="167" t="s">
        <v>918</v>
      </c>
      <c r="G174" s="168" t="s">
        <v>919</v>
      </c>
      <c r="H174" s="222"/>
      <c r="I174" s="170"/>
      <c r="J174" s="171">
        <f t="shared" si="15"/>
        <v>0</v>
      </c>
      <c r="K174" s="172"/>
      <c r="L174" s="18"/>
      <c r="M174" s="173"/>
      <c r="N174" s="174" t="s">
        <v>41</v>
      </c>
      <c r="O174" s="46"/>
      <c r="P174" s="175">
        <f t="shared" si="16"/>
        <v>0</v>
      </c>
      <c r="Q174" s="175">
        <v>0</v>
      </c>
      <c r="R174" s="175">
        <f t="shared" si="17"/>
        <v>0</v>
      </c>
      <c r="S174" s="175">
        <v>0</v>
      </c>
      <c r="T174" s="176">
        <f t="shared" si="18"/>
        <v>0</v>
      </c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R174" s="177" t="s">
        <v>279</v>
      </c>
      <c r="AT174" s="177" t="s">
        <v>201</v>
      </c>
      <c r="AU174" s="177" t="s">
        <v>112</v>
      </c>
      <c r="AY174" s="2" t="s">
        <v>199</v>
      </c>
      <c r="BE174" s="86">
        <f t="shared" si="19"/>
        <v>0</v>
      </c>
      <c r="BF174" s="86">
        <f t="shared" si="20"/>
        <v>0</v>
      </c>
      <c r="BG174" s="86">
        <f t="shared" si="21"/>
        <v>0</v>
      </c>
      <c r="BH174" s="86">
        <f t="shared" si="22"/>
        <v>0</v>
      </c>
      <c r="BI174" s="86">
        <f t="shared" si="23"/>
        <v>0</v>
      </c>
      <c r="BJ174" s="2" t="s">
        <v>112</v>
      </c>
      <c r="BK174" s="86">
        <f t="shared" si="24"/>
        <v>0</v>
      </c>
      <c r="BL174" s="2" t="s">
        <v>279</v>
      </c>
      <c r="BM174" s="177" t="s">
        <v>604</v>
      </c>
    </row>
    <row r="175" spans="1:65" s="151" customFormat="1" ht="22.9" customHeight="1" x14ac:dyDescent="0.2">
      <c r="B175" s="152"/>
      <c r="D175" s="153" t="s">
        <v>75</v>
      </c>
      <c r="E175" s="163" t="s">
        <v>920</v>
      </c>
      <c r="F175" s="163" t="s">
        <v>921</v>
      </c>
      <c r="I175" s="155"/>
      <c r="J175" s="164">
        <f>BK175</f>
        <v>0</v>
      </c>
      <c r="L175" s="152"/>
      <c r="M175" s="157"/>
      <c r="N175" s="158"/>
      <c r="O175" s="158"/>
      <c r="P175" s="159">
        <f>SUM(P176:P202)</f>
        <v>0</v>
      </c>
      <c r="Q175" s="158"/>
      <c r="R175" s="159">
        <f>SUM(R176:R202)</f>
        <v>0</v>
      </c>
      <c r="S175" s="158"/>
      <c r="T175" s="160">
        <f>SUM(T176:T202)</f>
        <v>0</v>
      </c>
      <c r="AR175" s="153" t="s">
        <v>112</v>
      </c>
      <c r="AT175" s="161" t="s">
        <v>75</v>
      </c>
      <c r="AU175" s="161" t="s">
        <v>84</v>
      </c>
      <c r="AY175" s="153" t="s">
        <v>199</v>
      </c>
      <c r="BK175" s="162">
        <f>SUM(BK176:BK202)</f>
        <v>0</v>
      </c>
    </row>
    <row r="176" spans="1:65" s="19" customFormat="1" ht="21.75" customHeight="1" x14ac:dyDescent="0.15">
      <c r="A176" s="17"/>
      <c r="B176" s="129"/>
      <c r="C176" s="165" t="s">
        <v>409</v>
      </c>
      <c r="D176" s="165" t="s">
        <v>201</v>
      </c>
      <c r="E176" s="166" t="s">
        <v>922</v>
      </c>
      <c r="F176" s="167" t="s">
        <v>923</v>
      </c>
      <c r="G176" s="168" t="s">
        <v>896</v>
      </c>
      <c r="H176" s="169">
        <v>1</v>
      </c>
      <c r="I176" s="170"/>
      <c r="J176" s="171">
        <f t="shared" ref="J176:J202" si="25">ROUND(I176*H176,2)</f>
        <v>0</v>
      </c>
      <c r="K176" s="172"/>
      <c r="L176" s="18"/>
      <c r="M176" s="173"/>
      <c r="N176" s="174" t="s">
        <v>41</v>
      </c>
      <c r="O176" s="46"/>
      <c r="P176" s="175">
        <f t="shared" ref="P176:P202" si="26">O176*H176</f>
        <v>0</v>
      </c>
      <c r="Q176" s="175">
        <v>0</v>
      </c>
      <c r="R176" s="175">
        <f t="shared" ref="R176:R202" si="27">Q176*H176</f>
        <v>0</v>
      </c>
      <c r="S176" s="175">
        <v>0</v>
      </c>
      <c r="T176" s="176">
        <f t="shared" ref="T176:T202" si="28">S176*H176</f>
        <v>0</v>
      </c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R176" s="177" t="s">
        <v>279</v>
      </c>
      <c r="AT176" s="177" t="s">
        <v>201</v>
      </c>
      <c r="AU176" s="177" t="s">
        <v>112</v>
      </c>
      <c r="AY176" s="2" t="s">
        <v>199</v>
      </c>
      <c r="BE176" s="86">
        <f t="shared" ref="BE176:BE202" si="29">IF(N176="základná",J176,0)</f>
        <v>0</v>
      </c>
      <c r="BF176" s="86">
        <f t="shared" ref="BF176:BF202" si="30">IF(N176="znížená",J176,0)</f>
        <v>0</v>
      </c>
      <c r="BG176" s="86">
        <f t="shared" ref="BG176:BG202" si="31">IF(N176="zákl. prenesená",J176,0)</f>
        <v>0</v>
      </c>
      <c r="BH176" s="86">
        <f t="shared" ref="BH176:BH202" si="32">IF(N176="zníž. prenesená",J176,0)</f>
        <v>0</v>
      </c>
      <c r="BI176" s="86">
        <f t="shared" ref="BI176:BI202" si="33">IF(N176="nulová",J176,0)</f>
        <v>0</v>
      </c>
      <c r="BJ176" s="2" t="s">
        <v>112</v>
      </c>
      <c r="BK176" s="86">
        <f t="shared" ref="BK176:BK202" si="34">ROUND(I176*H176,2)</f>
        <v>0</v>
      </c>
      <c r="BL176" s="2" t="s">
        <v>279</v>
      </c>
      <c r="BM176" s="177" t="s">
        <v>614</v>
      </c>
    </row>
    <row r="177" spans="1:65" s="19" customFormat="1" ht="21.75" customHeight="1" x14ac:dyDescent="0.15">
      <c r="A177" s="17"/>
      <c r="B177" s="129"/>
      <c r="C177" s="165" t="s">
        <v>413</v>
      </c>
      <c r="D177" s="165" t="s">
        <v>201</v>
      </c>
      <c r="E177" s="166" t="s">
        <v>924</v>
      </c>
      <c r="F177" s="167" t="s">
        <v>925</v>
      </c>
      <c r="G177" s="168" t="s">
        <v>240</v>
      </c>
      <c r="H177" s="169">
        <v>1</v>
      </c>
      <c r="I177" s="170"/>
      <c r="J177" s="171">
        <f t="shared" si="25"/>
        <v>0</v>
      </c>
      <c r="K177" s="172"/>
      <c r="L177" s="18"/>
      <c r="M177" s="173"/>
      <c r="N177" s="174" t="s">
        <v>41</v>
      </c>
      <c r="O177" s="46"/>
      <c r="P177" s="175">
        <f t="shared" si="26"/>
        <v>0</v>
      </c>
      <c r="Q177" s="175">
        <v>0</v>
      </c>
      <c r="R177" s="175">
        <f t="shared" si="27"/>
        <v>0</v>
      </c>
      <c r="S177" s="175">
        <v>0</v>
      </c>
      <c r="T177" s="176">
        <f t="shared" si="28"/>
        <v>0</v>
      </c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R177" s="177" t="s">
        <v>279</v>
      </c>
      <c r="AT177" s="177" t="s">
        <v>201</v>
      </c>
      <c r="AU177" s="177" t="s">
        <v>112</v>
      </c>
      <c r="AY177" s="2" t="s">
        <v>199</v>
      </c>
      <c r="BE177" s="86">
        <f t="shared" si="29"/>
        <v>0</v>
      </c>
      <c r="BF177" s="86">
        <f t="shared" si="30"/>
        <v>0</v>
      </c>
      <c r="BG177" s="86">
        <f t="shared" si="31"/>
        <v>0</v>
      </c>
      <c r="BH177" s="86">
        <f t="shared" si="32"/>
        <v>0</v>
      </c>
      <c r="BI177" s="86">
        <f t="shared" si="33"/>
        <v>0</v>
      </c>
      <c r="BJ177" s="2" t="s">
        <v>112</v>
      </c>
      <c r="BK177" s="86">
        <f t="shared" si="34"/>
        <v>0</v>
      </c>
      <c r="BL177" s="2" t="s">
        <v>279</v>
      </c>
      <c r="BM177" s="177" t="s">
        <v>622</v>
      </c>
    </row>
    <row r="178" spans="1:65" s="19" customFormat="1" ht="21.75" customHeight="1" x14ac:dyDescent="0.15">
      <c r="A178" s="17"/>
      <c r="B178" s="129"/>
      <c r="C178" s="197" t="s">
        <v>418</v>
      </c>
      <c r="D178" s="197" t="s">
        <v>312</v>
      </c>
      <c r="E178" s="198" t="s">
        <v>926</v>
      </c>
      <c r="F178" s="199" t="s">
        <v>927</v>
      </c>
      <c r="G178" s="200" t="s">
        <v>240</v>
      </c>
      <c r="H178" s="201">
        <v>1</v>
      </c>
      <c r="I178" s="202"/>
      <c r="J178" s="203">
        <f t="shared" si="25"/>
        <v>0</v>
      </c>
      <c r="K178" s="204"/>
      <c r="L178" s="205"/>
      <c r="M178" s="206"/>
      <c r="N178" s="207" t="s">
        <v>41</v>
      </c>
      <c r="O178" s="46"/>
      <c r="P178" s="175">
        <f t="shared" si="26"/>
        <v>0</v>
      </c>
      <c r="Q178" s="175">
        <v>0</v>
      </c>
      <c r="R178" s="175">
        <f t="shared" si="27"/>
        <v>0</v>
      </c>
      <c r="S178" s="175">
        <v>0</v>
      </c>
      <c r="T178" s="176">
        <f t="shared" si="28"/>
        <v>0</v>
      </c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R178" s="177" t="s">
        <v>386</v>
      </c>
      <c r="AT178" s="177" t="s">
        <v>312</v>
      </c>
      <c r="AU178" s="177" t="s">
        <v>112</v>
      </c>
      <c r="AY178" s="2" t="s">
        <v>199</v>
      </c>
      <c r="BE178" s="86">
        <f t="shared" si="29"/>
        <v>0</v>
      </c>
      <c r="BF178" s="86">
        <f t="shared" si="30"/>
        <v>0</v>
      </c>
      <c r="BG178" s="86">
        <f t="shared" si="31"/>
        <v>0</v>
      </c>
      <c r="BH178" s="86">
        <f t="shared" si="32"/>
        <v>0</v>
      </c>
      <c r="BI178" s="86">
        <f t="shared" si="33"/>
        <v>0</v>
      </c>
      <c r="BJ178" s="2" t="s">
        <v>112</v>
      </c>
      <c r="BK178" s="86">
        <f t="shared" si="34"/>
        <v>0</v>
      </c>
      <c r="BL178" s="2" t="s">
        <v>279</v>
      </c>
      <c r="BM178" s="177" t="s">
        <v>630</v>
      </c>
    </row>
    <row r="179" spans="1:65" s="19" customFormat="1" ht="21.75" customHeight="1" x14ac:dyDescent="0.15">
      <c r="A179" s="17"/>
      <c r="B179" s="129"/>
      <c r="C179" s="165" t="s">
        <v>422</v>
      </c>
      <c r="D179" s="165" t="s">
        <v>201</v>
      </c>
      <c r="E179" s="166" t="s">
        <v>928</v>
      </c>
      <c r="F179" s="167" t="s">
        <v>929</v>
      </c>
      <c r="G179" s="168" t="s">
        <v>240</v>
      </c>
      <c r="H179" s="169">
        <v>1</v>
      </c>
      <c r="I179" s="170"/>
      <c r="J179" s="171">
        <f t="shared" si="25"/>
        <v>0</v>
      </c>
      <c r="K179" s="172"/>
      <c r="L179" s="18"/>
      <c r="M179" s="173"/>
      <c r="N179" s="174" t="s">
        <v>41</v>
      </c>
      <c r="O179" s="46"/>
      <c r="P179" s="175">
        <f t="shared" si="26"/>
        <v>0</v>
      </c>
      <c r="Q179" s="175">
        <v>0</v>
      </c>
      <c r="R179" s="175">
        <f t="shared" si="27"/>
        <v>0</v>
      </c>
      <c r="S179" s="175">
        <v>0</v>
      </c>
      <c r="T179" s="176">
        <f t="shared" si="28"/>
        <v>0</v>
      </c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R179" s="177" t="s">
        <v>279</v>
      </c>
      <c r="AT179" s="177" t="s">
        <v>201</v>
      </c>
      <c r="AU179" s="177" t="s">
        <v>112</v>
      </c>
      <c r="AY179" s="2" t="s">
        <v>199</v>
      </c>
      <c r="BE179" s="86">
        <f t="shared" si="29"/>
        <v>0</v>
      </c>
      <c r="BF179" s="86">
        <f t="shared" si="30"/>
        <v>0</v>
      </c>
      <c r="BG179" s="86">
        <f t="shared" si="31"/>
        <v>0</v>
      </c>
      <c r="BH179" s="86">
        <f t="shared" si="32"/>
        <v>0</v>
      </c>
      <c r="BI179" s="86">
        <f t="shared" si="33"/>
        <v>0</v>
      </c>
      <c r="BJ179" s="2" t="s">
        <v>112</v>
      </c>
      <c r="BK179" s="86">
        <f t="shared" si="34"/>
        <v>0</v>
      </c>
      <c r="BL179" s="2" t="s">
        <v>279</v>
      </c>
      <c r="BM179" s="177" t="s">
        <v>641</v>
      </c>
    </row>
    <row r="180" spans="1:65" s="19" customFormat="1" ht="33" customHeight="1" x14ac:dyDescent="0.15">
      <c r="A180" s="17"/>
      <c r="B180" s="129"/>
      <c r="C180" s="197" t="s">
        <v>426</v>
      </c>
      <c r="D180" s="197" t="s">
        <v>312</v>
      </c>
      <c r="E180" s="198" t="s">
        <v>930</v>
      </c>
      <c r="F180" s="199" t="s">
        <v>931</v>
      </c>
      <c r="G180" s="200" t="s">
        <v>240</v>
      </c>
      <c r="H180" s="201">
        <v>1</v>
      </c>
      <c r="I180" s="202"/>
      <c r="J180" s="203">
        <f t="shared" si="25"/>
        <v>0</v>
      </c>
      <c r="K180" s="204"/>
      <c r="L180" s="205"/>
      <c r="M180" s="206"/>
      <c r="N180" s="207" t="s">
        <v>41</v>
      </c>
      <c r="O180" s="46"/>
      <c r="P180" s="175">
        <f t="shared" si="26"/>
        <v>0</v>
      </c>
      <c r="Q180" s="175">
        <v>0</v>
      </c>
      <c r="R180" s="175">
        <f t="shared" si="27"/>
        <v>0</v>
      </c>
      <c r="S180" s="175">
        <v>0</v>
      </c>
      <c r="T180" s="176">
        <f t="shared" si="28"/>
        <v>0</v>
      </c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R180" s="177" t="s">
        <v>386</v>
      </c>
      <c r="AT180" s="177" t="s">
        <v>312</v>
      </c>
      <c r="AU180" s="177" t="s">
        <v>112</v>
      </c>
      <c r="AY180" s="2" t="s">
        <v>199</v>
      </c>
      <c r="BE180" s="86">
        <f t="shared" si="29"/>
        <v>0</v>
      </c>
      <c r="BF180" s="86">
        <f t="shared" si="30"/>
        <v>0</v>
      </c>
      <c r="BG180" s="86">
        <f t="shared" si="31"/>
        <v>0</v>
      </c>
      <c r="BH180" s="86">
        <f t="shared" si="32"/>
        <v>0</v>
      </c>
      <c r="BI180" s="86">
        <f t="shared" si="33"/>
        <v>0</v>
      </c>
      <c r="BJ180" s="2" t="s">
        <v>112</v>
      </c>
      <c r="BK180" s="86">
        <f t="shared" si="34"/>
        <v>0</v>
      </c>
      <c r="BL180" s="2" t="s">
        <v>279</v>
      </c>
      <c r="BM180" s="177" t="s">
        <v>651</v>
      </c>
    </row>
    <row r="181" spans="1:65" s="19" customFormat="1" ht="21.75" customHeight="1" x14ac:dyDescent="0.15">
      <c r="A181" s="17"/>
      <c r="B181" s="129"/>
      <c r="C181" s="165" t="s">
        <v>433</v>
      </c>
      <c r="D181" s="165" t="s">
        <v>201</v>
      </c>
      <c r="E181" s="166" t="s">
        <v>932</v>
      </c>
      <c r="F181" s="167" t="s">
        <v>933</v>
      </c>
      <c r="G181" s="168" t="s">
        <v>896</v>
      </c>
      <c r="H181" s="169">
        <v>1</v>
      </c>
      <c r="I181" s="170"/>
      <c r="J181" s="171">
        <f t="shared" si="25"/>
        <v>0</v>
      </c>
      <c r="K181" s="172"/>
      <c r="L181" s="18"/>
      <c r="M181" s="173"/>
      <c r="N181" s="174" t="s">
        <v>41</v>
      </c>
      <c r="O181" s="46"/>
      <c r="P181" s="175">
        <f t="shared" si="26"/>
        <v>0</v>
      </c>
      <c r="Q181" s="175">
        <v>0</v>
      </c>
      <c r="R181" s="175">
        <f t="shared" si="27"/>
        <v>0</v>
      </c>
      <c r="S181" s="175">
        <v>0</v>
      </c>
      <c r="T181" s="176">
        <f t="shared" si="28"/>
        <v>0</v>
      </c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R181" s="177" t="s">
        <v>279</v>
      </c>
      <c r="AT181" s="177" t="s">
        <v>201</v>
      </c>
      <c r="AU181" s="177" t="s">
        <v>112</v>
      </c>
      <c r="AY181" s="2" t="s">
        <v>199</v>
      </c>
      <c r="BE181" s="86">
        <f t="shared" si="29"/>
        <v>0</v>
      </c>
      <c r="BF181" s="86">
        <f t="shared" si="30"/>
        <v>0</v>
      </c>
      <c r="BG181" s="86">
        <f t="shared" si="31"/>
        <v>0</v>
      </c>
      <c r="BH181" s="86">
        <f t="shared" si="32"/>
        <v>0</v>
      </c>
      <c r="BI181" s="86">
        <f t="shared" si="33"/>
        <v>0</v>
      </c>
      <c r="BJ181" s="2" t="s">
        <v>112</v>
      </c>
      <c r="BK181" s="86">
        <f t="shared" si="34"/>
        <v>0</v>
      </c>
      <c r="BL181" s="2" t="s">
        <v>279</v>
      </c>
      <c r="BM181" s="177" t="s">
        <v>664</v>
      </c>
    </row>
    <row r="182" spans="1:65" s="19" customFormat="1" ht="21.75" customHeight="1" x14ac:dyDescent="0.15">
      <c r="A182" s="17"/>
      <c r="B182" s="129"/>
      <c r="C182" s="165" t="s">
        <v>438</v>
      </c>
      <c r="D182" s="165" t="s">
        <v>201</v>
      </c>
      <c r="E182" s="166" t="s">
        <v>934</v>
      </c>
      <c r="F182" s="167" t="s">
        <v>935</v>
      </c>
      <c r="G182" s="168" t="s">
        <v>240</v>
      </c>
      <c r="H182" s="169">
        <v>2</v>
      </c>
      <c r="I182" s="170"/>
      <c r="J182" s="171">
        <f t="shared" si="25"/>
        <v>0</v>
      </c>
      <c r="K182" s="172"/>
      <c r="L182" s="18"/>
      <c r="M182" s="173"/>
      <c r="N182" s="174" t="s">
        <v>41</v>
      </c>
      <c r="O182" s="46"/>
      <c r="P182" s="175">
        <f t="shared" si="26"/>
        <v>0</v>
      </c>
      <c r="Q182" s="175">
        <v>0</v>
      </c>
      <c r="R182" s="175">
        <f t="shared" si="27"/>
        <v>0</v>
      </c>
      <c r="S182" s="175">
        <v>0</v>
      </c>
      <c r="T182" s="176">
        <f t="shared" si="28"/>
        <v>0</v>
      </c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R182" s="177" t="s">
        <v>279</v>
      </c>
      <c r="AT182" s="177" t="s">
        <v>201</v>
      </c>
      <c r="AU182" s="177" t="s">
        <v>112</v>
      </c>
      <c r="AY182" s="2" t="s">
        <v>199</v>
      </c>
      <c r="BE182" s="86">
        <f t="shared" si="29"/>
        <v>0</v>
      </c>
      <c r="BF182" s="86">
        <f t="shared" si="30"/>
        <v>0</v>
      </c>
      <c r="BG182" s="86">
        <f t="shared" si="31"/>
        <v>0</v>
      </c>
      <c r="BH182" s="86">
        <f t="shared" si="32"/>
        <v>0</v>
      </c>
      <c r="BI182" s="86">
        <f t="shared" si="33"/>
        <v>0</v>
      </c>
      <c r="BJ182" s="2" t="s">
        <v>112</v>
      </c>
      <c r="BK182" s="86">
        <f t="shared" si="34"/>
        <v>0</v>
      </c>
      <c r="BL182" s="2" t="s">
        <v>279</v>
      </c>
      <c r="BM182" s="177" t="s">
        <v>672</v>
      </c>
    </row>
    <row r="183" spans="1:65" s="19" customFormat="1" ht="21.75" customHeight="1" x14ac:dyDescent="0.15">
      <c r="A183" s="17"/>
      <c r="B183" s="129"/>
      <c r="C183" s="197" t="s">
        <v>443</v>
      </c>
      <c r="D183" s="197" t="s">
        <v>312</v>
      </c>
      <c r="E183" s="198" t="s">
        <v>936</v>
      </c>
      <c r="F183" s="199" t="s">
        <v>937</v>
      </c>
      <c r="G183" s="200" t="s">
        <v>240</v>
      </c>
      <c r="H183" s="201">
        <v>1</v>
      </c>
      <c r="I183" s="202"/>
      <c r="J183" s="203">
        <f t="shared" si="25"/>
        <v>0</v>
      </c>
      <c r="K183" s="204"/>
      <c r="L183" s="205"/>
      <c r="M183" s="206"/>
      <c r="N183" s="207" t="s">
        <v>41</v>
      </c>
      <c r="O183" s="46"/>
      <c r="P183" s="175">
        <f t="shared" si="26"/>
        <v>0</v>
      </c>
      <c r="Q183" s="175">
        <v>0</v>
      </c>
      <c r="R183" s="175">
        <f t="shared" si="27"/>
        <v>0</v>
      </c>
      <c r="S183" s="175">
        <v>0</v>
      </c>
      <c r="T183" s="176">
        <f t="shared" si="28"/>
        <v>0</v>
      </c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R183" s="177" t="s">
        <v>386</v>
      </c>
      <c r="AT183" s="177" t="s">
        <v>312</v>
      </c>
      <c r="AU183" s="177" t="s">
        <v>112</v>
      </c>
      <c r="AY183" s="2" t="s">
        <v>199</v>
      </c>
      <c r="BE183" s="86">
        <f t="shared" si="29"/>
        <v>0</v>
      </c>
      <c r="BF183" s="86">
        <f t="shared" si="30"/>
        <v>0</v>
      </c>
      <c r="BG183" s="86">
        <f t="shared" si="31"/>
        <v>0</v>
      </c>
      <c r="BH183" s="86">
        <f t="shared" si="32"/>
        <v>0</v>
      </c>
      <c r="BI183" s="86">
        <f t="shared" si="33"/>
        <v>0</v>
      </c>
      <c r="BJ183" s="2" t="s">
        <v>112</v>
      </c>
      <c r="BK183" s="86">
        <f t="shared" si="34"/>
        <v>0</v>
      </c>
      <c r="BL183" s="2" t="s">
        <v>279</v>
      </c>
      <c r="BM183" s="177" t="s">
        <v>680</v>
      </c>
    </row>
    <row r="184" spans="1:65" s="19" customFormat="1" ht="21.75" customHeight="1" x14ac:dyDescent="0.15">
      <c r="A184" s="17"/>
      <c r="B184" s="129"/>
      <c r="C184" s="197" t="s">
        <v>448</v>
      </c>
      <c r="D184" s="197" t="s">
        <v>312</v>
      </c>
      <c r="E184" s="198" t="s">
        <v>938</v>
      </c>
      <c r="F184" s="199" t="s">
        <v>939</v>
      </c>
      <c r="G184" s="200" t="s">
        <v>240</v>
      </c>
      <c r="H184" s="201">
        <v>1</v>
      </c>
      <c r="I184" s="202"/>
      <c r="J184" s="203">
        <f t="shared" si="25"/>
        <v>0</v>
      </c>
      <c r="K184" s="204"/>
      <c r="L184" s="205"/>
      <c r="M184" s="206"/>
      <c r="N184" s="207" t="s">
        <v>41</v>
      </c>
      <c r="O184" s="46"/>
      <c r="P184" s="175">
        <f t="shared" si="26"/>
        <v>0</v>
      </c>
      <c r="Q184" s="175">
        <v>0</v>
      </c>
      <c r="R184" s="175">
        <f t="shared" si="27"/>
        <v>0</v>
      </c>
      <c r="S184" s="175">
        <v>0</v>
      </c>
      <c r="T184" s="176">
        <f t="shared" si="28"/>
        <v>0</v>
      </c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R184" s="177" t="s">
        <v>386</v>
      </c>
      <c r="AT184" s="177" t="s">
        <v>312</v>
      </c>
      <c r="AU184" s="177" t="s">
        <v>112</v>
      </c>
      <c r="AY184" s="2" t="s">
        <v>199</v>
      </c>
      <c r="BE184" s="86">
        <f t="shared" si="29"/>
        <v>0</v>
      </c>
      <c r="BF184" s="86">
        <f t="shared" si="30"/>
        <v>0</v>
      </c>
      <c r="BG184" s="86">
        <f t="shared" si="31"/>
        <v>0</v>
      </c>
      <c r="BH184" s="86">
        <f t="shared" si="32"/>
        <v>0</v>
      </c>
      <c r="BI184" s="86">
        <f t="shared" si="33"/>
        <v>0</v>
      </c>
      <c r="BJ184" s="2" t="s">
        <v>112</v>
      </c>
      <c r="BK184" s="86">
        <f t="shared" si="34"/>
        <v>0</v>
      </c>
      <c r="BL184" s="2" t="s">
        <v>279</v>
      </c>
      <c r="BM184" s="177" t="s">
        <v>688</v>
      </c>
    </row>
    <row r="185" spans="1:65" s="19" customFormat="1" ht="21.75" customHeight="1" x14ac:dyDescent="0.15">
      <c r="A185" s="17"/>
      <c r="B185" s="129"/>
      <c r="C185" s="165" t="s">
        <v>453</v>
      </c>
      <c r="D185" s="165" t="s">
        <v>201</v>
      </c>
      <c r="E185" s="166" t="s">
        <v>940</v>
      </c>
      <c r="F185" s="167" t="s">
        <v>941</v>
      </c>
      <c r="G185" s="168" t="s">
        <v>896</v>
      </c>
      <c r="H185" s="169">
        <v>1</v>
      </c>
      <c r="I185" s="170"/>
      <c r="J185" s="171">
        <f t="shared" si="25"/>
        <v>0</v>
      </c>
      <c r="K185" s="172"/>
      <c r="L185" s="18"/>
      <c r="M185" s="173"/>
      <c r="N185" s="174" t="s">
        <v>41</v>
      </c>
      <c r="O185" s="46"/>
      <c r="P185" s="175">
        <f t="shared" si="26"/>
        <v>0</v>
      </c>
      <c r="Q185" s="175">
        <v>0</v>
      </c>
      <c r="R185" s="175">
        <f t="shared" si="27"/>
        <v>0</v>
      </c>
      <c r="S185" s="175">
        <v>0</v>
      </c>
      <c r="T185" s="176">
        <f t="shared" si="28"/>
        <v>0</v>
      </c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R185" s="177" t="s">
        <v>279</v>
      </c>
      <c r="AT185" s="177" t="s">
        <v>201</v>
      </c>
      <c r="AU185" s="177" t="s">
        <v>112</v>
      </c>
      <c r="AY185" s="2" t="s">
        <v>199</v>
      </c>
      <c r="BE185" s="86">
        <f t="shared" si="29"/>
        <v>0</v>
      </c>
      <c r="BF185" s="86">
        <f t="shared" si="30"/>
        <v>0</v>
      </c>
      <c r="BG185" s="86">
        <f t="shared" si="31"/>
        <v>0</v>
      </c>
      <c r="BH185" s="86">
        <f t="shared" si="32"/>
        <v>0</v>
      </c>
      <c r="BI185" s="86">
        <f t="shared" si="33"/>
        <v>0</v>
      </c>
      <c r="BJ185" s="2" t="s">
        <v>112</v>
      </c>
      <c r="BK185" s="86">
        <f t="shared" si="34"/>
        <v>0</v>
      </c>
      <c r="BL185" s="2" t="s">
        <v>279</v>
      </c>
      <c r="BM185" s="177" t="s">
        <v>696</v>
      </c>
    </row>
    <row r="186" spans="1:65" s="19" customFormat="1" ht="33" customHeight="1" x14ac:dyDescent="0.15">
      <c r="A186" s="17"/>
      <c r="B186" s="129"/>
      <c r="C186" s="197" t="s">
        <v>460</v>
      </c>
      <c r="D186" s="197" t="s">
        <v>312</v>
      </c>
      <c r="E186" s="198" t="s">
        <v>942</v>
      </c>
      <c r="F186" s="199" t="s">
        <v>943</v>
      </c>
      <c r="G186" s="200" t="s">
        <v>240</v>
      </c>
      <c r="H186" s="201">
        <v>1</v>
      </c>
      <c r="I186" s="202"/>
      <c r="J186" s="203">
        <f t="shared" si="25"/>
        <v>0</v>
      </c>
      <c r="K186" s="204"/>
      <c r="L186" s="205"/>
      <c r="M186" s="206"/>
      <c r="N186" s="207" t="s">
        <v>41</v>
      </c>
      <c r="O186" s="46"/>
      <c r="P186" s="175">
        <f t="shared" si="26"/>
        <v>0</v>
      </c>
      <c r="Q186" s="175">
        <v>0</v>
      </c>
      <c r="R186" s="175">
        <f t="shared" si="27"/>
        <v>0</v>
      </c>
      <c r="S186" s="175">
        <v>0</v>
      </c>
      <c r="T186" s="176">
        <f t="shared" si="28"/>
        <v>0</v>
      </c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R186" s="177" t="s">
        <v>386</v>
      </c>
      <c r="AT186" s="177" t="s">
        <v>312</v>
      </c>
      <c r="AU186" s="177" t="s">
        <v>112</v>
      </c>
      <c r="AY186" s="2" t="s">
        <v>199</v>
      </c>
      <c r="BE186" s="86">
        <f t="shared" si="29"/>
        <v>0</v>
      </c>
      <c r="BF186" s="86">
        <f t="shared" si="30"/>
        <v>0</v>
      </c>
      <c r="BG186" s="86">
        <f t="shared" si="31"/>
        <v>0</v>
      </c>
      <c r="BH186" s="86">
        <f t="shared" si="32"/>
        <v>0</v>
      </c>
      <c r="BI186" s="86">
        <f t="shared" si="33"/>
        <v>0</v>
      </c>
      <c r="BJ186" s="2" t="s">
        <v>112</v>
      </c>
      <c r="BK186" s="86">
        <f t="shared" si="34"/>
        <v>0</v>
      </c>
      <c r="BL186" s="2" t="s">
        <v>279</v>
      </c>
      <c r="BM186" s="177" t="s">
        <v>704</v>
      </c>
    </row>
    <row r="187" spans="1:65" s="19" customFormat="1" ht="21.75" customHeight="1" x14ac:dyDescent="0.15">
      <c r="A187" s="17"/>
      <c r="B187" s="129"/>
      <c r="C187" s="165" t="s">
        <v>465</v>
      </c>
      <c r="D187" s="165" t="s">
        <v>201</v>
      </c>
      <c r="E187" s="166" t="s">
        <v>944</v>
      </c>
      <c r="F187" s="167" t="s">
        <v>945</v>
      </c>
      <c r="G187" s="168" t="s">
        <v>896</v>
      </c>
      <c r="H187" s="169">
        <v>5</v>
      </c>
      <c r="I187" s="170"/>
      <c r="J187" s="171">
        <f t="shared" si="25"/>
        <v>0</v>
      </c>
      <c r="K187" s="172"/>
      <c r="L187" s="18"/>
      <c r="M187" s="173"/>
      <c r="N187" s="174" t="s">
        <v>41</v>
      </c>
      <c r="O187" s="46"/>
      <c r="P187" s="175">
        <f t="shared" si="26"/>
        <v>0</v>
      </c>
      <c r="Q187" s="175">
        <v>0</v>
      </c>
      <c r="R187" s="175">
        <f t="shared" si="27"/>
        <v>0</v>
      </c>
      <c r="S187" s="175">
        <v>0</v>
      </c>
      <c r="T187" s="176">
        <f t="shared" si="28"/>
        <v>0</v>
      </c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R187" s="177" t="s">
        <v>279</v>
      </c>
      <c r="AT187" s="177" t="s">
        <v>201</v>
      </c>
      <c r="AU187" s="177" t="s">
        <v>112</v>
      </c>
      <c r="AY187" s="2" t="s">
        <v>199</v>
      </c>
      <c r="BE187" s="86">
        <f t="shared" si="29"/>
        <v>0</v>
      </c>
      <c r="BF187" s="86">
        <f t="shared" si="30"/>
        <v>0</v>
      </c>
      <c r="BG187" s="86">
        <f t="shared" si="31"/>
        <v>0</v>
      </c>
      <c r="BH187" s="86">
        <f t="shared" si="32"/>
        <v>0</v>
      </c>
      <c r="BI187" s="86">
        <f t="shared" si="33"/>
        <v>0</v>
      </c>
      <c r="BJ187" s="2" t="s">
        <v>112</v>
      </c>
      <c r="BK187" s="86">
        <f t="shared" si="34"/>
        <v>0</v>
      </c>
      <c r="BL187" s="2" t="s">
        <v>279</v>
      </c>
      <c r="BM187" s="177" t="s">
        <v>714</v>
      </c>
    </row>
    <row r="188" spans="1:65" s="19" customFormat="1" ht="21.75" customHeight="1" x14ac:dyDescent="0.15">
      <c r="A188" s="17"/>
      <c r="B188" s="129"/>
      <c r="C188" s="197" t="s">
        <v>472</v>
      </c>
      <c r="D188" s="197" t="s">
        <v>312</v>
      </c>
      <c r="E188" s="198" t="s">
        <v>946</v>
      </c>
      <c r="F188" s="199" t="s">
        <v>947</v>
      </c>
      <c r="G188" s="200" t="s">
        <v>240</v>
      </c>
      <c r="H188" s="201">
        <v>1</v>
      </c>
      <c r="I188" s="202"/>
      <c r="J188" s="203">
        <f t="shared" si="25"/>
        <v>0</v>
      </c>
      <c r="K188" s="204"/>
      <c r="L188" s="205"/>
      <c r="M188" s="206"/>
      <c r="N188" s="207" t="s">
        <v>41</v>
      </c>
      <c r="O188" s="46"/>
      <c r="P188" s="175">
        <f t="shared" si="26"/>
        <v>0</v>
      </c>
      <c r="Q188" s="175">
        <v>0</v>
      </c>
      <c r="R188" s="175">
        <f t="shared" si="27"/>
        <v>0</v>
      </c>
      <c r="S188" s="175">
        <v>0</v>
      </c>
      <c r="T188" s="176">
        <f t="shared" si="28"/>
        <v>0</v>
      </c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R188" s="177" t="s">
        <v>386</v>
      </c>
      <c r="AT188" s="177" t="s">
        <v>312</v>
      </c>
      <c r="AU188" s="177" t="s">
        <v>112</v>
      </c>
      <c r="AY188" s="2" t="s">
        <v>199</v>
      </c>
      <c r="BE188" s="86">
        <f t="shared" si="29"/>
        <v>0</v>
      </c>
      <c r="BF188" s="86">
        <f t="shared" si="30"/>
        <v>0</v>
      </c>
      <c r="BG188" s="86">
        <f t="shared" si="31"/>
        <v>0</v>
      </c>
      <c r="BH188" s="86">
        <f t="shared" si="32"/>
        <v>0</v>
      </c>
      <c r="BI188" s="86">
        <f t="shared" si="33"/>
        <v>0</v>
      </c>
      <c r="BJ188" s="2" t="s">
        <v>112</v>
      </c>
      <c r="BK188" s="86">
        <f t="shared" si="34"/>
        <v>0</v>
      </c>
      <c r="BL188" s="2" t="s">
        <v>279</v>
      </c>
      <c r="BM188" s="177" t="s">
        <v>737</v>
      </c>
    </row>
    <row r="189" spans="1:65" s="19" customFormat="1" ht="21.75" customHeight="1" x14ac:dyDescent="0.15">
      <c r="A189" s="17"/>
      <c r="B189" s="129"/>
      <c r="C189" s="197" t="s">
        <v>477</v>
      </c>
      <c r="D189" s="197" t="s">
        <v>312</v>
      </c>
      <c r="E189" s="198" t="s">
        <v>948</v>
      </c>
      <c r="F189" s="199" t="s">
        <v>949</v>
      </c>
      <c r="G189" s="200" t="s">
        <v>240</v>
      </c>
      <c r="H189" s="201">
        <v>1</v>
      </c>
      <c r="I189" s="202"/>
      <c r="J189" s="203">
        <f t="shared" si="25"/>
        <v>0</v>
      </c>
      <c r="K189" s="204"/>
      <c r="L189" s="205"/>
      <c r="M189" s="206"/>
      <c r="N189" s="207" t="s">
        <v>41</v>
      </c>
      <c r="O189" s="46"/>
      <c r="P189" s="175">
        <f t="shared" si="26"/>
        <v>0</v>
      </c>
      <c r="Q189" s="175">
        <v>0</v>
      </c>
      <c r="R189" s="175">
        <f t="shared" si="27"/>
        <v>0</v>
      </c>
      <c r="S189" s="175">
        <v>0</v>
      </c>
      <c r="T189" s="176">
        <f t="shared" si="28"/>
        <v>0</v>
      </c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R189" s="177" t="s">
        <v>386</v>
      </c>
      <c r="AT189" s="177" t="s">
        <v>312</v>
      </c>
      <c r="AU189" s="177" t="s">
        <v>112</v>
      </c>
      <c r="AY189" s="2" t="s">
        <v>199</v>
      </c>
      <c r="BE189" s="86">
        <f t="shared" si="29"/>
        <v>0</v>
      </c>
      <c r="BF189" s="86">
        <f t="shared" si="30"/>
        <v>0</v>
      </c>
      <c r="BG189" s="86">
        <f t="shared" si="31"/>
        <v>0</v>
      </c>
      <c r="BH189" s="86">
        <f t="shared" si="32"/>
        <v>0</v>
      </c>
      <c r="BI189" s="86">
        <f t="shared" si="33"/>
        <v>0</v>
      </c>
      <c r="BJ189" s="2" t="s">
        <v>112</v>
      </c>
      <c r="BK189" s="86">
        <f t="shared" si="34"/>
        <v>0</v>
      </c>
      <c r="BL189" s="2" t="s">
        <v>279</v>
      </c>
      <c r="BM189" s="177" t="s">
        <v>747</v>
      </c>
    </row>
    <row r="190" spans="1:65" s="19" customFormat="1" ht="21.75" customHeight="1" x14ac:dyDescent="0.15">
      <c r="A190" s="17"/>
      <c r="B190" s="129"/>
      <c r="C190" s="197" t="s">
        <v>481</v>
      </c>
      <c r="D190" s="197" t="s">
        <v>312</v>
      </c>
      <c r="E190" s="198" t="s">
        <v>950</v>
      </c>
      <c r="F190" s="199" t="s">
        <v>951</v>
      </c>
      <c r="G190" s="200" t="s">
        <v>240</v>
      </c>
      <c r="H190" s="201">
        <v>1</v>
      </c>
      <c r="I190" s="202"/>
      <c r="J190" s="203">
        <f t="shared" si="25"/>
        <v>0</v>
      </c>
      <c r="K190" s="204"/>
      <c r="L190" s="205"/>
      <c r="M190" s="206"/>
      <c r="N190" s="207" t="s">
        <v>41</v>
      </c>
      <c r="O190" s="46"/>
      <c r="P190" s="175">
        <f t="shared" si="26"/>
        <v>0</v>
      </c>
      <c r="Q190" s="175">
        <v>0</v>
      </c>
      <c r="R190" s="175">
        <f t="shared" si="27"/>
        <v>0</v>
      </c>
      <c r="S190" s="175">
        <v>0</v>
      </c>
      <c r="T190" s="176">
        <f t="shared" si="28"/>
        <v>0</v>
      </c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R190" s="177" t="s">
        <v>386</v>
      </c>
      <c r="AT190" s="177" t="s">
        <v>312</v>
      </c>
      <c r="AU190" s="177" t="s">
        <v>112</v>
      </c>
      <c r="AY190" s="2" t="s">
        <v>199</v>
      </c>
      <c r="BE190" s="86">
        <f t="shared" si="29"/>
        <v>0</v>
      </c>
      <c r="BF190" s="86">
        <f t="shared" si="30"/>
        <v>0</v>
      </c>
      <c r="BG190" s="86">
        <f t="shared" si="31"/>
        <v>0</v>
      </c>
      <c r="BH190" s="86">
        <f t="shared" si="32"/>
        <v>0</v>
      </c>
      <c r="BI190" s="86">
        <f t="shared" si="33"/>
        <v>0</v>
      </c>
      <c r="BJ190" s="2" t="s">
        <v>112</v>
      </c>
      <c r="BK190" s="86">
        <f t="shared" si="34"/>
        <v>0</v>
      </c>
      <c r="BL190" s="2" t="s">
        <v>279</v>
      </c>
      <c r="BM190" s="177" t="s">
        <v>757</v>
      </c>
    </row>
    <row r="191" spans="1:65" s="19" customFormat="1" ht="21.75" customHeight="1" x14ac:dyDescent="0.15">
      <c r="A191" s="17"/>
      <c r="B191" s="129"/>
      <c r="C191" s="197" t="s">
        <v>490</v>
      </c>
      <c r="D191" s="197" t="s">
        <v>312</v>
      </c>
      <c r="E191" s="198" t="s">
        <v>952</v>
      </c>
      <c r="F191" s="199" t="s">
        <v>953</v>
      </c>
      <c r="G191" s="200" t="s">
        <v>240</v>
      </c>
      <c r="H191" s="201">
        <v>2</v>
      </c>
      <c r="I191" s="202"/>
      <c r="J191" s="203">
        <f t="shared" si="25"/>
        <v>0</v>
      </c>
      <c r="K191" s="204"/>
      <c r="L191" s="205"/>
      <c r="M191" s="206"/>
      <c r="N191" s="207" t="s">
        <v>41</v>
      </c>
      <c r="O191" s="46"/>
      <c r="P191" s="175">
        <f t="shared" si="26"/>
        <v>0</v>
      </c>
      <c r="Q191" s="175">
        <v>0</v>
      </c>
      <c r="R191" s="175">
        <f t="shared" si="27"/>
        <v>0</v>
      </c>
      <c r="S191" s="175">
        <v>0</v>
      </c>
      <c r="T191" s="176">
        <f t="shared" si="28"/>
        <v>0</v>
      </c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R191" s="177" t="s">
        <v>386</v>
      </c>
      <c r="AT191" s="177" t="s">
        <v>312</v>
      </c>
      <c r="AU191" s="177" t="s">
        <v>112</v>
      </c>
      <c r="AY191" s="2" t="s">
        <v>199</v>
      </c>
      <c r="BE191" s="86">
        <f t="shared" si="29"/>
        <v>0</v>
      </c>
      <c r="BF191" s="86">
        <f t="shared" si="30"/>
        <v>0</v>
      </c>
      <c r="BG191" s="86">
        <f t="shared" si="31"/>
        <v>0</v>
      </c>
      <c r="BH191" s="86">
        <f t="shared" si="32"/>
        <v>0</v>
      </c>
      <c r="BI191" s="86">
        <f t="shared" si="33"/>
        <v>0</v>
      </c>
      <c r="BJ191" s="2" t="s">
        <v>112</v>
      </c>
      <c r="BK191" s="86">
        <f t="shared" si="34"/>
        <v>0</v>
      </c>
      <c r="BL191" s="2" t="s">
        <v>279</v>
      </c>
      <c r="BM191" s="177" t="s">
        <v>768</v>
      </c>
    </row>
    <row r="192" spans="1:65" s="19" customFormat="1" ht="21.75" customHeight="1" x14ac:dyDescent="0.15">
      <c r="A192" s="17"/>
      <c r="B192" s="129"/>
      <c r="C192" s="165" t="s">
        <v>498</v>
      </c>
      <c r="D192" s="165" t="s">
        <v>201</v>
      </c>
      <c r="E192" s="166" t="s">
        <v>954</v>
      </c>
      <c r="F192" s="167" t="s">
        <v>955</v>
      </c>
      <c r="G192" s="168" t="s">
        <v>896</v>
      </c>
      <c r="H192" s="169">
        <v>1</v>
      </c>
      <c r="I192" s="170"/>
      <c r="J192" s="171">
        <f t="shared" si="25"/>
        <v>0</v>
      </c>
      <c r="K192" s="172"/>
      <c r="L192" s="18"/>
      <c r="M192" s="173"/>
      <c r="N192" s="174" t="s">
        <v>41</v>
      </c>
      <c r="O192" s="46"/>
      <c r="P192" s="175">
        <f t="shared" si="26"/>
        <v>0</v>
      </c>
      <c r="Q192" s="175">
        <v>0</v>
      </c>
      <c r="R192" s="175">
        <f t="shared" si="27"/>
        <v>0</v>
      </c>
      <c r="S192" s="175">
        <v>0</v>
      </c>
      <c r="T192" s="176">
        <f t="shared" si="28"/>
        <v>0</v>
      </c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R192" s="177" t="s">
        <v>279</v>
      </c>
      <c r="AT192" s="177" t="s">
        <v>201</v>
      </c>
      <c r="AU192" s="177" t="s">
        <v>112</v>
      </c>
      <c r="AY192" s="2" t="s">
        <v>199</v>
      </c>
      <c r="BE192" s="86">
        <f t="shared" si="29"/>
        <v>0</v>
      </c>
      <c r="BF192" s="86">
        <f t="shared" si="30"/>
        <v>0</v>
      </c>
      <c r="BG192" s="86">
        <f t="shared" si="31"/>
        <v>0</v>
      </c>
      <c r="BH192" s="86">
        <f t="shared" si="32"/>
        <v>0</v>
      </c>
      <c r="BI192" s="86">
        <f t="shared" si="33"/>
        <v>0</v>
      </c>
      <c r="BJ192" s="2" t="s">
        <v>112</v>
      </c>
      <c r="BK192" s="86">
        <f t="shared" si="34"/>
        <v>0</v>
      </c>
      <c r="BL192" s="2" t="s">
        <v>279</v>
      </c>
      <c r="BM192" s="177" t="s">
        <v>784</v>
      </c>
    </row>
    <row r="193" spans="1:65" s="19" customFormat="1" ht="21.75" customHeight="1" x14ac:dyDescent="0.15">
      <c r="A193" s="17"/>
      <c r="B193" s="129"/>
      <c r="C193" s="197" t="s">
        <v>502</v>
      </c>
      <c r="D193" s="197" t="s">
        <v>312</v>
      </c>
      <c r="E193" s="198" t="s">
        <v>956</v>
      </c>
      <c r="F193" s="199" t="s">
        <v>957</v>
      </c>
      <c r="G193" s="200" t="s">
        <v>240</v>
      </c>
      <c r="H193" s="201">
        <v>1</v>
      </c>
      <c r="I193" s="202"/>
      <c r="J193" s="203">
        <f t="shared" si="25"/>
        <v>0</v>
      </c>
      <c r="K193" s="204"/>
      <c r="L193" s="205"/>
      <c r="M193" s="206"/>
      <c r="N193" s="207" t="s">
        <v>41</v>
      </c>
      <c r="O193" s="46"/>
      <c r="P193" s="175">
        <f t="shared" si="26"/>
        <v>0</v>
      </c>
      <c r="Q193" s="175">
        <v>0</v>
      </c>
      <c r="R193" s="175">
        <f t="shared" si="27"/>
        <v>0</v>
      </c>
      <c r="S193" s="175">
        <v>0</v>
      </c>
      <c r="T193" s="176">
        <f t="shared" si="28"/>
        <v>0</v>
      </c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R193" s="177" t="s">
        <v>386</v>
      </c>
      <c r="AT193" s="177" t="s">
        <v>312</v>
      </c>
      <c r="AU193" s="177" t="s">
        <v>112</v>
      </c>
      <c r="AY193" s="2" t="s">
        <v>199</v>
      </c>
      <c r="BE193" s="86">
        <f t="shared" si="29"/>
        <v>0</v>
      </c>
      <c r="BF193" s="86">
        <f t="shared" si="30"/>
        <v>0</v>
      </c>
      <c r="BG193" s="86">
        <f t="shared" si="31"/>
        <v>0</v>
      </c>
      <c r="BH193" s="86">
        <f t="shared" si="32"/>
        <v>0</v>
      </c>
      <c r="BI193" s="86">
        <f t="shared" si="33"/>
        <v>0</v>
      </c>
      <c r="BJ193" s="2" t="s">
        <v>112</v>
      </c>
      <c r="BK193" s="86">
        <f t="shared" si="34"/>
        <v>0</v>
      </c>
      <c r="BL193" s="2" t="s">
        <v>279</v>
      </c>
      <c r="BM193" s="177" t="s">
        <v>795</v>
      </c>
    </row>
    <row r="194" spans="1:65" s="19" customFormat="1" ht="21.75" customHeight="1" x14ac:dyDescent="0.15">
      <c r="A194" s="17"/>
      <c r="B194" s="129"/>
      <c r="C194" s="165" t="s">
        <v>506</v>
      </c>
      <c r="D194" s="165" t="s">
        <v>201</v>
      </c>
      <c r="E194" s="166" t="s">
        <v>958</v>
      </c>
      <c r="F194" s="167" t="s">
        <v>959</v>
      </c>
      <c r="G194" s="168" t="s">
        <v>896</v>
      </c>
      <c r="H194" s="169">
        <v>2</v>
      </c>
      <c r="I194" s="170"/>
      <c r="J194" s="171">
        <f t="shared" si="25"/>
        <v>0</v>
      </c>
      <c r="K194" s="172"/>
      <c r="L194" s="18"/>
      <c r="M194" s="173"/>
      <c r="N194" s="174" t="s">
        <v>41</v>
      </c>
      <c r="O194" s="46"/>
      <c r="P194" s="175">
        <f t="shared" si="26"/>
        <v>0</v>
      </c>
      <c r="Q194" s="175">
        <v>0</v>
      </c>
      <c r="R194" s="175">
        <f t="shared" si="27"/>
        <v>0</v>
      </c>
      <c r="S194" s="175">
        <v>0</v>
      </c>
      <c r="T194" s="176">
        <f t="shared" si="28"/>
        <v>0</v>
      </c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R194" s="177" t="s">
        <v>279</v>
      </c>
      <c r="AT194" s="177" t="s">
        <v>201</v>
      </c>
      <c r="AU194" s="177" t="s">
        <v>112</v>
      </c>
      <c r="AY194" s="2" t="s">
        <v>199</v>
      </c>
      <c r="BE194" s="86">
        <f t="shared" si="29"/>
        <v>0</v>
      </c>
      <c r="BF194" s="86">
        <f t="shared" si="30"/>
        <v>0</v>
      </c>
      <c r="BG194" s="86">
        <f t="shared" si="31"/>
        <v>0</v>
      </c>
      <c r="BH194" s="86">
        <f t="shared" si="32"/>
        <v>0</v>
      </c>
      <c r="BI194" s="86">
        <f t="shared" si="33"/>
        <v>0</v>
      </c>
      <c r="BJ194" s="2" t="s">
        <v>112</v>
      </c>
      <c r="BK194" s="86">
        <f t="shared" si="34"/>
        <v>0</v>
      </c>
      <c r="BL194" s="2" t="s">
        <v>279</v>
      </c>
      <c r="BM194" s="177" t="s">
        <v>821</v>
      </c>
    </row>
    <row r="195" spans="1:65" s="19" customFormat="1" ht="21.75" customHeight="1" x14ac:dyDescent="0.15">
      <c r="A195" s="17"/>
      <c r="B195" s="129"/>
      <c r="C195" s="197" t="s">
        <v>511</v>
      </c>
      <c r="D195" s="197" t="s">
        <v>312</v>
      </c>
      <c r="E195" s="198" t="s">
        <v>960</v>
      </c>
      <c r="F195" s="199" t="s">
        <v>961</v>
      </c>
      <c r="G195" s="200" t="s">
        <v>240</v>
      </c>
      <c r="H195" s="201">
        <v>2</v>
      </c>
      <c r="I195" s="202"/>
      <c r="J195" s="203">
        <f t="shared" si="25"/>
        <v>0</v>
      </c>
      <c r="K195" s="204"/>
      <c r="L195" s="205"/>
      <c r="M195" s="206"/>
      <c r="N195" s="207" t="s">
        <v>41</v>
      </c>
      <c r="O195" s="46"/>
      <c r="P195" s="175">
        <f t="shared" si="26"/>
        <v>0</v>
      </c>
      <c r="Q195" s="175">
        <v>0</v>
      </c>
      <c r="R195" s="175">
        <f t="shared" si="27"/>
        <v>0</v>
      </c>
      <c r="S195" s="175">
        <v>0</v>
      </c>
      <c r="T195" s="176">
        <f t="shared" si="28"/>
        <v>0</v>
      </c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R195" s="177" t="s">
        <v>386</v>
      </c>
      <c r="AT195" s="177" t="s">
        <v>312</v>
      </c>
      <c r="AU195" s="177" t="s">
        <v>112</v>
      </c>
      <c r="AY195" s="2" t="s">
        <v>199</v>
      </c>
      <c r="BE195" s="86">
        <f t="shared" si="29"/>
        <v>0</v>
      </c>
      <c r="BF195" s="86">
        <f t="shared" si="30"/>
        <v>0</v>
      </c>
      <c r="BG195" s="86">
        <f t="shared" si="31"/>
        <v>0</v>
      </c>
      <c r="BH195" s="86">
        <f t="shared" si="32"/>
        <v>0</v>
      </c>
      <c r="BI195" s="86">
        <f t="shared" si="33"/>
        <v>0</v>
      </c>
      <c r="BJ195" s="2" t="s">
        <v>112</v>
      </c>
      <c r="BK195" s="86">
        <f t="shared" si="34"/>
        <v>0</v>
      </c>
      <c r="BL195" s="2" t="s">
        <v>279</v>
      </c>
      <c r="BM195" s="177" t="s">
        <v>829</v>
      </c>
    </row>
    <row r="196" spans="1:65" s="19" customFormat="1" ht="33" customHeight="1" x14ac:dyDescent="0.15">
      <c r="A196" s="17"/>
      <c r="B196" s="129"/>
      <c r="C196" s="165" t="s">
        <v>516</v>
      </c>
      <c r="D196" s="165" t="s">
        <v>201</v>
      </c>
      <c r="E196" s="166" t="s">
        <v>962</v>
      </c>
      <c r="F196" s="167" t="s">
        <v>963</v>
      </c>
      <c r="G196" s="168" t="s">
        <v>240</v>
      </c>
      <c r="H196" s="169">
        <v>1</v>
      </c>
      <c r="I196" s="170"/>
      <c r="J196" s="171">
        <f t="shared" si="25"/>
        <v>0</v>
      </c>
      <c r="K196" s="172"/>
      <c r="L196" s="18"/>
      <c r="M196" s="173"/>
      <c r="N196" s="174" t="s">
        <v>41</v>
      </c>
      <c r="O196" s="46"/>
      <c r="P196" s="175">
        <f t="shared" si="26"/>
        <v>0</v>
      </c>
      <c r="Q196" s="175">
        <v>0</v>
      </c>
      <c r="R196" s="175">
        <f t="shared" si="27"/>
        <v>0</v>
      </c>
      <c r="S196" s="175">
        <v>0</v>
      </c>
      <c r="T196" s="176">
        <f t="shared" si="28"/>
        <v>0</v>
      </c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R196" s="177" t="s">
        <v>279</v>
      </c>
      <c r="AT196" s="177" t="s">
        <v>201</v>
      </c>
      <c r="AU196" s="177" t="s">
        <v>112</v>
      </c>
      <c r="AY196" s="2" t="s">
        <v>199</v>
      </c>
      <c r="BE196" s="86">
        <f t="shared" si="29"/>
        <v>0</v>
      </c>
      <c r="BF196" s="86">
        <f t="shared" si="30"/>
        <v>0</v>
      </c>
      <c r="BG196" s="86">
        <f t="shared" si="31"/>
        <v>0</v>
      </c>
      <c r="BH196" s="86">
        <f t="shared" si="32"/>
        <v>0</v>
      </c>
      <c r="BI196" s="86">
        <f t="shared" si="33"/>
        <v>0</v>
      </c>
      <c r="BJ196" s="2" t="s">
        <v>112</v>
      </c>
      <c r="BK196" s="86">
        <f t="shared" si="34"/>
        <v>0</v>
      </c>
      <c r="BL196" s="2" t="s">
        <v>279</v>
      </c>
      <c r="BM196" s="177" t="s">
        <v>723</v>
      </c>
    </row>
    <row r="197" spans="1:65" s="19" customFormat="1" ht="33" customHeight="1" x14ac:dyDescent="0.15">
      <c r="A197" s="17"/>
      <c r="B197" s="129"/>
      <c r="C197" s="197" t="s">
        <v>521</v>
      </c>
      <c r="D197" s="197" t="s">
        <v>312</v>
      </c>
      <c r="E197" s="198" t="s">
        <v>964</v>
      </c>
      <c r="F197" s="199" t="s">
        <v>965</v>
      </c>
      <c r="G197" s="200" t="s">
        <v>240</v>
      </c>
      <c r="H197" s="201">
        <v>1</v>
      </c>
      <c r="I197" s="202"/>
      <c r="J197" s="203">
        <f t="shared" si="25"/>
        <v>0</v>
      </c>
      <c r="K197" s="204"/>
      <c r="L197" s="205"/>
      <c r="M197" s="206"/>
      <c r="N197" s="207" t="s">
        <v>41</v>
      </c>
      <c r="O197" s="46"/>
      <c r="P197" s="175">
        <f t="shared" si="26"/>
        <v>0</v>
      </c>
      <c r="Q197" s="175">
        <v>0</v>
      </c>
      <c r="R197" s="175">
        <f t="shared" si="27"/>
        <v>0</v>
      </c>
      <c r="S197" s="175">
        <v>0</v>
      </c>
      <c r="T197" s="176">
        <f t="shared" si="28"/>
        <v>0</v>
      </c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R197" s="177" t="s">
        <v>386</v>
      </c>
      <c r="AT197" s="177" t="s">
        <v>312</v>
      </c>
      <c r="AU197" s="177" t="s">
        <v>112</v>
      </c>
      <c r="AY197" s="2" t="s">
        <v>199</v>
      </c>
      <c r="BE197" s="86">
        <f t="shared" si="29"/>
        <v>0</v>
      </c>
      <c r="BF197" s="86">
        <f t="shared" si="30"/>
        <v>0</v>
      </c>
      <c r="BG197" s="86">
        <f t="shared" si="31"/>
        <v>0</v>
      </c>
      <c r="BH197" s="86">
        <f t="shared" si="32"/>
        <v>0</v>
      </c>
      <c r="BI197" s="86">
        <f t="shared" si="33"/>
        <v>0</v>
      </c>
      <c r="BJ197" s="2" t="s">
        <v>112</v>
      </c>
      <c r="BK197" s="86">
        <f t="shared" si="34"/>
        <v>0</v>
      </c>
      <c r="BL197" s="2" t="s">
        <v>279</v>
      </c>
      <c r="BM197" s="177" t="s">
        <v>733</v>
      </c>
    </row>
    <row r="198" spans="1:65" s="19" customFormat="1" ht="33" customHeight="1" x14ac:dyDescent="0.15">
      <c r="A198" s="17"/>
      <c r="B198" s="129"/>
      <c r="C198" s="165" t="s">
        <v>526</v>
      </c>
      <c r="D198" s="165" t="s">
        <v>201</v>
      </c>
      <c r="E198" s="166" t="s">
        <v>966</v>
      </c>
      <c r="F198" s="167" t="s">
        <v>967</v>
      </c>
      <c r="G198" s="168" t="s">
        <v>240</v>
      </c>
      <c r="H198" s="169">
        <v>3</v>
      </c>
      <c r="I198" s="170"/>
      <c r="J198" s="171">
        <f t="shared" si="25"/>
        <v>0</v>
      </c>
      <c r="K198" s="172"/>
      <c r="L198" s="18"/>
      <c r="M198" s="173"/>
      <c r="N198" s="174" t="s">
        <v>41</v>
      </c>
      <c r="O198" s="46"/>
      <c r="P198" s="175">
        <f t="shared" si="26"/>
        <v>0</v>
      </c>
      <c r="Q198" s="175">
        <v>0</v>
      </c>
      <c r="R198" s="175">
        <f t="shared" si="27"/>
        <v>0</v>
      </c>
      <c r="S198" s="175">
        <v>0</v>
      </c>
      <c r="T198" s="176">
        <f t="shared" si="28"/>
        <v>0</v>
      </c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R198" s="177" t="s">
        <v>279</v>
      </c>
      <c r="AT198" s="177" t="s">
        <v>201</v>
      </c>
      <c r="AU198" s="177" t="s">
        <v>112</v>
      </c>
      <c r="AY198" s="2" t="s">
        <v>199</v>
      </c>
      <c r="BE198" s="86">
        <f t="shared" si="29"/>
        <v>0</v>
      </c>
      <c r="BF198" s="86">
        <f t="shared" si="30"/>
        <v>0</v>
      </c>
      <c r="BG198" s="86">
        <f t="shared" si="31"/>
        <v>0</v>
      </c>
      <c r="BH198" s="86">
        <f t="shared" si="32"/>
        <v>0</v>
      </c>
      <c r="BI198" s="86">
        <f t="shared" si="33"/>
        <v>0</v>
      </c>
      <c r="BJ198" s="2" t="s">
        <v>112</v>
      </c>
      <c r="BK198" s="86">
        <f t="shared" si="34"/>
        <v>0</v>
      </c>
      <c r="BL198" s="2" t="s">
        <v>279</v>
      </c>
      <c r="BM198" s="177" t="s">
        <v>968</v>
      </c>
    </row>
    <row r="199" spans="1:65" s="19" customFormat="1" ht="21.75" customHeight="1" x14ac:dyDescent="0.15">
      <c r="A199" s="17"/>
      <c r="B199" s="129"/>
      <c r="C199" s="197" t="s">
        <v>532</v>
      </c>
      <c r="D199" s="197" t="s">
        <v>312</v>
      </c>
      <c r="E199" s="198" t="s">
        <v>969</v>
      </c>
      <c r="F199" s="199" t="s">
        <v>970</v>
      </c>
      <c r="G199" s="200" t="s">
        <v>240</v>
      </c>
      <c r="H199" s="201">
        <v>3</v>
      </c>
      <c r="I199" s="202"/>
      <c r="J199" s="203">
        <f t="shared" si="25"/>
        <v>0</v>
      </c>
      <c r="K199" s="204"/>
      <c r="L199" s="205"/>
      <c r="M199" s="206"/>
      <c r="N199" s="207" t="s">
        <v>41</v>
      </c>
      <c r="O199" s="46"/>
      <c r="P199" s="175">
        <f t="shared" si="26"/>
        <v>0</v>
      </c>
      <c r="Q199" s="175">
        <v>0</v>
      </c>
      <c r="R199" s="175">
        <f t="shared" si="27"/>
        <v>0</v>
      </c>
      <c r="S199" s="175">
        <v>0</v>
      </c>
      <c r="T199" s="176">
        <f t="shared" si="28"/>
        <v>0</v>
      </c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R199" s="177" t="s">
        <v>386</v>
      </c>
      <c r="AT199" s="177" t="s">
        <v>312</v>
      </c>
      <c r="AU199" s="177" t="s">
        <v>112</v>
      </c>
      <c r="AY199" s="2" t="s">
        <v>199</v>
      </c>
      <c r="BE199" s="86">
        <f t="shared" si="29"/>
        <v>0</v>
      </c>
      <c r="BF199" s="86">
        <f t="shared" si="30"/>
        <v>0</v>
      </c>
      <c r="BG199" s="86">
        <f t="shared" si="31"/>
        <v>0</v>
      </c>
      <c r="BH199" s="86">
        <f t="shared" si="32"/>
        <v>0</v>
      </c>
      <c r="BI199" s="86">
        <f t="shared" si="33"/>
        <v>0</v>
      </c>
      <c r="BJ199" s="2" t="s">
        <v>112</v>
      </c>
      <c r="BK199" s="86">
        <f t="shared" si="34"/>
        <v>0</v>
      </c>
      <c r="BL199" s="2" t="s">
        <v>279</v>
      </c>
      <c r="BM199" s="177" t="s">
        <v>971</v>
      </c>
    </row>
    <row r="200" spans="1:65" s="19" customFormat="1" ht="21.75" customHeight="1" x14ac:dyDescent="0.15">
      <c r="A200" s="17"/>
      <c r="B200" s="129"/>
      <c r="C200" s="165" t="s">
        <v>537</v>
      </c>
      <c r="D200" s="165" t="s">
        <v>201</v>
      </c>
      <c r="E200" s="166" t="s">
        <v>972</v>
      </c>
      <c r="F200" s="167" t="s">
        <v>973</v>
      </c>
      <c r="G200" s="168" t="s">
        <v>240</v>
      </c>
      <c r="H200" s="169">
        <v>3</v>
      </c>
      <c r="I200" s="170"/>
      <c r="J200" s="171">
        <f t="shared" si="25"/>
        <v>0</v>
      </c>
      <c r="K200" s="172"/>
      <c r="L200" s="18"/>
      <c r="M200" s="173"/>
      <c r="N200" s="174" t="s">
        <v>41</v>
      </c>
      <c r="O200" s="46"/>
      <c r="P200" s="175">
        <f t="shared" si="26"/>
        <v>0</v>
      </c>
      <c r="Q200" s="175">
        <v>0</v>
      </c>
      <c r="R200" s="175">
        <f t="shared" si="27"/>
        <v>0</v>
      </c>
      <c r="S200" s="175">
        <v>0</v>
      </c>
      <c r="T200" s="176">
        <f t="shared" si="28"/>
        <v>0</v>
      </c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R200" s="177" t="s">
        <v>279</v>
      </c>
      <c r="AT200" s="177" t="s">
        <v>201</v>
      </c>
      <c r="AU200" s="177" t="s">
        <v>112</v>
      </c>
      <c r="AY200" s="2" t="s">
        <v>199</v>
      </c>
      <c r="BE200" s="86">
        <f t="shared" si="29"/>
        <v>0</v>
      </c>
      <c r="BF200" s="86">
        <f t="shared" si="30"/>
        <v>0</v>
      </c>
      <c r="BG200" s="86">
        <f t="shared" si="31"/>
        <v>0</v>
      </c>
      <c r="BH200" s="86">
        <f t="shared" si="32"/>
        <v>0</v>
      </c>
      <c r="BI200" s="86">
        <f t="shared" si="33"/>
        <v>0</v>
      </c>
      <c r="BJ200" s="2" t="s">
        <v>112</v>
      </c>
      <c r="BK200" s="86">
        <f t="shared" si="34"/>
        <v>0</v>
      </c>
      <c r="BL200" s="2" t="s">
        <v>279</v>
      </c>
      <c r="BM200" s="177" t="s">
        <v>974</v>
      </c>
    </row>
    <row r="201" spans="1:65" s="19" customFormat="1" ht="44.25" customHeight="1" x14ac:dyDescent="0.15">
      <c r="A201" s="17"/>
      <c r="B201" s="129"/>
      <c r="C201" s="197" t="s">
        <v>542</v>
      </c>
      <c r="D201" s="197" t="s">
        <v>312</v>
      </c>
      <c r="E201" s="198" t="s">
        <v>975</v>
      </c>
      <c r="F201" s="199" t="s">
        <v>976</v>
      </c>
      <c r="G201" s="200" t="s">
        <v>240</v>
      </c>
      <c r="H201" s="201">
        <v>3</v>
      </c>
      <c r="I201" s="202"/>
      <c r="J201" s="203">
        <f t="shared" si="25"/>
        <v>0</v>
      </c>
      <c r="K201" s="204"/>
      <c r="L201" s="205"/>
      <c r="M201" s="206"/>
      <c r="N201" s="207" t="s">
        <v>41</v>
      </c>
      <c r="O201" s="46"/>
      <c r="P201" s="175">
        <f t="shared" si="26"/>
        <v>0</v>
      </c>
      <c r="Q201" s="175">
        <v>0</v>
      </c>
      <c r="R201" s="175">
        <f t="shared" si="27"/>
        <v>0</v>
      </c>
      <c r="S201" s="175">
        <v>0</v>
      </c>
      <c r="T201" s="176">
        <f t="shared" si="28"/>
        <v>0</v>
      </c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R201" s="177" t="s">
        <v>386</v>
      </c>
      <c r="AT201" s="177" t="s">
        <v>312</v>
      </c>
      <c r="AU201" s="177" t="s">
        <v>112</v>
      </c>
      <c r="AY201" s="2" t="s">
        <v>199</v>
      </c>
      <c r="BE201" s="86">
        <f t="shared" si="29"/>
        <v>0</v>
      </c>
      <c r="BF201" s="86">
        <f t="shared" si="30"/>
        <v>0</v>
      </c>
      <c r="BG201" s="86">
        <f t="shared" si="31"/>
        <v>0</v>
      </c>
      <c r="BH201" s="86">
        <f t="shared" si="32"/>
        <v>0</v>
      </c>
      <c r="BI201" s="86">
        <f t="shared" si="33"/>
        <v>0</v>
      </c>
      <c r="BJ201" s="2" t="s">
        <v>112</v>
      </c>
      <c r="BK201" s="86">
        <f t="shared" si="34"/>
        <v>0</v>
      </c>
      <c r="BL201" s="2" t="s">
        <v>279</v>
      </c>
      <c r="BM201" s="177" t="s">
        <v>977</v>
      </c>
    </row>
    <row r="202" spans="1:65" s="19" customFormat="1" ht="21.75" customHeight="1" x14ac:dyDescent="0.15">
      <c r="A202" s="17"/>
      <c r="B202" s="129"/>
      <c r="C202" s="165" t="s">
        <v>564</v>
      </c>
      <c r="D202" s="165" t="s">
        <v>201</v>
      </c>
      <c r="E202" s="166" t="s">
        <v>978</v>
      </c>
      <c r="F202" s="167" t="s">
        <v>979</v>
      </c>
      <c r="G202" s="168" t="s">
        <v>233</v>
      </c>
      <c r="H202" s="169">
        <v>0.13300000000000001</v>
      </c>
      <c r="I202" s="170"/>
      <c r="J202" s="171">
        <f t="shared" si="25"/>
        <v>0</v>
      </c>
      <c r="K202" s="172"/>
      <c r="L202" s="18"/>
      <c r="M202" s="217"/>
      <c r="N202" s="218" t="s">
        <v>41</v>
      </c>
      <c r="O202" s="219"/>
      <c r="P202" s="220">
        <f t="shared" si="26"/>
        <v>0</v>
      </c>
      <c r="Q202" s="220">
        <v>0</v>
      </c>
      <c r="R202" s="220">
        <f t="shared" si="27"/>
        <v>0</v>
      </c>
      <c r="S202" s="220">
        <v>0</v>
      </c>
      <c r="T202" s="221">
        <f t="shared" si="28"/>
        <v>0</v>
      </c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R202" s="177" t="s">
        <v>279</v>
      </c>
      <c r="AT202" s="177" t="s">
        <v>201</v>
      </c>
      <c r="AU202" s="177" t="s">
        <v>112</v>
      </c>
      <c r="AY202" s="2" t="s">
        <v>199</v>
      </c>
      <c r="BE202" s="86">
        <f t="shared" si="29"/>
        <v>0</v>
      </c>
      <c r="BF202" s="86">
        <f t="shared" si="30"/>
        <v>0</v>
      </c>
      <c r="BG202" s="86">
        <f t="shared" si="31"/>
        <v>0</v>
      </c>
      <c r="BH202" s="86">
        <f t="shared" si="32"/>
        <v>0</v>
      </c>
      <c r="BI202" s="86">
        <f t="shared" si="33"/>
        <v>0</v>
      </c>
      <c r="BJ202" s="2" t="s">
        <v>112</v>
      </c>
      <c r="BK202" s="86">
        <f t="shared" si="34"/>
        <v>0</v>
      </c>
      <c r="BL202" s="2" t="s">
        <v>279</v>
      </c>
      <c r="BM202" s="177" t="s">
        <v>980</v>
      </c>
    </row>
    <row r="203" spans="1:65" s="19" customFormat="1" ht="6.95" customHeight="1" x14ac:dyDescent="0.15">
      <c r="A203" s="17"/>
      <c r="B203" s="33"/>
      <c r="C203" s="34"/>
      <c r="D203" s="34"/>
      <c r="E203" s="34"/>
      <c r="F203" s="34"/>
      <c r="G203" s="34"/>
      <c r="H203" s="34"/>
      <c r="I203" s="34"/>
      <c r="J203" s="34"/>
      <c r="K203" s="34"/>
      <c r="L203" s="18"/>
      <c r="M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</row>
  </sheetData>
  <autoFilter ref="C132:K202"/>
  <mergeCells count="14">
    <mergeCell ref="L2:V2"/>
    <mergeCell ref="E7:H7"/>
    <mergeCell ref="E9:H9"/>
    <mergeCell ref="E18:H18"/>
    <mergeCell ref="E27:H27"/>
    <mergeCell ref="D110:F110"/>
    <mergeCell ref="D111:F111"/>
    <mergeCell ref="E123:H123"/>
    <mergeCell ref="E125:H125"/>
    <mergeCell ref="E85:H85"/>
    <mergeCell ref="E87:H87"/>
    <mergeCell ref="D107:F107"/>
    <mergeCell ref="D108:F108"/>
    <mergeCell ref="D109:F109"/>
  </mergeCells>
  <pageMargins left="0.39374999999999999" right="0.39374999999999999" top="0.39374999999999999" bottom="0.39374999999999999" header="0.51180555555555496" footer="0"/>
  <pageSetup paperSize="9" firstPageNumber="0" fitToHeight="100" orientation="portrait" horizontalDpi="300" verticalDpi="300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3"/>
  <sheetViews>
    <sheetView showGridLines="0" zoomScaleNormal="100" workbookViewId="0">
      <selection activeCell="J12" sqref="J12"/>
    </sheetView>
  </sheetViews>
  <sheetFormatPr defaultColWidth="8.5" defaultRowHeight="10.5" x14ac:dyDescent="0.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1:46" ht="36.950000000000003" customHeight="1" x14ac:dyDescent="0.15">
      <c r="L2" s="252" t="s">
        <v>4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2" t="s">
        <v>91</v>
      </c>
    </row>
    <row r="3" spans="1:46" ht="6.95" customHeight="1" x14ac:dyDescent="0.15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84</v>
      </c>
    </row>
    <row r="4" spans="1:46" ht="24.95" customHeight="1" x14ac:dyDescent="0.15">
      <c r="B4" s="5"/>
      <c r="D4" s="6" t="s">
        <v>116</v>
      </c>
      <c r="L4" s="5"/>
      <c r="M4" s="93" t="s">
        <v>8</v>
      </c>
      <c r="AT4" s="2" t="s">
        <v>2</v>
      </c>
    </row>
    <row r="5" spans="1:46" ht="6.95" customHeight="1" x14ac:dyDescent="0.15">
      <c r="B5" s="5"/>
      <c r="L5" s="5"/>
    </row>
    <row r="6" spans="1:46" ht="12" customHeight="1" x14ac:dyDescent="0.15">
      <c r="B6" s="5"/>
      <c r="D6" s="11" t="s">
        <v>14</v>
      </c>
      <c r="L6" s="5"/>
    </row>
    <row r="7" spans="1:46" ht="16.5" customHeight="1" x14ac:dyDescent="0.15">
      <c r="B7" s="5"/>
      <c r="E7" s="261" t="str">
        <f>'Rekapitulácia stavby'!K6</f>
        <v>ZB HaZZ Humenné, vybudovanie špeciálnej výsluchovej miestnosti</v>
      </c>
      <c r="F7" s="261"/>
      <c r="G7" s="261"/>
      <c r="H7" s="261"/>
      <c r="L7" s="5"/>
    </row>
    <row r="8" spans="1:46" s="19" customFormat="1" ht="12" customHeight="1" x14ac:dyDescent="0.15">
      <c r="A8" s="17"/>
      <c r="B8" s="18"/>
      <c r="C8" s="17"/>
      <c r="D8" s="11" t="s">
        <v>130</v>
      </c>
      <c r="E8" s="17"/>
      <c r="F8" s="17"/>
      <c r="G8" s="17"/>
      <c r="H8" s="17"/>
      <c r="I8" s="17"/>
      <c r="J8" s="17"/>
      <c r="K8" s="17"/>
      <c r="L8" s="28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46" s="19" customFormat="1" ht="16.5" customHeight="1" x14ac:dyDescent="0.15">
      <c r="A9" s="17"/>
      <c r="B9" s="18"/>
      <c r="C9" s="17"/>
      <c r="D9" s="17"/>
      <c r="E9" s="248" t="s">
        <v>981</v>
      </c>
      <c r="F9" s="248"/>
      <c r="G9" s="248"/>
      <c r="H9" s="248"/>
      <c r="I9" s="17"/>
      <c r="J9" s="17"/>
      <c r="K9" s="17"/>
      <c r="L9" s="28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46" s="19" customFormat="1" x14ac:dyDescent="0.15">
      <c r="A10" s="17"/>
      <c r="B10" s="18"/>
      <c r="C10" s="17"/>
      <c r="D10" s="17"/>
      <c r="E10" s="17"/>
      <c r="F10" s="17"/>
      <c r="G10" s="17"/>
      <c r="H10" s="17"/>
      <c r="I10" s="17"/>
      <c r="J10" s="17"/>
      <c r="K10" s="17"/>
      <c r="L10" s="28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46" s="19" customFormat="1" ht="12" customHeight="1" x14ac:dyDescent="0.15">
      <c r="A11" s="17"/>
      <c r="B11" s="18"/>
      <c r="C11" s="17"/>
      <c r="D11" s="11" t="s">
        <v>16</v>
      </c>
      <c r="E11" s="17"/>
      <c r="F11" s="12"/>
      <c r="G11" s="17"/>
      <c r="H11" s="17"/>
      <c r="I11" s="11" t="s">
        <v>17</v>
      </c>
      <c r="J11" s="12"/>
      <c r="K11" s="17"/>
      <c r="L11" s="28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46" s="19" customFormat="1" ht="12" customHeight="1" x14ac:dyDescent="0.15">
      <c r="A12" s="17"/>
      <c r="B12" s="18"/>
      <c r="C12" s="17"/>
      <c r="D12" s="11" t="s">
        <v>18</v>
      </c>
      <c r="E12" s="17"/>
      <c r="F12" s="12" t="s">
        <v>30</v>
      </c>
      <c r="G12" s="17"/>
      <c r="H12" s="17"/>
      <c r="I12" s="11" t="s">
        <v>20</v>
      </c>
      <c r="J12" s="94"/>
      <c r="K12" s="17"/>
      <c r="L12" s="28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46" s="19" customFormat="1" ht="10.9" customHeight="1" x14ac:dyDescent="0.15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28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46" s="19" customFormat="1" ht="12" customHeight="1" x14ac:dyDescent="0.15">
      <c r="A14" s="17"/>
      <c r="B14" s="18"/>
      <c r="C14" s="17"/>
      <c r="D14" s="11" t="s">
        <v>21</v>
      </c>
      <c r="E14" s="17"/>
      <c r="F14" s="17"/>
      <c r="G14" s="17"/>
      <c r="H14" s="17"/>
      <c r="I14" s="11" t="s">
        <v>22</v>
      </c>
      <c r="J14" s="12" t="str">
        <f>IF('Rekapitulácia stavby'!AN10="","",'Rekapitulácia stavby'!AN10)</f>
        <v/>
      </c>
      <c r="K14" s="17"/>
      <c r="L14" s="28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46" s="19" customFormat="1" ht="18" customHeight="1" x14ac:dyDescent="0.15">
      <c r="A15" s="17"/>
      <c r="B15" s="18"/>
      <c r="C15" s="17"/>
      <c r="D15" s="17"/>
      <c r="E15" s="12" t="str">
        <f>IF('Rekapitulácia stavby'!E11="","",'Rekapitulácia stavby'!E11)</f>
        <v>MV SR</v>
      </c>
      <c r="F15" s="17"/>
      <c r="G15" s="17"/>
      <c r="H15" s="17"/>
      <c r="I15" s="11" t="s">
        <v>24</v>
      </c>
      <c r="J15" s="12" t="str">
        <f>IF('Rekapitulácia stavby'!AN11="","",'Rekapitulácia stavby'!AN11)</f>
        <v/>
      </c>
      <c r="K15" s="17"/>
      <c r="L15" s="28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46" s="19" customFormat="1" ht="6.95" customHeight="1" x14ac:dyDescent="0.15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17"/>
      <c r="L16" s="28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s="19" customFormat="1" ht="12" customHeight="1" x14ac:dyDescent="0.15">
      <c r="A17" s="17"/>
      <c r="B17" s="18"/>
      <c r="C17" s="17"/>
      <c r="D17" s="11" t="s">
        <v>25</v>
      </c>
      <c r="E17" s="17"/>
      <c r="F17" s="17"/>
      <c r="G17" s="17"/>
      <c r="H17" s="17"/>
      <c r="I17" s="11" t="s">
        <v>22</v>
      </c>
      <c r="J17" s="13" t="str">
        <f>'Rekapitulácia stavby'!AN13</f>
        <v xml:space="preserve">  </v>
      </c>
      <c r="K17" s="17"/>
      <c r="L17" s="28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s="19" customFormat="1" ht="18" customHeight="1" x14ac:dyDescent="0.15">
      <c r="A18" s="17"/>
      <c r="B18" s="18"/>
      <c r="C18" s="17"/>
      <c r="D18" s="17"/>
      <c r="E18" s="262" t="str">
        <f>'Rekapitulácia stavby'!E14</f>
        <v>Podľa výberu</v>
      </c>
      <c r="F18" s="262"/>
      <c r="G18" s="262"/>
      <c r="H18" s="262"/>
      <c r="I18" s="11" t="s">
        <v>24</v>
      </c>
      <c r="J18" s="13">
        <f>'Rekapitulácia stavby'!AN14</f>
        <v>0</v>
      </c>
      <c r="K18" s="17"/>
      <c r="L18" s="28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s="19" customFormat="1" ht="6.95" customHeight="1" x14ac:dyDescent="0.15">
      <c r="A19" s="17"/>
      <c r="B19" s="18"/>
      <c r="C19" s="17"/>
      <c r="D19" s="17"/>
      <c r="E19" s="17"/>
      <c r="F19" s="17"/>
      <c r="G19" s="17"/>
      <c r="H19" s="17"/>
      <c r="I19" s="17"/>
      <c r="J19" s="17"/>
      <c r="K19" s="17"/>
      <c r="L19" s="28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s="19" customFormat="1" ht="12" customHeight="1" x14ac:dyDescent="0.15">
      <c r="A20" s="17"/>
      <c r="B20" s="18"/>
      <c r="C20" s="17"/>
      <c r="D20" s="11" t="s">
        <v>28</v>
      </c>
      <c r="E20" s="17"/>
      <c r="F20" s="17"/>
      <c r="G20" s="17"/>
      <c r="H20" s="17"/>
      <c r="I20" s="11" t="s">
        <v>22</v>
      </c>
      <c r="J20" s="12" t="str">
        <f>IF('Rekapitulácia stavby'!AN16="","",'Rekapitulácia stavby'!AN16)</f>
        <v/>
      </c>
      <c r="K20" s="17"/>
      <c r="L20" s="28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s="19" customFormat="1" ht="18" customHeight="1" x14ac:dyDescent="0.15">
      <c r="A21" s="17"/>
      <c r="B21" s="18"/>
      <c r="C21" s="17"/>
      <c r="D21" s="17"/>
      <c r="E21" s="12" t="str">
        <f>IF('Rekapitulácia stavby'!E17="","",'Rekapitulácia stavby'!E17)</f>
        <v xml:space="preserve"> </v>
      </c>
      <c r="F21" s="17"/>
      <c r="G21" s="17"/>
      <c r="H21" s="17"/>
      <c r="I21" s="11" t="s">
        <v>24</v>
      </c>
      <c r="J21" s="12" t="str">
        <f>IF('Rekapitulácia stavby'!AN17="","",'Rekapitulácia stavby'!AN17)</f>
        <v/>
      </c>
      <c r="K21" s="17"/>
      <c r="L21" s="28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s="19" customFormat="1" ht="6.95" customHeight="1" x14ac:dyDescent="0.15">
      <c r="A22" s="17"/>
      <c r="B22" s="18"/>
      <c r="C22" s="17"/>
      <c r="D22" s="17"/>
      <c r="E22" s="17"/>
      <c r="F22" s="17"/>
      <c r="G22" s="17"/>
      <c r="H22" s="17"/>
      <c r="I22" s="17"/>
      <c r="J22" s="17"/>
      <c r="K22" s="17"/>
      <c r="L22" s="28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pans="1:31" s="19" customFormat="1" ht="12" customHeight="1" x14ac:dyDescent="0.15">
      <c r="A23" s="17"/>
      <c r="B23" s="18"/>
      <c r="C23" s="17"/>
      <c r="D23" s="11" t="s">
        <v>31</v>
      </c>
      <c r="E23" s="17"/>
      <c r="F23" s="17"/>
      <c r="G23" s="17"/>
      <c r="H23" s="17"/>
      <c r="I23" s="11" t="s">
        <v>22</v>
      </c>
      <c r="J23" s="12" t="str">
        <f>IF('Rekapitulácia stavby'!AN19="","",'Rekapitulácia stavby'!AN19)</f>
        <v/>
      </c>
      <c r="K23" s="17"/>
      <c r="L23" s="28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s="19" customFormat="1" ht="18" customHeight="1" x14ac:dyDescent="0.15">
      <c r="A24" s="17"/>
      <c r="B24" s="18"/>
      <c r="C24" s="17"/>
      <c r="D24" s="17"/>
      <c r="E24" s="12" t="str">
        <f>IF('Rekapitulácia stavby'!E20="","",'Rekapitulácia stavby'!E20)</f>
        <v xml:space="preserve"> </v>
      </c>
      <c r="F24" s="17"/>
      <c r="G24" s="17"/>
      <c r="H24" s="17"/>
      <c r="I24" s="11" t="s">
        <v>24</v>
      </c>
      <c r="J24" s="12" t="str">
        <f>IF('Rekapitulácia stavby'!AN20="","",'Rekapitulácia stavby'!AN20)</f>
        <v/>
      </c>
      <c r="K24" s="17"/>
      <c r="L24" s="28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1:31" s="19" customFormat="1" ht="6.95" customHeight="1" x14ac:dyDescent="0.15">
      <c r="A25" s="17"/>
      <c r="B25" s="18"/>
      <c r="C25" s="17"/>
      <c r="D25" s="17"/>
      <c r="E25" s="17"/>
      <c r="F25" s="17"/>
      <c r="G25" s="17"/>
      <c r="H25" s="17"/>
      <c r="I25" s="17"/>
      <c r="J25" s="17"/>
      <c r="K25" s="17"/>
      <c r="L25" s="28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1:31" s="19" customFormat="1" ht="12" customHeight="1" x14ac:dyDescent="0.15">
      <c r="A26" s="17"/>
      <c r="B26" s="18"/>
      <c r="C26" s="17"/>
      <c r="D26" s="11" t="s">
        <v>32</v>
      </c>
      <c r="E26" s="17"/>
      <c r="F26" s="17"/>
      <c r="G26" s="17"/>
      <c r="H26" s="17"/>
      <c r="I26" s="17"/>
      <c r="J26" s="17"/>
      <c r="K26" s="17"/>
      <c r="L26" s="28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31" s="98" customFormat="1" ht="16.5" customHeight="1" x14ac:dyDescent="0.15">
      <c r="A27" s="95"/>
      <c r="B27" s="96"/>
      <c r="C27" s="95"/>
      <c r="D27" s="95"/>
      <c r="E27" s="257"/>
      <c r="F27" s="257"/>
      <c r="G27" s="257"/>
      <c r="H27" s="257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19" customFormat="1" ht="6.95" customHeight="1" x14ac:dyDescent="0.15">
      <c r="A28" s="17"/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28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31" s="19" customFormat="1" ht="6.95" customHeight="1" x14ac:dyDescent="0.15">
      <c r="A29" s="17"/>
      <c r="B29" s="18"/>
      <c r="C29" s="17"/>
      <c r="D29" s="54"/>
      <c r="E29" s="54"/>
      <c r="F29" s="54"/>
      <c r="G29" s="54"/>
      <c r="H29" s="54"/>
      <c r="I29" s="54"/>
      <c r="J29" s="54"/>
      <c r="K29" s="54"/>
      <c r="L29" s="28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1:31" s="19" customFormat="1" ht="14.45" customHeight="1" x14ac:dyDescent="0.15">
      <c r="A30" s="17"/>
      <c r="B30" s="18"/>
      <c r="C30" s="17"/>
      <c r="D30" s="12" t="s">
        <v>147</v>
      </c>
      <c r="E30" s="17"/>
      <c r="F30" s="17"/>
      <c r="G30" s="17"/>
      <c r="H30" s="17"/>
      <c r="I30" s="17"/>
      <c r="J30" s="99"/>
      <c r="K30" s="17"/>
      <c r="L30" s="28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31" s="19" customFormat="1" ht="14.45" customHeight="1" x14ac:dyDescent="0.15">
      <c r="A31" s="17"/>
      <c r="B31" s="18"/>
      <c r="C31" s="17"/>
      <c r="D31" s="16" t="s">
        <v>104</v>
      </c>
      <c r="E31" s="17"/>
      <c r="F31" s="17"/>
      <c r="G31" s="17"/>
      <c r="H31" s="17"/>
      <c r="I31" s="17"/>
      <c r="J31" s="99"/>
      <c r="K31" s="17"/>
      <c r="L31" s="28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31" s="19" customFormat="1" ht="25.5" customHeight="1" x14ac:dyDescent="0.15">
      <c r="A32" s="17"/>
      <c r="B32" s="18"/>
      <c r="C32" s="17"/>
      <c r="D32" s="100" t="s">
        <v>35</v>
      </c>
      <c r="E32" s="17"/>
      <c r="F32" s="17"/>
      <c r="G32" s="17"/>
      <c r="H32" s="17"/>
      <c r="I32" s="17"/>
      <c r="J32" s="101"/>
      <c r="K32" s="17"/>
      <c r="L32" s="28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31" s="19" customFormat="1" ht="6.95" customHeight="1" x14ac:dyDescent="0.15">
      <c r="A33" s="17"/>
      <c r="B33" s="18"/>
      <c r="C33" s="17"/>
      <c r="D33" s="54"/>
      <c r="E33" s="54"/>
      <c r="F33" s="54"/>
      <c r="G33" s="54"/>
      <c r="H33" s="54"/>
      <c r="I33" s="54"/>
      <c r="J33" s="54"/>
      <c r="K33" s="54"/>
      <c r="L33" s="28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1:31" s="19" customFormat="1" ht="14.45" customHeight="1" x14ac:dyDescent="0.15">
      <c r="A34" s="17"/>
      <c r="B34" s="18"/>
      <c r="C34" s="17"/>
      <c r="D34" s="17"/>
      <c r="E34" s="17"/>
      <c r="F34" s="102" t="s">
        <v>37</v>
      </c>
      <c r="G34" s="17"/>
      <c r="H34" s="17"/>
      <c r="I34" s="102" t="s">
        <v>36</v>
      </c>
      <c r="J34" s="102"/>
      <c r="K34" s="17"/>
      <c r="L34" s="28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31" s="19" customFormat="1" ht="14.45" customHeight="1" x14ac:dyDescent="0.15">
      <c r="A35" s="17"/>
      <c r="B35" s="18"/>
      <c r="C35" s="17"/>
      <c r="D35" s="103" t="s">
        <v>39</v>
      </c>
      <c r="E35" s="11" t="s">
        <v>40</v>
      </c>
      <c r="F35" s="104"/>
      <c r="G35" s="17"/>
      <c r="H35" s="17"/>
      <c r="I35" s="105"/>
      <c r="J35" s="104"/>
      <c r="K35" s="17"/>
      <c r="L35" s="28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31" s="19" customFormat="1" ht="14.45" customHeight="1" x14ac:dyDescent="0.15">
      <c r="A36" s="17"/>
      <c r="B36" s="18"/>
      <c r="C36" s="17"/>
      <c r="D36" s="17"/>
      <c r="E36" s="11" t="s">
        <v>41</v>
      </c>
      <c r="F36" s="104"/>
      <c r="G36" s="17"/>
      <c r="H36" s="17"/>
      <c r="I36" s="105"/>
      <c r="J36" s="104"/>
      <c r="K36" s="17"/>
      <c r="L36" s="28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s="19" customFormat="1" ht="14.45" hidden="1" customHeight="1" x14ac:dyDescent="0.15">
      <c r="A37" s="17"/>
      <c r="B37" s="18"/>
      <c r="C37" s="17"/>
      <c r="D37" s="17"/>
      <c r="E37" s="11" t="s">
        <v>42</v>
      </c>
      <c r="F37" s="104">
        <f>ROUND((SUM(BG102:BG109) + SUM(BG129:BG162)),  2)</f>
        <v>0</v>
      </c>
      <c r="G37" s="17"/>
      <c r="H37" s="17"/>
      <c r="I37" s="105">
        <v>0.2</v>
      </c>
      <c r="J37" s="104"/>
      <c r="K37" s="17"/>
      <c r="L37" s="28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1" s="19" customFormat="1" ht="14.45" hidden="1" customHeight="1" x14ac:dyDescent="0.15">
      <c r="A38" s="17"/>
      <c r="B38" s="18"/>
      <c r="C38" s="17"/>
      <c r="D38" s="17"/>
      <c r="E38" s="11" t="s">
        <v>43</v>
      </c>
      <c r="F38" s="104">
        <f>ROUND((SUM(BH102:BH109) + SUM(BH129:BH162)),  2)</f>
        <v>0</v>
      </c>
      <c r="G38" s="17"/>
      <c r="H38" s="17"/>
      <c r="I38" s="105">
        <v>0.2</v>
      </c>
      <c r="J38" s="104"/>
      <c r="K38" s="17"/>
      <c r="L38" s="28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31" s="19" customFormat="1" ht="14.45" hidden="1" customHeight="1" x14ac:dyDescent="0.15">
      <c r="A39" s="17"/>
      <c r="B39" s="18"/>
      <c r="C39" s="17"/>
      <c r="D39" s="17"/>
      <c r="E39" s="11" t="s">
        <v>44</v>
      </c>
      <c r="F39" s="104">
        <f>ROUND((SUM(BI102:BI109) + SUM(BI129:BI162)),  2)</f>
        <v>0</v>
      </c>
      <c r="G39" s="17"/>
      <c r="H39" s="17"/>
      <c r="I39" s="105">
        <v>0</v>
      </c>
      <c r="J39" s="104"/>
      <c r="K39" s="17"/>
      <c r="L39" s="28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31" s="19" customFormat="1" ht="6.95" customHeight="1" x14ac:dyDescent="0.15">
      <c r="A40" s="17"/>
      <c r="B40" s="18"/>
      <c r="C40" s="17"/>
      <c r="D40" s="17"/>
      <c r="E40" s="17"/>
      <c r="F40" s="17"/>
      <c r="G40" s="17"/>
      <c r="H40" s="17"/>
      <c r="I40" s="17"/>
      <c r="J40" s="17"/>
      <c r="K40" s="17"/>
      <c r="L40" s="28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1:31" s="19" customFormat="1" ht="25.5" customHeight="1" x14ac:dyDescent="0.15">
      <c r="A41" s="17"/>
      <c r="B41" s="18"/>
      <c r="C41" s="91"/>
      <c r="D41" s="106" t="s">
        <v>45</v>
      </c>
      <c r="E41" s="48"/>
      <c r="F41" s="48"/>
      <c r="G41" s="107" t="s">
        <v>46</v>
      </c>
      <c r="H41" s="108" t="s">
        <v>47</v>
      </c>
      <c r="I41" s="48"/>
      <c r="J41" s="109"/>
      <c r="K41" s="110"/>
      <c r="L41" s="28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31" s="19" customFormat="1" ht="14.45" customHeight="1" x14ac:dyDescent="0.15">
      <c r="A42" s="17"/>
      <c r="B42" s="18"/>
      <c r="C42" s="17"/>
      <c r="D42" s="17"/>
      <c r="E42" s="17"/>
      <c r="F42" s="17"/>
      <c r="G42" s="17"/>
      <c r="H42" s="17"/>
      <c r="I42" s="17"/>
      <c r="J42" s="17"/>
      <c r="K42" s="17"/>
      <c r="L42" s="28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1:31" ht="14.45" customHeight="1" x14ac:dyDescent="0.15">
      <c r="B43" s="5"/>
      <c r="L43" s="5"/>
    </row>
    <row r="44" spans="1:31" ht="14.45" customHeight="1" x14ac:dyDescent="0.15">
      <c r="B44" s="5"/>
      <c r="L44" s="5"/>
    </row>
    <row r="45" spans="1:31" ht="14.45" customHeight="1" x14ac:dyDescent="0.15">
      <c r="B45" s="5"/>
      <c r="L45" s="5"/>
    </row>
    <row r="46" spans="1:31" ht="14.45" customHeight="1" x14ac:dyDescent="0.15">
      <c r="B46" s="5"/>
      <c r="L46" s="5"/>
    </row>
    <row r="47" spans="1:31" ht="14.45" customHeight="1" x14ac:dyDescent="0.15">
      <c r="B47" s="5"/>
      <c r="L47" s="5"/>
    </row>
    <row r="48" spans="1:31" ht="14.45" customHeight="1" x14ac:dyDescent="0.15">
      <c r="B48" s="5"/>
      <c r="L48" s="5"/>
    </row>
    <row r="49" spans="1:31" ht="14.45" customHeight="1" x14ac:dyDescent="0.15">
      <c r="B49" s="5"/>
      <c r="L49" s="5"/>
    </row>
    <row r="50" spans="1:31" s="19" customFormat="1" ht="14.45" customHeight="1" x14ac:dyDescent="0.15">
      <c r="B50" s="28"/>
      <c r="D50" s="29" t="s">
        <v>48</v>
      </c>
      <c r="E50" s="30"/>
      <c r="F50" s="30"/>
      <c r="G50" s="29" t="s">
        <v>49</v>
      </c>
      <c r="H50" s="30"/>
      <c r="I50" s="30"/>
      <c r="J50" s="30"/>
      <c r="K50" s="30"/>
      <c r="L50" s="28"/>
    </row>
    <row r="51" spans="1:31" x14ac:dyDescent="0.15">
      <c r="B51" s="5"/>
      <c r="L51" s="5"/>
    </row>
    <row r="52" spans="1:31" x14ac:dyDescent="0.15">
      <c r="B52" s="5"/>
      <c r="L52" s="5"/>
    </row>
    <row r="53" spans="1:31" x14ac:dyDescent="0.15">
      <c r="B53" s="5"/>
      <c r="L53" s="5"/>
    </row>
    <row r="54" spans="1:31" x14ac:dyDescent="0.15">
      <c r="B54" s="5"/>
      <c r="L54" s="5"/>
    </row>
    <row r="55" spans="1:31" x14ac:dyDescent="0.15">
      <c r="B55" s="5"/>
      <c r="L55" s="5"/>
    </row>
    <row r="56" spans="1:31" x14ac:dyDescent="0.15">
      <c r="B56" s="5"/>
      <c r="L56" s="5"/>
    </row>
    <row r="57" spans="1:31" x14ac:dyDescent="0.15">
      <c r="B57" s="5"/>
      <c r="L57" s="5"/>
    </row>
    <row r="58" spans="1:31" x14ac:dyDescent="0.15">
      <c r="B58" s="5"/>
      <c r="L58" s="5"/>
    </row>
    <row r="59" spans="1:31" s="19" customFormat="1" ht="12.75" x14ac:dyDescent="0.15">
      <c r="A59" s="17"/>
      <c r="B59" s="18"/>
      <c r="C59" s="17"/>
      <c r="D59" s="31" t="s">
        <v>50</v>
      </c>
      <c r="E59" s="21"/>
      <c r="F59" s="111" t="s">
        <v>51</v>
      </c>
      <c r="G59" s="31" t="s">
        <v>50</v>
      </c>
      <c r="H59" s="21"/>
      <c r="I59" s="21"/>
      <c r="J59" s="112" t="s">
        <v>51</v>
      </c>
      <c r="K59" s="21"/>
      <c r="L59" s="28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31" x14ac:dyDescent="0.15">
      <c r="B60" s="5"/>
      <c r="L60" s="5"/>
    </row>
    <row r="61" spans="1:31" x14ac:dyDescent="0.15">
      <c r="B61" s="5"/>
      <c r="L61" s="5"/>
    </row>
    <row r="62" spans="1:31" x14ac:dyDescent="0.15">
      <c r="B62" s="5"/>
      <c r="L62" s="5"/>
    </row>
    <row r="63" spans="1:31" s="19" customFormat="1" ht="12.75" x14ac:dyDescent="0.15">
      <c r="A63" s="17"/>
      <c r="B63" s="18"/>
      <c r="C63" s="17"/>
      <c r="D63" s="29" t="s">
        <v>52</v>
      </c>
      <c r="E63" s="32"/>
      <c r="F63" s="32"/>
      <c r="G63" s="29" t="s">
        <v>53</v>
      </c>
      <c r="H63" s="32"/>
      <c r="I63" s="32"/>
      <c r="J63" s="32"/>
      <c r="K63" s="32"/>
      <c r="L63" s="28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31" x14ac:dyDescent="0.15">
      <c r="B64" s="5"/>
      <c r="L64" s="5"/>
    </row>
    <row r="65" spans="1:31" x14ac:dyDescent="0.15">
      <c r="B65" s="5"/>
      <c r="L65" s="5"/>
    </row>
    <row r="66" spans="1:31" x14ac:dyDescent="0.15">
      <c r="B66" s="5"/>
      <c r="L66" s="5"/>
    </row>
    <row r="67" spans="1:31" x14ac:dyDescent="0.15">
      <c r="B67" s="5"/>
      <c r="L67" s="5"/>
    </row>
    <row r="68" spans="1:31" x14ac:dyDescent="0.15">
      <c r="B68" s="5"/>
      <c r="L68" s="5"/>
    </row>
    <row r="69" spans="1:31" x14ac:dyDescent="0.15">
      <c r="B69" s="5"/>
      <c r="L69" s="5"/>
    </row>
    <row r="70" spans="1:31" x14ac:dyDescent="0.15">
      <c r="B70" s="5"/>
      <c r="L70" s="5"/>
    </row>
    <row r="71" spans="1:31" x14ac:dyDescent="0.15">
      <c r="B71" s="5"/>
      <c r="L71" s="5"/>
    </row>
    <row r="72" spans="1:31" x14ac:dyDescent="0.15">
      <c r="B72" s="5"/>
      <c r="L72" s="5"/>
    </row>
    <row r="73" spans="1:31" s="19" customFormat="1" ht="12.75" x14ac:dyDescent="0.15">
      <c r="A73" s="17"/>
      <c r="B73" s="18"/>
      <c r="C73" s="17"/>
      <c r="D73" s="31" t="s">
        <v>50</v>
      </c>
      <c r="E73" s="21"/>
      <c r="F73" s="111" t="s">
        <v>51</v>
      </c>
      <c r="G73" s="31" t="s">
        <v>50</v>
      </c>
      <c r="H73" s="21"/>
      <c r="I73" s="21"/>
      <c r="J73" s="112" t="s">
        <v>51</v>
      </c>
      <c r="K73" s="21"/>
      <c r="L73" s="28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s="19" customFormat="1" ht="14.45" customHeight="1" x14ac:dyDescent="0.15">
      <c r="A74" s="17"/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28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8" spans="1:31" s="19" customFormat="1" ht="6.95" customHeight="1" x14ac:dyDescent="0.15">
      <c r="A78" s="17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28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 s="19" customFormat="1" ht="24.95" customHeight="1" x14ac:dyDescent="0.15">
      <c r="A79" s="17"/>
      <c r="B79" s="18"/>
      <c r="C79" s="6" t="s">
        <v>148</v>
      </c>
      <c r="D79" s="17"/>
      <c r="E79" s="17"/>
      <c r="F79" s="17"/>
      <c r="G79" s="17"/>
      <c r="H79" s="17"/>
      <c r="I79" s="17"/>
      <c r="J79" s="17"/>
      <c r="K79" s="17"/>
      <c r="L79" s="28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 s="19" customFormat="1" ht="6.95" customHeight="1" x14ac:dyDescent="0.15">
      <c r="A80" s="17"/>
      <c r="B80" s="18"/>
      <c r="C80" s="17"/>
      <c r="D80" s="17"/>
      <c r="E80" s="17"/>
      <c r="F80" s="17"/>
      <c r="G80" s="17"/>
      <c r="H80" s="17"/>
      <c r="I80" s="17"/>
      <c r="J80" s="17"/>
      <c r="K80" s="17"/>
      <c r="L80" s="28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47" s="19" customFormat="1" ht="12" customHeight="1" x14ac:dyDescent="0.15">
      <c r="A81" s="17"/>
      <c r="B81" s="18"/>
      <c r="C81" s="11" t="s">
        <v>14</v>
      </c>
      <c r="D81" s="17"/>
      <c r="E81" s="17"/>
      <c r="F81" s="17"/>
      <c r="G81" s="17"/>
      <c r="H81" s="17"/>
      <c r="I81" s="17"/>
      <c r="J81" s="17"/>
      <c r="K81" s="17"/>
      <c r="L81" s="28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47" s="19" customFormat="1" ht="16.5" customHeight="1" x14ac:dyDescent="0.15">
      <c r="A82" s="17"/>
      <c r="B82" s="18"/>
      <c r="C82" s="17"/>
      <c r="D82" s="17"/>
      <c r="E82" s="261" t="str">
        <f>E7</f>
        <v>ZB HaZZ Humenné, vybudovanie špeciálnej výsluchovej miestnosti</v>
      </c>
      <c r="F82" s="261"/>
      <c r="G82" s="261"/>
      <c r="H82" s="261"/>
      <c r="I82" s="17"/>
      <c r="J82" s="17"/>
      <c r="K82" s="17"/>
      <c r="L82" s="28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47" s="19" customFormat="1" ht="12" customHeight="1" x14ac:dyDescent="0.15">
      <c r="A83" s="17"/>
      <c r="B83" s="18"/>
      <c r="C83" s="11" t="s">
        <v>130</v>
      </c>
      <c r="D83" s="17"/>
      <c r="E83" s="17"/>
      <c r="F83" s="17"/>
      <c r="G83" s="17"/>
      <c r="H83" s="17"/>
      <c r="I83" s="17"/>
      <c r="J83" s="17"/>
      <c r="K83" s="17"/>
      <c r="L83" s="28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47" s="19" customFormat="1" ht="16.5" customHeight="1" x14ac:dyDescent="0.15">
      <c r="A84" s="17"/>
      <c r="B84" s="18"/>
      <c r="C84" s="17"/>
      <c r="D84" s="17"/>
      <c r="E84" s="248" t="str">
        <f>E9</f>
        <v>3-UK - Ústredné vykurovanie</v>
      </c>
      <c r="F84" s="248"/>
      <c r="G84" s="248"/>
      <c r="H84" s="248"/>
      <c r="I84" s="17"/>
      <c r="J84" s="17"/>
      <c r="K84" s="17"/>
      <c r="L84" s="28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47" s="19" customFormat="1" ht="6.95" customHeight="1" x14ac:dyDescent="0.15">
      <c r="A85" s="17"/>
      <c r="B85" s="18"/>
      <c r="C85" s="17"/>
      <c r="D85" s="17"/>
      <c r="E85" s="17"/>
      <c r="F85" s="17"/>
      <c r="G85" s="17"/>
      <c r="H85" s="17"/>
      <c r="I85" s="17"/>
      <c r="J85" s="17"/>
      <c r="K85" s="17"/>
      <c r="L85" s="28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47" s="19" customFormat="1" ht="12" customHeight="1" x14ac:dyDescent="0.15">
      <c r="A86" s="17"/>
      <c r="B86" s="18"/>
      <c r="C86" s="11" t="s">
        <v>18</v>
      </c>
      <c r="D86" s="17"/>
      <c r="E86" s="17"/>
      <c r="F86" s="12" t="str">
        <f>F12</f>
        <v xml:space="preserve"> </v>
      </c>
      <c r="G86" s="17"/>
      <c r="H86" s="17"/>
      <c r="I86" s="11" t="s">
        <v>20</v>
      </c>
      <c r="J86" s="94" t="str">
        <f>IF(J12="","",J12)</f>
        <v/>
      </c>
      <c r="K86" s="17"/>
      <c r="L86" s="28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47" s="19" customFormat="1" ht="6.95" customHeight="1" x14ac:dyDescent="0.15">
      <c r="A87" s="17"/>
      <c r="B87" s="18"/>
      <c r="C87" s="17"/>
      <c r="D87" s="17"/>
      <c r="E87" s="17"/>
      <c r="F87" s="17"/>
      <c r="G87" s="17"/>
      <c r="H87" s="17"/>
      <c r="I87" s="17"/>
      <c r="J87" s="17"/>
      <c r="K87" s="17"/>
      <c r="L87" s="28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47" s="19" customFormat="1" ht="15.2" customHeight="1" x14ac:dyDescent="0.15">
      <c r="A88" s="17"/>
      <c r="B88" s="18"/>
      <c r="C88" s="11" t="s">
        <v>21</v>
      </c>
      <c r="D88" s="17"/>
      <c r="E88" s="17"/>
      <c r="F88" s="12" t="str">
        <f>E15</f>
        <v>MV SR</v>
      </c>
      <c r="G88" s="17"/>
      <c r="H88" s="17"/>
      <c r="I88" s="11" t="s">
        <v>28</v>
      </c>
      <c r="J88" s="113" t="str">
        <f>E21</f>
        <v xml:space="preserve"> </v>
      </c>
      <c r="K88" s="17"/>
      <c r="L88" s="28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47" s="19" customFormat="1" ht="15.2" customHeight="1" x14ac:dyDescent="0.15">
      <c r="A89" s="17"/>
      <c r="B89" s="18"/>
      <c r="C89" s="11" t="s">
        <v>25</v>
      </c>
      <c r="D89" s="17"/>
      <c r="E89" s="17"/>
      <c r="F89" s="12" t="str">
        <f>IF(E18="","",E18)</f>
        <v>Podľa výberu</v>
      </c>
      <c r="G89" s="17"/>
      <c r="H89" s="17"/>
      <c r="I89" s="11" t="s">
        <v>31</v>
      </c>
      <c r="J89" s="113" t="str">
        <f>E24</f>
        <v xml:space="preserve"> </v>
      </c>
      <c r="K89" s="17"/>
      <c r="L89" s="28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47" s="19" customFormat="1" ht="10.35" customHeight="1" x14ac:dyDescent="0.15">
      <c r="A90" s="17"/>
      <c r="B90" s="18"/>
      <c r="C90" s="17"/>
      <c r="D90" s="17"/>
      <c r="E90" s="17"/>
      <c r="F90" s="17"/>
      <c r="G90" s="17"/>
      <c r="H90" s="17"/>
      <c r="I90" s="17"/>
      <c r="J90" s="17"/>
      <c r="K90" s="17"/>
      <c r="L90" s="28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47" s="19" customFormat="1" ht="29.25" customHeight="1" x14ac:dyDescent="0.15">
      <c r="A91" s="17"/>
      <c r="B91" s="18"/>
      <c r="C91" s="114" t="s">
        <v>149</v>
      </c>
      <c r="D91" s="91"/>
      <c r="E91" s="91"/>
      <c r="F91" s="91"/>
      <c r="G91" s="91"/>
      <c r="H91" s="91"/>
      <c r="I91" s="91"/>
      <c r="J91" s="115" t="s">
        <v>150</v>
      </c>
      <c r="K91" s="91"/>
      <c r="L91" s="28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47" s="19" customFormat="1" ht="10.35" customHeight="1" x14ac:dyDescent="0.15">
      <c r="A92" s="17"/>
      <c r="B92" s="18"/>
      <c r="C92" s="17"/>
      <c r="D92" s="17"/>
      <c r="E92" s="17"/>
      <c r="F92" s="17"/>
      <c r="G92" s="17"/>
      <c r="H92" s="17"/>
      <c r="I92" s="17"/>
      <c r="J92" s="17"/>
      <c r="K92" s="17"/>
      <c r="L92" s="28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47" s="19" customFormat="1" ht="22.9" customHeight="1" x14ac:dyDescent="0.15">
      <c r="A93" s="17"/>
      <c r="B93" s="18"/>
      <c r="C93" s="116" t="s">
        <v>151</v>
      </c>
      <c r="D93" s="17"/>
      <c r="E93" s="17"/>
      <c r="F93" s="17"/>
      <c r="G93" s="17"/>
      <c r="H93" s="17"/>
      <c r="I93" s="17"/>
      <c r="J93" s="101"/>
      <c r="K93" s="17"/>
      <c r="L93" s="28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U93" s="2" t="s">
        <v>152</v>
      </c>
    </row>
    <row r="94" spans="1:47" s="117" customFormat="1" ht="24.95" customHeight="1" x14ac:dyDescent="0.15">
      <c r="B94" s="118"/>
      <c r="D94" s="119" t="s">
        <v>982</v>
      </c>
      <c r="E94" s="120"/>
      <c r="F94" s="120"/>
      <c r="G94" s="120"/>
      <c r="H94" s="120"/>
      <c r="I94" s="120"/>
      <c r="J94" s="121"/>
      <c r="L94" s="118"/>
    </row>
    <row r="95" spans="1:47" s="122" customFormat="1" ht="19.899999999999999" customHeight="1" x14ac:dyDescent="0.15">
      <c r="B95" s="123"/>
      <c r="D95" s="124" t="s">
        <v>983</v>
      </c>
      <c r="E95" s="125"/>
      <c r="F95" s="125"/>
      <c r="G95" s="125"/>
      <c r="H95" s="125"/>
      <c r="I95" s="125"/>
      <c r="J95" s="126"/>
      <c r="L95" s="123"/>
    </row>
    <row r="96" spans="1:47" s="122" customFormat="1" ht="19.899999999999999" customHeight="1" x14ac:dyDescent="0.15">
      <c r="B96" s="123"/>
      <c r="D96" s="124" t="s">
        <v>984</v>
      </c>
      <c r="E96" s="125"/>
      <c r="F96" s="125"/>
      <c r="G96" s="125"/>
      <c r="H96" s="125"/>
      <c r="I96" s="125"/>
      <c r="J96" s="126"/>
      <c r="L96" s="123"/>
    </row>
    <row r="97" spans="1:65" s="122" customFormat="1" ht="19.899999999999999" customHeight="1" x14ac:dyDescent="0.15">
      <c r="B97" s="123"/>
      <c r="D97" s="124" t="s">
        <v>985</v>
      </c>
      <c r="E97" s="125"/>
      <c r="F97" s="125"/>
      <c r="G97" s="125"/>
      <c r="H97" s="125"/>
      <c r="I97" s="125"/>
      <c r="J97" s="126"/>
      <c r="L97" s="123"/>
    </row>
    <row r="98" spans="1:65" s="122" customFormat="1" ht="19.899999999999999" customHeight="1" x14ac:dyDescent="0.15">
      <c r="B98" s="123"/>
      <c r="D98" s="124" t="s">
        <v>986</v>
      </c>
      <c r="E98" s="125"/>
      <c r="F98" s="125"/>
      <c r="G98" s="125"/>
      <c r="H98" s="125"/>
      <c r="I98" s="125"/>
      <c r="J98" s="126"/>
      <c r="L98" s="123"/>
    </row>
    <row r="99" spans="1:65" s="117" customFormat="1" ht="24.95" customHeight="1" x14ac:dyDescent="0.15">
      <c r="B99" s="118"/>
      <c r="D99" s="119" t="s">
        <v>987</v>
      </c>
      <c r="E99" s="120"/>
      <c r="F99" s="120"/>
      <c r="G99" s="120"/>
      <c r="H99" s="120"/>
      <c r="I99" s="120"/>
      <c r="J99" s="121"/>
      <c r="L99" s="118"/>
    </row>
    <row r="100" spans="1:65" s="19" customFormat="1" ht="21.95" customHeight="1" x14ac:dyDescent="0.15">
      <c r="A100" s="17"/>
      <c r="B100" s="18"/>
      <c r="C100" s="17"/>
      <c r="D100" s="17"/>
      <c r="E100" s="17"/>
      <c r="F100" s="17"/>
      <c r="G100" s="17"/>
      <c r="H100" s="17"/>
      <c r="I100" s="17"/>
      <c r="J100" s="17"/>
      <c r="K100" s="17"/>
      <c r="L100" s="28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</row>
    <row r="101" spans="1:65" s="19" customFormat="1" ht="6.95" customHeight="1" x14ac:dyDescent="0.15">
      <c r="A101" s="17"/>
      <c r="B101" s="18"/>
      <c r="C101" s="17"/>
      <c r="D101" s="17"/>
      <c r="E101" s="17"/>
      <c r="F101" s="17"/>
      <c r="G101" s="17"/>
      <c r="H101" s="17"/>
      <c r="I101" s="17"/>
      <c r="J101" s="17"/>
      <c r="K101" s="17"/>
      <c r="L101" s="28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</row>
    <row r="102" spans="1:65" s="19" customFormat="1" ht="29.25" customHeight="1" x14ac:dyDescent="0.15">
      <c r="A102" s="17"/>
      <c r="B102" s="18"/>
      <c r="C102" s="116" t="s">
        <v>176</v>
      </c>
      <c r="D102" s="17"/>
      <c r="E102" s="17"/>
      <c r="F102" s="17"/>
      <c r="G102" s="17"/>
      <c r="H102" s="17"/>
      <c r="I102" s="17"/>
      <c r="J102" s="127"/>
      <c r="K102" s="17"/>
      <c r="L102" s="28"/>
      <c r="N102" s="128" t="s">
        <v>39</v>
      </c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</row>
    <row r="103" spans="1:65" s="19" customFormat="1" ht="18" customHeight="1" x14ac:dyDescent="0.15">
      <c r="A103" s="17"/>
      <c r="B103" s="129"/>
      <c r="C103" s="130"/>
      <c r="D103" s="231" t="s">
        <v>177</v>
      </c>
      <c r="E103" s="231"/>
      <c r="F103" s="231"/>
      <c r="G103" s="130"/>
      <c r="H103" s="130"/>
      <c r="I103" s="130"/>
      <c r="J103" s="131"/>
      <c r="K103" s="130"/>
      <c r="L103" s="132"/>
      <c r="M103" s="133"/>
      <c r="N103" s="134" t="s">
        <v>41</v>
      </c>
      <c r="O103" s="133"/>
      <c r="P103" s="133"/>
      <c r="Q103" s="133"/>
      <c r="R103" s="133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3"/>
      <c r="AG103" s="133"/>
      <c r="AH103" s="133"/>
      <c r="AI103" s="133"/>
      <c r="AJ103" s="133"/>
      <c r="AK103" s="133"/>
      <c r="AL103" s="133"/>
      <c r="AM103" s="133"/>
      <c r="AN103" s="133"/>
      <c r="AO103" s="133"/>
      <c r="AP103" s="133"/>
      <c r="AQ103" s="133"/>
      <c r="AR103" s="133"/>
      <c r="AS103" s="133"/>
      <c r="AT103" s="133"/>
      <c r="AU103" s="133"/>
      <c r="AV103" s="133"/>
      <c r="AW103" s="133"/>
      <c r="AX103" s="133"/>
      <c r="AY103" s="135" t="s">
        <v>178</v>
      </c>
      <c r="AZ103" s="133"/>
      <c r="BA103" s="133"/>
      <c r="BB103" s="133"/>
      <c r="BC103" s="133"/>
      <c r="BD103" s="133"/>
      <c r="BE103" s="136">
        <f t="shared" ref="BE103:BE108" si="0">IF(N103="základná",J103,0)</f>
        <v>0</v>
      </c>
      <c r="BF103" s="136">
        <f t="shared" ref="BF103:BF108" si="1">IF(N103="znížená",J103,0)</f>
        <v>0</v>
      </c>
      <c r="BG103" s="136">
        <f t="shared" ref="BG103:BG108" si="2">IF(N103="zákl. prenesená",J103,0)</f>
        <v>0</v>
      </c>
      <c r="BH103" s="136">
        <f t="shared" ref="BH103:BH108" si="3">IF(N103="zníž. prenesená",J103,0)</f>
        <v>0</v>
      </c>
      <c r="BI103" s="136">
        <f t="shared" ref="BI103:BI108" si="4">IF(N103="nulová",J103,0)</f>
        <v>0</v>
      </c>
      <c r="BJ103" s="135" t="s">
        <v>112</v>
      </c>
      <c r="BK103" s="133"/>
      <c r="BL103" s="133"/>
      <c r="BM103" s="133"/>
    </row>
    <row r="104" spans="1:65" s="19" customFormat="1" ht="18" customHeight="1" x14ac:dyDescent="0.15">
      <c r="A104" s="17"/>
      <c r="B104" s="129"/>
      <c r="C104" s="130"/>
      <c r="D104" s="231" t="s">
        <v>179</v>
      </c>
      <c r="E104" s="231"/>
      <c r="F104" s="231"/>
      <c r="G104" s="130"/>
      <c r="H104" s="130"/>
      <c r="I104" s="130"/>
      <c r="J104" s="131"/>
      <c r="K104" s="130"/>
      <c r="L104" s="132"/>
      <c r="M104" s="133"/>
      <c r="N104" s="134" t="s">
        <v>41</v>
      </c>
      <c r="O104" s="133"/>
      <c r="P104" s="133"/>
      <c r="Q104" s="133"/>
      <c r="R104" s="133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3"/>
      <c r="AG104" s="133"/>
      <c r="AH104" s="133"/>
      <c r="AI104" s="133"/>
      <c r="AJ104" s="133"/>
      <c r="AK104" s="133"/>
      <c r="AL104" s="133"/>
      <c r="AM104" s="133"/>
      <c r="AN104" s="133"/>
      <c r="AO104" s="133"/>
      <c r="AP104" s="133"/>
      <c r="AQ104" s="133"/>
      <c r="AR104" s="133"/>
      <c r="AS104" s="133"/>
      <c r="AT104" s="133"/>
      <c r="AU104" s="133"/>
      <c r="AV104" s="133"/>
      <c r="AW104" s="133"/>
      <c r="AX104" s="133"/>
      <c r="AY104" s="135" t="s">
        <v>178</v>
      </c>
      <c r="AZ104" s="133"/>
      <c r="BA104" s="133"/>
      <c r="BB104" s="133"/>
      <c r="BC104" s="133"/>
      <c r="BD104" s="133"/>
      <c r="BE104" s="136">
        <f t="shared" si="0"/>
        <v>0</v>
      </c>
      <c r="BF104" s="136">
        <f t="shared" si="1"/>
        <v>0</v>
      </c>
      <c r="BG104" s="136">
        <f t="shared" si="2"/>
        <v>0</v>
      </c>
      <c r="BH104" s="136">
        <f t="shared" si="3"/>
        <v>0</v>
      </c>
      <c r="BI104" s="136">
        <f t="shared" si="4"/>
        <v>0</v>
      </c>
      <c r="BJ104" s="135" t="s">
        <v>112</v>
      </c>
      <c r="BK104" s="133"/>
      <c r="BL104" s="133"/>
      <c r="BM104" s="133"/>
    </row>
    <row r="105" spans="1:65" s="19" customFormat="1" ht="18" customHeight="1" x14ac:dyDescent="0.15">
      <c r="A105" s="17"/>
      <c r="B105" s="129"/>
      <c r="C105" s="130"/>
      <c r="D105" s="231" t="s">
        <v>180</v>
      </c>
      <c r="E105" s="231"/>
      <c r="F105" s="231"/>
      <c r="G105" s="130"/>
      <c r="H105" s="130"/>
      <c r="I105" s="130"/>
      <c r="J105" s="131"/>
      <c r="K105" s="130"/>
      <c r="L105" s="132"/>
      <c r="M105" s="133"/>
      <c r="N105" s="134" t="s">
        <v>41</v>
      </c>
      <c r="O105" s="133"/>
      <c r="P105" s="133"/>
      <c r="Q105" s="133"/>
      <c r="R105" s="133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3"/>
      <c r="AG105" s="133"/>
      <c r="AH105" s="133"/>
      <c r="AI105" s="133"/>
      <c r="AJ105" s="133"/>
      <c r="AK105" s="133"/>
      <c r="AL105" s="133"/>
      <c r="AM105" s="133"/>
      <c r="AN105" s="133"/>
      <c r="AO105" s="133"/>
      <c r="AP105" s="133"/>
      <c r="AQ105" s="133"/>
      <c r="AR105" s="133"/>
      <c r="AS105" s="133"/>
      <c r="AT105" s="133"/>
      <c r="AU105" s="133"/>
      <c r="AV105" s="133"/>
      <c r="AW105" s="133"/>
      <c r="AX105" s="133"/>
      <c r="AY105" s="135" t="s">
        <v>178</v>
      </c>
      <c r="AZ105" s="133"/>
      <c r="BA105" s="133"/>
      <c r="BB105" s="133"/>
      <c r="BC105" s="133"/>
      <c r="BD105" s="133"/>
      <c r="BE105" s="136">
        <f t="shared" si="0"/>
        <v>0</v>
      </c>
      <c r="BF105" s="136">
        <f t="shared" si="1"/>
        <v>0</v>
      </c>
      <c r="BG105" s="136">
        <f t="shared" si="2"/>
        <v>0</v>
      </c>
      <c r="BH105" s="136">
        <f t="shared" si="3"/>
        <v>0</v>
      </c>
      <c r="BI105" s="136">
        <f t="shared" si="4"/>
        <v>0</v>
      </c>
      <c r="BJ105" s="135" t="s">
        <v>112</v>
      </c>
      <c r="BK105" s="133"/>
      <c r="BL105" s="133"/>
      <c r="BM105" s="133"/>
    </row>
    <row r="106" spans="1:65" s="19" customFormat="1" ht="18" customHeight="1" x14ac:dyDescent="0.15">
      <c r="A106" s="17"/>
      <c r="B106" s="129"/>
      <c r="C106" s="130"/>
      <c r="D106" s="231" t="s">
        <v>181</v>
      </c>
      <c r="E106" s="231"/>
      <c r="F106" s="231"/>
      <c r="G106" s="130"/>
      <c r="H106" s="130"/>
      <c r="I106" s="130"/>
      <c r="J106" s="131"/>
      <c r="K106" s="130"/>
      <c r="L106" s="132"/>
      <c r="M106" s="133"/>
      <c r="N106" s="134" t="s">
        <v>41</v>
      </c>
      <c r="O106" s="133"/>
      <c r="P106" s="133"/>
      <c r="Q106" s="133"/>
      <c r="R106" s="133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3"/>
      <c r="AG106" s="133"/>
      <c r="AH106" s="133"/>
      <c r="AI106" s="133"/>
      <c r="AJ106" s="133"/>
      <c r="AK106" s="133"/>
      <c r="AL106" s="133"/>
      <c r="AM106" s="133"/>
      <c r="AN106" s="133"/>
      <c r="AO106" s="133"/>
      <c r="AP106" s="133"/>
      <c r="AQ106" s="133"/>
      <c r="AR106" s="133"/>
      <c r="AS106" s="133"/>
      <c r="AT106" s="133"/>
      <c r="AU106" s="133"/>
      <c r="AV106" s="133"/>
      <c r="AW106" s="133"/>
      <c r="AX106" s="133"/>
      <c r="AY106" s="135" t="s">
        <v>178</v>
      </c>
      <c r="AZ106" s="133"/>
      <c r="BA106" s="133"/>
      <c r="BB106" s="133"/>
      <c r="BC106" s="133"/>
      <c r="BD106" s="133"/>
      <c r="BE106" s="136">
        <f t="shared" si="0"/>
        <v>0</v>
      </c>
      <c r="BF106" s="136">
        <f t="shared" si="1"/>
        <v>0</v>
      </c>
      <c r="BG106" s="136">
        <f t="shared" si="2"/>
        <v>0</v>
      </c>
      <c r="BH106" s="136">
        <f t="shared" si="3"/>
        <v>0</v>
      </c>
      <c r="BI106" s="136">
        <f t="shared" si="4"/>
        <v>0</v>
      </c>
      <c r="BJ106" s="135" t="s">
        <v>112</v>
      </c>
      <c r="BK106" s="133"/>
      <c r="BL106" s="133"/>
      <c r="BM106" s="133"/>
    </row>
    <row r="107" spans="1:65" s="19" customFormat="1" ht="18" customHeight="1" x14ac:dyDescent="0.15">
      <c r="A107" s="17"/>
      <c r="B107" s="129"/>
      <c r="C107" s="130"/>
      <c r="D107" s="231" t="s">
        <v>182</v>
      </c>
      <c r="E107" s="231"/>
      <c r="F107" s="231"/>
      <c r="G107" s="130"/>
      <c r="H107" s="130"/>
      <c r="I107" s="130"/>
      <c r="J107" s="131"/>
      <c r="K107" s="130"/>
      <c r="L107" s="132"/>
      <c r="M107" s="133"/>
      <c r="N107" s="134" t="s">
        <v>41</v>
      </c>
      <c r="O107" s="133"/>
      <c r="P107" s="133"/>
      <c r="Q107" s="133"/>
      <c r="R107" s="133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5" t="s">
        <v>178</v>
      </c>
      <c r="AZ107" s="133"/>
      <c r="BA107" s="133"/>
      <c r="BB107" s="133"/>
      <c r="BC107" s="133"/>
      <c r="BD107" s="133"/>
      <c r="BE107" s="136">
        <f t="shared" si="0"/>
        <v>0</v>
      </c>
      <c r="BF107" s="136">
        <f t="shared" si="1"/>
        <v>0</v>
      </c>
      <c r="BG107" s="136">
        <f t="shared" si="2"/>
        <v>0</v>
      </c>
      <c r="BH107" s="136">
        <f t="shared" si="3"/>
        <v>0</v>
      </c>
      <c r="BI107" s="136">
        <f t="shared" si="4"/>
        <v>0</v>
      </c>
      <c r="BJ107" s="135" t="s">
        <v>112</v>
      </c>
      <c r="BK107" s="133"/>
      <c r="BL107" s="133"/>
      <c r="BM107" s="133"/>
    </row>
    <row r="108" spans="1:65" s="19" customFormat="1" ht="18" customHeight="1" x14ac:dyDescent="0.15">
      <c r="A108" s="17"/>
      <c r="B108" s="129"/>
      <c r="C108" s="130"/>
      <c r="D108" s="137" t="s">
        <v>183</v>
      </c>
      <c r="E108" s="130"/>
      <c r="F108" s="130"/>
      <c r="G108" s="130"/>
      <c r="H108" s="130"/>
      <c r="I108" s="130"/>
      <c r="J108" s="131"/>
      <c r="K108" s="130"/>
      <c r="L108" s="132"/>
      <c r="M108" s="133"/>
      <c r="N108" s="134" t="s">
        <v>41</v>
      </c>
      <c r="O108" s="133"/>
      <c r="P108" s="133"/>
      <c r="Q108" s="133"/>
      <c r="R108" s="133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3"/>
      <c r="AG108" s="133"/>
      <c r="AH108" s="133"/>
      <c r="AI108" s="133"/>
      <c r="AJ108" s="133"/>
      <c r="AK108" s="133"/>
      <c r="AL108" s="133"/>
      <c r="AM108" s="133"/>
      <c r="AN108" s="133"/>
      <c r="AO108" s="133"/>
      <c r="AP108" s="133"/>
      <c r="AQ108" s="133"/>
      <c r="AR108" s="133"/>
      <c r="AS108" s="133"/>
      <c r="AT108" s="133"/>
      <c r="AU108" s="133"/>
      <c r="AV108" s="133"/>
      <c r="AW108" s="133"/>
      <c r="AX108" s="133"/>
      <c r="AY108" s="135" t="s">
        <v>184</v>
      </c>
      <c r="AZ108" s="133"/>
      <c r="BA108" s="133"/>
      <c r="BB108" s="133"/>
      <c r="BC108" s="133"/>
      <c r="BD108" s="133"/>
      <c r="BE108" s="136">
        <f t="shared" si="0"/>
        <v>0</v>
      </c>
      <c r="BF108" s="136">
        <f t="shared" si="1"/>
        <v>0</v>
      </c>
      <c r="BG108" s="136">
        <f t="shared" si="2"/>
        <v>0</v>
      </c>
      <c r="BH108" s="136">
        <f t="shared" si="3"/>
        <v>0</v>
      </c>
      <c r="BI108" s="136">
        <f t="shared" si="4"/>
        <v>0</v>
      </c>
      <c r="BJ108" s="135" t="s">
        <v>112</v>
      </c>
      <c r="BK108" s="133"/>
      <c r="BL108" s="133"/>
      <c r="BM108" s="133"/>
    </row>
    <row r="109" spans="1:65" s="19" customFormat="1" x14ac:dyDescent="0.15">
      <c r="A109" s="17"/>
      <c r="B109" s="18"/>
      <c r="C109" s="17"/>
      <c r="D109" s="17"/>
      <c r="E109" s="17"/>
      <c r="F109" s="17"/>
      <c r="G109" s="17"/>
      <c r="H109" s="17"/>
      <c r="I109" s="17"/>
      <c r="J109" s="17"/>
      <c r="K109" s="17"/>
      <c r="L109" s="28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</row>
    <row r="110" spans="1:65" s="19" customFormat="1" ht="29.25" customHeight="1" x14ac:dyDescent="0.15">
      <c r="A110" s="17"/>
      <c r="B110" s="18"/>
      <c r="C110" s="90" t="s">
        <v>108</v>
      </c>
      <c r="D110" s="91"/>
      <c r="E110" s="91"/>
      <c r="F110" s="91"/>
      <c r="G110" s="91"/>
      <c r="H110" s="91"/>
      <c r="I110" s="91"/>
      <c r="J110" s="138"/>
      <c r="K110" s="91"/>
      <c r="L110" s="28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</row>
    <row r="111" spans="1:65" s="19" customFormat="1" ht="6.95" customHeight="1" x14ac:dyDescent="0.15">
      <c r="A111" s="17"/>
      <c r="B111" s="33"/>
      <c r="C111" s="34"/>
      <c r="D111" s="34"/>
      <c r="E111" s="34"/>
      <c r="F111" s="34"/>
      <c r="G111" s="34"/>
      <c r="H111" s="34"/>
      <c r="I111" s="34"/>
      <c r="J111" s="34"/>
      <c r="K111" s="34"/>
      <c r="L111" s="28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</row>
    <row r="115" spans="1:31" s="19" customFormat="1" ht="6.95" customHeight="1" x14ac:dyDescent="0.15">
      <c r="A115" s="17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28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</row>
    <row r="116" spans="1:31" s="19" customFormat="1" ht="24.95" customHeight="1" x14ac:dyDescent="0.15">
      <c r="A116" s="17"/>
      <c r="B116" s="18"/>
      <c r="C116" s="6" t="s">
        <v>185</v>
      </c>
      <c r="D116" s="17"/>
      <c r="E116" s="17"/>
      <c r="F116" s="17"/>
      <c r="G116" s="17"/>
      <c r="H116" s="17"/>
      <c r="I116" s="17"/>
      <c r="J116" s="17"/>
      <c r="K116" s="17"/>
      <c r="L116" s="28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</row>
    <row r="117" spans="1:31" s="19" customFormat="1" ht="6.95" customHeight="1" x14ac:dyDescent="0.15">
      <c r="A117" s="17"/>
      <c r="B117" s="18"/>
      <c r="C117" s="17"/>
      <c r="D117" s="17"/>
      <c r="E117" s="17"/>
      <c r="F117" s="17"/>
      <c r="G117" s="17"/>
      <c r="H117" s="17"/>
      <c r="I117" s="17"/>
      <c r="J117" s="17"/>
      <c r="K117" s="17"/>
      <c r="L117" s="28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</row>
    <row r="118" spans="1:31" s="19" customFormat="1" ht="12" customHeight="1" x14ac:dyDescent="0.15">
      <c r="A118" s="17"/>
      <c r="B118" s="18"/>
      <c r="C118" s="11" t="s">
        <v>14</v>
      </c>
      <c r="D118" s="17"/>
      <c r="E118" s="17"/>
      <c r="F118" s="17"/>
      <c r="G118" s="17"/>
      <c r="H118" s="17"/>
      <c r="I118" s="17"/>
      <c r="J118" s="17"/>
      <c r="K118" s="17"/>
      <c r="L118" s="28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</row>
    <row r="119" spans="1:31" s="19" customFormat="1" ht="16.5" customHeight="1" x14ac:dyDescent="0.15">
      <c r="A119" s="17"/>
      <c r="B119" s="18"/>
      <c r="C119" s="17"/>
      <c r="D119" s="17"/>
      <c r="E119" s="261" t="str">
        <f>E7</f>
        <v>ZB HaZZ Humenné, vybudovanie špeciálnej výsluchovej miestnosti</v>
      </c>
      <c r="F119" s="261"/>
      <c r="G119" s="261"/>
      <c r="H119" s="261"/>
      <c r="I119" s="17"/>
      <c r="J119" s="17"/>
      <c r="K119" s="17"/>
      <c r="L119" s="28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</row>
    <row r="120" spans="1:31" s="19" customFormat="1" ht="12" customHeight="1" x14ac:dyDescent="0.15">
      <c r="A120" s="17"/>
      <c r="B120" s="18"/>
      <c r="C120" s="11" t="s">
        <v>130</v>
      </c>
      <c r="D120" s="17"/>
      <c r="E120" s="17"/>
      <c r="F120" s="17"/>
      <c r="G120" s="17"/>
      <c r="H120" s="17"/>
      <c r="I120" s="17"/>
      <c r="J120" s="17"/>
      <c r="K120" s="17"/>
      <c r="L120" s="28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</row>
    <row r="121" spans="1:31" s="19" customFormat="1" ht="16.5" customHeight="1" x14ac:dyDescent="0.15">
      <c r="A121" s="17"/>
      <c r="B121" s="18"/>
      <c r="C121" s="17"/>
      <c r="D121" s="17"/>
      <c r="E121" s="248" t="str">
        <f>E9</f>
        <v>3-UK - Ústredné vykurovanie</v>
      </c>
      <c r="F121" s="248"/>
      <c r="G121" s="248"/>
      <c r="H121" s="248"/>
      <c r="I121" s="17"/>
      <c r="J121" s="17"/>
      <c r="K121" s="17"/>
      <c r="L121" s="28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</row>
    <row r="122" spans="1:31" s="19" customFormat="1" ht="6.95" customHeight="1" x14ac:dyDescent="0.15">
      <c r="A122" s="17"/>
      <c r="B122" s="18"/>
      <c r="C122" s="17"/>
      <c r="D122" s="17"/>
      <c r="E122" s="17"/>
      <c r="F122" s="17"/>
      <c r="G122" s="17"/>
      <c r="H122" s="17"/>
      <c r="I122" s="17"/>
      <c r="J122" s="17"/>
      <c r="K122" s="17"/>
      <c r="L122" s="28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</row>
    <row r="123" spans="1:31" s="19" customFormat="1" ht="12" customHeight="1" x14ac:dyDescent="0.15">
      <c r="A123" s="17"/>
      <c r="B123" s="18"/>
      <c r="C123" s="11" t="s">
        <v>18</v>
      </c>
      <c r="D123" s="17"/>
      <c r="E123" s="17"/>
      <c r="F123" s="12" t="str">
        <f>F12</f>
        <v xml:space="preserve"> </v>
      </c>
      <c r="G123" s="17"/>
      <c r="H123" s="17"/>
      <c r="I123" s="11" t="s">
        <v>20</v>
      </c>
      <c r="J123" s="94" t="str">
        <f>IF(J12="","",J12)</f>
        <v/>
      </c>
      <c r="K123" s="17"/>
      <c r="L123" s="28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</row>
    <row r="124" spans="1:31" s="19" customFormat="1" ht="6.95" customHeight="1" x14ac:dyDescent="0.15">
      <c r="A124" s="17"/>
      <c r="B124" s="18"/>
      <c r="C124" s="17"/>
      <c r="D124" s="17"/>
      <c r="E124" s="17"/>
      <c r="F124" s="17"/>
      <c r="G124" s="17"/>
      <c r="H124" s="17"/>
      <c r="I124" s="17"/>
      <c r="J124" s="17"/>
      <c r="K124" s="17"/>
      <c r="L124" s="28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</row>
    <row r="125" spans="1:31" s="19" customFormat="1" ht="15.2" customHeight="1" x14ac:dyDescent="0.15">
      <c r="A125" s="17"/>
      <c r="B125" s="18"/>
      <c r="C125" s="11" t="s">
        <v>21</v>
      </c>
      <c r="D125" s="17"/>
      <c r="E125" s="17"/>
      <c r="F125" s="12" t="str">
        <f>E15</f>
        <v>MV SR</v>
      </c>
      <c r="G125" s="17"/>
      <c r="H125" s="17"/>
      <c r="I125" s="11" t="s">
        <v>28</v>
      </c>
      <c r="J125" s="113" t="str">
        <f>E21</f>
        <v xml:space="preserve"> </v>
      </c>
      <c r="K125" s="17"/>
      <c r="L125" s="28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</row>
    <row r="126" spans="1:31" s="19" customFormat="1" ht="15.2" customHeight="1" x14ac:dyDescent="0.15">
      <c r="A126" s="17"/>
      <c r="B126" s="18"/>
      <c r="C126" s="11" t="s">
        <v>25</v>
      </c>
      <c r="D126" s="17"/>
      <c r="E126" s="17"/>
      <c r="F126" s="12" t="str">
        <f>IF(E18="","",E18)</f>
        <v>Podľa výberu</v>
      </c>
      <c r="G126" s="17"/>
      <c r="H126" s="17"/>
      <c r="I126" s="11" t="s">
        <v>31</v>
      </c>
      <c r="J126" s="113" t="str">
        <f>E24</f>
        <v xml:space="preserve"> </v>
      </c>
      <c r="K126" s="17"/>
      <c r="L126" s="28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</row>
    <row r="127" spans="1:31" s="19" customFormat="1" ht="10.35" customHeight="1" x14ac:dyDescent="0.15">
      <c r="A127" s="17"/>
      <c r="B127" s="18"/>
      <c r="C127" s="17"/>
      <c r="D127" s="17"/>
      <c r="E127" s="17"/>
      <c r="F127" s="17"/>
      <c r="G127" s="17"/>
      <c r="H127" s="17"/>
      <c r="I127" s="17"/>
      <c r="J127" s="17"/>
      <c r="K127" s="17"/>
      <c r="L127" s="28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</row>
    <row r="128" spans="1:31" s="146" customFormat="1" ht="29.25" customHeight="1" x14ac:dyDescent="0.15">
      <c r="A128" s="139"/>
      <c r="B128" s="140"/>
      <c r="C128" s="141" t="s">
        <v>186</v>
      </c>
      <c r="D128" s="142" t="s">
        <v>61</v>
      </c>
      <c r="E128" s="142" t="s">
        <v>57</v>
      </c>
      <c r="F128" s="142" t="s">
        <v>58</v>
      </c>
      <c r="G128" s="142" t="s">
        <v>187</v>
      </c>
      <c r="H128" s="142" t="s">
        <v>188</v>
      </c>
      <c r="I128" s="142" t="s">
        <v>189</v>
      </c>
      <c r="J128" s="143" t="s">
        <v>150</v>
      </c>
      <c r="K128" s="144" t="s">
        <v>190</v>
      </c>
      <c r="L128" s="145"/>
      <c r="M128" s="50"/>
      <c r="N128" s="51" t="s">
        <v>39</v>
      </c>
      <c r="O128" s="51" t="s">
        <v>191</v>
      </c>
      <c r="P128" s="51" t="s">
        <v>192</v>
      </c>
      <c r="Q128" s="51" t="s">
        <v>193</v>
      </c>
      <c r="R128" s="51" t="s">
        <v>194</v>
      </c>
      <c r="S128" s="51" t="s">
        <v>195</v>
      </c>
      <c r="T128" s="52" t="s">
        <v>196</v>
      </c>
      <c r="U128" s="139"/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/>
    </row>
    <row r="129" spans="1:65" s="19" customFormat="1" ht="22.9" customHeight="1" x14ac:dyDescent="0.2">
      <c r="A129" s="17"/>
      <c r="B129" s="18"/>
      <c r="C129" s="58" t="s">
        <v>147</v>
      </c>
      <c r="D129" s="17"/>
      <c r="E129" s="17"/>
      <c r="F129" s="17"/>
      <c r="G129" s="17"/>
      <c r="H129" s="17"/>
      <c r="I129" s="17"/>
      <c r="J129" s="147"/>
      <c r="K129" s="17"/>
      <c r="L129" s="18"/>
      <c r="M129" s="53"/>
      <c r="N129" s="44"/>
      <c r="O129" s="54"/>
      <c r="P129" s="148">
        <f>P130+P161</f>
        <v>0</v>
      </c>
      <c r="Q129" s="54"/>
      <c r="R129" s="148">
        <f>R130+R161</f>
        <v>1.8939999999999999E-2</v>
      </c>
      <c r="S129" s="54"/>
      <c r="T129" s="149">
        <f>T130+T161</f>
        <v>0</v>
      </c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T129" s="2" t="s">
        <v>75</v>
      </c>
      <c r="AU129" s="2" t="s">
        <v>152</v>
      </c>
      <c r="BK129" s="150">
        <f>BK130+BK161</f>
        <v>0</v>
      </c>
    </row>
    <row r="130" spans="1:65" s="151" customFormat="1" ht="25.9" customHeight="1" x14ac:dyDescent="0.2">
      <c r="B130" s="152"/>
      <c r="D130" s="153" t="s">
        <v>75</v>
      </c>
      <c r="E130" s="154" t="s">
        <v>596</v>
      </c>
      <c r="F130" s="154" t="s">
        <v>988</v>
      </c>
      <c r="I130" s="155"/>
      <c r="J130" s="156"/>
      <c r="L130" s="152"/>
      <c r="M130" s="157"/>
      <c r="N130" s="158"/>
      <c r="O130" s="158"/>
      <c r="P130" s="159">
        <f>P131+P139+P148+P158</f>
        <v>0</v>
      </c>
      <c r="Q130" s="158"/>
      <c r="R130" s="159">
        <f>R131+R139+R148+R158</f>
        <v>1.8939999999999999E-2</v>
      </c>
      <c r="S130" s="158"/>
      <c r="T130" s="160">
        <f>T131+T139+T148+T158</f>
        <v>0</v>
      </c>
      <c r="AR130" s="153" t="s">
        <v>112</v>
      </c>
      <c r="AT130" s="161" t="s">
        <v>75</v>
      </c>
      <c r="AU130" s="161" t="s">
        <v>76</v>
      </c>
      <c r="AY130" s="153" t="s">
        <v>199</v>
      </c>
      <c r="BK130" s="162">
        <f>BK131+BK139+BK148+BK158</f>
        <v>0</v>
      </c>
    </row>
    <row r="131" spans="1:65" s="151" customFormat="1" ht="22.9" customHeight="1" x14ac:dyDescent="0.2">
      <c r="B131" s="152"/>
      <c r="D131" s="153" t="s">
        <v>75</v>
      </c>
      <c r="E131" s="163" t="s">
        <v>989</v>
      </c>
      <c r="F131" s="163" t="s">
        <v>990</v>
      </c>
      <c r="I131" s="155"/>
      <c r="J131" s="164"/>
      <c r="L131" s="152"/>
      <c r="M131" s="157"/>
      <c r="N131" s="158"/>
      <c r="O131" s="158"/>
      <c r="P131" s="159">
        <f>SUM(P132:P138)</f>
        <v>0</v>
      </c>
      <c r="Q131" s="158"/>
      <c r="R131" s="159">
        <f>SUM(R132:R138)</f>
        <v>0</v>
      </c>
      <c r="S131" s="158"/>
      <c r="T131" s="160">
        <f>SUM(T132:T138)</f>
        <v>0</v>
      </c>
      <c r="AR131" s="153" t="s">
        <v>112</v>
      </c>
      <c r="AT131" s="161" t="s">
        <v>75</v>
      </c>
      <c r="AU131" s="161" t="s">
        <v>84</v>
      </c>
      <c r="AY131" s="153" t="s">
        <v>199</v>
      </c>
      <c r="BK131" s="162">
        <f>SUM(BK132:BK138)</f>
        <v>0</v>
      </c>
    </row>
    <row r="132" spans="1:65" s="19" customFormat="1" ht="21.75" customHeight="1" x14ac:dyDescent="0.15">
      <c r="A132" s="17"/>
      <c r="B132" s="129"/>
      <c r="C132" s="165" t="s">
        <v>262</v>
      </c>
      <c r="D132" s="165" t="s">
        <v>201</v>
      </c>
      <c r="E132" s="166" t="s">
        <v>991</v>
      </c>
      <c r="F132" s="167" t="s">
        <v>992</v>
      </c>
      <c r="G132" s="168" t="s">
        <v>215</v>
      </c>
      <c r="H132" s="169">
        <v>6</v>
      </c>
      <c r="I132" s="170"/>
      <c r="J132" s="171"/>
      <c r="K132" s="172"/>
      <c r="L132" s="18"/>
      <c r="M132" s="173"/>
      <c r="N132" s="174" t="s">
        <v>41</v>
      </c>
      <c r="O132" s="46"/>
      <c r="P132" s="175">
        <f t="shared" ref="P132:P138" si="5">O132*H132</f>
        <v>0</v>
      </c>
      <c r="Q132" s="175">
        <v>0</v>
      </c>
      <c r="R132" s="175">
        <f t="shared" ref="R132:R138" si="6">Q132*H132</f>
        <v>0</v>
      </c>
      <c r="S132" s="175">
        <v>0</v>
      </c>
      <c r="T132" s="176">
        <f t="shared" ref="T132:T138" si="7">S132*H132</f>
        <v>0</v>
      </c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R132" s="177" t="s">
        <v>279</v>
      </c>
      <c r="AT132" s="177" t="s">
        <v>201</v>
      </c>
      <c r="AU132" s="177" t="s">
        <v>112</v>
      </c>
      <c r="AY132" s="2" t="s">
        <v>199</v>
      </c>
      <c r="BE132" s="86">
        <f t="shared" ref="BE132:BE138" si="8">IF(N132="základná",J132,0)</f>
        <v>0</v>
      </c>
      <c r="BF132" s="86">
        <f t="shared" ref="BF132:BF138" si="9">IF(N132="znížená",J132,0)</f>
        <v>0</v>
      </c>
      <c r="BG132" s="86">
        <f t="shared" ref="BG132:BG138" si="10">IF(N132="zákl. prenesená",J132,0)</f>
        <v>0</v>
      </c>
      <c r="BH132" s="86">
        <f t="shared" ref="BH132:BH138" si="11">IF(N132="zníž. prenesená",J132,0)</f>
        <v>0</v>
      </c>
      <c r="BI132" s="86">
        <f t="shared" ref="BI132:BI138" si="12">IF(N132="nulová",J132,0)</f>
        <v>0</v>
      </c>
      <c r="BJ132" s="2" t="s">
        <v>112</v>
      </c>
      <c r="BK132" s="86">
        <f t="shared" ref="BK132:BK138" si="13">ROUND(I132*H132,2)</f>
        <v>0</v>
      </c>
      <c r="BL132" s="2" t="s">
        <v>279</v>
      </c>
      <c r="BM132" s="177" t="s">
        <v>112</v>
      </c>
    </row>
    <row r="133" spans="1:65" s="19" customFormat="1" ht="21.75" customHeight="1" x14ac:dyDescent="0.15">
      <c r="A133" s="17"/>
      <c r="B133" s="129"/>
      <c r="C133" s="165" t="s">
        <v>84</v>
      </c>
      <c r="D133" s="165" t="s">
        <v>201</v>
      </c>
      <c r="E133" s="166" t="s">
        <v>993</v>
      </c>
      <c r="F133" s="167" t="s">
        <v>994</v>
      </c>
      <c r="G133" s="168" t="s">
        <v>215</v>
      </c>
      <c r="H133" s="169">
        <v>6</v>
      </c>
      <c r="I133" s="170"/>
      <c r="J133" s="171"/>
      <c r="K133" s="172"/>
      <c r="L133" s="18"/>
      <c r="M133" s="173"/>
      <c r="N133" s="174" t="s">
        <v>41</v>
      </c>
      <c r="O133" s="46"/>
      <c r="P133" s="175">
        <f t="shared" si="5"/>
        <v>0</v>
      </c>
      <c r="Q133" s="175">
        <v>0</v>
      </c>
      <c r="R133" s="175">
        <f t="shared" si="6"/>
        <v>0</v>
      </c>
      <c r="S133" s="175">
        <v>0</v>
      </c>
      <c r="T133" s="176">
        <f t="shared" si="7"/>
        <v>0</v>
      </c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R133" s="177" t="s">
        <v>279</v>
      </c>
      <c r="AT133" s="177" t="s">
        <v>201</v>
      </c>
      <c r="AU133" s="177" t="s">
        <v>112</v>
      </c>
      <c r="AY133" s="2" t="s">
        <v>199</v>
      </c>
      <c r="BE133" s="86">
        <f t="shared" si="8"/>
        <v>0</v>
      </c>
      <c r="BF133" s="86">
        <f t="shared" si="9"/>
        <v>0</v>
      </c>
      <c r="BG133" s="86">
        <f t="shared" si="10"/>
        <v>0</v>
      </c>
      <c r="BH133" s="86">
        <f t="shared" si="11"/>
        <v>0</v>
      </c>
      <c r="BI133" s="86">
        <f t="shared" si="12"/>
        <v>0</v>
      </c>
      <c r="BJ133" s="2" t="s">
        <v>112</v>
      </c>
      <c r="BK133" s="86">
        <f t="shared" si="13"/>
        <v>0</v>
      </c>
      <c r="BL133" s="2" t="s">
        <v>279</v>
      </c>
      <c r="BM133" s="177" t="s">
        <v>204</v>
      </c>
    </row>
    <row r="134" spans="1:65" s="19" customFormat="1" ht="33" customHeight="1" x14ac:dyDescent="0.15">
      <c r="A134" s="17"/>
      <c r="B134" s="129"/>
      <c r="C134" s="165" t="s">
        <v>112</v>
      </c>
      <c r="D134" s="165" t="s">
        <v>201</v>
      </c>
      <c r="E134" s="166" t="s">
        <v>995</v>
      </c>
      <c r="F134" s="167" t="s">
        <v>996</v>
      </c>
      <c r="G134" s="168" t="s">
        <v>240</v>
      </c>
      <c r="H134" s="169">
        <v>6</v>
      </c>
      <c r="I134" s="170"/>
      <c r="J134" s="171"/>
      <c r="K134" s="172"/>
      <c r="L134" s="18"/>
      <c r="M134" s="173"/>
      <c r="N134" s="174" t="s">
        <v>41</v>
      </c>
      <c r="O134" s="46"/>
      <c r="P134" s="175">
        <f t="shared" si="5"/>
        <v>0</v>
      </c>
      <c r="Q134" s="175">
        <v>0</v>
      </c>
      <c r="R134" s="175">
        <f t="shared" si="6"/>
        <v>0</v>
      </c>
      <c r="S134" s="175">
        <v>0</v>
      </c>
      <c r="T134" s="176">
        <f t="shared" si="7"/>
        <v>0</v>
      </c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R134" s="177" t="s">
        <v>279</v>
      </c>
      <c r="AT134" s="177" t="s">
        <v>201</v>
      </c>
      <c r="AU134" s="177" t="s">
        <v>112</v>
      </c>
      <c r="AY134" s="2" t="s">
        <v>199</v>
      </c>
      <c r="BE134" s="86">
        <f t="shared" si="8"/>
        <v>0</v>
      </c>
      <c r="BF134" s="86">
        <f t="shared" si="9"/>
        <v>0</v>
      </c>
      <c r="BG134" s="86">
        <f t="shared" si="10"/>
        <v>0</v>
      </c>
      <c r="BH134" s="86">
        <f t="shared" si="11"/>
        <v>0</v>
      </c>
      <c r="BI134" s="86">
        <f t="shared" si="12"/>
        <v>0</v>
      </c>
      <c r="BJ134" s="2" t="s">
        <v>112</v>
      </c>
      <c r="BK134" s="86">
        <f t="shared" si="13"/>
        <v>0</v>
      </c>
      <c r="BL134" s="2" t="s">
        <v>279</v>
      </c>
      <c r="BM134" s="177" t="s">
        <v>111</v>
      </c>
    </row>
    <row r="135" spans="1:65" s="19" customFormat="1" ht="21.75" customHeight="1" x14ac:dyDescent="0.15">
      <c r="A135" s="17"/>
      <c r="B135" s="129"/>
      <c r="C135" s="165" t="s">
        <v>212</v>
      </c>
      <c r="D135" s="165" t="s">
        <v>201</v>
      </c>
      <c r="E135" s="166" t="s">
        <v>997</v>
      </c>
      <c r="F135" s="167" t="s">
        <v>998</v>
      </c>
      <c r="G135" s="168" t="s">
        <v>215</v>
      </c>
      <c r="H135" s="169">
        <v>80</v>
      </c>
      <c r="I135" s="170"/>
      <c r="J135" s="171"/>
      <c r="K135" s="172"/>
      <c r="L135" s="18"/>
      <c r="M135" s="173"/>
      <c r="N135" s="174" t="s">
        <v>41</v>
      </c>
      <c r="O135" s="46"/>
      <c r="P135" s="175">
        <f t="shared" si="5"/>
        <v>0</v>
      </c>
      <c r="Q135" s="175">
        <v>0</v>
      </c>
      <c r="R135" s="175">
        <f t="shared" si="6"/>
        <v>0</v>
      </c>
      <c r="S135" s="175">
        <v>0</v>
      </c>
      <c r="T135" s="176">
        <f t="shared" si="7"/>
        <v>0</v>
      </c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R135" s="177" t="s">
        <v>279</v>
      </c>
      <c r="AT135" s="177" t="s">
        <v>201</v>
      </c>
      <c r="AU135" s="177" t="s">
        <v>112</v>
      </c>
      <c r="AY135" s="2" t="s">
        <v>199</v>
      </c>
      <c r="BE135" s="86">
        <f t="shared" si="8"/>
        <v>0</v>
      </c>
      <c r="BF135" s="86">
        <f t="shared" si="9"/>
        <v>0</v>
      </c>
      <c r="BG135" s="86">
        <f t="shared" si="10"/>
        <v>0</v>
      </c>
      <c r="BH135" s="86">
        <f t="shared" si="11"/>
        <v>0</v>
      </c>
      <c r="BI135" s="86">
        <f t="shared" si="12"/>
        <v>0</v>
      </c>
      <c r="BJ135" s="2" t="s">
        <v>112</v>
      </c>
      <c r="BK135" s="86">
        <f t="shared" si="13"/>
        <v>0</v>
      </c>
      <c r="BL135" s="2" t="s">
        <v>279</v>
      </c>
      <c r="BM135" s="177" t="s">
        <v>237</v>
      </c>
    </row>
    <row r="136" spans="1:65" s="19" customFormat="1" ht="21.75" customHeight="1" x14ac:dyDescent="0.15">
      <c r="A136" s="17"/>
      <c r="B136" s="129"/>
      <c r="C136" s="165" t="s">
        <v>331</v>
      </c>
      <c r="D136" s="165" t="s">
        <v>201</v>
      </c>
      <c r="E136" s="166" t="s">
        <v>999</v>
      </c>
      <c r="F136" s="167" t="s">
        <v>1000</v>
      </c>
      <c r="G136" s="168" t="s">
        <v>240</v>
      </c>
      <c r="H136" s="169">
        <v>4</v>
      </c>
      <c r="I136" s="170"/>
      <c r="J136" s="171"/>
      <c r="K136" s="172"/>
      <c r="L136" s="18"/>
      <c r="M136" s="173"/>
      <c r="N136" s="174" t="s">
        <v>41</v>
      </c>
      <c r="O136" s="46"/>
      <c r="P136" s="175">
        <f t="shared" si="5"/>
        <v>0</v>
      </c>
      <c r="Q136" s="175">
        <v>0</v>
      </c>
      <c r="R136" s="175">
        <f t="shared" si="6"/>
        <v>0</v>
      </c>
      <c r="S136" s="175">
        <v>0</v>
      </c>
      <c r="T136" s="176">
        <f t="shared" si="7"/>
        <v>0</v>
      </c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R136" s="177" t="s">
        <v>279</v>
      </c>
      <c r="AT136" s="177" t="s">
        <v>201</v>
      </c>
      <c r="AU136" s="177" t="s">
        <v>112</v>
      </c>
      <c r="AY136" s="2" t="s">
        <v>199</v>
      </c>
      <c r="BE136" s="86">
        <f t="shared" si="8"/>
        <v>0</v>
      </c>
      <c r="BF136" s="86">
        <f t="shared" si="9"/>
        <v>0</v>
      </c>
      <c r="BG136" s="86">
        <f t="shared" si="10"/>
        <v>0</v>
      </c>
      <c r="BH136" s="86">
        <f t="shared" si="11"/>
        <v>0</v>
      </c>
      <c r="BI136" s="86">
        <f t="shared" si="12"/>
        <v>0</v>
      </c>
      <c r="BJ136" s="2" t="s">
        <v>112</v>
      </c>
      <c r="BK136" s="86">
        <f t="shared" si="13"/>
        <v>0</v>
      </c>
      <c r="BL136" s="2" t="s">
        <v>279</v>
      </c>
      <c r="BM136" s="177" t="s">
        <v>248</v>
      </c>
    </row>
    <row r="137" spans="1:65" s="19" customFormat="1" ht="21.75" customHeight="1" x14ac:dyDescent="0.15">
      <c r="A137" s="17"/>
      <c r="B137" s="129"/>
      <c r="C137" s="165" t="s">
        <v>204</v>
      </c>
      <c r="D137" s="165" t="s">
        <v>201</v>
      </c>
      <c r="E137" s="166" t="s">
        <v>1001</v>
      </c>
      <c r="F137" s="167" t="s">
        <v>1002</v>
      </c>
      <c r="G137" s="168" t="s">
        <v>919</v>
      </c>
      <c r="H137" s="222"/>
      <c r="I137" s="170"/>
      <c r="J137" s="171"/>
      <c r="K137" s="172"/>
      <c r="L137" s="18"/>
      <c r="M137" s="173"/>
      <c r="N137" s="174" t="s">
        <v>41</v>
      </c>
      <c r="O137" s="46"/>
      <c r="P137" s="175">
        <f t="shared" si="5"/>
        <v>0</v>
      </c>
      <c r="Q137" s="175">
        <v>0</v>
      </c>
      <c r="R137" s="175">
        <f t="shared" si="6"/>
        <v>0</v>
      </c>
      <c r="S137" s="175">
        <v>0</v>
      </c>
      <c r="T137" s="176">
        <f t="shared" si="7"/>
        <v>0</v>
      </c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R137" s="177" t="s">
        <v>279</v>
      </c>
      <c r="AT137" s="177" t="s">
        <v>201</v>
      </c>
      <c r="AU137" s="177" t="s">
        <v>112</v>
      </c>
      <c r="AY137" s="2" t="s">
        <v>199</v>
      </c>
      <c r="BE137" s="86">
        <f t="shared" si="8"/>
        <v>0</v>
      </c>
      <c r="BF137" s="86">
        <f t="shared" si="9"/>
        <v>0</v>
      </c>
      <c r="BG137" s="86">
        <f t="shared" si="10"/>
        <v>0</v>
      </c>
      <c r="BH137" s="86">
        <f t="shared" si="11"/>
        <v>0</v>
      </c>
      <c r="BI137" s="86">
        <f t="shared" si="12"/>
        <v>0</v>
      </c>
      <c r="BJ137" s="2" t="s">
        <v>112</v>
      </c>
      <c r="BK137" s="86">
        <f t="shared" si="13"/>
        <v>0</v>
      </c>
      <c r="BL137" s="2" t="s">
        <v>279</v>
      </c>
      <c r="BM137" s="177" t="s">
        <v>257</v>
      </c>
    </row>
    <row r="138" spans="1:65" s="19" customFormat="1" ht="21.75" customHeight="1" x14ac:dyDescent="0.15">
      <c r="A138" s="17"/>
      <c r="B138" s="129"/>
      <c r="C138" s="165" t="s">
        <v>223</v>
      </c>
      <c r="D138" s="165" t="s">
        <v>201</v>
      </c>
      <c r="E138" s="166" t="s">
        <v>1003</v>
      </c>
      <c r="F138" s="167" t="s">
        <v>1004</v>
      </c>
      <c r="G138" s="168" t="s">
        <v>919</v>
      </c>
      <c r="H138" s="222"/>
      <c r="I138" s="170"/>
      <c r="J138" s="171"/>
      <c r="K138" s="172"/>
      <c r="L138" s="18"/>
      <c r="M138" s="173"/>
      <c r="N138" s="174" t="s">
        <v>41</v>
      </c>
      <c r="O138" s="46"/>
      <c r="P138" s="175">
        <f t="shared" si="5"/>
        <v>0</v>
      </c>
      <c r="Q138" s="175">
        <v>0</v>
      </c>
      <c r="R138" s="175">
        <f t="shared" si="6"/>
        <v>0</v>
      </c>
      <c r="S138" s="175">
        <v>0</v>
      </c>
      <c r="T138" s="176">
        <f t="shared" si="7"/>
        <v>0</v>
      </c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R138" s="177" t="s">
        <v>279</v>
      </c>
      <c r="AT138" s="177" t="s">
        <v>201</v>
      </c>
      <c r="AU138" s="177" t="s">
        <v>112</v>
      </c>
      <c r="AY138" s="2" t="s">
        <v>199</v>
      </c>
      <c r="BE138" s="86">
        <f t="shared" si="8"/>
        <v>0</v>
      </c>
      <c r="BF138" s="86">
        <f t="shared" si="9"/>
        <v>0</v>
      </c>
      <c r="BG138" s="86">
        <f t="shared" si="10"/>
        <v>0</v>
      </c>
      <c r="BH138" s="86">
        <f t="shared" si="11"/>
        <v>0</v>
      </c>
      <c r="BI138" s="86">
        <f t="shared" si="12"/>
        <v>0</v>
      </c>
      <c r="BJ138" s="2" t="s">
        <v>112</v>
      </c>
      <c r="BK138" s="86">
        <f t="shared" si="13"/>
        <v>0</v>
      </c>
      <c r="BL138" s="2" t="s">
        <v>279</v>
      </c>
      <c r="BM138" s="177" t="s">
        <v>267</v>
      </c>
    </row>
    <row r="139" spans="1:65" s="151" customFormat="1" ht="22.9" customHeight="1" x14ac:dyDescent="0.2">
      <c r="B139" s="152"/>
      <c r="D139" s="153" t="s">
        <v>75</v>
      </c>
      <c r="E139" s="163" t="s">
        <v>1005</v>
      </c>
      <c r="F139" s="163" t="s">
        <v>1006</v>
      </c>
      <c r="I139" s="155"/>
      <c r="J139" s="164"/>
      <c r="L139" s="152"/>
      <c r="M139" s="157"/>
      <c r="N139" s="158"/>
      <c r="O139" s="158"/>
      <c r="P139" s="159">
        <f>SUM(P140:P147)</f>
        <v>0</v>
      </c>
      <c r="Q139" s="158"/>
      <c r="R139" s="159">
        <f>SUM(R140:R147)</f>
        <v>0</v>
      </c>
      <c r="S139" s="158"/>
      <c r="T139" s="160">
        <f>SUM(T140:T147)</f>
        <v>0</v>
      </c>
      <c r="AR139" s="153" t="s">
        <v>112</v>
      </c>
      <c r="AT139" s="161" t="s">
        <v>75</v>
      </c>
      <c r="AU139" s="161" t="s">
        <v>84</v>
      </c>
      <c r="AY139" s="153" t="s">
        <v>199</v>
      </c>
      <c r="BK139" s="162">
        <f>SUM(BK140:BK147)</f>
        <v>0</v>
      </c>
    </row>
    <row r="140" spans="1:65" s="19" customFormat="1" ht="21.75" customHeight="1" x14ac:dyDescent="0.15">
      <c r="A140" s="17"/>
      <c r="B140" s="129"/>
      <c r="C140" s="165" t="s">
        <v>267</v>
      </c>
      <c r="D140" s="165" t="s">
        <v>201</v>
      </c>
      <c r="E140" s="166" t="s">
        <v>1007</v>
      </c>
      <c r="F140" s="167" t="s">
        <v>1008</v>
      </c>
      <c r="G140" s="168" t="s">
        <v>240</v>
      </c>
      <c r="H140" s="169">
        <v>8</v>
      </c>
      <c r="I140" s="170"/>
      <c r="J140" s="171"/>
      <c r="K140" s="172"/>
      <c r="L140" s="18"/>
      <c r="M140" s="173"/>
      <c r="N140" s="174" t="s">
        <v>41</v>
      </c>
      <c r="O140" s="46"/>
      <c r="P140" s="175">
        <f t="shared" ref="P140:P147" si="14">O140*H140</f>
        <v>0</v>
      </c>
      <c r="Q140" s="175">
        <v>0</v>
      </c>
      <c r="R140" s="175">
        <f t="shared" ref="R140:R147" si="15">Q140*H140</f>
        <v>0</v>
      </c>
      <c r="S140" s="175">
        <v>0</v>
      </c>
      <c r="T140" s="176">
        <f t="shared" ref="T140:T147" si="16">S140*H140</f>
        <v>0</v>
      </c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R140" s="177" t="s">
        <v>279</v>
      </c>
      <c r="AT140" s="177" t="s">
        <v>201</v>
      </c>
      <c r="AU140" s="177" t="s">
        <v>112</v>
      </c>
      <c r="AY140" s="2" t="s">
        <v>199</v>
      </c>
      <c r="BE140" s="86">
        <f t="shared" ref="BE140:BE147" si="17">IF(N140="základná",J140,0)</f>
        <v>0</v>
      </c>
      <c r="BF140" s="86">
        <f t="shared" ref="BF140:BF147" si="18">IF(N140="znížená",J140,0)</f>
        <v>0</v>
      </c>
      <c r="BG140" s="86">
        <f t="shared" ref="BG140:BG147" si="19">IF(N140="zákl. prenesená",J140,0)</f>
        <v>0</v>
      </c>
      <c r="BH140" s="86">
        <f t="shared" ref="BH140:BH147" si="20">IF(N140="zníž. prenesená",J140,0)</f>
        <v>0</v>
      </c>
      <c r="BI140" s="86">
        <f t="shared" ref="BI140:BI147" si="21">IF(N140="nulová",J140,0)</f>
        <v>0</v>
      </c>
      <c r="BJ140" s="2" t="s">
        <v>112</v>
      </c>
      <c r="BK140" s="86">
        <f t="shared" ref="BK140:BK147" si="22">ROUND(I140*H140,2)</f>
        <v>0</v>
      </c>
      <c r="BL140" s="2" t="s">
        <v>279</v>
      </c>
      <c r="BM140" s="177" t="s">
        <v>279</v>
      </c>
    </row>
    <row r="141" spans="1:65" s="19" customFormat="1" ht="16.5" customHeight="1" x14ac:dyDescent="0.15">
      <c r="A141" s="17"/>
      <c r="B141" s="129"/>
      <c r="C141" s="165" t="s">
        <v>111</v>
      </c>
      <c r="D141" s="165" t="s">
        <v>201</v>
      </c>
      <c r="E141" s="166" t="s">
        <v>1009</v>
      </c>
      <c r="F141" s="167" t="s">
        <v>1010</v>
      </c>
      <c r="G141" s="168" t="s">
        <v>240</v>
      </c>
      <c r="H141" s="169">
        <v>6</v>
      </c>
      <c r="I141" s="170"/>
      <c r="J141" s="171"/>
      <c r="K141" s="172"/>
      <c r="L141" s="18"/>
      <c r="M141" s="173"/>
      <c r="N141" s="174" t="s">
        <v>41</v>
      </c>
      <c r="O141" s="46"/>
      <c r="P141" s="175">
        <f t="shared" si="14"/>
        <v>0</v>
      </c>
      <c r="Q141" s="175">
        <v>0</v>
      </c>
      <c r="R141" s="175">
        <f t="shared" si="15"/>
        <v>0</v>
      </c>
      <c r="S141" s="175">
        <v>0</v>
      </c>
      <c r="T141" s="176">
        <f t="shared" si="16"/>
        <v>0</v>
      </c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R141" s="177" t="s">
        <v>279</v>
      </c>
      <c r="AT141" s="177" t="s">
        <v>201</v>
      </c>
      <c r="AU141" s="177" t="s">
        <v>112</v>
      </c>
      <c r="AY141" s="2" t="s">
        <v>199</v>
      </c>
      <c r="BE141" s="86">
        <f t="shared" si="17"/>
        <v>0</v>
      </c>
      <c r="BF141" s="86">
        <f t="shared" si="18"/>
        <v>0</v>
      </c>
      <c r="BG141" s="86">
        <f t="shared" si="19"/>
        <v>0</v>
      </c>
      <c r="BH141" s="86">
        <f t="shared" si="20"/>
        <v>0</v>
      </c>
      <c r="BI141" s="86">
        <f t="shared" si="21"/>
        <v>0</v>
      </c>
      <c r="BJ141" s="2" t="s">
        <v>112</v>
      </c>
      <c r="BK141" s="86">
        <f t="shared" si="22"/>
        <v>0</v>
      </c>
      <c r="BL141" s="2" t="s">
        <v>279</v>
      </c>
      <c r="BM141" s="177" t="s">
        <v>296</v>
      </c>
    </row>
    <row r="142" spans="1:65" s="19" customFormat="1" ht="21.75" customHeight="1" x14ac:dyDescent="0.15">
      <c r="A142" s="17"/>
      <c r="B142" s="129"/>
      <c r="C142" s="197" t="s">
        <v>243</v>
      </c>
      <c r="D142" s="197" t="s">
        <v>312</v>
      </c>
      <c r="E142" s="198" t="s">
        <v>1011</v>
      </c>
      <c r="F142" s="199" t="s">
        <v>1012</v>
      </c>
      <c r="G142" s="200" t="s">
        <v>240</v>
      </c>
      <c r="H142" s="201">
        <v>3</v>
      </c>
      <c r="I142" s="202"/>
      <c r="J142" s="203"/>
      <c r="K142" s="204"/>
      <c r="L142" s="205"/>
      <c r="M142" s="206"/>
      <c r="N142" s="207" t="s">
        <v>41</v>
      </c>
      <c r="O142" s="46"/>
      <c r="P142" s="175">
        <f t="shared" si="14"/>
        <v>0</v>
      </c>
      <c r="Q142" s="175">
        <v>0</v>
      </c>
      <c r="R142" s="175">
        <f t="shared" si="15"/>
        <v>0</v>
      </c>
      <c r="S142" s="175">
        <v>0</v>
      </c>
      <c r="T142" s="176">
        <f t="shared" si="16"/>
        <v>0</v>
      </c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R142" s="177" t="s">
        <v>386</v>
      </c>
      <c r="AT142" s="177" t="s">
        <v>312</v>
      </c>
      <c r="AU142" s="177" t="s">
        <v>112</v>
      </c>
      <c r="AY142" s="2" t="s">
        <v>199</v>
      </c>
      <c r="BE142" s="86">
        <f t="shared" si="17"/>
        <v>0</v>
      </c>
      <c r="BF142" s="86">
        <f t="shared" si="18"/>
        <v>0</v>
      </c>
      <c r="BG142" s="86">
        <f t="shared" si="19"/>
        <v>0</v>
      </c>
      <c r="BH142" s="86">
        <f t="shared" si="20"/>
        <v>0</v>
      </c>
      <c r="BI142" s="86">
        <f t="shared" si="21"/>
        <v>0</v>
      </c>
      <c r="BJ142" s="2" t="s">
        <v>112</v>
      </c>
      <c r="BK142" s="86">
        <f t="shared" si="22"/>
        <v>0</v>
      </c>
      <c r="BL142" s="2" t="s">
        <v>279</v>
      </c>
      <c r="BM142" s="177" t="s">
        <v>6</v>
      </c>
    </row>
    <row r="143" spans="1:65" s="19" customFormat="1" ht="21.75" customHeight="1" x14ac:dyDescent="0.15">
      <c r="A143" s="17"/>
      <c r="B143" s="129"/>
      <c r="C143" s="197" t="s">
        <v>248</v>
      </c>
      <c r="D143" s="197" t="s">
        <v>312</v>
      </c>
      <c r="E143" s="198" t="s">
        <v>1013</v>
      </c>
      <c r="F143" s="199" t="s">
        <v>1014</v>
      </c>
      <c r="G143" s="200" t="s">
        <v>240</v>
      </c>
      <c r="H143" s="201">
        <v>3</v>
      </c>
      <c r="I143" s="202"/>
      <c r="J143" s="203"/>
      <c r="K143" s="204"/>
      <c r="L143" s="205"/>
      <c r="M143" s="206"/>
      <c r="N143" s="207" t="s">
        <v>41</v>
      </c>
      <c r="O143" s="46"/>
      <c r="P143" s="175">
        <f t="shared" si="14"/>
        <v>0</v>
      </c>
      <c r="Q143" s="175">
        <v>0</v>
      </c>
      <c r="R143" s="175">
        <f t="shared" si="15"/>
        <v>0</v>
      </c>
      <c r="S143" s="175">
        <v>0</v>
      </c>
      <c r="T143" s="176">
        <f t="shared" si="16"/>
        <v>0</v>
      </c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R143" s="177" t="s">
        <v>386</v>
      </c>
      <c r="AT143" s="177" t="s">
        <v>312</v>
      </c>
      <c r="AU143" s="177" t="s">
        <v>112</v>
      </c>
      <c r="AY143" s="2" t="s">
        <v>199</v>
      </c>
      <c r="BE143" s="86">
        <f t="shared" si="17"/>
        <v>0</v>
      </c>
      <c r="BF143" s="86">
        <f t="shared" si="18"/>
        <v>0</v>
      </c>
      <c r="BG143" s="86">
        <f t="shared" si="19"/>
        <v>0</v>
      </c>
      <c r="BH143" s="86">
        <f t="shared" si="20"/>
        <v>0</v>
      </c>
      <c r="BI143" s="86">
        <f t="shared" si="21"/>
        <v>0</v>
      </c>
      <c r="BJ143" s="2" t="s">
        <v>112</v>
      </c>
      <c r="BK143" s="86">
        <f t="shared" si="22"/>
        <v>0</v>
      </c>
      <c r="BL143" s="2" t="s">
        <v>279</v>
      </c>
      <c r="BM143" s="177" t="s">
        <v>318</v>
      </c>
    </row>
    <row r="144" spans="1:65" s="19" customFormat="1" ht="21.75" customHeight="1" x14ac:dyDescent="0.15">
      <c r="A144" s="17"/>
      <c r="B144" s="129"/>
      <c r="C144" s="165" t="s">
        <v>230</v>
      </c>
      <c r="D144" s="165" t="s">
        <v>201</v>
      </c>
      <c r="E144" s="166" t="s">
        <v>1015</v>
      </c>
      <c r="F144" s="167" t="s">
        <v>1016</v>
      </c>
      <c r="G144" s="168" t="s">
        <v>896</v>
      </c>
      <c r="H144" s="169">
        <v>3</v>
      </c>
      <c r="I144" s="170"/>
      <c r="J144" s="171"/>
      <c r="K144" s="172"/>
      <c r="L144" s="18"/>
      <c r="M144" s="173"/>
      <c r="N144" s="174" t="s">
        <v>41</v>
      </c>
      <c r="O144" s="46"/>
      <c r="P144" s="175">
        <f t="shared" si="14"/>
        <v>0</v>
      </c>
      <c r="Q144" s="175">
        <v>0</v>
      </c>
      <c r="R144" s="175">
        <f t="shared" si="15"/>
        <v>0</v>
      </c>
      <c r="S144" s="175">
        <v>0</v>
      </c>
      <c r="T144" s="176">
        <f t="shared" si="16"/>
        <v>0</v>
      </c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R144" s="177" t="s">
        <v>279</v>
      </c>
      <c r="AT144" s="177" t="s">
        <v>201</v>
      </c>
      <c r="AU144" s="177" t="s">
        <v>112</v>
      </c>
      <c r="AY144" s="2" t="s">
        <v>199</v>
      </c>
      <c r="BE144" s="86">
        <f t="shared" si="17"/>
        <v>0</v>
      </c>
      <c r="BF144" s="86">
        <f t="shared" si="18"/>
        <v>0</v>
      </c>
      <c r="BG144" s="86">
        <f t="shared" si="19"/>
        <v>0</v>
      </c>
      <c r="BH144" s="86">
        <f t="shared" si="20"/>
        <v>0</v>
      </c>
      <c r="BI144" s="86">
        <f t="shared" si="21"/>
        <v>0</v>
      </c>
      <c r="BJ144" s="2" t="s">
        <v>112</v>
      </c>
      <c r="BK144" s="86">
        <f t="shared" si="22"/>
        <v>0</v>
      </c>
      <c r="BL144" s="2" t="s">
        <v>279</v>
      </c>
      <c r="BM144" s="177" t="s">
        <v>331</v>
      </c>
    </row>
    <row r="145" spans="1:65" s="19" customFormat="1" ht="21.75" customHeight="1" x14ac:dyDescent="0.15">
      <c r="A145" s="17"/>
      <c r="B145" s="129"/>
      <c r="C145" s="197" t="s">
        <v>237</v>
      </c>
      <c r="D145" s="197" t="s">
        <v>312</v>
      </c>
      <c r="E145" s="198" t="s">
        <v>1017</v>
      </c>
      <c r="F145" s="199" t="s">
        <v>1018</v>
      </c>
      <c r="G145" s="200" t="s">
        <v>240</v>
      </c>
      <c r="H145" s="201">
        <v>3</v>
      </c>
      <c r="I145" s="202"/>
      <c r="J145" s="203"/>
      <c r="K145" s="204"/>
      <c r="L145" s="205"/>
      <c r="M145" s="206"/>
      <c r="N145" s="207" t="s">
        <v>41</v>
      </c>
      <c r="O145" s="46"/>
      <c r="P145" s="175">
        <f t="shared" si="14"/>
        <v>0</v>
      </c>
      <c r="Q145" s="175">
        <v>0</v>
      </c>
      <c r="R145" s="175">
        <f t="shared" si="15"/>
        <v>0</v>
      </c>
      <c r="S145" s="175">
        <v>0</v>
      </c>
      <c r="T145" s="176">
        <f t="shared" si="16"/>
        <v>0</v>
      </c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R145" s="177" t="s">
        <v>386</v>
      </c>
      <c r="AT145" s="177" t="s">
        <v>312</v>
      </c>
      <c r="AU145" s="177" t="s">
        <v>112</v>
      </c>
      <c r="AY145" s="2" t="s">
        <v>199</v>
      </c>
      <c r="BE145" s="86">
        <f t="shared" si="17"/>
        <v>0</v>
      </c>
      <c r="BF145" s="86">
        <f t="shared" si="18"/>
        <v>0</v>
      </c>
      <c r="BG145" s="86">
        <f t="shared" si="19"/>
        <v>0</v>
      </c>
      <c r="BH145" s="86">
        <f t="shared" si="20"/>
        <v>0</v>
      </c>
      <c r="BI145" s="86">
        <f t="shared" si="21"/>
        <v>0</v>
      </c>
      <c r="BJ145" s="2" t="s">
        <v>112</v>
      </c>
      <c r="BK145" s="86">
        <f t="shared" si="22"/>
        <v>0</v>
      </c>
      <c r="BL145" s="2" t="s">
        <v>279</v>
      </c>
      <c r="BM145" s="177" t="s">
        <v>345</v>
      </c>
    </row>
    <row r="146" spans="1:65" s="19" customFormat="1" ht="21.75" customHeight="1" x14ac:dyDescent="0.15">
      <c r="A146" s="17"/>
      <c r="B146" s="129"/>
      <c r="C146" s="165" t="s">
        <v>289</v>
      </c>
      <c r="D146" s="165" t="s">
        <v>201</v>
      </c>
      <c r="E146" s="166" t="s">
        <v>1019</v>
      </c>
      <c r="F146" s="167" t="s">
        <v>1020</v>
      </c>
      <c r="G146" s="168" t="s">
        <v>919</v>
      </c>
      <c r="H146" s="222"/>
      <c r="I146" s="170"/>
      <c r="J146" s="171"/>
      <c r="K146" s="172"/>
      <c r="L146" s="18"/>
      <c r="M146" s="173"/>
      <c r="N146" s="174" t="s">
        <v>41</v>
      </c>
      <c r="O146" s="46"/>
      <c r="P146" s="175">
        <f t="shared" si="14"/>
        <v>0</v>
      </c>
      <c r="Q146" s="175">
        <v>0</v>
      </c>
      <c r="R146" s="175">
        <f t="shared" si="15"/>
        <v>0</v>
      </c>
      <c r="S146" s="175">
        <v>0</v>
      </c>
      <c r="T146" s="176">
        <f t="shared" si="16"/>
        <v>0</v>
      </c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R146" s="177" t="s">
        <v>279</v>
      </c>
      <c r="AT146" s="177" t="s">
        <v>201</v>
      </c>
      <c r="AU146" s="177" t="s">
        <v>112</v>
      </c>
      <c r="AY146" s="2" t="s">
        <v>199</v>
      </c>
      <c r="BE146" s="86">
        <f t="shared" si="17"/>
        <v>0</v>
      </c>
      <c r="BF146" s="86">
        <f t="shared" si="18"/>
        <v>0</v>
      </c>
      <c r="BG146" s="86">
        <f t="shared" si="19"/>
        <v>0</v>
      </c>
      <c r="BH146" s="86">
        <f t="shared" si="20"/>
        <v>0</v>
      </c>
      <c r="BI146" s="86">
        <f t="shared" si="21"/>
        <v>0</v>
      </c>
      <c r="BJ146" s="2" t="s">
        <v>112</v>
      </c>
      <c r="BK146" s="86">
        <f t="shared" si="22"/>
        <v>0</v>
      </c>
      <c r="BL146" s="2" t="s">
        <v>279</v>
      </c>
      <c r="BM146" s="177" t="s">
        <v>364</v>
      </c>
    </row>
    <row r="147" spans="1:65" s="19" customFormat="1" ht="21.75" customHeight="1" x14ac:dyDescent="0.15">
      <c r="A147" s="17"/>
      <c r="B147" s="129"/>
      <c r="C147" s="165" t="s">
        <v>296</v>
      </c>
      <c r="D147" s="165" t="s">
        <v>201</v>
      </c>
      <c r="E147" s="166" t="s">
        <v>1021</v>
      </c>
      <c r="F147" s="167" t="s">
        <v>1022</v>
      </c>
      <c r="G147" s="168" t="s">
        <v>919</v>
      </c>
      <c r="H147" s="222"/>
      <c r="I147" s="170"/>
      <c r="J147" s="171"/>
      <c r="K147" s="172"/>
      <c r="L147" s="18"/>
      <c r="M147" s="173"/>
      <c r="N147" s="174" t="s">
        <v>41</v>
      </c>
      <c r="O147" s="46"/>
      <c r="P147" s="175">
        <f t="shared" si="14"/>
        <v>0</v>
      </c>
      <c r="Q147" s="175">
        <v>0</v>
      </c>
      <c r="R147" s="175">
        <f t="shared" si="15"/>
        <v>0</v>
      </c>
      <c r="S147" s="175">
        <v>0</v>
      </c>
      <c r="T147" s="176">
        <f t="shared" si="16"/>
        <v>0</v>
      </c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R147" s="177" t="s">
        <v>279</v>
      </c>
      <c r="AT147" s="177" t="s">
        <v>201</v>
      </c>
      <c r="AU147" s="177" t="s">
        <v>112</v>
      </c>
      <c r="AY147" s="2" t="s">
        <v>199</v>
      </c>
      <c r="BE147" s="86">
        <f t="shared" si="17"/>
        <v>0</v>
      </c>
      <c r="BF147" s="86">
        <f t="shared" si="18"/>
        <v>0</v>
      </c>
      <c r="BG147" s="86">
        <f t="shared" si="19"/>
        <v>0</v>
      </c>
      <c r="BH147" s="86">
        <f t="shared" si="20"/>
        <v>0</v>
      </c>
      <c r="BI147" s="86">
        <f t="shared" si="21"/>
        <v>0</v>
      </c>
      <c r="BJ147" s="2" t="s">
        <v>112</v>
      </c>
      <c r="BK147" s="86">
        <f t="shared" si="22"/>
        <v>0</v>
      </c>
      <c r="BL147" s="2" t="s">
        <v>279</v>
      </c>
      <c r="BM147" s="177" t="s">
        <v>373</v>
      </c>
    </row>
    <row r="148" spans="1:65" s="151" customFormat="1" ht="22.9" customHeight="1" x14ac:dyDescent="0.2">
      <c r="B148" s="152"/>
      <c r="D148" s="153" t="s">
        <v>75</v>
      </c>
      <c r="E148" s="163" t="s">
        <v>1023</v>
      </c>
      <c r="F148" s="163" t="s">
        <v>1024</v>
      </c>
      <c r="I148" s="155"/>
      <c r="J148" s="164"/>
      <c r="L148" s="152"/>
      <c r="M148" s="157"/>
      <c r="N148" s="158"/>
      <c r="O148" s="158"/>
      <c r="P148" s="159">
        <f>SUM(P149:P157)</f>
        <v>0</v>
      </c>
      <c r="Q148" s="158"/>
      <c r="R148" s="159">
        <f>SUM(R149:R157)</f>
        <v>1.8939999999999999E-2</v>
      </c>
      <c r="S148" s="158"/>
      <c r="T148" s="160">
        <f>SUM(T149:T157)</f>
        <v>0</v>
      </c>
      <c r="AR148" s="153" t="s">
        <v>112</v>
      </c>
      <c r="AT148" s="161" t="s">
        <v>75</v>
      </c>
      <c r="AU148" s="161" t="s">
        <v>84</v>
      </c>
      <c r="AY148" s="153" t="s">
        <v>199</v>
      </c>
      <c r="BK148" s="162">
        <f>SUM(BK149:BK157)</f>
        <v>0</v>
      </c>
    </row>
    <row r="149" spans="1:65" s="19" customFormat="1" ht="21.75" customHeight="1" x14ac:dyDescent="0.15">
      <c r="A149" s="17"/>
      <c r="B149" s="129"/>
      <c r="C149" s="165" t="s">
        <v>311</v>
      </c>
      <c r="D149" s="165" t="s">
        <v>201</v>
      </c>
      <c r="E149" s="166" t="s">
        <v>1025</v>
      </c>
      <c r="F149" s="167" t="s">
        <v>1026</v>
      </c>
      <c r="G149" s="168" t="s">
        <v>240</v>
      </c>
      <c r="H149" s="169">
        <v>10</v>
      </c>
      <c r="I149" s="170"/>
      <c r="J149" s="171"/>
      <c r="K149" s="172"/>
      <c r="L149" s="18"/>
      <c r="M149" s="173"/>
      <c r="N149" s="174" t="s">
        <v>41</v>
      </c>
      <c r="O149" s="46"/>
      <c r="P149" s="175">
        <f t="shared" ref="P149:P157" si="23">O149*H149</f>
        <v>0</v>
      </c>
      <c r="Q149" s="175">
        <v>0</v>
      </c>
      <c r="R149" s="175">
        <f t="shared" ref="R149:R157" si="24">Q149*H149</f>
        <v>0</v>
      </c>
      <c r="S149" s="175">
        <v>0</v>
      </c>
      <c r="T149" s="176">
        <f t="shared" ref="T149:T157" si="25">S149*H149</f>
        <v>0</v>
      </c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R149" s="177" t="s">
        <v>279</v>
      </c>
      <c r="AT149" s="177" t="s">
        <v>201</v>
      </c>
      <c r="AU149" s="177" t="s">
        <v>112</v>
      </c>
      <c r="AY149" s="2" t="s">
        <v>199</v>
      </c>
      <c r="BE149" s="86">
        <f t="shared" ref="BE149:BE157" si="26">IF(N149="základná",J149,0)</f>
        <v>0</v>
      </c>
      <c r="BF149" s="86">
        <f t="shared" ref="BF149:BF157" si="27">IF(N149="znížená",J149,0)</f>
        <v>0</v>
      </c>
      <c r="BG149" s="86">
        <f t="shared" ref="BG149:BG157" si="28">IF(N149="zákl. prenesená",J149,0)</f>
        <v>0</v>
      </c>
      <c r="BH149" s="86">
        <f t="shared" ref="BH149:BH157" si="29">IF(N149="zníž. prenesená",J149,0)</f>
        <v>0</v>
      </c>
      <c r="BI149" s="86">
        <f t="shared" ref="BI149:BI157" si="30">IF(N149="nulová",J149,0)</f>
        <v>0</v>
      </c>
      <c r="BJ149" s="2" t="s">
        <v>112</v>
      </c>
      <c r="BK149" s="86">
        <f t="shared" ref="BK149:BK157" si="31">ROUND(I149*H149,2)</f>
        <v>0</v>
      </c>
      <c r="BL149" s="2" t="s">
        <v>279</v>
      </c>
      <c r="BM149" s="177" t="s">
        <v>386</v>
      </c>
    </row>
    <row r="150" spans="1:65" s="19" customFormat="1" ht="21.75" customHeight="1" x14ac:dyDescent="0.15">
      <c r="A150" s="17"/>
      <c r="B150" s="129"/>
      <c r="C150" s="165" t="s">
        <v>257</v>
      </c>
      <c r="D150" s="165" t="s">
        <v>201</v>
      </c>
      <c r="E150" s="166" t="s">
        <v>1027</v>
      </c>
      <c r="F150" s="167" t="s">
        <v>1028</v>
      </c>
      <c r="G150" s="168" t="s">
        <v>122</v>
      </c>
      <c r="H150" s="169">
        <v>15</v>
      </c>
      <c r="I150" s="170"/>
      <c r="J150" s="171"/>
      <c r="K150" s="172"/>
      <c r="L150" s="18"/>
      <c r="M150" s="173"/>
      <c r="N150" s="174" t="s">
        <v>41</v>
      </c>
      <c r="O150" s="46"/>
      <c r="P150" s="175">
        <f t="shared" si="23"/>
        <v>0</v>
      </c>
      <c r="Q150" s="175">
        <v>0</v>
      </c>
      <c r="R150" s="175">
        <f t="shared" si="24"/>
        <v>0</v>
      </c>
      <c r="S150" s="175">
        <v>0</v>
      </c>
      <c r="T150" s="176">
        <f t="shared" si="25"/>
        <v>0</v>
      </c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R150" s="177" t="s">
        <v>279</v>
      </c>
      <c r="AT150" s="177" t="s">
        <v>201</v>
      </c>
      <c r="AU150" s="177" t="s">
        <v>112</v>
      </c>
      <c r="AY150" s="2" t="s">
        <v>199</v>
      </c>
      <c r="BE150" s="86">
        <f t="shared" si="26"/>
        <v>0</v>
      </c>
      <c r="BF150" s="86">
        <f t="shared" si="27"/>
        <v>0</v>
      </c>
      <c r="BG150" s="86">
        <f t="shared" si="28"/>
        <v>0</v>
      </c>
      <c r="BH150" s="86">
        <f t="shared" si="29"/>
        <v>0</v>
      </c>
      <c r="BI150" s="86">
        <f t="shared" si="30"/>
        <v>0</v>
      </c>
      <c r="BJ150" s="2" t="s">
        <v>112</v>
      </c>
      <c r="BK150" s="86">
        <f t="shared" si="31"/>
        <v>0</v>
      </c>
      <c r="BL150" s="2" t="s">
        <v>279</v>
      </c>
      <c r="BM150" s="177" t="s">
        <v>398</v>
      </c>
    </row>
    <row r="151" spans="1:65" s="19" customFormat="1" ht="33" customHeight="1" x14ac:dyDescent="0.15">
      <c r="A151" s="17"/>
      <c r="B151" s="129"/>
      <c r="C151" s="165" t="s">
        <v>252</v>
      </c>
      <c r="D151" s="165" t="s">
        <v>201</v>
      </c>
      <c r="E151" s="166" t="s">
        <v>1029</v>
      </c>
      <c r="F151" s="167" t="s">
        <v>1030</v>
      </c>
      <c r="G151" s="168" t="s">
        <v>240</v>
      </c>
      <c r="H151" s="169">
        <v>2</v>
      </c>
      <c r="I151" s="170"/>
      <c r="J151" s="171"/>
      <c r="K151" s="172"/>
      <c r="L151" s="18"/>
      <c r="M151" s="173"/>
      <c r="N151" s="174" t="s">
        <v>41</v>
      </c>
      <c r="O151" s="46"/>
      <c r="P151" s="175">
        <f t="shared" si="23"/>
        <v>0</v>
      </c>
      <c r="Q151" s="175">
        <v>0</v>
      </c>
      <c r="R151" s="175">
        <f t="shared" si="24"/>
        <v>0</v>
      </c>
      <c r="S151" s="175">
        <v>0</v>
      </c>
      <c r="T151" s="176">
        <f t="shared" si="25"/>
        <v>0</v>
      </c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R151" s="177" t="s">
        <v>279</v>
      </c>
      <c r="AT151" s="177" t="s">
        <v>201</v>
      </c>
      <c r="AU151" s="177" t="s">
        <v>112</v>
      </c>
      <c r="AY151" s="2" t="s">
        <v>199</v>
      </c>
      <c r="BE151" s="86">
        <f t="shared" si="26"/>
        <v>0</v>
      </c>
      <c r="BF151" s="86">
        <f t="shared" si="27"/>
        <v>0</v>
      </c>
      <c r="BG151" s="86">
        <f t="shared" si="28"/>
        <v>0</v>
      </c>
      <c r="BH151" s="86">
        <f t="shared" si="29"/>
        <v>0</v>
      </c>
      <c r="BI151" s="86">
        <f t="shared" si="30"/>
        <v>0</v>
      </c>
      <c r="BJ151" s="2" t="s">
        <v>112</v>
      </c>
      <c r="BK151" s="86">
        <f t="shared" si="31"/>
        <v>0</v>
      </c>
      <c r="BL151" s="2" t="s">
        <v>279</v>
      </c>
      <c r="BM151" s="177" t="s">
        <v>409</v>
      </c>
    </row>
    <row r="152" spans="1:65" s="19" customFormat="1" ht="21.75" customHeight="1" x14ac:dyDescent="0.15">
      <c r="A152" s="17"/>
      <c r="B152" s="129"/>
      <c r="C152" s="165" t="s">
        <v>345</v>
      </c>
      <c r="D152" s="165" t="s">
        <v>201</v>
      </c>
      <c r="E152" s="166" t="s">
        <v>1031</v>
      </c>
      <c r="F152" s="167" t="s">
        <v>1032</v>
      </c>
      <c r="G152" s="168" t="s">
        <v>240</v>
      </c>
      <c r="H152" s="169">
        <v>1</v>
      </c>
      <c r="I152" s="170"/>
      <c r="J152" s="171"/>
      <c r="K152" s="172"/>
      <c r="L152" s="18"/>
      <c r="M152" s="173"/>
      <c r="N152" s="174" t="s">
        <v>41</v>
      </c>
      <c r="O152" s="46"/>
      <c r="P152" s="175">
        <f t="shared" si="23"/>
        <v>0</v>
      </c>
      <c r="Q152" s="175">
        <v>2.0000000000000002E-5</v>
      </c>
      <c r="R152" s="175">
        <f t="shared" si="24"/>
        <v>2.0000000000000002E-5</v>
      </c>
      <c r="S152" s="175">
        <v>0</v>
      </c>
      <c r="T152" s="176">
        <f t="shared" si="25"/>
        <v>0</v>
      </c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R152" s="177" t="s">
        <v>279</v>
      </c>
      <c r="AT152" s="177" t="s">
        <v>201</v>
      </c>
      <c r="AU152" s="177" t="s">
        <v>112</v>
      </c>
      <c r="AY152" s="2" t="s">
        <v>199</v>
      </c>
      <c r="BE152" s="86">
        <f t="shared" si="26"/>
        <v>0</v>
      </c>
      <c r="BF152" s="86">
        <f t="shared" si="27"/>
        <v>0</v>
      </c>
      <c r="BG152" s="86">
        <f t="shared" si="28"/>
        <v>0</v>
      </c>
      <c r="BH152" s="86">
        <f t="shared" si="29"/>
        <v>0</v>
      </c>
      <c r="BI152" s="86">
        <f t="shared" si="30"/>
        <v>0</v>
      </c>
      <c r="BJ152" s="2" t="s">
        <v>112</v>
      </c>
      <c r="BK152" s="86">
        <f t="shared" si="31"/>
        <v>0</v>
      </c>
      <c r="BL152" s="2" t="s">
        <v>279</v>
      </c>
      <c r="BM152" s="177" t="s">
        <v>1033</v>
      </c>
    </row>
    <row r="153" spans="1:65" s="19" customFormat="1" ht="44.25" customHeight="1" x14ac:dyDescent="0.15">
      <c r="A153" s="17"/>
      <c r="B153" s="129"/>
      <c r="C153" s="197" t="s">
        <v>364</v>
      </c>
      <c r="D153" s="197" t="s">
        <v>312</v>
      </c>
      <c r="E153" s="198" t="s">
        <v>1034</v>
      </c>
      <c r="F153" s="199" t="s">
        <v>1035</v>
      </c>
      <c r="G153" s="200" t="s">
        <v>240</v>
      </c>
      <c r="H153" s="201">
        <v>1</v>
      </c>
      <c r="I153" s="202"/>
      <c r="J153" s="203"/>
      <c r="K153" s="204"/>
      <c r="L153" s="205"/>
      <c r="M153" s="206"/>
      <c r="N153" s="207" t="s">
        <v>41</v>
      </c>
      <c r="O153" s="46"/>
      <c r="P153" s="175">
        <f t="shared" si="23"/>
        <v>0</v>
      </c>
      <c r="Q153" s="175">
        <v>1.8919999999999999E-2</v>
      </c>
      <c r="R153" s="175">
        <f t="shared" si="24"/>
        <v>1.8919999999999999E-2</v>
      </c>
      <c r="S153" s="175">
        <v>0</v>
      </c>
      <c r="T153" s="176">
        <f t="shared" si="25"/>
        <v>0</v>
      </c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R153" s="177" t="s">
        <v>386</v>
      </c>
      <c r="AT153" s="177" t="s">
        <v>312</v>
      </c>
      <c r="AU153" s="177" t="s">
        <v>112</v>
      </c>
      <c r="AY153" s="2" t="s">
        <v>199</v>
      </c>
      <c r="BE153" s="86">
        <f t="shared" si="26"/>
        <v>0</v>
      </c>
      <c r="BF153" s="86">
        <f t="shared" si="27"/>
        <v>0</v>
      </c>
      <c r="BG153" s="86">
        <f t="shared" si="28"/>
        <v>0</v>
      </c>
      <c r="BH153" s="86">
        <f t="shared" si="29"/>
        <v>0</v>
      </c>
      <c r="BI153" s="86">
        <f t="shared" si="30"/>
        <v>0</v>
      </c>
      <c r="BJ153" s="2" t="s">
        <v>112</v>
      </c>
      <c r="BK153" s="86">
        <f t="shared" si="31"/>
        <v>0</v>
      </c>
      <c r="BL153" s="2" t="s">
        <v>279</v>
      </c>
      <c r="BM153" s="177" t="s">
        <v>1036</v>
      </c>
    </row>
    <row r="154" spans="1:65" s="19" customFormat="1" ht="21.75" customHeight="1" x14ac:dyDescent="0.15">
      <c r="A154" s="17"/>
      <c r="B154" s="129"/>
      <c r="C154" s="165" t="s">
        <v>318</v>
      </c>
      <c r="D154" s="165" t="s">
        <v>201</v>
      </c>
      <c r="E154" s="166" t="s">
        <v>1037</v>
      </c>
      <c r="F154" s="167" t="s">
        <v>1038</v>
      </c>
      <c r="G154" s="168" t="s">
        <v>122</v>
      </c>
      <c r="H154" s="169">
        <v>8</v>
      </c>
      <c r="I154" s="170"/>
      <c r="J154" s="171"/>
      <c r="K154" s="172"/>
      <c r="L154" s="18"/>
      <c r="M154" s="173"/>
      <c r="N154" s="174" t="s">
        <v>41</v>
      </c>
      <c r="O154" s="46"/>
      <c r="P154" s="175">
        <f t="shared" si="23"/>
        <v>0</v>
      </c>
      <c r="Q154" s="175">
        <v>0</v>
      </c>
      <c r="R154" s="175">
        <f t="shared" si="24"/>
        <v>0</v>
      </c>
      <c r="S154" s="175">
        <v>0</v>
      </c>
      <c r="T154" s="176">
        <f t="shared" si="25"/>
        <v>0</v>
      </c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R154" s="177" t="s">
        <v>279</v>
      </c>
      <c r="AT154" s="177" t="s">
        <v>201</v>
      </c>
      <c r="AU154" s="177" t="s">
        <v>112</v>
      </c>
      <c r="AY154" s="2" t="s">
        <v>199</v>
      </c>
      <c r="BE154" s="86">
        <f t="shared" si="26"/>
        <v>0</v>
      </c>
      <c r="BF154" s="86">
        <f t="shared" si="27"/>
        <v>0</v>
      </c>
      <c r="BG154" s="86">
        <f t="shared" si="28"/>
        <v>0</v>
      </c>
      <c r="BH154" s="86">
        <f t="shared" si="29"/>
        <v>0</v>
      </c>
      <c r="BI154" s="86">
        <f t="shared" si="30"/>
        <v>0</v>
      </c>
      <c r="BJ154" s="2" t="s">
        <v>112</v>
      </c>
      <c r="BK154" s="86">
        <f t="shared" si="31"/>
        <v>0</v>
      </c>
      <c r="BL154" s="2" t="s">
        <v>279</v>
      </c>
      <c r="BM154" s="177" t="s">
        <v>418</v>
      </c>
    </row>
    <row r="155" spans="1:65" s="19" customFormat="1" ht="21.75" customHeight="1" x14ac:dyDescent="0.15">
      <c r="A155" s="17"/>
      <c r="B155" s="129"/>
      <c r="C155" s="165" t="s">
        <v>327</v>
      </c>
      <c r="D155" s="165" t="s">
        <v>201</v>
      </c>
      <c r="E155" s="166" t="s">
        <v>1039</v>
      </c>
      <c r="F155" s="167" t="s">
        <v>1040</v>
      </c>
      <c r="G155" s="168" t="s">
        <v>122</v>
      </c>
      <c r="H155" s="169">
        <v>8</v>
      </c>
      <c r="I155" s="170"/>
      <c r="J155" s="171"/>
      <c r="K155" s="172"/>
      <c r="L155" s="18"/>
      <c r="M155" s="173"/>
      <c r="N155" s="174" t="s">
        <v>41</v>
      </c>
      <c r="O155" s="46"/>
      <c r="P155" s="175">
        <f t="shared" si="23"/>
        <v>0</v>
      </c>
      <c r="Q155" s="175">
        <v>0</v>
      </c>
      <c r="R155" s="175">
        <f t="shared" si="24"/>
        <v>0</v>
      </c>
      <c r="S155" s="175">
        <v>0</v>
      </c>
      <c r="T155" s="176">
        <f t="shared" si="25"/>
        <v>0</v>
      </c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R155" s="177" t="s">
        <v>279</v>
      </c>
      <c r="AT155" s="177" t="s">
        <v>201</v>
      </c>
      <c r="AU155" s="177" t="s">
        <v>112</v>
      </c>
      <c r="AY155" s="2" t="s">
        <v>199</v>
      </c>
      <c r="BE155" s="86">
        <f t="shared" si="26"/>
        <v>0</v>
      </c>
      <c r="BF155" s="86">
        <f t="shared" si="27"/>
        <v>0</v>
      </c>
      <c r="BG155" s="86">
        <f t="shared" si="28"/>
        <v>0</v>
      </c>
      <c r="BH155" s="86">
        <f t="shared" si="29"/>
        <v>0</v>
      </c>
      <c r="BI155" s="86">
        <f t="shared" si="30"/>
        <v>0</v>
      </c>
      <c r="BJ155" s="2" t="s">
        <v>112</v>
      </c>
      <c r="BK155" s="86">
        <f t="shared" si="31"/>
        <v>0</v>
      </c>
      <c r="BL155" s="2" t="s">
        <v>279</v>
      </c>
      <c r="BM155" s="177" t="s">
        <v>426</v>
      </c>
    </row>
    <row r="156" spans="1:65" s="19" customFormat="1" ht="21.75" customHeight="1" x14ac:dyDescent="0.15">
      <c r="A156" s="17"/>
      <c r="B156" s="129"/>
      <c r="C156" s="165" t="s">
        <v>301</v>
      </c>
      <c r="D156" s="165" t="s">
        <v>201</v>
      </c>
      <c r="E156" s="166" t="s">
        <v>1041</v>
      </c>
      <c r="F156" s="167" t="s">
        <v>1042</v>
      </c>
      <c r="G156" s="168" t="s">
        <v>919</v>
      </c>
      <c r="H156" s="222"/>
      <c r="I156" s="170"/>
      <c r="J156" s="171"/>
      <c r="K156" s="172"/>
      <c r="L156" s="18"/>
      <c r="M156" s="173"/>
      <c r="N156" s="174" t="s">
        <v>41</v>
      </c>
      <c r="O156" s="46"/>
      <c r="P156" s="175">
        <f t="shared" si="23"/>
        <v>0</v>
      </c>
      <c r="Q156" s="175">
        <v>0</v>
      </c>
      <c r="R156" s="175">
        <f t="shared" si="24"/>
        <v>0</v>
      </c>
      <c r="S156" s="175">
        <v>0</v>
      </c>
      <c r="T156" s="176">
        <f t="shared" si="25"/>
        <v>0</v>
      </c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R156" s="177" t="s">
        <v>279</v>
      </c>
      <c r="AT156" s="177" t="s">
        <v>201</v>
      </c>
      <c r="AU156" s="177" t="s">
        <v>112</v>
      </c>
      <c r="AY156" s="2" t="s">
        <v>199</v>
      </c>
      <c r="BE156" s="86">
        <f t="shared" si="26"/>
        <v>0</v>
      </c>
      <c r="BF156" s="86">
        <f t="shared" si="27"/>
        <v>0</v>
      </c>
      <c r="BG156" s="86">
        <f t="shared" si="28"/>
        <v>0</v>
      </c>
      <c r="BH156" s="86">
        <f t="shared" si="29"/>
        <v>0</v>
      </c>
      <c r="BI156" s="86">
        <f t="shared" si="30"/>
        <v>0</v>
      </c>
      <c r="BJ156" s="2" t="s">
        <v>112</v>
      </c>
      <c r="BK156" s="86">
        <f t="shared" si="31"/>
        <v>0</v>
      </c>
      <c r="BL156" s="2" t="s">
        <v>279</v>
      </c>
      <c r="BM156" s="177" t="s">
        <v>438</v>
      </c>
    </row>
    <row r="157" spans="1:65" s="19" customFormat="1" ht="21.75" customHeight="1" x14ac:dyDescent="0.15">
      <c r="A157" s="17"/>
      <c r="B157" s="129"/>
      <c r="C157" s="165" t="s">
        <v>6</v>
      </c>
      <c r="D157" s="165" t="s">
        <v>201</v>
      </c>
      <c r="E157" s="166" t="s">
        <v>1043</v>
      </c>
      <c r="F157" s="167" t="s">
        <v>1044</v>
      </c>
      <c r="G157" s="168" t="s">
        <v>919</v>
      </c>
      <c r="H157" s="222"/>
      <c r="I157" s="170"/>
      <c r="J157" s="171"/>
      <c r="K157" s="172"/>
      <c r="L157" s="18"/>
      <c r="M157" s="173"/>
      <c r="N157" s="174" t="s">
        <v>41</v>
      </c>
      <c r="O157" s="46"/>
      <c r="P157" s="175">
        <f t="shared" si="23"/>
        <v>0</v>
      </c>
      <c r="Q157" s="175">
        <v>0</v>
      </c>
      <c r="R157" s="175">
        <f t="shared" si="24"/>
        <v>0</v>
      </c>
      <c r="S157" s="175">
        <v>0</v>
      </c>
      <c r="T157" s="176">
        <f t="shared" si="25"/>
        <v>0</v>
      </c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R157" s="177" t="s">
        <v>279</v>
      </c>
      <c r="AT157" s="177" t="s">
        <v>201</v>
      </c>
      <c r="AU157" s="177" t="s">
        <v>112</v>
      </c>
      <c r="AY157" s="2" t="s">
        <v>199</v>
      </c>
      <c r="BE157" s="86">
        <f t="shared" si="26"/>
        <v>0</v>
      </c>
      <c r="BF157" s="86">
        <f t="shared" si="27"/>
        <v>0</v>
      </c>
      <c r="BG157" s="86">
        <f t="shared" si="28"/>
        <v>0</v>
      </c>
      <c r="BH157" s="86">
        <f t="shared" si="29"/>
        <v>0</v>
      </c>
      <c r="BI157" s="86">
        <f t="shared" si="30"/>
        <v>0</v>
      </c>
      <c r="BJ157" s="2" t="s">
        <v>112</v>
      </c>
      <c r="BK157" s="86">
        <f t="shared" si="31"/>
        <v>0</v>
      </c>
      <c r="BL157" s="2" t="s">
        <v>279</v>
      </c>
      <c r="BM157" s="177" t="s">
        <v>448</v>
      </c>
    </row>
    <row r="158" spans="1:65" s="151" customFormat="1" ht="22.9" customHeight="1" x14ac:dyDescent="0.2">
      <c r="B158" s="152"/>
      <c r="D158" s="153" t="s">
        <v>75</v>
      </c>
      <c r="E158" s="163" t="s">
        <v>793</v>
      </c>
      <c r="F158" s="163" t="s">
        <v>1045</v>
      </c>
      <c r="I158" s="155"/>
      <c r="J158" s="164"/>
      <c r="L158" s="152"/>
      <c r="M158" s="157"/>
      <c r="N158" s="158"/>
      <c r="O158" s="158"/>
      <c r="P158" s="159">
        <f>SUM(P159:P160)</f>
        <v>0</v>
      </c>
      <c r="Q158" s="158"/>
      <c r="R158" s="159">
        <f>SUM(R159:R160)</f>
        <v>0</v>
      </c>
      <c r="S158" s="158"/>
      <c r="T158" s="160">
        <f>SUM(T159:T160)</f>
        <v>0</v>
      </c>
      <c r="AR158" s="153" t="s">
        <v>112</v>
      </c>
      <c r="AT158" s="161" t="s">
        <v>75</v>
      </c>
      <c r="AU158" s="161" t="s">
        <v>84</v>
      </c>
      <c r="AY158" s="153" t="s">
        <v>199</v>
      </c>
      <c r="BK158" s="162">
        <f>SUM(BK159:BK160)</f>
        <v>0</v>
      </c>
    </row>
    <row r="159" spans="1:65" s="19" customFormat="1" ht="21.75" customHeight="1" x14ac:dyDescent="0.15">
      <c r="A159" s="17"/>
      <c r="B159" s="129"/>
      <c r="C159" s="165" t="s">
        <v>273</v>
      </c>
      <c r="D159" s="165" t="s">
        <v>201</v>
      </c>
      <c r="E159" s="166" t="s">
        <v>1046</v>
      </c>
      <c r="F159" s="167" t="s">
        <v>1047</v>
      </c>
      <c r="G159" s="168" t="s">
        <v>122</v>
      </c>
      <c r="H159" s="169">
        <v>8</v>
      </c>
      <c r="I159" s="170"/>
      <c r="J159" s="171"/>
      <c r="K159" s="172"/>
      <c r="L159" s="18"/>
      <c r="M159" s="173"/>
      <c r="N159" s="174" t="s">
        <v>41</v>
      </c>
      <c r="O159" s="46"/>
      <c r="P159" s="175">
        <f>O159*H159</f>
        <v>0</v>
      </c>
      <c r="Q159" s="175">
        <v>0</v>
      </c>
      <c r="R159" s="175">
        <f>Q159*H159</f>
        <v>0</v>
      </c>
      <c r="S159" s="175">
        <v>0</v>
      </c>
      <c r="T159" s="176">
        <f>S159*H159</f>
        <v>0</v>
      </c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R159" s="177" t="s">
        <v>279</v>
      </c>
      <c r="AT159" s="177" t="s">
        <v>201</v>
      </c>
      <c r="AU159" s="177" t="s">
        <v>112</v>
      </c>
      <c r="AY159" s="2" t="s">
        <v>199</v>
      </c>
      <c r="BE159" s="86">
        <f>IF(N159="základná",J159,0)</f>
        <v>0</v>
      </c>
      <c r="BF159" s="86">
        <f>IF(N159="znížená",J159,0)</f>
        <v>0</v>
      </c>
      <c r="BG159" s="86">
        <f>IF(N159="zákl. prenesená",J159,0)</f>
        <v>0</v>
      </c>
      <c r="BH159" s="86">
        <f>IF(N159="zníž. prenesená",J159,0)</f>
        <v>0</v>
      </c>
      <c r="BI159" s="86">
        <f>IF(N159="nulová",J159,0)</f>
        <v>0</v>
      </c>
      <c r="BJ159" s="2" t="s">
        <v>112</v>
      </c>
      <c r="BK159" s="86">
        <f>ROUND(I159*H159,2)</f>
        <v>0</v>
      </c>
      <c r="BL159" s="2" t="s">
        <v>279</v>
      </c>
      <c r="BM159" s="177" t="s">
        <v>460</v>
      </c>
    </row>
    <row r="160" spans="1:65" s="19" customFormat="1" ht="33" customHeight="1" x14ac:dyDescent="0.15">
      <c r="A160" s="17"/>
      <c r="B160" s="129"/>
      <c r="C160" s="165" t="s">
        <v>279</v>
      </c>
      <c r="D160" s="165" t="s">
        <v>201</v>
      </c>
      <c r="E160" s="166" t="s">
        <v>1048</v>
      </c>
      <c r="F160" s="167" t="s">
        <v>1049</v>
      </c>
      <c r="G160" s="168" t="s">
        <v>215</v>
      </c>
      <c r="H160" s="169">
        <v>6</v>
      </c>
      <c r="I160" s="170"/>
      <c r="J160" s="171"/>
      <c r="K160" s="172"/>
      <c r="L160" s="18"/>
      <c r="M160" s="173"/>
      <c r="N160" s="174" t="s">
        <v>41</v>
      </c>
      <c r="O160" s="46"/>
      <c r="P160" s="175">
        <f>O160*H160</f>
        <v>0</v>
      </c>
      <c r="Q160" s="175">
        <v>0</v>
      </c>
      <c r="R160" s="175">
        <f>Q160*H160</f>
        <v>0</v>
      </c>
      <c r="S160" s="175">
        <v>0</v>
      </c>
      <c r="T160" s="176">
        <f>S160*H160</f>
        <v>0</v>
      </c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R160" s="177" t="s">
        <v>279</v>
      </c>
      <c r="AT160" s="177" t="s">
        <v>201</v>
      </c>
      <c r="AU160" s="177" t="s">
        <v>112</v>
      </c>
      <c r="AY160" s="2" t="s">
        <v>199</v>
      </c>
      <c r="BE160" s="86">
        <f>IF(N160="základná",J160,0)</f>
        <v>0</v>
      </c>
      <c r="BF160" s="86">
        <f>IF(N160="znížená",J160,0)</f>
        <v>0</v>
      </c>
      <c r="BG160" s="86">
        <f>IF(N160="zákl. prenesená",J160,0)</f>
        <v>0</v>
      </c>
      <c r="BH160" s="86">
        <f>IF(N160="zníž. prenesená",J160,0)</f>
        <v>0</v>
      </c>
      <c r="BI160" s="86">
        <f>IF(N160="nulová",J160,0)</f>
        <v>0</v>
      </c>
      <c r="BJ160" s="2" t="s">
        <v>112</v>
      </c>
      <c r="BK160" s="86">
        <f>ROUND(I160*H160,2)</f>
        <v>0</v>
      </c>
      <c r="BL160" s="2" t="s">
        <v>279</v>
      </c>
      <c r="BM160" s="177" t="s">
        <v>472</v>
      </c>
    </row>
    <row r="161" spans="1:65" s="151" customFormat="1" ht="25.9" customHeight="1" x14ac:dyDescent="0.2">
      <c r="B161" s="152"/>
      <c r="D161" s="153" t="s">
        <v>75</v>
      </c>
      <c r="E161" s="154" t="s">
        <v>1050</v>
      </c>
      <c r="F161" s="154" t="s">
        <v>1051</v>
      </c>
      <c r="I161" s="155"/>
      <c r="J161" s="156"/>
      <c r="L161" s="152"/>
      <c r="M161" s="157"/>
      <c r="N161" s="158"/>
      <c r="O161" s="158"/>
      <c r="P161" s="159">
        <f>P162</f>
        <v>0</v>
      </c>
      <c r="Q161" s="158"/>
      <c r="R161" s="159">
        <f>R162</f>
        <v>0</v>
      </c>
      <c r="S161" s="158"/>
      <c r="T161" s="160">
        <f>T162</f>
        <v>0</v>
      </c>
      <c r="AR161" s="153" t="s">
        <v>204</v>
      </c>
      <c r="AT161" s="161" t="s">
        <v>75</v>
      </c>
      <c r="AU161" s="161" t="s">
        <v>76</v>
      </c>
      <c r="AY161" s="153" t="s">
        <v>199</v>
      </c>
      <c r="BK161" s="162">
        <f>BK162</f>
        <v>0</v>
      </c>
    </row>
    <row r="162" spans="1:65" s="19" customFormat="1" ht="33" customHeight="1" x14ac:dyDescent="0.15">
      <c r="A162" s="17"/>
      <c r="B162" s="129"/>
      <c r="C162" s="165" t="s">
        <v>335</v>
      </c>
      <c r="D162" s="165" t="s">
        <v>201</v>
      </c>
      <c r="E162" s="166" t="s">
        <v>1052</v>
      </c>
      <c r="F162" s="167" t="s">
        <v>1053</v>
      </c>
      <c r="G162" s="168" t="s">
        <v>1054</v>
      </c>
      <c r="H162" s="169">
        <v>28</v>
      </c>
      <c r="I162" s="170"/>
      <c r="J162" s="171"/>
      <c r="K162" s="172"/>
      <c r="L162" s="18"/>
      <c r="M162" s="217"/>
      <c r="N162" s="218" t="s">
        <v>41</v>
      </c>
      <c r="O162" s="219"/>
      <c r="P162" s="220">
        <f>O162*H162</f>
        <v>0</v>
      </c>
      <c r="Q162" s="220">
        <v>0</v>
      </c>
      <c r="R162" s="220">
        <f>Q162*H162</f>
        <v>0</v>
      </c>
      <c r="S162" s="220">
        <v>0</v>
      </c>
      <c r="T162" s="221">
        <f>S162*H162</f>
        <v>0</v>
      </c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R162" s="177" t="s">
        <v>1055</v>
      </c>
      <c r="AT162" s="177" t="s">
        <v>201</v>
      </c>
      <c r="AU162" s="177" t="s">
        <v>84</v>
      </c>
      <c r="AY162" s="2" t="s">
        <v>199</v>
      </c>
      <c r="BE162" s="86">
        <f>IF(N162="základná",J162,0)</f>
        <v>0</v>
      </c>
      <c r="BF162" s="86">
        <f>IF(N162="znížená",J162,0)</f>
        <v>0</v>
      </c>
      <c r="BG162" s="86">
        <f>IF(N162="zákl. prenesená",J162,0)</f>
        <v>0</v>
      </c>
      <c r="BH162" s="86">
        <f>IF(N162="zníž. prenesená",J162,0)</f>
        <v>0</v>
      </c>
      <c r="BI162" s="86">
        <f>IF(N162="nulová",J162,0)</f>
        <v>0</v>
      </c>
      <c r="BJ162" s="2" t="s">
        <v>112</v>
      </c>
      <c r="BK162" s="86">
        <f>ROUND(I162*H162,2)</f>
        <v>0</v>
      </c>
      <c r="BL162" s="2" t="s">
        <v>1055</v>
      </c>
      <c r="BM162" s="177" t="s">
        <v>481</v>
      </c>
    </row>
    <row r="163" spans="1:65" s="19" customFormat="1" ht="6.95" customHeight="1" x14ac:dyDescent="0.15">
      <c r="A163" s="17"/>
      <c r="B163" s="33"/>
      <c r="C163" s="34"/>
      <c r="D163" s="34"/>
      <c r="E163" s="34"/>
      <c r="F163" s="34"/>
      <c r="G163" s="34"/>
      <c r="H163" s="34"/>
      <c r="I163" s="34"/>
      <c r="J163" s="34"/>
      <c r="K163" s="34"/>
      <c r="L163" s="18"/>
      <c r="M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</row>
  </sheetData>
  <autoFilter ref="C128:K162"/>
  <mergeCells count="14">
    <mergeCell ref="L2:V2"/>
    <mergeCell ref="E7:H7"/>
    <mergeCell ref="E9:H9"/>
    <mergeCell ref="E18:H18"/>
    <mergeCell ref="E27:H27"/>
    <mergeCell ref="D106:F106"/>
    <mergeCell ref="D107:F107"/>
    <mergeCell ref="E119:H119"/>
    <mergeCell ref="E121:H121"/>
    <mergeCell ref="E82:H82"/>
    <mergeCell ref="E84:H84"/>
    <mergeCell ref="D103:F103"/>
    <mergeCell ref="D104:F104"/>
    <mergeCell ref="D105:F105"/>
  </mergeCells>
  <pageMargins left="0.39374999999999999" right="0.39374999999999999" top="0.39374999999999999" bottom="0.39374999999999999" header="0.51180555555555496" footer="0"/>
  <pageSetup paperSize="9" firstPageNumber="0" fitToHeight="100" orientation="portrait" horizontalDpi="300" verticalDpi="300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2"/>
  <sheetViews>
    <sheetView showGridLines="0" zoomScaleNormal="100" workbookViewId="0">
      <selection activeCell="J12" sqref="J12"/>
    </sheetView>
  </sheetViews>
  <sheetFormatPr defaultColWidth="8.5" defaultRowHeight="10.5" x14ac:dyDescent="0.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1:46" ht="36.950000000000003" customHeight="1" x14ac:dyDescent="0.15">
      <c r="L2" s="252" t="s">
        <v>4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2" t="s">
        <v>94</v>
      </c>
    </row>
    <row r="3" spans="1:46" ht="6.95" customHeight="1" x14ac:dyDescent="0.15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84</v>
      </c>
    </row>
    <row r="4" spans="1:46" ht="24.95" customHeight="1" x14ac:dyDescent="0.15">
      <c r="B4" s="5"/>
      <c r="D4" s="6" t="s">
        <v>116</v>
      </c>
      <c r="L4" s="5"/>
      <c r="M4" s="93" t="s">
        <v>8</v>
      </c>
      <c r="AT4" s="2" t="s">
        <v>2</v>
      </c>
    </row>
    <row r="5" spans="1:46" ht="6.95" customHeight="1" x14ac:dyDescent="0.15">
      <c r="B5" s="5"/>
      <c r="L5" s="5"/>
    </row>
    <row r="6" spans="1:46" ht="12" customHeight="1" x14ac:dyDescent="0.15">
      <c r="B6" s="5"/>
      <c r="D6" s="11" t="s">
        <v>14</v>
      </c>
      <c r="L6" s="5"/>
    </row>
    <row r="7" spans="1:46" ht="16.5" customHeight="1" x14ac:dyDescent="0.15">
      <c r="B7" s="5"/>
      <c r="E7" s="261" t="str">
        <f>'Rekapitulácia stavby'!K6</f>
        <v>ZB HaZZ Humenné, vybudovanie špeciálnej výsluchovej miestnosti</v>
      </c>
      <c r="F7" s="261"/>
      <c r="G7" s="261"/>
      <c r="H7" s="261"/>
      <c r="L7" s="5"/>
    </row>
    <row r="8" spans="1:46" s="19" customFormat="1" ht="12" customHeight="1" x14ac:dyDescent="0.15">
      <c r="A8" s="17"/>
      <c r="B8" s="18"/>
      <c r="C8" s="17"/>
      <c r="D8" s="11" t="s">
        <v>130</v>
      </c>
      <c r="E8" s="17"/>
      <c r="F8" s="17"/>
      <c r="G8" s="17"/>
      <c r="H8" s="17"/>
      <c r="I8" s="17"/>
      <c r="J8" s="17"/>
      <c r="K8" s="17"/>
      <c r="L8" s="28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46" s="19" customFormat="1" ht="16.5" customHeight="1" x14ac:dyDescent="0.15">
      <c r="A9" s="17"/>
      <c r="B9" s="18"/>
      <c r="C9" s="17"/>
      <c r="D9" s="17"/>
      <c r="E9" s="248" t="s">
        <v>1056</v>
      </c>
      <c r="F9" s="248"/>
      <c r="G9" s="248"/>
      <c r="H9" s="248"/>
      <c r="I9" s="17"/>
      <c r="J9" s="17"/>
      <c r="K9" s="17"/>
      <c r="L9" s="28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46" s="19" customFormat="1" x14ac:dyDescent="0.15">
      <c r="A10" s="17"/>
      <c r="B10" s="18"/>
      <c r="C10" s="17"/>
      <c r="D10" s="17"/>
      <c r="E10" s="17"/>
      <c r="F10" s="17"/>
      <c r="G10" s="17"/>
      <c r="H10" s="17"/>
      <c r="I10" s="17"/>
      <c r="J10" s="17"/>
      <c r="K10" s="17"/>
      <c r="L10" s="28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46" s="19" customFormat="1" ht="12" customHeight="1" x14ac:dyDescent="0.15">
      <c r="A11" s="17"/>
      <c r="B11" s="18"/>
      <c r="C11" s="17"/>
      <c r="D11" s="11" t="s">
        <v>16</v>
      </c>
      <c r="E11" s="17"/>
      <c r="F11" s="12"/>
      <c r="G11" s="17"/>
      <c r="H11" s="17"/>
      <c r="I11" s="11" t="s">
        <v>17</v>
      </c>
      <c r="J11" s="12"/>
      <c r="K11" s="17"/>
      <c r="L11" s="28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46" s="19" customFormat="1" ht="12" customHeight="1" x14ac:dyDescent="0.15">
      <c r="A12" s="17"/>
      <c r="B12" s="18"/>
      <c r="C12" s="17"/>
      <c r="D12" s="11" t="s">
        <v>18</v>
      </c>
      <c r="E12" s="17"/>
      <c r="F12" s="12" t="s">
        <v>30</v>
      </c>
      <c r="G12" s="17"/>
      <c r="H12" s="17"/>
      <c r="I12" s="11" t="s">
        <v>20</v>
      </c>
      <c r="J12" s="94"/>
      <c r="K12" s="17"/>
      <c r="L12" s="28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46" s="19" customFormat="1" ht="10.9" customHeight="1" x14ac:dyDescent="0.15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28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46" s="19" customFormat="1" ht="12" customHeight="1" x14ac:dyDescent="0.15">
      <c r="A14" s="17"/>
      <c r="B14" s="18"/>
      <c r="C14" s="17"/>
      <c r="D14" s="11" t="s">
        <v>21</v>
      </c>
      <c r="E14" s="17"/>
      <c r="F14" s="17"/>
      <c r="G14" s="17"/>
      <c r="H14" s="17"/>
      <c r="I14" s="11" t="s">
        <v>22</v>
      </c>
      <c r="J14" s="12" t="str">
        <f>IF('Rekapitulácia stavby'!AN10="","",'Rekapitulácia stavby'!AN10)</f>
        <v/>
      </c>
      <c r="K14" s="17"/>
      <c r="L14" s="28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46" s="19" customFormat="1" ht="18" customHeight="1" x14ac:dyDescent="0.15">
      <c r="A15" s="17"/>
      <c r="B15" s="18"/>
      <c r="C15" s="17"/>
      <c r="D15" s="17"/>
      <c r="E15" s="12" t="str">
        <f>IF('Rekapitulácia stavby'!E11="","",'Rekapitulácia stavby'!E11)</f>
        <v>MV SR</v>
      </c>
      <c r="F15" s="17"/>
      <c r="G15" s="17"/>
      <c r="H15" s="17"/>
      <c r="I15" s="11" t="s">
        <v>24</v>
      </c>
      <c r="J15" s="12" t="str">
        <f>IF('Rekapitulácia stavby'!AN11="","",'Rekapitulácia stavby'!AN11)</f>
        <v/>
      </c>
      <c r="K15" s="17"/>
      <c r="L15" s="28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46" s="19" customFormat="1" ht="6.95" customHeight="1" x14ac:dyDescent="0.15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17"/>
      <c r="L16" s="28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s="19" customFormat="1" ht="12" customHeight="1" x14ac:dyDescent="0.15">
      <c r="A17" s="17"/>
      <c r="B17" s="18"/>
      <c r="C17" s="17"/>
      <c r="D17" s="11" t="s">
        <v>25</v>
      </c>
      <c r="E17" s="17"/>
      <c r="F17" s="17"/>
      <c r="G17" s="17"/>
      <c r="H17" s="17"/>
      <c r="I17" s="11" t="s">
        <v>22</v>
      </c>
      <c r="J17" s="13" t="str">
        <f>'Rekapitulácia stavby'!AN13</f>
        <v xml:space="preserve">  </v>
      </c>
      <c r="K17" s="17"/>
      <c r="L17" s="28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s="19" customFormat="1" ht="18" customHeight="1" x14ac:dyDescent="0.15">
      <c r="A18" s="17"/>
      <c r="B18" s="18"/>
      <c r="C18" s="17"/>
      <c r="D18" s="17"/>
      <c r="E18" s="262" t="str">
        <f>'Rekapitulácia stavby'!E14</f>
        <v>Podľa výberu</v>
      </c>
      <c r="F18" s="262"/>
      <c r="G18" s="262"/>
      <c r="H18" s="262"/>
      <c r="I18" s="11" t="s">
        <v>24</v>
      </c>
      <c r="J18" s="13">
        <f>'Rekapitulácia stavby'!AN14</f>
        <v>0</v>
      </c>
      <c r="K18" s="17"/>
      <c r="L18" s="28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s="19" customFormat="1" ht="6.95" customHeight="1" x14ac:dyDescent="0.15">
      <c r="A19" s="17"/>
      <c r="B19" s="18"/>
      <c r="C19" s="17"/>
      <c r="D19" s="17"/>
      <c r="E19" s="17"/>
      <c r="F19" s="17"/>
      <c r="G19" s="17"/>
      <c r="H19" s="17"/>
      <c r="I19" s="17"/>
      <c r="J19" s="17"/>
      <c r="K19" s="17"/>
      <c r="L19" s="28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s="19" customFormat="1" ht="12" customHeight="1" x14ac:dyDescent="0.15">
      <c r="A20" s="17"/>
      <c r="B20" s="18"/>
      <c r="C20" s="17"/>
      <c r="D20" s="11" t="s">
        <v>28</v>
      </c>
      <c r="E20" s="17"/>
      <c r="F20" s="17"/>
      <c r="G20" s="17"/>
      <c r="H20" s="17"/>
      <c r="I20" s="11" t="s">
        <v>22</v>
      </c>
      <c r="J20" s="12" t="str">
        <f>IF('Rekapitulácia stavby'!AN16="","",'Rekapitulácia stavby'!AN16)</f>
        <v/>
      </c>
      <c r="K20" s="17"/>
      <c r="L20" s="28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s="19" customFormat="1" ht="18" customHeight="1" x14ac:dyDescent="0.15">
      <c r="A21" s="17"/>
      <c r="B21" s="18"/>
      <c r="C21" s="17"/>
      <c r="D21" s="17"/>
      <c r="E21" s="12" t="str">
        <f>IF('Rekapitulácia stavby'!E17="","",'Rekapitulácia stavby'!E17)</f>
        <v xml:space="preserve"> </v>
      </c>
      <c r="F21" s="17"/>
      <c r="G21" s="17"/>
      <c r="H21" s="17"/>
      <c r="I21" s="11" t="s">
        <v>24</v>
      </c>
      <c r="J21" s="12" t="str">
        <f>IF('Rekapitulácia stavby'!AN17="","",'Rekapitulácia stavby'!AN17)</f>
        <v/>
      </c>
      <c r="K21" s="17"/>
      <c r="L21" s="28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s="19" customFormat="1" ht="6.95" customHeight="1" x14ac:dyDescent="0.15">
      <c r="A22" s="17"/>
      <c r="B22" s="18"/>
      <c r="C22" s="17"/>
      <c r="D22" s="17"/>
      <c r="E22" s="17"/>
      <c r="F22" s="17"/>
      <c r="G22" s="17"/>
      <c r="H22" s="17"/>
      <c r="I22" s="17"/>
      <c r="J22" s="17"/>
      <c r="K22" s="17"/>
      <c r="L22" s="28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pans="1:31" s="19" customFormat="1" ht="12" customHeight="1" x14ac:dyDescent="0.15">
      <c r="A23" s="17"/>
      <c r="B23" s="18"/>
      <c r="C23" s="17"/>
      <c r="D23" s="11" t="s">
        <v>31</v>
      </c>
      <c r="E23" s="17"/>
      <c r="F23" s="17"/>
      <c r="G23" s="17"/>
      <c r="H23" s="17"/>
      <c r="I23" s="11" t="s">
        <v>22</v>
      </c>
      <c r="J23" s="12" t="str">
        <f>IF('Rekapitulácia stavby'!AN19="","",'Rekapitulácia stavby'!AN19)</f>
        <v/>
      </c>
      <c r="K23" s="17"/>
      <c r="L23" s="28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s="19" customFormat="1" ht="18" customHeight="1" x14ac:dyDescent="0.15">
      <c r="A24" s="17"/>
      <c r="B24" s="18"/>
      <c r="C24" s="17"/>
      <c r="D24" s="17"/>
      <c r="E24" s="12" t="str">
        <f>IF('Rekapitulácia stavby'!E20="","",'Rekapitulácia stavby'!E20)</f>
        <v xml:space="preserve"> </v>
      </c>
      <c r="F24" s="17"/>
      <c r="G24" s="17"/>
      <c r="H24" s="17"/>
      <c r="I24" s="11" t="s">
        <v>24</v>
      </c>
      <c r="J24" s="12" t="str">
        <f>IF('Rekapitulácia stavby'!AN20="","",'Rekapitulácia stavby'!AN20)</f>
        <v/>
      </c>
      <c r="K24" s="17"/>
      <c r="L24" s="28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1:31" s="19" customFormat="1" ht="6.95" customHeight="1" x14ac:dyDescent="0.15">
      <c r="A25" s="17"/>
      <c r="B25" s="18"/>
      <c r="C25" s="17"/>
      <c r="D25" s="17"/>
      <c r="E25" s="17"/>
      <c r="F25" s="17"/>
      <c r="G25" s="17"/>
      <c r="H25" s="17"/>
      <c r="I25" s="17"/>
      <c r="J25" s="17"/>
      <c r="K25" s="17"/>
      <c r="L25" s="28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1:31" s="19" customFormat="1" ht="12" customHeight="1" x14ac:dyDescent="0.15">
      <c r="A26" s="17"/>
      <c r="B26" s="18"/>
      <c r="C26" s="17"/>
      <c r="D26" s="11" t="s">
        <v>32</v>
      </c>
      <c r="E26" s="17"/>
      <c r="F26" s="17"/>
      <c r="G26" s="17"/>
      <c r="H26" s="17"/>
      <c r="I26" s="17"/>
      <c r="J26" s="17"/>
      <c r="K26" s="17"/>
      <c r="L26" s="28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31" s="98" customFormat="1" ht="16.5" customHeight="1" x14ac:dyDescent="0.15">
      <c r="A27" s="95"/>
      <c r="B27" s="96"/>
      <c r="C27" s="95"/>
      <c r="D27" s="95"/>
      <c r="E27" s="257"/>
      <c r="F27" s="257"/>
      <c r="G27" s="257"/>
      <c r="H27" s="257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19" customFormat="1" ht="6.95" customHeight="1" x14ac:dyDescent="0.15">
      <c r="A28" s="17"/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28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31" s="19" customFormat="1" ht="6.95" customHeight="1" x14ac:dyDescent="0.15">
      <c r="A29" s="17"/>
      <c r="B29" s="18"/>
      <c r="C29" s="17"/>
      <c r="D29" s="54"/>
      <c r="E29" s="54"/>
      <c r="F29" s="54"/>
      <c r="G29" s="54"/>
      <c r="H29" s="54"/>
      <c r="I29" s="54"/>
      <c r="J29" s="54"/>
      <c r="K29" s="54"/>
      <c r="L29" s="28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1:31" s="19" customFormat="1" ht="14.45" customHeight="1" x14ac:dyDescent="0.15">
      <c r="A30" s="17"/>
      <c r="B30" s="18"/>
      <c r="C30" s="17"/>
      <c r="D30" s="12" t="s">
        <v>147</v>
      </c>
      <c r="E30" s="17"/>
      <c r="F30" s="17"/>
      <c r="G30" s="17"/>
      <c r="H30" s="17"/>
      <c r="I30" s="17"/>
      <c r="J30" s="99"/>
      <c r="K30" s="17"/>
      <c r="L30" s="28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31" s="19" customFormat="1" ht="14.45" customHeight="1" x14ac:dyDescent="0.15">
      <c r="A31" s="17"/>
      <c r="B31" s="18"/>
      <c r="C31" s="17"/>
      <c r="D31" s="16" t="s">
        <v>104</v>
      </c>
      <c r="E31" s="17"/>
      <c r="F31" s="17"/>
      <c r="G31" s="17"/>
      <c r="H31" s="17"/>
      <c r="I31" s="17"/>
      <c r="J31" s="99"/>
      <c r="K31" s="17"/>
      <c r="L31" s="28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31" s="19" customFormat="1" ht="25.5" customHeight="1" x14ac:dyDescent="0.15">
      <c r="A32" s="17"/>
      <c r="B32" s="18"/>
      <c r="C32" s="17"/>
      <c r="D32" s="100" t="s">
        <v>35</v>
      </c>
      <c r="E32" s="17"/>
      <c r="F32" s="17"/>
      <c r="G32" s="17"/>
      <c r="H32" s="17"/>
      <c r="I32" s="17"/>
      <c r="J32" s="101"/>
      <c r="K32" s="17"/>
      <c r="L32" s="28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31" s="19" customFormat="1" ht="6.95" customHeight="1" x14ac:dyDescent="0.15">
      <c r="A33" s="17"/>
      <c r="B33" s="18"/>
      <c r="C33" s="17"/>
      <c r="D33" s="54"/>
      <c r="E33" s="54"/>
      <c r="F33" s="54"/>
      <c r="G33" s="54"/>
      <c r="H33" s="54"/>
      <c r="I33" s="54"/>
      <c r="J33" s="54"/>
      <c r="K33" s="54"/>
      <c r="L33" s="28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1:31" s="19" customFormat="1" ht="14.45" customHeight="1" x14ac:dyDescent="0.15">
      <c r="A34" s="17"/>
      <c r="B34" s="18"/>
      <c r="C34" s="17"/>
      <c r="D34" s="17"/>
      <c r="E34" s="17"/>
      <c r="F34" s="102" t="s">
        <v>37</v>
      </c>
      <c r="G34" s="17"/>
      <c r="H34" s="17"/>
      <c r="I34" s="102" t="s">
        <v>36</v>
      </c>
      <c r="J34" s="102" t="s">
        <v>38</v>
      </c>
      <c r="K34" s="17"/>
      <c r="L34" s="28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31" s="19" customFormat="1" ht="14.45" customHeight="1" x14ac:dyDescent="0.15">
      <c r="A35" s="17"/>
      <c r="B35" s="18"/>
      <c r="C35" s="17"/>
      <c r="D35" s="103" t="s">
        <v>39</v>
      </c>
      <c r="E35" s="11" t="s">
        <v>40</v>
      </c>
      <c r="F35" s="104"/>
      <c r="G35" s="17"/>
      <c r="H35" s="17"/>
      <c r="I35" s="105">
        <v>0.2</v>
      </c>
      <c r="J35" s="104"/>
      <c r="K35" s="17"/>
      <c r="L35" s="28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31" s="19" customFormat="1" ht="14.45" customHeight="1" x14ac:dyDescent="0.15">
      <c r="A36" s="17"/>
      <c r="B36" s="18"/>
      <c r="C36" s="17"/>
      <c r="D36" s="17"/>
      <c r="E36" s="11" t="s">
        <v>41</v>
      </c>
      <c r="F36" s="104"/>
      <c r="G36" s="17"/>
      <c r="H36" s="17"/>
      <c r="I36" s="105">
        <v>0.2</v>
      </c>
      <c r="J36" s="104"/>
      <c r="K36" s="17"/>
      <c r="L36" s="28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s="19" customFormat="1" ht="14.45" hidden="1" customHeight="1" x14ac:dyDescent="0.15">
      <c r="A37" s="17"/>
      <c r="B37" s="18"/>
      <c r="C37" s="17"/>
      <c r="D37" s="17"/>
      <c r="E37" s="11" t="s">
        <v>42</v>
      </c>
      <c r="F37" s="104">
        <f>ROUND((SUM(BG98:BG105) + SUM(BG125:BG141)),  2)</f>
        <v>0</v>
      </c>
      <c r="G37" s="17"/>
      <c r="H37" s="17"/>
      <c r="I37" s="105">
        <v>0.2</v>
      </c>
      <c r="J37" s="104">
        <f>0</f>
        <v>0</v>
      </c>
      <c r="K37" s="17"/>
      <c r="L37" s="28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1" s="19" customFormat="1" ht="14.45" hidden="1" customHeight="1" x14ac:dyDescent="0.15">
      <c r="A38" s="17"/>
      <c r="B38" s="18"/>
      <c r="C38" s="17"/>
      <c r="D38" s="17"/>
      <c r="E38" s="11" t="s">
        <v>43</v>
      </c>
      <c r="F38" s="104">
        <f>ROUND((SUM(BH98:BH105) + SUM(BH125:BH141)),  2)</f>
        <v>0</v>
      </c>
      <c r="G38" s="17"/>
      <c r="H38" s="17"/>
      <c r="I38" s="105">
        <v>0.2</v>
      </c>
      <c r="J38" s="104">
        <f>0</f>
        <v>0</v>
      </c>
      <c r="K38" s="17"/>
      <c r="L38" s="28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31" s="19" customFormat="1" ht="14.45" hidden="1" customHeight="1" x14ac:dyDescent="0.15">
      <c r="A39" s="17"/>
      <c r="B39" s="18"/>
      <c r="C39" s="17"/>
      <c r="D39" s="17"/>
      <c r="E39" s="11" t="s">
        <v>44</v>
      </c>
      <c r="F39" s="104">
        <f>ROUND((SUM(BI98:BI105) + SUM(BI125:BI141)),  2)</f>
        <v>0</v>
      </c>
      <c r="G39" s="17"/>
      <c r="H39" s="17"/>
      <c r="I39" s="105">
        <v>0</v>
      </c>
      <c r="J39" s="104">
        <f>0</f>
        <v>0</v>
      </c>
      <c r="K39" s="17"/>
      <c r="L39" s="28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31" s="19" customFormat="1" ht="6.95" customHeight="1" x14ac:dyDescent="0.15">
      <c r="A40" s="17"/>
      <c r="B40" s="18"/>
      <c r="C40" s="17"/>
      <c r="D40" s="17"/>
      <c r="E40" s="17"/>
      <c r="F40" s="17"/>
      <c r="G40" s="17"/>
      <c r="H40" s="17"/>
      <c r="I40" s="17"/>
      <c r="J40" s="17"/>
      <c r="K40" s="17"/>
      <c r="L40" s="28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1:31" s="19" customFormat="1" ht="25.5" customHeight="1" x14ac:dyDescent="0.15">
      <c r="A41" s="17"/>
      <c r="B41" s="18"/>
      <c r="C41" s="91"/>
      <c r="D41" s="106" t="s">
        <v>45</v>
      </c>
      <c r="E41" s="48"/>
      <c r="F41" s="48"/>
      <c r="G41" s="107" t="s">
        <v>46</v>
      </c>
      <c r="H41" s="108" t="s">
        <v>47</v>
      </c>
      <c r="I41" s="48"/>
      <c r="J41" s="109">
        <f>SUM(J32:J39)</f>
        <v>0</v>
      </c>
      <c r="K41" s="110"/>
      <c r="L41" s="28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31" s="19" customFormat="1" ht="14.45" customHeight="1" x14ac:dyDescent="0.15">
      <c r="A42" s="17"/>
      <c r="B42" s="18"/>
      <c r="C42" s="17"/>
      <c r="D42" s="17"/>
      <c r="E42" s="17"/>
      <c r="F42" s="17"/>
      <c r="G42" s="17"/>
      <c r="H42" s="17"/>
      <c r="I42" s="17"/>
      <c r="J42" s="17"/>
      <c r="K42" s="17"/>
      <c r="L42" s="28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1:31" ht="14.45" customHeight="1" x14ac:dyDescent="0.15">
      <c r="B43" s="5"/>
      <c r="L43" s="5"/>
    </row>
    <row r="44" spans="1:31" ht="14.45" customHeight="1" x14ac:dyDescent="0.15">
      <c r="B44" s="5"/>
      <c r="L44" s="5"/>
    </row>
    <row r="45" spans="1:31" ht="14.45" customHeight="1" x14ac:dyDescent="0.15">
      <c r="B45" s="5"/>
      <c r="L45" s="5"/>
    </row>
    <row r="46" spans="1:31" ht="14.45" customHeight="1" x14ac:dyDescent="0.15">
      <c r="B46" s="5"/>
      <c r="L46" s="5"/>
    </row>
    <row r="47" spans="1:31" ht="14.45" customHeight="1" x14ac:dyDescent="0.15">
      <c r="B47" s="5"/>
      <c r="L47" s="5"/>
    </row>
    <row r="48" spans="1:31" ht="14.45" customHeight="1" x14ac:dyDescent="0.15">
      <c r="B48" s="5"/>
      <c r="L48" s="5"/>
    </row>
    <row r="49" spans="1:31" ht="14.45" customHeight="1" x14ac:dyDescent="0.15">
      <c r="B49" s="5"/>
      <c r="L49" s="5"/>
    </row>
    <row r="50" spans="1:31" s="19" customFormat="1" ht="14.45" customHeight="1" x14ac:dyDescent="0.15">
      <c r="B50" s="28"/>
      <c r="D50" s="29" t="s">
        <v>48</v>
      </c>
      <c r="E50" s="30"/>
      <c r="F50" s="30"/>
      <c r="G50" s="29" t="s">
        <v>49</v>
      </c>
      <c r="H50" s="30"/>
      <c r="I50" s="30"/>
      <c r="J50" s="30"/>
      <c r="K50" s="30"/>
      <c r="L50" s="28"/>
    </row>
    <row r="51" spans="1:31" x14ac:dyDescent="0.15">
      <c r="B51" s="5"/>
      <c r="L51" s="5"/>
    </row>
    <row r="52" spans="1:31" x14ac:dyDescent="0.15">
      <c r="B52" s="5"/>
      <c r="L52" s="5"/>
    </row>
    <row r="53" spans="1:31" x14ac:dyDescent="0.15">
      <c r="B53" s="5"/>
      <c r="L53" s="5"/>
    </row>
    <row r="54" spans="1:31" x14ac:dyDescent="0.15">
      <c r="B54" s="5"/>
      <c r="L54" s="5"/>
    </row>
    <row r="55" spans="1:31" x14ac:dyDescent="0.15">
      <c r="B55" s="5"/>
      <c r="L55" s="5"/>
    </row>
    <row r="56" spans="1:31" x14ac:dyDescent="0.15">
      <c r="B56" s="5"/>
      <c r="L56" s="5"/>
    </row>
    <row r="57" spans="1:31" x14ac:dyDescent="0.15">
      <c r="B57" s="5"/>
      <c r="L57" s="5"/>
    </row>
    <row r="58" spans="1:31" x14ac:dyDescent="0.15">
      <c r="B58" s="5"/>
      <c r="L58" s="5"/>
    </row>
    <row r="59" spans="1:31" s="19" customFormat="1" ht="12.75" x14ac:dyDescent="0.15">
      <c r="A59" s="17"/>
      <c r="B59" s="18"/>
      <c r="C59" s="17"/>
      <c r="D59" s="31" t="s">
        <v>50</v>
      </c>
      <c r="E59" s="21"/>
      <c r="F59" s="111" t="s">
        <v>51</v>
      </c>
      <c r="G59" s="31" t="s">
        <v>50</v>
      </c>
      <c r="H59" s="21"/>
      <c r="I59" s="21"/>
      <c r="J59" s="112" t="s">
        <v>51</v>
      </c>
      <c r="K59" s="21"/>
      <c r="L59" s="28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31" x14ac:dyDescent="0.15">
      <c r="B60" s="5"/>
      <c r="L60" s="5"/>
    </row>
    <row r="61" spans="1:31" x14ac:dyDescent="0.15">
      <c r="B61" s="5"/>
      <c r="L61" s="5"/>
    </row>
    <row r="62" spans="1:31" x14ac:dyDescent="0.15">
      <c r="B62" s="5"/>
      <c r="L62" s="5"/>
    </row>
    <row r="63" spans="1:31" s="19" customFormat="1" ht="12.75" x14ac:dyDescent="0.15">
      <c r="A63" s="17"/>
      <c r="B63" s="18"/>
      <c r="C63" s="17"/>
      <c r="D63" s="29" t="s">
        <v>52</v>
      </c>
      <c r="E63" s="32"/>
      <c r="F63" s="32"/>
      <c r="G63" s="29" t="s">
        <v>53</v>
      </c>
      <c r="H63" s="32"/>
      <c r="I63" s="32"/>
      <c r="J63" s="32"/>
      <c r="K63" s="32"/>
      <c r="L63" s="28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31" x14ac:dyDescent="0.15">
      <c r="B64" s="5"/>
      <c r="L64" s="5"/>
    </row>
    <row r="65" spans="1:31" x14ac:dyDescent="0.15">
      <c r="B65" s="5"/>
      <c r="L65" s="5"/>
    </row>
    <row r="66" spans="1:31" x14ac:dyDescent="0.15">
      <c r="B66" s="5"/>
      <c r="L66" s="5"/>
    </row>
    <row r="67" spans="1:31" x14ac:dyDescent="0.15">
      <c r="B67" s="5"/>
      <c r="L67" s="5"/>
    </row>
    <row r="68" spans="1:31" x14ac:dyDescent="0.15">
      <c r="B68" s="5"/>
      <c r="L68" s="5"/>
    </row>
    <row r="69" spans="1:31" x14ac:dyDescent="0.15">
      <c r="B69" s="5"/>
      <c r="L69" s="5"/>
    </row>
    <row r="70" spans="1:31" x14ac:dyDescent="0.15">
      <c r="B70" s="5"/>
      <c r="L70" s="5"/>
    </row>
    <row r="71" spans="1:31" x14ac:dyDescent="0.15">
      <c r="B71" s="5"/>
      <c r="L71" s="5"/>
    </row>
    <row r="72" spans="1:31" s="19" customFormat="1" ht="12.75" x14ac:dyDescent="0.15">
      <c r="A72" s="17"/>
      <c r="B72" s="18"/>
      <c r="C72" s="17"/>
      <c r="D72" s="31" t="s">
        <v>50</v>
      </c>
      <c r="E72" s="21"/>
      <c r="F72" s="111" t="s">
        <v>51</v>
      </c>
      <c r="G72" s="31" t="s">
        <v>50</v>
      </c>
      <c r="H72" s="21"/>
      <c r="I72" s="21"/>
      <c r="J72" s="112" t="s">
        <v>51</v>
      </c>
      <c r="K72" s="21"/>
      <c r="L72" s="28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 s="19" customFormat="1" ht="14.45" customHeight="1" x14ac:dyDescent="0.15">
      <c r="A73" s="17"/>
      <c r="B73" s="33"/>
      <c r="C73" s="34"/>
      <c r="D73" s="34"/>
      <c r="E73" s="34"/>
      <c r="F73" s="34"/>
      <c r="G73" s="34"/>
      <c r="H73" s="34"/>
      <c r="I73" s="34"/>
      <c r="J73" s="34"/>
      <c r="K73" s="34"/>
      <c r="L73" s="28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7" spans="1:31" s="19" customFormat="1" ht="6.95" customHeight="1" x14ac:dyDescent="0.15">
      <c r="A77" s="17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28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s="19" customFormat="1" ht="24.95" customHeight="1" x14ac:dyDescent="0.15">
      <c r="A78" s="17"/>
      <c r="B78" s="18"/>
      <c r="C78" s="6" t="s">
        <v>148</v>
      </c>
      <c r="D78" s="17"/>
      <c r="E78" s="17"/>
      <c r="F78" s="17"/>
      <c r="G78" s="17"/>
      <c r="H78" s="17"/>
      <c r="I78" s="17"/>
      <c r="J78" s="17"/>
      <c r="K78" s="17"/>
      <c r="L78" s="28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 s="19" customFormat="1" ht="6.95" customHeight="1" x14ac:dyDescent="0.15">
      <c r="A79" s="17"/>
      <c r="B79" s="18"/>
      <c r="C79" s="17"/>
      <c r="D79" s="17"/>
      <c r="E79" s="17"/>
      <c r="F79" s="17"/>
      <c r="G79" s="17"/>
      <c r="H79" s="17"/>
      <c r="I79" s="17"/>
      <c r="J79" s="17"/>
      <c r="K79" s="17"/>
      <c r="L79" s="28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 s="19" customFormat="1" ht="12" customHeight="1" x14ac:dyDescent="0.15">
      <c r="A80" s="17"/>
      <c r="B80" s="18"/>
      <c r="C80" s="11" t="s">
        <v>14</v>
      </c>
      <c r="D80" s="17"/>
      <c r="E80" s="17"/>
      <c r="F80" s="17"/>
      <c r="G80" s="17"/>
      <c r="H80" s="17"/>
      <c r="I80" s="17"/>
      <c r="J80" s="17"/>
      <c r="K80" s="17"/>
      <c r="L80" s="28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47" s="19" customFormat="1" ht="16.5" customHeight="1" x14ac:dyDescent="0.15">
      <c r="A81" s="17"/>
      <c r="B81" s="18"/>
      <c r="C81" s="17"/>
      <c r="D81" s="17"/>
      <c r="E81" s="261" t="str">
        <f>E7</f>
        <v>ZB HaZZ Humenné, vybudovanie špeciálnej výsluchovej miestnosti</v>
      </c>
      <c r="F81" s="261"/>
      <c r="G81" s="261"/>
      <c r="H81" s="261"/>
      <c r="I81" s="17"/>
      <c r="J81" s="17"/>
      <c r="K81" s="17"/>
      <c r="L81" s="28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47" s="19" customFormat="1" ht="12" customHeight="1" x14ac:dyDescent="0.15">
      <c r="A82" s="17"/>
      <c r="B82" s="18"/>
      <c r="C82" s="11" t="s">
        <v>130</v>
      </c>
      <c r="D82" s="17"/>
      <c r="E82" s="17"/>
      <c r="F82" s="17"/>
      <c r="G82" s="17"/>
      <c r="H82" s="17"/>
      <c r="I82" s="17"/>
      <c r="J82" s="17"/>
      <c r="K82" s="17"/>
      <c r="L82" s="28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47" s="19" customFormat="1" ht="16.5" customHeight="1" x14ac:dyDescent="0.15">
      <c r="A83" s="17"/>
      <c r="B83" s="18"/>
      <c r="C83" s="17"/>
      <c r="D83" s="17"/>
      <c r="E83" s="248" t="str">
        <f>E9</f>
        <v>4-VZT - Vzduchotechnika</v>
      </c>
      <c r="F83" s="248"/>
      <c r="G83" s="248"/>
      <c r="H83" s="248"/>
      <c r="I83" s="17"/>
      <c r="J83" s="17"/>
      <c r="K83" s="17"/>
      <c r="L83" s="28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47" s="19" customFormat="1" ht="6.95" customHeight="1" x14ac:dyDescent="0.15">
      <c r="A84" s="17"/>
      <c r="B84" s="18"/>
      <c r="C84" s="17"/>
      <c r="D84" s="17"/>
      <c r="E84" s="17"/>
      <c r="F84" s="17"/>
      <c r="G84" s="17"/>
      <c r="H84" s="17"/>
      <c r="I84" s="17"/>
      <c r="J84" s="17"/>
      <c r="K84" s="17"/>
      <c r="L84" s="28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47" s="19" customFormat="1" ht="12" customHeight="1" x14ac:dyDescent="0.15">
      <c r="A85" s="17"/>
      <c r="B85" s="18"/>
      <c r="C85" s="11" t="s">
        <v>18</v>
      </c>
      <c r="D85" s="17"/>
      <c r="E85" s="17"/>
      <c r="F85" s="12" t="str">
        <f>F12</f>
        <v xml:space="preserve"> </v>
      </c>
      <c r="G85" s="17"/>
      <c r="H85" s="17"/>
      <c r="I85" s="11" t="s">
        <v>20</v>
      </c>
      <c r="J85" s="94" t="str">
        <f>IF(J12="","",J12)</f>
        <v/>
      </c>
      <c r="K85" s="17"/>
      <c r="L85" s="28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47" s="19" customFormat="1" ht="6.95" customHeight="1" x14ac:dyDescent="0.15">
      <c r="A86" s="17"/>
      <c r="B86" s="18"/>
      <c r="C86" s="17"/>
      <c r="D86" s="17"/>
      <c r="E86" s="17"/>
      <c r="F86" s="17"/>
      <c r="G86" s="17"/>
      <c r="H86" s="17"/>
      <c r="I86" s="17"/>
      <c r="J86" s="17"/>
      <c r="K86" s="17"/>
      <c r="L86" s="28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47" s="19" customFormat="1" ht="15.2" customHeight="1" x14ac:dyDescent="0.15">
      <c r="A87" s="17"/>
      <c r="B87" s="18"/>
      <c r="C87" s="11" t="s">
        <v>21</v>
      </c>
      <c r="D87" s="17"/>
      <c r="E87" s="17"/>
      <c r="F87" s="12" t="str">
        <f>E15</f>
        <v>MV SR</v>
      </c>
      <c r="G87" s="17"/>
      <c r="H87" s="17"/>
      <c r="I87" s="11" t="s">
        <v>28</v>
      </c>
      <c r="J87" s="113" t="str">
        <f>E21</f>
        <v xml:space="preserve"> </v>
      </c>
      <c r="K87" s="17"/>
      <c r="L87" s="28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47" s="19" customFormat="1" ht="15.2" customHeight="1" x14ac:dyDescent="0.15">
      <c r="A88" s="17"/>
      <c r="B88" s="18"/>
      <c r="C88" s="11" t="s">
        <v>25</v>
      </c>
      <c r="D88" s="17"/>
      <c r="E88" s="17"/>
      <c r="F88" s="12" t="str">
        <f>IF(E18="","",E18)</f>
        <v>Podľa výberu</v>
      </c>
      <c r="G88" s="17"/>
      <c r="H88" s="17"/>
      <c r="I88" s="11" t="s">
        <v>31</v>
      </c>
      <c r="J88" s="113" t="str">
        <f>E24</f>
        <v xml:space="preserve"> </v>
      </c>
      <c r="K88" s="17"/>
      <c r="L88" s="28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47" s="19" customFormat="1" ht="10.35" customHeight="1" x14ac:dyDescent="0.15">
      <c r="A89" s="17"/>
      <c r="B89" s="18"/>
      <c r="C89" s="17"/>
      <c r="D89" s="17"/>
      <c r="E89" s="17"/>
      <c r="F89" s="17"/>
      <c r="G89" s="17"/>
      <c r="H89" s="17"/>
      <c r="I89" s="17"/>
      <c r="J89" s="17"/>
      <c r="K89" s="17"/>
      <c r="L89" s="28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47" s="19" customFormat="1" ht="29.25" customHeight="1" x14ac:dyDescent="0.15">
      <c r="A90" s="17"/>
      <c r="B90" s="18"/>
      <c r="C90" s="114" t="s">
        <v>149</v>
      </c>
      <c r="D90" s="91"/>
      <c r="E90" s="91"/>
      <c r="F90" s="91"/>
      <c r="G90" s="91"/>
      <c r="H90" s="91"/>
      <c r="I90" s="91"/>
      <c r="J90" s="115" t="s">
        <v>150</v>
      </c>
      <c r="K90" s="91"/>
      <c r="L90" s="28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47" s="19" customFormat="1" ht="10.35" customHeight="1" x14ac:dyDescent="0.15">
      <c r="A91" s="17"/>
      <c r="B91" s="18"/>
      <c r="C91" s="17"/>
      <c r="D91" s="17"/>
      <c r="E91" s="17"/>
      <c r="F91" s="17"/>
      <c r="G91" s="17"/>
      <c r="H91" s="17"/>
      <c r="I91" s="17"/>
      <c r="J91" s="17"/>
      <c r="K91" s="17"/>
      <c r="L91" s="28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47" s="19" customFormat="1" ht="22.9" customHeight="1" x14ac:dyDescent="0.15">
      <c r="A92" s="17"/>
      <c r="B92" s="18"/>
      <c r="C92" s="116" t="s">
        <v>151</v>
      </c>
      <c r="D92" s="17"/>
      <c r="E92" s="17"/>
      <c r="F92" s="17"/>
      <c r="G92" s="17"/>
      <c r="H92" s="17"/>
      <c r="I92" s="17"/>
      <c r="J92" s="101"/>
      <c r="K92" s="17"/>
      <c r="L92" s="28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U92" s="2" t="s">
        <v>152</v>
      </c>
    </row>
    <row r="93" spans="1:47" s="117" customFormat="1" ht="24.95" customHeight="1" x14ac:dyDescent="0.15">
      <c r="B93" s="118"/>
      <c r="D93" s="119" t="s">
        <v>161</v>
      </c>
      <c r="E93" s="120"/>
      <c r="F93" s="120"/>
      <c r="G93" s="120"/>
      <c r="H93" s="120"/>
      <c r="I93" s="120"/>
      <c r="J93" s="121"/>
      <c r="L93" s="118"/>
    </row>
    <row r="94" spans="1:47" s="122" customFormat="1" ht="19.899999999999999" customHeight="1" x14ac:dyDescent="0.15">
      <c r="B94" s="123"/>
      <c r="D94" s="124" t="s">
        <v>1057</v>
      </c>
      <c r="E94" s="125"/>
      <c r="F94" s="125"/>
      <c r="G94" s="125"/>
      <c r="H94" s="125"/>
      <c r="I94" s="125"/>
      <c r="J94" s="126"/>
      <c r="L94" s="123"/>
    </row>
    <row r="95" spans="1:47" s="117" customFormat="1" ht="24.95" customHeight="1" x14ac:dyDescent="0.15">
      <c r="B95" s="118"/>
      <c r="D95" s="119" t="s">
        <v>1058</v>
      </c>
      <c r="E95" s="120"/>
      <c r="F95" s="120"/>
      <c r="G95" s="120"/>
      <c r="H95" s="120"/>
      <c r="I95" s="120"/>
      <c r="J95" s="121"/>
      <c r="L95" s="118"/>
    </row>
    <row r="96" spans="1:47" s="19" customFormat="1" ht="21.95" customHeight="1" x14ac:dyDescent="0.15">
      <c r="A96" s="17"/>
      <c r="B96" s="18"/>
      <c r="C96" s="17"/>
      <c r="D96" s="17"/>
      <c r="E96" s="17"/>
      <c r="F96" s="17"/>
      <c r="G96" s="17"/>
      <c r="H96" s="17"/>
      <c r="I96" s="17"/>
      <c r="J96" s="17"/>
      <c r="K96" s="17"/>
      <c r="L96" s="28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</row>
    <row r="97" spans="1:65" s="19" customFormat="1" ht="6.95" customHeight="1" x14ac:dyDescent="0.15">
      <c r="A97" s="17"/>
      <c r="B97" s="18"/>
      <c r="C97" s="17"/>
      <c r="D97" s="17"/>
      <c r="E97" s="17"/>
      <c r="F97" s="17"/>
      <c r="G97" s="17"/>
      <c r="H97" s="17"/>
      <c r="I97" s="17"/>
      <c r="J97" s="17"/>
      <c r="K97" s="17"/>
      <c r="L97" s="28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</row>
    <row r="98" spans="1:65" s="19" customFormat="1" ht="29.25" customHeight="1" x14ac:dyDescent="0.15">
      <c r="A98" s="17"/>
      <c r="B98" s="18"/>
      <c r="C98" s="116" t="s">
        <v>176</v>
      </c>
      <c r="D98" s="17"/>
      <c r="E98" s="17"/>
      <c r="F98" s="17"/>
      <c r="G98" s="17"/>
      <c r="H98" s="17"/>
      <c r="I98" s="17"/>
      <c r="J98" s="127"/>
      <c r="K98" s="17"/>
      <c r="L98" s="28"/>
      <c r="N98" s="128" t="s">
        <v>39</v>
      </c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</row>
    <row r="99" spans="1:65" s="19" customFormat="1" ht="18" customHeight="1" x14ac:dyDescent="0.15">
      <c r="A99" s="17"/>
      <c r="B99" s="129"/>
      <c r="C99" s="130"/>
      <c r="D99" s="231" t="s">
        <v>177</v>
      </c>
      <c r="E99" s="231"/>
      <c r="F99" s="231"/>
      <c r="G99" s="130"/>
      <c r="H99" s="130"/>
      <c r="I99" s="130"/>
      <c r="J99" s="131"/>
      <c r="K99" s="130"/>
      <c r="L99" s="132"/>
      <c r="M99" s="133"/>
      <c r="N99" s="134" t="s">
        <v>41</v>
      </c>
      <c r="O99" s="133"/>
      <c r="P99" s="133"/>
      <c r="Q99" s="133"/>
      <c r="R99" s="133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3"/>
      <c r="AG99" s="133"/>
      <c r="AH99" s="133"/>
      <c r="AI99" s="133"/>
      <c r="AJ99" s="133"/>
      <c r="AK99" s="133"/>
      <c r="AL99" s="133"/>
      <c r="AM99" s="133"/>
      <c r="AN99" s="133"/>
      <c r="AO99" s="133"/>
      <c r="AP99" s="133"/>
      <c r="AQ99" s="133"/>
      <c r="AR99" s="133"/>
      <c r="AS99" s="133"/>
      <c r="AT99" s="133"/>
      <c r="AU99" s="133"/>
      <c r="AV99" s="133"/>
      <c r="AW99" s="133"/>
      <c r="AX99" s="133"/>
      <c r="AY99" s="135" t="s">
        <v>178</v>
      </c>
      <c r="AZ99" s="133"/>
      <c r="BA99" s="133"/>
      <c r="BB99" s="133"/>
      <c r="BC99" s="133"/>
      <c r="BD99" s="133"/>
      <c r="BE99" s="136">
        <f t="shared" ref="BE99:BE104" si="0">IF(N99="základná",J99,0)</f>
        <v>0</v>
      </c>
      <c r="BF99" s="136">
        <f t="shared" ref="BF99:BF104" si="1">IF(N99="znížená",J99,0)</f>
        <v>0</v>
      </c>
      <c r="BG99" s="136">
        <f t="shared" ref="BG99:BG104" si="2">IF(N99="zákl. prenesená",J99,0)</f>
        <v>0</v>
      </c>
      <c r="BH99" s="136">
        <f t="shared" ref="BH99:BH104" si="3">IF(N99="zníž. prenesená",J99,0)</f>
        <v>0</v>
      </c>
      <c r="BI99" s="136">
        <f t="shared" ref="BI99:BI104" si="4">IF(N99="nulová",J99,0)</f>
        <v>0</v>
      </c>
      <c r="BJ99" s="135" t="s">
        <v>112</v>
      </c>
      <c r="BK99" s="133"/>
      <c r="BL99" s="133"/>
      <c r="BM99" s="133"/>
    </row>
    <row r="100" spans="1:65" s="19" customFormat="1" ht="18" customHeight="1" x14ac:dyDescent="0.15">
      <c r="A100" s="17"/>
      <c r="B100" s="129"/>
      <c r="C100" s="130"/>
      <c r="D100" s="231" t="s">
        <v>179</v>
      </c>
      <c r="E100" s="231"/>
      <c r="F100" s="231"/>
      <c r="G100" s="130"/>
      <c r="H100" s="130"/>
      <c r="I100" s="130"/>
      <c r="J100" s="131"/>
      <c r="K100" s="130"/>
      <c r="L100" s="132"/>
      <c r="M100" s="133"/>
      <c r="N100" s="134" t="s">
        <v>41</v>
      </c>
      <c r="O100" s="133"/>
      <c r="P100" s="133"/>
      <c r="Q100" s="133"/>
      <c r="R100" s="133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3"/>
      <c r="AG100" s="133"/>
      <c r="AH100" s="133"/>
      <c r="AI100" s="133"/>
      <c r="AJ100" s="133"/>
      <c r="AK100" s="133"/>
      <c r="AL100" s="133"/>
      <c r="AM100" s="133"/>
      <c r="AN100" s="133"/>
      <c r="AO100" s="133"/>
      <c r="AP100" s="133"/>
      <c r="AQ100" s="133"/>
      <c r="AR100" s="133"/>
      <c r="AS100" s="133"/>
      <c r="AT100" s="133"/>
      <c r="AU100" s="133"/>
      <c r="AV100" s="133"/>
      <c r="AW100" s="133"/>
      <c r="AX100" s="133"/>
      <c r="AY100" s="135" t="s">
        <v>178</v>
      </c>
      <c r="AZ100" s="133"/>
      <c r="BA100" s="133"/>
      <c r="BB100" s="133"/>
      <c r="BC100" s="133"/>
      <c r="BD100" s="133"/>
      <c r="BE100" s="136">
        <f t="shared" si="0"/>
        <v>0</v>
      </c>
      <c r="BF100" s="136">
        <f t="shared" si="1"/>
        <v>0</v>
      </c>
      <c r="BG100" s="136">
        <f t="shared" si="2"/>
        <v>0</v>
      </c>
      <c r="BH100" s="136">
        <f t="shared" si="3"/>
        <v>0</v>
      </c>
      <c r="BI100" s="136">
        <f t="shared" si="4"/>
        <v>0</v>
      </c>
      <c r="BJ100" s="135" t="s">
        <v>112</v>
      </c>
      <c r="BK100" s="133"/>
      <c r="BL100" s="133"/>
      <c r="BM100" s="133"/>
    </row>
    <row r="101" spans="1:65" s="19" customFormat="1" ht="18" customHeight="1" x14ac:dyDescent="0.15">
      <c r="A101" s="17"/>
      <c r="B101" s="129"/>
      <c r="C101" s="130"/>
      <c r="D101" s="231" t="s">
        <v>180</v>
      </c>
      <c r="E101" s="231"/>
      <c r="F101" s="231"/>
      <c r="G101" s="130"/>
      <c r="H101" s="130"/>
      <c r="I101" s="130"/>
      <c r="J101" s="131"/>
      <c r="K101" s="130"/>
      <c r="L101" s="132"/>
      <c r="M101" s="133"/>
      <c r="N101" s="134" t="s">
        <v>41</v>
      </c>
      <c r="O101" s="133"/>
      <c r="P101" s="133"/>
      <c r="Q101" s="133"/>
      <c r="R101" s="133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3"/>
      <c r="AG101" s="133"/>
      <c r="AH101" s="133"/>
      <c r="AI101" s="133"/>
      <c r="AJ101" s="133"/>
      <c r="AK101" s="133"/>
      <c r="AL101" s="133"/>
      <c r="AM101" s="133"/>
      <c r="AN101" s="133"/>
      <c r="AO101" s="133"/>
      <c r="AP101" s="133"/>
      <c r="AQ101" s="133"/>
      <c r="AR101" s="133"/>
      <c r="AS101" s="133"/>
      <c r="AT101" s="133"/>
      <c r="AU101" s="133"/>
      <c r="AV101" s="133"/>
      <c r="AW101" s="133"/>
      <c r="AX101" s="133"/>
      <c r="AY101" s="135" t="s">
        <v>178</v>
      </c>
      <c r="AZ101" s="133"/>
      <c r="BA101" s="133"/>
      <c r="BB101" s="133"/>
      <c r="BC101" s="133"/>
      <c r="BD101" s="133"/>
      <c r="BE101" s="136">
        <f t="shared" si="0"/>
        <v>0</v>
      </c>
      <c r="BF101" s="136">
        <f t="shared" si="1"/>
        <v>0</v>
      </c>
      <c r="BG101" s="136">
        <f t="shared" si="2"/>
        <v>0</v>
      </c>
      <c r="BH101" s="136">
        <f t="shared" si="3"/>
        <v>0</v>
      </c>
      <c r="BI101" s="136">
        <f t="shared" si="4"/>
        <v>0</v>
      </c>
      <c r="BJ101" s="135" t="s">
        <v>112</v>
      </c>
      <c r="BK101" s="133"/>
      <c r="BL101" s="133"/>
      <c r="BM101" s="133"/>
    </row>
    <row r="102" spans="1:65" s="19" customFormat="1" ht="18" customHeight="1" x14ac:dyDescent="0.15">
      <c r="A102" s="17"/>
      <c r="B102" s="129"/>
      <c r="C102" s="130"/>
      <c r="D102" s="231" t="s">
        <v>181</v>
      </c>
      <c r="E102" s="231"/>
      <c r="F102" s="231"/>
      <c r="G102" s="130"/>
      <c r="H102" s="130"/>
      <c r="I102" s="130"/>
      <c r="J102" s="131"/>
      <c r="K102" s="130"/>
      <c r="L102" s="132"/>
      <c r="M102" s="133"/>
      <c r="N102" s="134" t="s">
        <v>41</v>
      </c>
      <c r="O102" s="133"/>
      <c r="P102" s="133"/>
      <c r="Q102" s="133"/>
      <c r="R102" s="133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33"/>
      <c r="AX102" s="133"/>
      <c r="AY102" s="135" t="s">
        <v>178</v>
      </c>
      <c r="AZ102" s="133"/>
      <c r="BA102" s="133"/>
      <c r="BB102" s="133"/>
      <c r="BC102" s="133"/>
      <c r="BD102" s="133"/>
      <c r="BE102" s="136">
        <f t="shared" si="0"/>
        <v>0</v>
      </c>
      <c r="BF102" s="136">
        <f t="shared" si="1"/>
        <v>0</v>
      </c>
      <c r="BG102" s="136">
        <f t="shared" si="2"/>
        <v>0</v>
      </c>
      <c r="BH102" s="136">
        <f t="shared" si="3"/>
        <v>0</v>
      </c>
      <c r="BI102" s="136">
        <f t="shared" si="4"/>
        <v>0</v>
      </c>
      <c r="BJ102" s="135" t="s">
        <v>112</v>
      </c>
      <c r="BK102" s="133"/>
      <c r="BL102" s="133"/>
      <c r="BM102" s="133"/>
    </row>
    <row r="103" spans="1:65" s="19" customFormat="1" ht="18" customHeight="1" x14ac:dyDescent="0.15">
      <c r="A103" s="17"/>
      <c r="B103" s="129"/>
      <c r="C103" s="130"/>
      <c r="D103" s="231" t="s">
        <v>182</v>
      </c>
      <c r="E103" s="231"/>
      <c r="F103" s="231"/>
      <c r="G103" s="130"/>
      <c r="H103" s="130"/>
      <c r="I103" s="130"/>
      <c r="J103" s="131"/>
      <c r="K103" s="130"/>
      <c r="L103" s="132"/>
      <c r="M103" s="133"/>
      <c r="N103" s="134" t="s">
        <v>41</v>
      </c>
      <c r="O103" s="133"/>
      <c r="P103" s="133"/>
      <c r="Q103" s="133"/>
      <c r="R103" s="133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3"/>
      <c r="AG103" s="133"/>
      <c r="AH103" s="133"/>
      <c r="AI103" s="133"/>
      <c r="AJ103" s="133"/>
      <c r="AK103" s="133"/>
      <c r="AL103" s="133"/>
      <c r="AM103" s="133"/>
      <c r="AN103" s="133"/>
      <c r="AO103" s="133"/>
      <c r="AP103" s="133"/>
      <c r="AQ103" s="133"/>
      <c r="AR103" s="133"/>
      <c r="AS103" s="133"/>
      <c r="AT103" s="133"/>
      <c r="AU103" s="133"/>
      <c r="AV103" s="133"/>
      <c r="AW103" s="133"/>
      <c r="AX103" s="133"/>
      <c r="AY103" s="135" t="s">
        <v>178</v>
      </c>
      <c r="AZ103" s="133"/>
      <c r="BA103" s="133"/>
      <c r="BB103" s="133"/>
      <c r="BC103" s="133"/>
      <c r="BD103" s="133"/>
      <c r="BE103" s="136">
        <f t="shared" si="0"/>
        <v>0</v>
      </c>
      <c r="BF103" s="136">
        <f t="shared" si="1"/>
        <v>0</v>
      </c>
      <c r="BG103" s="136">
        <f t="shared" si="2"/>
        <v>0</v>
      </c>
      <c r="BH103" s="136">
        <f t="shared" si="3"/>
        <v>0</v>
      </c>
      <c r="BI103" s="136">
        <f t="shared" si="4"/>
        <v>0</v>
      </c>
      <c r="BJ103" s="135" t="s">
        <v>112</v>
      </c>
      <c r="BK103" s="133"/>
      <c r="BL103" s="133"/>
      <c r="BM103" s="133"/>
    </row>
    <row r="104" spans="1:65" s="19" customFormat="1" ht="18" customHeight="1" x14ac:dyDescent="0.15">
      <c r="A104" s="17"/>
      <c r="B104" s="129"/>
      <c r="C104" s="130"/>
      <c r="D104" s="137" t="s">
        <v>183</v>
      </c>
      <c r="E104" s="130"/>
      <c r="F104" s="130"/>
      <c r="G104" s="130"/>
      <c r="H104" s="130"/>
      <c r="I104" s="130"/>
      <c r="J104" s="131"/>
      <c r="K104" s="130"/>
      <c r="L104" s="132"/>
      <c r="M104" s="133"/>
      <c r="N104" s="134" t="s">
        <v>41</v>
      </c>
      <c r="O104" s="133"/>
      <c r="P104" s="133"/>
      <c r="Q104" s="133"/>
      <c r="R104" s="133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3"/>
      <c r="AG104" s="133"/>
      <c r="AH104" s="133"/>
      <c r="AI104" s="133"/>
      <c r="AJ104" s="133"/>
      <c r="AK104" s="133"/>
      <c r="AL104" s="133"/>
      <c r="AM104" s="133"/>
      <c r="AN104" s="133"/>
      <c r="AO104" s="133"/>
      <c r="AP104" s="133"/>
      <c r="AQ104" s="133"/>
      <c r="AR104" s="133"/>
      <c r="AS104" s="133"/>
      <c r="AT104" s="133"/>
      <c r="AU104" s="133"/>
      <c r="AV104" s="133"/>
      <c r="AW104" s="133"/>
      <c r="AX104" s="133"/>
      <c r="AY104" s="135" t="s">
        <v>184</v>
      </c>
      <c r="AZ104" s="133"/>
      <c r="BA104" s="133"/>
      <c r="BB104" s="133"/>
      <c r="BC104" s="133"/>
      <c r="BD104" s="133"/>
      <c r="BE104" s="136">
        <f t="shared" si="0"/>
        <v>0</v>
      </c>
      <c r="BF104" s="136">
        <f t="shared" si="1"/>
        <v>0</v>
      </c>
      <c r="BG104" s="136">
        <f t="shared" si="2"/>
        <v>0</v>
      </c>
      <c r="BH104" s="136">
        <f t="shared" si="3"/>
        <v>0</v>
      </c>
      <c r="BI104" s="136">
        <f t="shared" si="4"/>
        <v>0</v>
      </c>
      <c r="BJ104" s="135" t="s">
        <v>112</v>
      </c>
      <c r="BK104" s="133"/>
      <c r="BL104" s="133"/>
      <c r="BM104" s="133"/>
    </row>
    <row r="105" spans="1:65" s="19" customFormat="1" x14ac:dyDescent="0.15">
      <c r="A105" s="17"/>
      <c r="B105" s="18"/>
      <c r="C105" s="17"/>
      <c r="D105" s="17"/>
      <c r="E105" s="17"/>
      <c r="F105" s="17"/>
      <c r="G105" s="17"/>
      <c r="H105" s="17"/>
      <c r="I105" s="17"/>
      <c r="J105" s="17"/>
      <c r="K105" s="17"/>
      <c r="L105" s="28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</row>
    <row r="106" spans="1:65" s="19" customFormat="1" ht="29.25" customHeight="1" x14ac:dyDescent="0.15">
      <c r="A106" s="17"/>
      <c r="B106" s="18"/>
      <c r="C106" s="90" t="s">
        <v>108</v>
      </c>
      <c r="D106" s="91"/>
      <c r="E106" s="91"/>
      <c r="F106" s="91"/>
      <c r="G106" s="91"/>
      <c r="H106" s="91"/>
      <c r="I106" s="91"/>
      <c r="J106" s="138"/>
      <c r="K106" s="91"/>
      <c r="L106" s="28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</row>
    <row r="107" spans="1:65" s="19" customFormat="1" ht="6.95" customHeight="1" x14ac:dyDescent="0.15">
      <c r="A107" s="17"/>
      <c r="B107" s="33"/>
      <c r="C107" s="34"/>
      <c r="D107" s="34"/>
      <c r="E107" s="34"/>
      <c r="F107" s="34"/>
      <c r="G107" s="34"/>
      <c r="H107" s="34"/>
      <c r="I107" s="34"/>
      <c r="J107" s="34"/>
      <c r="K107" s="34"/>
      <c r="L107" s="28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</row>
    <row r="111" spans="1:65" s="19" customFormat="1" ht="6.95" customHeight="1" x14ac:dyDescent="0.15">
      <c r="A111" s="17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28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</row>
    <row r="112" spans="1:65" s="19" customFormat="1" ht="24.95" customHeight="1" x14ac:dyDescent="0.15">
      <c r="A112" s="17"/>
      <c r="B112" s="18"/>
      <c r="C112" s="6" t="s">
        <v>185</v>
      </c>
      <c r="D112" s="17"/>
      <c r="E112" s="17"/>
      <c r="F112" s="17"/>
      <c r="G112" s="17"/>
      <c r="H112" s="17"/>
      <c r="I112" s="17"/>
      <c r="J112" s="17"/>
      <c r="K112" s="17"/>
      <c r="L112" s="28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</row>
    <row r="113" spans="1:65" s="19" customFormat="1" ht="6.95" customHeight="1" x14ac:dyDescent="0.15">
      <c r="A113" s="17"/>
      <c r="B113" s="18"/>
      <c r="C113" s="17"/>
      <c r="D113" s="17"/>
      <c r="E113" s="17"/>
      <c r="F113" s="17"/>
      <c r="G113" s="17"/>
      <c r="H113" s="17"/>
      <c r="I113" s="17"/>
      <c r="J113" s="17"/>
      <c r="K113" s="17"/>
      <c r="L113" s="28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</row>
    <row r="114" spans="1:65" s="19" customFormat="1" ht="12" customHeight="1" x14ac:dyDescent="0.15">
      <c r="A114" s="17"/>
      <c r="B114" s="18"/>
      <c r="C114" s="11" t="s">
        <v>14</v>
      </c>
      <c r="D114" s="17"/>
      <c r="E114" s="17"/>
      <c r="F114" s="17"/>
      <c r="G114" s="17"/>
      <c r="H114" s="17"/>
      <c r="I114" s="17"/>
      <c r="J114" s="17"/>
      <c r="K114" s="17"/>
      <c r="L114" s="28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</row>
    <row r="115" spans="1:65" s="19" customFormat="1" ht="16.5" customHeight="1" x14ac:dyDescent="0.15">
      <c r="A115" s="17"/>
      <c r="B115" s="18"/>
      <c r="C115" s="17"/>
      <c r="D115" s="17"/>
      <c r="E115" s="261" t="str">
        <f>E7</f>
        <v>ZB HaZZ Humenné, vybudovanie špeciálnej výsluchovej miestnosti</v>
      </c>
      <c r="F115" s="261"/>
      <c r="G115" s="261"/>
      <c r="H115" s="261"/>
      <c r="I115" s="17"/>
      <c r="J115" s="17"/>
      <c r="K115" s="17"/>
      <c r="L115" s="28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</row>
    <row r="116" spans="1:65" s="19" customFormat="1" ht="12" customHeight="1" x14ac:dyDescent="0.15">
      <c r="A116" s="17"/>
      <c r="B116" s="18"/>
      <c r="C116" s="11" t="s">
        <v>130</v>
      </c>
      <c r="D116" s="17"/>
      <c r="E116" s="17"/>
      <c r="F116" s="17"/>
      <c r="G116" s="17"/>
      <c r="H116" s="17"/>
      <c r="I116" s="17"/>
      <c r="J116" s="17"/>
      <c r="K116" s="17"/>
      <c r="L116" s="28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</row>
    <row r="117" spans="1:65" s="19" customFormat="1" ht="16.5" customHeight="1" x14ac:dyDescent="0.15">
      <c r="A117" s="17"/>
      <c r="B117" s="18"/>
      <c r="C117" s="17"/>
      <c r="D117" s="17"/>
      <c r="E117" s="248" t="str">
        <f>E9</f>
        <v>4-VZT - Vzduchotechnika</v>
      </c>
      <c r="F117" s="248"/>
      <c r="G117" s="248"/>
      <c r="H117" s="248"/>
      <c r="I117" s="17"/>
      <c r="J117" s="17"/>
      <c r="K117" s="17"/>
      <c r="L117" s="28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</row>
    <row r="118" spans="1:65" s="19" customFormat="1" ht="6.95" customHeight="1" x14ac:dyDescent="0.15">
      <c r="A118" s="17"/>
      <c r="B118" s="18"/>
      <c r="C118" s="17"/>
      <c r="D118" s="17"/>
      <c r="E118" s="17"/>
      <c r="F118" s="17"/>
      <c r="G118" s="17"/>
      <c r="H118" s="17"/>
      <c r="I118" s="17"/>
      <c r="J118" s="17"/>
      <c r="K118" s="17"/>
      <c r="L118" s="28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</row>
    <row r="119" spans="1:65" s="19" customFormat="1" ht="12" customHeight="1" x14ac:dyDescent="0.15">
      <c r="A119" s="17"/>
      <c r="B119" s="18"/>
      <c r="C119" s="11" t="s">
        <v>18</v>
      </c>
      <c r="D119" s="17"/>
      <c r="E119" s="17"/>
      <c r="F119" s="12" t="str">
        <f>F12</f>
        <v xml:space="preserve"> </v>
      </c>
      <c r="G119" s="17"/>
      <c r="H119" s="17"/>
      <c r="I119" s="11" t="s">
        <v>20</v>
      </c>
      <c r="J119" s="94" t="str">
        <f>IF(J12="","",J12)</f>
        <v/>
      </c>
      <c r="K119" s="17"/>
      <c r="L119" s="28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</row>
    <row r="120" spans="1:65" s="19" customFormat="1" ht="6.95" customHeight="1" x14ac:dyDescent="0.15">
      <c r="A120" s="17"/>
      <c r="B120" s="18"/>
      <c r="C120" s="17"/>
      <c r="D120" s="17"/>
      <c r="E120" s="17"/>
      <c r="F120" s="17"/>
      <c r="G120" s="17"/>
      <c r="H120" s="17"/>
      <c r="I120" s="17"/>
      <c r="J120" s="17"/>
      <c r="K120" s="17"/>
      <c r="L120" s="28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</row>
    <row r="121" spans="1:65" s="19" customFormat="1" ht="15.2" customHeight="1" x14ac:dyDescent="0.15">
      <c r="A121" s="17"/>
      <c r="B121" s="18"/>
      <c r="C121" s="11" t="s">
        <v>21</v>
      </c>
      <c r="D121" s="17"/>
      <c r="E121" s="17"/>
      <c r="F121" s="12" t="str">
        <f>E15</f>
        <v>MV SR</v>
      </c>
      <c r="G121" s="17"/>
      <c r="H121" s="17"/>
      <c r="I121" s="11" t="s">
        <v>28</v>
      </c>
      <c r="J121" s="113" t="str">
        <f>E21</f>
        <v xml:space="preserve"> </v>
      </c>
      <c r="K121" s="17"/>
      <c r="L121" s="28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</row>
    <row r="122" spans="1:65" s="19" customFormat="1" ht="15.2" customHeight="1" x14ac:dyDescent="0.15">
      <c r="A122" s="17"/>
      <c r="B122" s="18"/>
      <c r="C122" s="11" t="s">
        <v>25</v>
      </c>
      <c r="D122" s="17"/>
      <c r="E122" s="17"/>
      <c r="F122" s="12" t="str">
        <f>IF(E18="","",E18)</f>
        <v>Podľa výberu</v>
      </c>
      <c r="G122" s="17"/>
      <c r="H122" s="17"/>
      <c r="I122" s="11" t="s">
        <v>31</v>
      </c>
      <c r="J122" s="113" t="str">
        <f>E24</f>
        <v xml:space="preserve"> </v>
      </c>
      <c r="K122" s="17"/>
      <c r="L122" s="28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</row>
    <row r="123" spans="1:65" s="19" customFormat="1" ht="10.35" customHeight="1" x14ac:dyDescent="0.15">
      <c r="A123" s="17"/>
      <c r="B123" s="18"/>
      <c r="C123" s="17"/>
      <c r="D123" s="17"/>
      <c r="E123" s="17"/>
      <c r="F123" s="17"/>
      <c r="G123" s="17"/>
      <c r="H123" s="17"/>
      <c r="I123" s="17"/>
      <c r="J123" s="17"/>
      <c r="K123" s="17"/>
      <c r="L123" s="28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</row>
    <row r="124" spans="1:65" s="146" customFormat="1" ht="29.25" customHeight="1" x14ac:dyDescent="0.15">
      <c r="A124" s="139"/>
      <c r="B124" s="140"/>
      <c r="C124" s="141" t="s">
        <v>186</v>
      </c>
      <c r="D124" s="142" t="s">
        <v>61</v>
      </c>
      <c r="E124" s="142" t="s">
        <v>57</v>
      </c>
      <c r="F124" s="142" t="s">
        <v>58</v>
      </c>
      <c r="G124" s="142" t="s">
        <v>187</v>
      </c>
      <c r="H124" s="142" t="s">
        <v>188</v>
      </c>
      <c r="I124" s="142" t="s">
        <v>189</v>
      </c>
      <c r="J124" s="143" t="s">
        <v>150</v>
      </c>
      <c r="K124" s="144" t="s">
        <v>190</v>
      </c>
      <c r="L124" s="145"/>
      <c r="M124" s="50"/>
      <c r="N124" s="51" t="s">
        <v>39</v>
      </c>
      <c r="O124" s="51" t="s">
        <v>191</v>
      </c>
      <c r="P124" s="51" t="s">
        <v>192</v>
      </c>
      <c r="Q124" s="51" t="s">
        <v>193</v>
      </c>
      <c r="R124" s="51" t="s">
        <v>194</v>
      </c>
      <c r="S124" s="51" t="s">
        <v>195</v>
      </c>
      <c r="T124" s="52" t="s">
        <v>196</v>
      </c>
      <c r="U124" s="139"/>
      <c r="V124" s="139"/>
      <c r="W124" s="139"/>
      <c r="X124" s="139"/>
      <c r="Y124" s="139"/>
      <c r="Z124" s="139"/>
      <c r="AA124" s="139"/>
      <c r="AB124" s="139"/>
      <c r="AC124" s="139"/>
      <c r="AD124" s="139"/>
      <c r="AE124" s="139"/>
    </row>
    <row r="125" spans="1:65" s="19" customFormat="1" ht="22.9" customHeight="1" x14ac:dyDescent="0.15">
      <c r="A125" s="17"/>
      <c r="B125" s="18"/>
      <c r="C125" s="58" t="s">
        <v>147</v>
      </c>
      <c r="D125" s="17"/>
      <c r="E125" s="17"/>
      <c r="F125" s="17"/>
      <c r="G125" s="17"/>
      <c r="H125" s="17"/>
      <c r="I125" s="17"/>
      <c r="K125" s="17"/>
      <c r="L125" s="18"/>
      <c r="M125" s="53"/>
      <c r="N125" s="44"/>
      <c r="O125" s="54"/>
      <c r="P125" s="148">
        <f>P126+P140</f>
        <v>0</v>
      </c>
      <c r="Q125" s="54"/>
      <c r="R125" s="148">
        <f>R126+R140</f>
        <v>0</v>
      </c>
      <c r="S125" s="54"/>
      <c r="T125" s="149">
        <f>T126+T140</f>
        <v>0</v>
      </c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T125" s="2" t="s">
        <v>75</v>
      </c>
      <c r="AU125" s="2" t="s">
        <v>152</v>
      </c>
      <c r="BK125" s="150">
        <f>BK126+BK140</f>
        <v>0</v>
      </c>
    </row>
    <row r="126" spans="1:65" s="151" customFormat="1" ht="25.9" customHeight="1" x14ac:dyDescent="0.2">
      <c r="B126" s="152"/>
      <c r="D126" s="153" t="s">
        <v>75</v>
      </c>
      <c r="E126" s="154" t="s">
        <v>596</v>
      </c>
      <c r="F126" s="154" t="s">
        <v>597</v>
      </c>
      <c r="I126" s="155"/>
      <c r="L126" s="152"/>
      <c r="M126" s="157"/>
      <c r="N126" s="158"/>
      <c r="O126" s="158"/>
      <c r="P126" s="159">
        <f>P127</f>
        <v>0</v>
      </c>
      <c r="Q126" s="158"/>
      <c r="R126" s="159">
        <f>R127</f>
        <v>0</v>
      </c>
      <c r="S126" s="158"/>
      <c r="T126" s="160">
        <f>T127</f>
        <v>0</v>
      </c>
      <c r="AR126" s="153" t="s">
        <v>112</v>
      </c>
      <c r="AT126" s="161" t="s">
        <v>75</v>
      </c>
      <c r="AU126" s="161" t="s">
        <v>76</v>
      </c>
      <c r="AY126" s="153" t="s">
        <v>199</v>
      </c>
      <c r="BK126" s="162">
        <f>BK127</f>
        <v>0</v>
      </c>
    </row>
    <row r="127" spans="1:65" s="151" customFormat="1" ht="22.9" customHeight="1" x14ac:dyDescent="0.2">
      <c r="B127" s="152"/>
      <c r="D127" s="153" t="s">
        <v>75</v>
      </c>
      <c r="E127" s="163" t="s">
        <v>1059</v>
      </c>
      <c r="F127" s="163" t="s">
        <v>1060</v>
      </c>
      <c r="I127" s="155"/>
      <c r="L127" s="152"/>
      <c r="M127" s="157"/>
      <c r="N127" s="158"/>
      <c r="O127" s="158"/>
      <c r="P127" s="159">
        <f>SUM(P128:P139)</f>
        <v>0</v>
      </c>
      <c r="Q127" s="158"/>
      <c r="R127" s="159">
        <f>SUM(R128:R139)</f>
        <v>0</v>
      </c>
      <c r="S127" s="158"/>
      <c r="T127" s="160">
        <f>SUM(T128:T139)</f>
        <v>0</v>
      </c>
      <c r="AR127" s="153" t="s">
        <v>112</v>
      </c>
      <c r="AT127" s="161" t="s">
        <v>75</v>
      </c>
      <c r="AU127" s="161" t="s">
        <v>84</v>
      </c>
      <c r="AY127" s="153" t="s">
        <v>199</v>
      </c>
      <c r="BK127" s="162">
        <f>SUM(BK128:BK139)</f>
        <v>0</v>
      </c>
    </row>
    <row r="128" spans="1:65" s="19" customFormat="1" ht="66.75" customHeight="1" x14ac:dyDescent="0.15">
      <c r="A128" s="17"/>
      <c r="B128" s="129"/>
      <c r="C128" s="197" t="s">
        <v>112</v>
      </c>
      <c r="D128" s="197" t="s">
        <v>312</v>
      </c>
      <c r="E128" s="198" t="s">
        <v>1061</v>
      </c>
      <c r="F128" s="199" t="s">
        <v>1062</v>
      </c>
      <c r="G128" s="200" t="s">
        <v>1063</v>
      </c>
      <c r="H128" s="201">
        <v>1</v>
      </c>
      <c r="I128" s="202"/>
      <c r="K128" s="204"/>
      <c r="L128" s="205"/>
      <c r="M128" s="206"/>
      <c r="N128" s="207" t="s">
        <v>41</v>
      </c>
      <c r="O128" s="46"/>
      <c r="P128" s="175">
        <f t="shared" ref="P128:P139" si="5">O128*H128</f>
        <v>0</v>
      </c>
      <c r="Q128" s="175">
        <v>0</v>
      </c>
      <c r="R128" s="175">
        <f t="shared" ref="R128:R139" si="6">Q128*H128</f>
        <v>0</v>
      </c>
      <c r="S128" s="175">
        <v>0</v>
      </c>
      <c r="T128" s="176">
        <f t="shared" ref="T128:T139" si="7">S128*H128</f>
        <v>0</v>
      </c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R128" s="177" t="s">
        <v>386</v>
      </c>
      <c r="AT128" s="177" t="s">
        <v>312</v>
      </c>
      <c r="AU128" s="177" t="s">
        <v>112</v>
      </c>
      <c r="AY128" s="2" t="s">
        <v>199</v>
      </c>
      <c r="BE128" s="86">
        <f t="shared" ref="BE128:BE136" si="8">IF(N128="základná",J133,0)</f>
        <v>0</v>
      </c>
      <c r="BF128" s="86">
        <f t="shared" ref="BF128:BF136" si="9">IF(N128="znížená",J133,0)</f>
        <v>0</v>
      </c>
      <c r="BG128" s="86">
        <f t="shared" ref="BG128:BG136" si="10">IF(N128="zákl. prenesená",J133,0)</f>
        <v>0</v>
      </c>
      <c r="BH128" s="86">
        <f t="shared" ref="BH128:BH136" si="11">IF(N128="zníž. prenesená",J133,0)</f>
        <v>0</v>
      </c>
      <c r="BI128" s="86">
        <f t="shared" ref="BI128:BI136" si="12">IF(N128="nulová",J133,0)</f>
        <v>0</v>
      </c>
      <c r="BJ128" s="2" t="s">
        <v>112</v>
      </c>
      <c r="BK128" s="86">
        <f t="shared" ref="BK128:BK139" si="13">ROUND(I128*H128,2)</f>
        <v>0</v>
      </c>
      <c r="BL128" s="2" t="s">
        <v>279</v>
      </c>
      <c r="BM128" s="177" t="s">
        <v>112</v>
      </c>
    </row>
    <row r="129" spans="1:65" s="19" customFormat="1" ht="21.75" customHeight="1" x14ac:dyDescent="0.15">
      <c r="A129" s="17"/>
      <c r="B129" s="129"/>
      <c r="C129" s="165" t="s">
        <v>267</v>
      </c>
      <c r="D129" s="165" t="s">
        <v>201</v>
      </c>
      <c r="E129" s="166" t="s">
        <v>1064</v>
      </c>
      <c r="F129" s="167" t="s">
        <v>1065</v>
      </c>
      <c r="G129" s="168" t="s">
        <v>240</v>
      </c>
      <c r="H129" s="169">
        <v>2</v>
      </c>
      <c r="I129" s="170"/>
      <c r="K129" s="172"/>
      <c r="L129" s="18"/>
      <c r="M129" s="173"/>
      <c r="N129" s="174" t="s">
        <v>41</v>
      </c>
      <c r="O129" s="46"/>
      <c r="P129" s="175">
        <f t="shared" si="5"/>
        <v>0</v>
      </c>
      <c r="Q129" s="175">
        <v>0</v>
      </c>
      <c r="R129" s="175">
        <f t="shared" si="6"/>
        <v>0</v>
      </c>
      <c r="S129" s="175">
        <v>0</v>
      </c>
      <c r="T129" s="176">
        <f t="shared" si="7"/>
        <v>0</v>
      </c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R129" s="177" t="s">
        <v>279</v>
      </c>
      <c r="AT129" s="177" t="s">
        <v>201</v>
      </c>
      <c r="AU129" s="177" t="s">
        <v>112</v>
      </c>
      <c r="AY129" s="2" t="s">
        <v>199</v>
      </c>
      <c r="BE129" s="86">
        <f t="shared" si="8"/>
        <v>0</v>
      </c>
      <c r="BF129" s="86">
        <f t="shared" si="9"/>
        <v>0</v>
      </c>
      <c r="BG129" s="86">
        <f t="shared" si="10"/>
        <v>0</v>
      </c>
      <c r="BH129" s="86">
        <f t="shared" si="11"/>
        <v>0</v>
      </c>
      <c r="BI129" s="86">
        <f t="shared" si="12"/>
        <v>0</v>
      </c>
      <c r="BJ129" s="2" t="s">
        <v>112</v>
      </c>
      <c r="BK129" s="86">
        <f t="shared" si="13"/>
        <v>0</v>
      </c>
      <c r="BL129" s="2" t="s">
        <v>279</v>
      </c>
      <c r="BM129" s="177" t="s">
        <v>204</v>
      </c>
    </row>
    <row r="130" spans="1:65" s="19" customFormat="1" ht="21.75" customHeight="1" x14ac:dyDescent="0.2">
      <c r="A130" s="17"/>
      <c r="B130" s="129"/>
      <c r="C130" s="165" t="s">
        <v>212</v>
      </c>
      <c r="D130" s="165" t="s">
        <v>201</v>
      </c>
      <c r="E130" s="166" t="s">
        <v>1066</v>
      </c>
      <c r="F130" s="167" t="s">
        <v>1067</v>
      </c>
      <c r="G130" s="168" t="s">
        <v>240</v>
      </c>
      <c r="H130" s="169">
        <v>1</v>
      </c>
      <c r="I130" s="170"/>
      <c r="J130" s="147"/>
      <c r="K130" s="172"/>
      <c r="L130" s="18"/>
      <c r="M130" s="173"/>
      <c r="N130" s="174" t="s">
        <v>41</v>
      </c>
      <c r="O130" s="46"/>
      <c r="P130" s="175">
        <f t="shared" si="5"/>
        <v>0</v>
      </c>
      <c r="Q130" s="175">
        <v>0</v>
      </c>
      <c r="R130" s="175">
        <f t="shared" si="6"/>
        <v>0</v>
      </c>
      <c r="S130" s="175">
        <v>0</v>
      </c>
      <c r="T130" s="176">
        <f t="shared" si="7"/>
        <v>0</v>
      </c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R130" s="177" t="s">
        <v>279</v>
      </c>
      <c r="AT130" s="177" t="s">
        <v>201</v>
      </c>
      <c r="AU130" s="177" t="s">
        <v>112</v>
      </c>
      <c r="AY130" s="2" t="s">
        <v>199</v>
      </c>
      <c r="BE130" s="86">
        <f t="shared" si="8"/>
        <v>0</v>
      </c>
      <c r="BF130" s="86">
        <f t="shared" si="9"/>
        <v>0</v>
      </c>
      <c r="BG130" s="86">
        <f t="shared" si="10"/>
        <v>0</v>
      </c>
      <c r="BH130" s="86">
        <f t="shared" si="11"/>
        <v>0</v>
      </c>
      <c r="BI130" s="86">
        <f t="shared" si="12"/>
        <v>0</v>
      </c>
      <c r="BJ130" s="2" t="s">
        <v>112</v>
      </c>
      <c r="BK130" s="86">
        <f t="shared" si="13"/>
        <v>0</v>
      </c>
      <c r="BL130" s="2" t="s">
        <v>279</v>
      </c>
      <c r="BM130" s="177" t="s">
        <v>111</v>
      </c>
    </row>
    <row r="131" spans="1:65" s="19" customFormat="1" ht="66.75" customHeight="1" x14ac:dyDescent="0.2">
      <c r="A131" s="17"/>
      <c r="B131" s="129"/>
      <c r="C131" s="197" t="s">
        <v>204</v>
      </c>
      <c r="D131" s="197" t="s">
        <v>312</v>
      </c>
      <c r="E131" s="198" t="s">
        <v>1068</v>
      </c>
      <c r="F131" s="199" t="s">
        <v>1069</v>
      </c>
      <c r="G131" s="200" t="s">
        <v>1063</v>
      </c>
      <c r="H131" s="201">
        <v>2</v>
      </c>
      <c r="I131" s="202"/>
      <c r="J131" s="156"/>
      <c r="K131" s="204"/>
      <c r="L131" s="205"/>
      <c r="M131" s="206"/>
      <c r="N131" s="207" t="s">
        <v>41</v>
      </c>
      <c r="O131" s="46"/>
      <c r="P131" s="175">
        <f t="shared" si="5"/>
        <v>0</v>
      </c>
      <c r="Q131" s="175">
        <v>0</v>
      </c>
      <c r="R131" s="175">
        <f t="shared" si="6"/>
        <v>0</v>
      </c>
      <c r="S131" s="175">
        <v>0</v>
      </c>
      <c r="T131" s="176">
        <f t="shared" si="7"/>
        <v>0</v>
      </c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R131" s="177" t="s">
        <v>386</v>
      </c>
      <c r="AT131" s="177" t="s">
        <v>312</v>
      </c>
      <c r="AU131" s="177" t="s">
        <v>112</v>
      </c>
      <c r="AY131" s="2" t="s">
        <v>199</v>
      </c>
      <c r="BE131" s="86">
        <f t="shared" si="8"/>
        <v>0</v>
      </c>
      <c r="BF131" s="86">
        <f t="shared" si="9"/>
        <v>0</v>
      </c>
      <c r="BG131" s="86">
        <f t="shared" si="10"/>
        <v>0</v>
      </c>
      <c r="BH131" s="86">
        <f t="shared" si="11"/>
        <v>0</v>
      </c>
      <c r="BI131" s="86">
        <f t="shared" si="12"/>
        <v>0</v>
      </c>
      <c r="BJ131" s="2" t="s">
        <v>112</v>
      </c>
      <c r="BK131" s="86">
        <f t="shared" si="13"/>
        <v>0</v>
      </c>
      <c r="BL131" s="2" t="s">
        <v>279</v>
      </c>
      <c r="BM131" s="177" t="s">
        <v>237</v>
      </c>
    </row>
    <row r="132" spans="1:65" s="19" customFormat="1" ht="21.75" customHeight="1" x14ac:dyDescent="0.2">
      <c r="A132" s="17"/>
      <c r="B132" s="129"/>
      <c r="C132" s="165" t="s">
        <v>273</v>
      </c>
      <c r="D132" s="165" t="s">
        <v>201</v>
      </c>
      <c r="E132" s="166" t="s">
        <v>1070</v>
      </c>
      <c r="F132" s="167" t="s">
        <v>1071</v>
      </c>
      <c r="G132" s="168" t="s">
        <v>215</v>
      </c>
      <c r="H132" s="169">
        <v>16</v>
      </c>
      <c r="I132" s="170"/>
      <c r="J132" s="164"/>
      <c r="K132" s="172"/>
      <c r="L132" s="18"/>
      <c r="M132" s="173"/>
      <c r="N132" s="174" t="s">
        <v>41</v>
      </c>
      <c r="O132" s="46"/>
      <c r="P132" s="175">
        <f t="shared" si="5"/>
        <v>0</v>
      </c>
      <c r="Q132" s="175">
        <v>0</v>
      </c>
      <c r="R132" s="175">
        <f t="shared" si="6"/>
        <v>0</v>
      </c>
      <c r="S132" s="175">
        <v>0</v>
      </c>
      <c r="T132" s="176">
        <f t="shared" si="7"/>
        <v>0</v>
      </c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R132" s="177" t="s">
        <v>279</v>
      </c>
      <c r="AT132" s="177" t="s">
        <v>201</v>
      </c>
      <c r="AU132" s="177" t="s">
        <v>112</v>
      </c>
      <c r="AY132" s="2" t="s">
        <v>199</v>
      </c>
      <c r="BE132" s="86">
        <f t="shared" si="8"/>
        <v>0</v>
      </c>
      <c r="BF132" s="86">
        <f t="shared" si="9"/>
        <v>0</v>
      </c>
      <c r="BG132" s="86">
        <f t="shared" si="10"/>
        <v>0</v>
      </c>
      <c r="BH132" s="86">
        <f t="shared" si="11"/>
        <v>0</v>
      </c>
      <c r="BI132" s="86">
        <f t="shared" si="12"/>
        <v>0</v>
      </c>
      <c r="BJ132" s="2" t="s">
        <v>112</v>
      </c>
      <c r="BK132" s="86">
        <f t="shared" si="13"/>
        <v>0</v>
      </c>
      <c r="BL132" s="2" t="s">
        <v>279</v>
      </c>
      <c r="BM132" s="177" t="s">
        <v>248</v>
      </c>
    </row>
    <row r="133" spans="1:65" s="19" customFormat="1" ht="21.75" customHeight="1" x14ac:dyDescent="0.15">
      <c r="A133" s="17"/>
      <c r="B133" s="129"/>
      <c r="C133" s="197" t="s">
        <v>279</v>
      </c>
      <c r="D133" s="197" t="s">
        <v>312</v>
      </c>
      <c r="E133" s="198" t="s">
        <v>1072</v>
      </c>
      <c r="F133" s="199" t="s">
        <v>1073</v>
      </c>
      <c r="G133" s="200" t="s">
        <v>215</v>
      </c>
      <c r="H133" s="201">
        <v>16</v>
      </c>
      <c r="I133" s="202"/>
      <c r="J133" s="203"/>
      <c r="K133" s="204"/>
      <c r="L133" s="205"/>
      <c r="M133" s="206"/>
      <c r="N133" s="207" t="s">
        <v>41</v>
      </c>
      <c r="O133" s="46"/>
      <c r="P133" s="175">
        <f t="shared" si="5"/>
        <v>0</v>
      </c>
      <c r="Q133" s="175">
        <v>0</v>
      </c>
      <c r="R133" s="175">
        <f t="shared" si="6"/>
        <v>0</v>
      </c>
      <c r="S133" s="175">
        <v>0</v>
      </c>
      <c r="T133" s="176">
        <f t="shared" si="7"/>
        <v>0</v>
      </c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R133" s="177" t="s">
        <v>386</v>
      </c>
      <c r="AT133" s="177" t="s">
        <v>312</v>
      </c>
      <c r="AU133" s="177" t="s">
        <v>112</v>
      </c>
      <c r="AY133" s="2" t="s">
        <v>199</v>
      </c>
      <c r="BE133" s="86">
        <f t="shared" si="8"/>
        <v>0</v>
      </c>
      <c r="BF133" s="86">
        <f t="shared" si="9"/>
        <v>0</v>
      </c>
      <c r="BG133" s="86">
        <f t="shared" si="10"/>
        <v>0</v>
      </c>
      <c r="BH133" s="86">
        <f t="shared" si="11"/>
        <v>0</v>
      </c>
      <c r="BI133" s="86">
        <f t="shared" si="12"/>
        <v>0</v>
      </c>
      <c r="BJ133" s="2" t="s">
        <v>112</v>
      </c>
      <c r="BK133" s="86">
        <f t="shared" si="13"/>
        <v>0</v>
      </c>
      <c r="BL133" s="2" t="s">
        <v>279</v>
      </c>
      <c r="BM133" s="177" t="s">
        <v>257</v>
      </c>
    </row>
    <row r="134" spans="1:65" s="19" customFormat="1" ht="21.75" customHeight="1" x14ac:dyDescent="0.15">
      <c r="A134" s="17"/>
      <c r="B134" s="129"/>
      <c r="C134" s="165" t="s">
        <v>230</v>
      </c>
      <c r="D134" s="165" t="s">
        <v>201</v>
      </c>
      <c r="E134" s="166" t="s">
        <v>1074</v>
      </c>
      <c r="F134" s="167" t="s">
        <v>1075</v>
      </c>
      <c r="G134" s="168" t="s">
        <v>215</v>
      </c>
      <c r="H134" s="169">
        <v>16</v>
      </c>
      <c r="I134" s="170"/>
      <c r="J134" s="171"/>
      <c r="K134" s="172"/>
      <c r="L134" s="18"/>
      <c r="M134" s="173"/>
      <c r="N134" s="174" t="s">
        <v>41</v>
      </c>
      <c r="O134" s="46"/>
      <c r="P134" s="175">
        <f t="shared" si="5"/>
        <v>0</v>
      </c>
      <c r="Q134" s="175">
        <v>0</v>
      </c>
      <c r="R134" s="175">
        <f t="shared" si="6"/>
        <v>0</v>
      </c>
      <c r="S134" s="175">
        <v>0</v>
      </c>
      <c r="T134" s="176">
        <f t="shared" si="7"/>
        <v>0</v>
      </c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R134" s="177" t="s">
        <v>279</v>
      </c>
      <c r="AT134" s="177" t="s">
        <v>201</v>
      </c>
      <c r="AU134" s="177" t="s">
        <v>112</v>
      </c>
      <c r="AY134" s="2" t="s">
        <v>199</v>
      </c>
      <c r="BE134" s="86">
        <f t="shared" si="8"/>
        <v>0</v>
      </c>
      <c r="BF134" s="86">
        <f t="shared" si="9"/>
        <v>0</v>
      </c>
      <c r="BG134" s="86">
        <f t="shared" si="10"/>
        <v>0</v>
      </c>
      <c r="BH134" s="86">
        <f t="shared" si="11"/>
        <v>0</v>
      </c>
      <c r="BI134" s="86">
        <f t="shared" si="12"/>
        <v>0</v>
      </c>
      <c r="BJ134" s="2" t="s">
        <v>112</v>
      </c>
      <c r="BK134" s="86">
        <f t="shared" si="13"/>
        <v>0</v>
      </c>
      <c r="BL134" s="2" t="s">
        <v>279</v>
      </c>
      <c r="BM134" s="177" t="s">
        <v>267</v>
      </c>
    </row>
    <row r="135" spans="1:65" s="19" customFormat="1" ht="21.75" customHeight="1" x14ac:dyDescent="0.15">
      <c r="A135" s="17"/>
      <c r="B135" s="129"/>
      <c r="C135" s="197" t="s">
        <v>237</v>
      </c>
      <c r="D135" s="197" t="s">
        <v>312</v>
      </c>
      <c r="E135" s="198" t="s">
        <v>1076</v>
      </c>
      <c r="F135" s="199" t="s">
        <v>1077</v>
      </c>
      <c r="G135" s="200" t="s">
        <v>215</v>
      </c>
      <c r="H135" s="201">
        <v>16</v>
      </c>
      <c r="I135" s="202"/>
      <c r="J135" s="171"/>
      <c r="K135" s="204"/>
      <c r="L135" s="205"/>
      <c r="M135" s="206"/>
      <c r="N135" s="207" t="s">
        <v>41</v>
      </c>
      <c r="O135" s="46"/>
      <c r="P135" s="175">
        <f t="shared" si="5"/>
        <v>0</v>
      </c>
      <c r="Q135" s="175">
        <v>0</v>
      </c>
      <c r="R135" s="175">
        <f t="shared" si="6"/>
        <v>0</v>
      </c>
      <c r="S135" s="175">
        <v>0</v>
      </c>
      <c r="T135" s="176">
        <f t="shared" si="7"/>
        <v>0</v>
      </c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R135" s="177" t="s">
        <v>386</v>
      </c>
      <c r="AT135" s="177" t="s">
        <v>312</v>
      </c>
      <c r="AU135" s="177" t="s">
        <v>112</v>
      </c>
      <c r="AY135" s="2" t="s">
        <v>199</v>
      </c>
      <c r="BE135" s="86">
        <f t="shared" si="8"/>
        <v>0</v>
      </c>
      <c r="BF135" s="86">
        <f t="shared" si="9"/>
        <v>0</v>
      </c>
      <c r="BG135" s="86">
        <f t="shared" si="10"/>
        <v>0</v>
      </c>
      <c r="BH135" s="86">
        <f t="shared" si="11"/>
        <v>0</v>
      </c>
      <c r="BI135" s="86">
        <f t="shared" si="12"/>
        <v>0</v>
      </c>
      <c r="BJ135" s="2" t="s">
        <v>112</v>
      </c>
      <c r="BK135" s="86">
        <f t="shared" si="13"/>
        <v>0</v>
      </c>
      <c r="BL135" s="2" t="s">
        <v>279</v>
      </c>
      <c r="BM135" s="177" t="s">
        <v>279</v>
      </c>
    </row>
    <row r="136" spans="1:65" s="19" customFormat="1" ht="21.75" customHeight="1" x14ac:dyDescent="0.15">
      <c r="A136" s="17"/>
      <c r="B136" s="129"/>
      <c r="C136" s="197" t="s">
        <v>248</v>
      </c>
      <c r="D136" s="197" t="s">
        <v>312</v>
      </c>
      <c r="E136" s="198" t="s">
        <v>1078</v>
      </c>
      <c r="F136" s="199" t="s">
        <v>1079</v>
      </c>
      <c r="G136" s="200" t="s">
        <v>1063</v>
      </c>
      <c r="H136" s="201">
        <v>1</v>
      </c>
      <c r="I136" s="202"/>
      <c r="J136" s="203"/>
      <c r="K136" s="204"/>
      <c r="L136" s="205"/>
      <c r="M136" s="206"/>
      <c r="N136" s="207" t="s">
        <v>41</v>
      </c>
      <c r="O136" s="46"/>
      <c r="P136" s="175">
        <f t="shared" si="5"/>
        <v>0</v>
      </c>
      <c r="Q136" s="175">
        <v>0</v>
      </c>
      <c r="R136" s="175">
        <f t="shared" si="6"/>
        <v>0</v>
      </c>
      <c r="S136" s="175">
        <v>0</v>
      </c>
      <c r="T136" s="176">
        <f t="shared" si="7"/>
        <v>0</v>
      </c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R136" s="177" t="s">
        <v>386</v>
      </c>
      <c r="AT136" s="177" t="s">
        <v>312</v>
      </c>
      <c r="AU136" s="177" t="s">
        <v>112</v>
      </c>
      <c r="AY136" s="2" t="s">
        <v>199</v>
      </c>
      <c r="BE136" s="86">
        <f t="shared" si="8"/>
        <v>0</v>
      </c>
      <c r="BF136" s="86">
        <f t="shared" si="9"/>
        <v>0</v>
      </c>
      <c r="BG136" s="86">
        <f t="shared" si="10"/>
        <v>0</v>
      </c>
      <c r="BH136" s="86">
        <f t="shared" si="11"/>
        <v>0</v>
      </c>
      <c r="BI136" s="86">
        <f t="shared" si="12"/>
        <v>0</v>
      </c>
      <c r="BJ136" s="2" t="s">
        <v>112</v>
      </c>
      <c r="BK136" s="86">
        <f t="shared" si="13"/>
        <v>0</v>
      </c>
      <c r="BL136" s="2" t="s">
        <v>279</v>
      </c>
      <c r="BM136" s="177" t="s">
        <v>296</v>
      </c>
    </row>
    <row r="137" spans="1:65" s="19" customFormat="1" ht="33" customHeight="1" x14ac:dyDescent="0.15">
      <c r="A137" s="17"/>
      <c r="B137" s="129"/>
      <c r="C137" s="197" t="s">
        <v>289</v>
      </c>
      <c r="D137" s="197" t="s">
        <v>312</v>
      </c>
      <c r="E137" s="198" t="s">
        <v>1080</v>
      </c>
      <c r="F137" s="199" t="s">
        <v>1081</v>
      </c>
      <c r="G137" s="200" t="s">
        <v>1063</v>
      </c>
      <c r="H137" s="201">
        <v>1</v>
      </c>
      <c r="I137" s="202"/>
      <c r="J137" s="171"/>
      <c r="K137" s="204"/>
      <c r="L137" s="205"/>
      <c r="M137" s="206"/>
      <c r="N137" s="207" t="s">
        <v>41</v>
      </c>
      <c r="O137" s="46"/>
      <c r="P137" s="175">
        <f t="shared" si="5"/>
        <v>0</v>
      </c>
      <c r="Q137" s="175">
        <v>0</v>
      </c>
      <c r="R137" s="175">
        <f t="shared" si="6"/>
        <v>0</v>
      </c>
      <c r="S137" s="175">
        <v>0</v>
      </c>
      <c r="T137" s="176">
        <f t="shared" si="7"/>
        <v>0</v>
      </c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R137" s="177" t="s">
        <v>386</v>
      </c>
      <c r="AT137" s="177" t="s">
        <v>312</v>
      </c>
      <c r="AU137" s="177" t="s">
        <v>112</v>
      </c>
      <c r="AY137" s="2" t="s">
        <v>199</v>
      </c>
      <c r="BE137" s="86">
        <f>IF(N137="základná",J137,0)</f>
        <v>0</v>
      </c>
      <c r="BF137" s="86">
        <f>IF(N137="znížená",J137,0)</f>
        <v>0</v>
      </c>
      <c r="BG137" s="86">
        <f>IF(N137="zákl. prenesená",J137,0)</f>
        <v>0</v>
      </c>
      <c r="BH137" s="86">
        <f>IF(N137="zníž. prenesená",J137,0)</f>
        <v>0</v>
      </c>
      <c r="BI137" s="86">
        <f>IF(N137="nulová",J137,0)</f>
        <v>0</v>
      </c>
      <c r="BJ137" s="2" t="s">
        <v>112</v>
      </c>
      <c r="BK137" s="86">
        <f t="shared" si="13"/>
        <v>0</v>
      </c>
      <c r="BL137" s="2" t="s">
        <v>279</v>
      </c>
      <c r="BM137" s="177" t="s">
        <v>6</v>
      </c>
    </row>
    <row r="138" spans="1:65" s="19" customFormat="1" ht="21.75" customHeight="1" x14ac:dyDescent="0.15">
      <c r="A138" s="17"/>
      <c r="B138" s="129"/>
      <c r="C138" s="165" t="s">
        <v>252</v>
      </c>
      <c r="D138" s="165" t="s">
        <v>201</v>
      </c>
      <c r="E138" s="166" t="s">
        <v>1082</v>
      </c>
      <c r="F138" s="167" t="s">
        <v>1083</v>
      </c>
      <c r="G138" s="168" t="s">
        <v>919</v>
      </c>
      <c r="H138" s="222"/>
      <c r="I138" s="170"/>
      <c r="J138" s="203"/>
      <c r="K138" s="172"/>
      <c r="L138" s="18"/>
      <c r="M138" s="173"/>
      <c r="N138" s="174" t="s">
        <v>41</v>
      </c>
      <c r="O138" s="46"/>
      <c r="P138" s="175">
        <f t="shared" si="5"/>
        <v>0</v>
      </c>
      <c r="Q138" s="175">
        <v>0</v>
      </c>
      <c r="R138" s="175">
        <f t="shared" si="6"/>
        <v>0</v>
      </c>
      <c r="S138" s="175">
        <v>0</v>
      </c>
      <c r="T138" s="176">
        <f t="shared" si="7"/>
        <v>0</v>
      </c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R138" s="177" t="s">
        <v>279</v>
      </c>
      <c r="AT138" s="177" t="s">
        <v>201</v>
      </c>
      <c r="AU138" s="177" t="s">
        <v>112</v>
      </c>
      <c r="AY138" s="2" t="s">
        <v>199</v>
      </c>
      <c r="BE138" s="86">
        <f>IF(N138="základná",J138,0)</f>
        <v>0</v>
      </c>
      <c r="BF138" s="86">
        <f>IF(N138="znížená",J138,0)</f>
        <v>0</v>
      </c>
      <c r="BG138" s="86">
        <f>IF(N138="zákl. prenesená",J138,0)</f>
        <v>0</v>
      </c>
      <c r="BH138" s="86">
        <f>IF(N138="zníž. prenesená",J138,0)</f>
        <v>0</v>
      </c>
      <c r="BI138" s="86">
        <f>IF(N138="nulová",J138,0)</f>
        <v>0</v>
      </c>
      <c r="BJ138" s="2" t="s">
        <v>112</v>
      </c>
      <c r="BK138" s="86">
        <f t="shared" si="13"/>
        <v>0</v>
      </c>
      <c r="BL138" s="2" t="s">
        <v>279</v>
      </c>
      <c r="BM138" s="177" t="s">
        <v>318</v>
      </c>
    </row>
    <row r="139" spans="1:65" s="19" customFormat="1" ht="33" customHeight="1" x14ac:dyDescent="0.15">
      <c r="A139" s="17"/>
      <c r="B139" s="129"/>
      <c r="C139" s="165" t="s">
        <v>257</v>
      </c>
      <c r="D139" s="165" t="s">
        <v>201</v>
      </c>
      <c r="E139" s="166" t="s">
        <v>1084</v>
      </c>
      <c r="F139" s="167" t="s">
        <v>1085</v>
      </c>
      <c r="G139" s="168" t="s">
        <v>919</v>
      </c>
      <c r="H139" s="222"/>
      <c r="I139" s="170"/>
      <c r="J139" s="171"/>
      <c r="K139" s="172"/>
      <c r="L139" s="18"/>
      <c r="M139" s="173"/>
      <c r="N139" s="174" t="s">
        <v>41</v>
      </c>
      <c r="O139" s="46"/>
      <c r="P139" s="175">
        <f t="shared" si="5"/>
        <v>0</v>
      </c>
      <c r="Q139" s="175">
        <v>0</v>
      </c>
      <c r="R139" s="175">
        <f t="shared" si="6"/>
        <v>0</v>
      </c>
      <c r="S139" s="175">
        <v>0</v>
      </c>
      <c r="T139" s="176">
        <f t="shared" si="7"/>
        <v>0</v>
      </c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R139" s="177" t="s">
        <v>279</v>
      </c>
      <c r="AT139" s="177" t="s">
        <v>201</v>
      </c>
      <c r="AU139" s="177" t="s">
        <v>112</v>
      </c>
      <c r="AY139" s="2" t="s">
        <v>199</v>
      </c>
      <c r="BE139" s="86">
        <f>IF(N139="základná",J139,0)</f>
        <v>0</v>
      </c>
      <c r="BF139" s="86">
        <f>IF(N139="znížená",J139,0)</f>
        <v>0</v>
      </c>
      <c r="BG139" s="86">
        <f>IF(N139="zákl. prenesená",J139,0)</f>
        <v>0</v>
      </c>
      <c r="BH139" s="86">
        <f>IF(N139="zníž. prenesená",J139,0)</f>
        <v>0</v>
      </c>
      <c r="BI139" s="86">
        <f>IF(N139="nulová",J139,0)</f>
        <v>0</v>
      </c>
      <c r="BJ139" s="2" t="s">
        <v>112</v>
      </c>
      <c r="BK139" s="86">
        <f t="shared" si="13"/>
        <v>0</v>
      </c>
      <c r="BL139" s="2" t="s">
        <v>279</v>
      </c>
      <c r="BM139" s="177" t="s">
        <v>331</v>
      </c>
    </row>
    <row r="140" spans="1:65" s="151" customFormat="1" ht="25.9" customHeight="1" x14ac:dyDescent="0.2">
      <c r="B140" s="152"/>
      <c r="D140" s="153" t="s">
        <v>75</v>
      </c>
      <c r="E140" s="154" t="s">
        <v>1050</v>
      </c>
      <c r="F140" s="154" t="s">
        <v>1086</v>
      </c>
      <c r="I140" s="155"/>
      <c r="J140" s="203"/>
      <c r="L140" s="152"/>
      <c r="M140" s="157"/>
      <c r="N140" s="158"/>
      <c r="O140" s="158"/>
      <c r="P140" s="159">
        <f>P141</f>
        <v>0</v>
      </c>
      <c r="Q140" s="158"/>
      <c r="R140" s="159">
        <f>R141</f>
        <v>0</v>
      </c>
      <c r="S140" s="158"/>
      <c r="T140" s="160">
        <f>T141</f>
        <v>0</v>
      </c>
      <c r="AR140" s="153" t="s">
        <v>204</v>
      </c>
      <c r="AT140" s="161" t="s">
        <v>75</v>
      </c>
      <c r="AU140" s="161" t="s">
        <v>76</v>
      </c>
      <c r="AY140" s="153" t="s">
        <v>199</v>
      </c>
      <c r="BK140" s="162">
        <f>BK141</f>
        <v>0</v>
      </c>
    </row>
    <row r="141" spans="1:65" s="19" customFormat="1" ht="21.75" customHeight="1" x14ac:dyDescent="0.15">
      <c r="A141" s="17"/>
      <c r="B141" s="129"/>
      <c r="C141" s="165" t="s">
        <v>262</v>
      </c>
      <c r="D141" s="165" t="s">
        <v>201</v>
      </c>
      <c r="E141" s="166" t="s">
        <v>1087</v>
      </c>
      <c r="F141" s="167" t="s">
        <v>1088</v>
      </c>
      <c r="G141" s="168" t="s">
        <v>1054</v>
      </c>
      <c r="H141" s="169">
        <v>32</v>
      </c>
      <c r="I141" s="170"/>
      <c r="J141" s="203"/>
      <c r="K141" s="172"/>
      <c r="L141" s="18"/>
      <c r="M141" s="217"/>
      <c r="N141" s="218" t="s">
        <v>41</v>
      </c>
      <c r="O141" s="219"/>
      <c r="P141" s="220">
        <f>O141*H141</f>
        <v>0</v>
      </c>
      <c r="Q141" s="220">
        <v>0</v>
      </c>
      <c r="R141" s="220">
        <f>Q141*H141</f>
        <v>0</v>
      </c>
      <c r="S141" s="220">
        <v>0</v>
      </c>
      <c r="T141" s="221">
        <f>S141*H141</f>
        <v>0</v>
      </c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R141" s="177" t="s">
        <v>1055</v>
      </c>
      <c r="AT141" s="177" t="s">
        <v>201</v>
      </c>
      <c r="AU141" s="177" t="s">
        <v>84</v>
      </c>
      <c r="AY141" s="2" t="s">
        <v>199</v>
      </c>
      <c r="BE141" s="86">
        <f>IF(N141="základná",J141,0)</f>
        <v>0</v>
      </c>
      <c r="BF141" s="86">
        <f>IF(N141="znížená",J141,0)</f>
        <v>0</v>
      </c>
      <c r="BG141" s="86">
        <f>IF(N141="zákl. prenesená",J141,0)</f>
        <v>0</v>
      </c>
      <c r="BH141" s="86">
        <f>IF(N141="zníž. prenesená",J141,0)</f>
        <v>0</v>
      </c>
      <c r="BI141" s="86">
        <f>IF(N141="nulová",J141,0)</f>
        <v>0</v>
      </c>
      <c r="BJ141" s="2" t="s">
        <v>112</v>
      </c>
      <c r="BK141" s="86">
        <f>ROUND(I141*H141,2)</f>
        <v>0</v>
      </c>
      <c r="BL141" s="2" t="s">
        <v>1055</v>
      </c>
      <c r="BM141" s="177" t="s">
        <v>345</v>
      </c>
    </row>
    <row r="142" spans="1:65" s="19" customFormat="1" ht="6.95" customHeight="1" x14ac:dyDescent="0.15">
      <c r="A142" s="17"/>
      <c r="B142" s="33"/>
      <c r="C142" s="34"/>
      <c r="D142" s="34"/>
      <c r="E142" s="34"/>
      <c r="F142" s="34"/>
      <c r="G142" s="34"/>
      <c r="H142" s="34"/>
      <c r="I142" s="34"/>
      <c r="J142" s="34"/>
      <c r="K142" s="34"/>
      <c r="L142" s="18"/>
      <c r="M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</row>
  </sheetData>
  <autoFilter ref="C124:K141"/>
  <mergeCells count="14">
    <mergeCell ref="L2:V2"/>
    <mergeCell ref="E7:H7"/>
    <mergeCell ref="E9:H9"/>
    <mergeCell ref="E18:H18"/>
    <mergeCell ref="E27:H27"/>
    <mergeCell ref="D102:F102"/>
    <mergeCell ref="D103:F103"/>
    <mergeCell ref="E115:H115"/>
    <mergeCell ref="E117:H117"/>
    <mergeCell ref="E81:H81"/>
    <mergeCell ref="E83:H83"/>
    <mergeCell ref="D99:F99"/>
    <mergeCell ref="D100:F100"/>
    <mergeCell ref="D101:F101"/>
  </mergeCells>
  <pageMargins left="0.39374999999999999" right="0.39374999999999999" top="0.39374999999999999" bottom="0.39374999999999999" header="0.51180555555555496" footer="0"/>
  <pageSetup paperSize="9" firstPageNumber="0" fitToHeight="100" orientation="portrait" horizontalDpi="300" verticalDpi="300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3"/>
  <sheetViews>
    <sheetView showGridLines="0" zoomScaleNormal="100" workbookViewId="0">
      <selection activeCell="J12" sqref="J12"/>
    </sheetView>
  </sheetViews>
  <sheetFormatPr defaultColWidth="8.5" defaultRowHeight="10.5" x14ac:dyDescent="0.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1:46" ht="36.950000000000003" customHeight="1" x14ac:dyDescent="0.15">
      <c r="L2" s="252" t="s">
        <v>4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2" t="s">
        <v>97</v>
      </c>
    </row>
    <row r="3" spans="1:46" ht="6.95" customHeight="1" x14ac:dyDescent="0.15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84</v>
      </c>
    </row>
    <row r="4" spans="1:46" ht="24.95" customHeight="1" x14ac:dyDescent="0.15">
      <c r="B4" s="5"/>
      <c r="D4" s="6" t="s">
        <v>116</v>
      </c>
      <c r="L4" s="5"/>
      <c r="M4" s="93" t="s">
        <v>8</v>
      </c>
      <c r="AT4" s="2" t="s">
        <v>2</v>
      </c>
    </row>
    <row r="5" spans="1:46" ht="6.95" customHeight="1" x14ac:dyDescent="0.15">
      <c r="B5" s="5"/>
      <c r="L5" s="5"/>
    </row>
    <row r="6" spans="1:46" ht="12" customHeight="1" x14ac:dyDescent="0.15">
      <c r="B6" s="5"/>
      <c r="D6" s="11" t="s">
        <v>14</v>
      </c>
      <c r="L6" s="5"/>
    </row>
    <row r="7" spans="1:46" ht="16.5" customHeight="1" x14ac:dyDescent="0.15">
      <c r="B7" s="5"/>
      <c r="E7" s="261" t="str">
        <f>'Rekapitulácia stavby'!K6</f>
        <v>ZB HaZZ Humenné, vybudovanie špeciálnej výsluchovej miestnosti</v>
      </c>
      <c r="F7" s="261"/>
      <c r="G7" s="261"/>
      <c r="H7" s="261"/>
      <c r="L7" s="5"/>
    </row>
    <row r="8" spans="1:46" s="19" customFormat="1" ht="12" customHeight="1" x14ac:dyDescent="0.15">
      <c r="A8" s="17"/>
      <c r="B8" s="18"/>
      <c r="C8" s="17"/>
      <c r="D8" s="11" t="s">
        <v>130</v>
      </c>
      <c r="E8" s="17"/>
      <c r="F8" s="17"/>
      <c r="G8" s="17"/>
      <c r="H8" s="17"/>
      <c r="I8" s="17"/>
      <c r="J8" s="17"/>
      <c r="K8" s="17"/>
      <c r="L8" s="28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46" s="19" customFormat="1" ht="16.5" customHeight="1" x14ac:dyDescent="0.15">
      <c r="A9" s="17"/>
      <c r="B9" s="18"/>
      <c r="C9" s="17"/>
      <c r="D9" s="17"/>
      <c r="E9" s="248" t="s">
        <v>1089</v>
      </c>
      <c r="F9" s="248"/>
      <c r="G9" s="248"/>
      <c r="H9" s="248"/>
      <c r="I9" s="17"/>
      <c r="J9" s="17"/>
      <c r="K9" s="17"/>
      <c r="L9" s="28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46" s="19" customFormat="1" x14ac:dyDescent="0.15">
      <c r="A10" s="17"/>
      <c r="B10" s="18"/>
      <c r="C10" s="17"/>
      <c r="D10" s="17"/>
      <c r="E10" s="17"/>
      <c r="F10" s="17"/>
      <c r="G10" s="17"/>
      <c r="H10" s="17"/>
      <c r="I10" s="17"/>
      <c r="J10" s="17"/>
      <c r="K10" s="17"/>
      <c r="L10" s="28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46" s="19" customFormat="1" ht="12" customHeight="1" x14ac:dyDescent="0.15">
      <c r="A11" s="17"/>
      <c r="B11" s="18"/>
      <c r="C11" s="17"/>
      <c r="D11" s="11" t="s">
        <v>16</v>
      </c>
      <c r="E11" s="17"/>
      <c r="F11" s="12"/>
      <c r="G11" s="17"/>
      <c r="H11" s="17"/>
      <c r="I11" s="11" t="s">
        <v>17</v>
      </c>
      <c r="J11" s="12"/>
      <c r="K11" s="17"/>
      <c r="L11" s="28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46" s="19" customFormat="1" ht="12" customHeight="1" x14ac:dyDescent="0.15">
      <c r="A12" s="17"/>
      <c r="B12" s="18"/>
      <c r="C12" s="17"/>
      <c r="D12" s="11" t="s">
        <v>18</v>
      </c>
      <c r="E12" s="17"/>
      <c r="F12" s="12" t="s">
        <v>30</v>
      </c>
      <c r="G12" s="17"/>
      <c r="H12" s="17"/>
      <c r="I12" s="11" t="s">
        <v>20</v>
      </c>
      <c r="J12" s="94"/>
      <c r="K12" s="17"/>
      <c r="L12" s="28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46" s="19" customFormat="1" ht="10.9" customHeight="1" x14ac:dyDescent="0.15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28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46" s="19" customFormat="1" ht="12" customHeight="1" x14ac:dyDescent="0.15">
      <c r="A14" s="17"/>
      <c r="B14" s="18"/>
      <c r="C14" s="17"/>
      <c r="D14" s="11" t="s">
        <v>21</v>
      </c>
      <c r="E14" s="17"/>
      <c r="F14" s="17"/>
      <c r="G14" s="17"/>
      <c r="H14" s="17"/>
      <c r="I14" s="11" t="s">
        <v>22</v>
      </c>
      <c r="J14" s="12" t="str">
        <f>IF('Rekapitulácia stavby'!AN10="","",'Rekapitulácia stavby'!AN10)</f>
        <v/>
      </c>
      <c r="K14" s="17"/>
      <c r="L14" s="28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46" s="19" customFormat="1" ht="18" customHeight="1" x14ac:dyDescent="0.15">
      <c r="A15" s="17"/>
      <c r="B15" s="18"/>
      <c r="C15" s="17"/>
      <c r="D15" s="17"/>
      <c r="E15" s="12" t="str">
        <f>IF('Rekapitulácia stavby'!E11="","",'Rekapitulácia stavby'!E11)</f>
        <v>MV SR</v>
      </c>
      <c r="F15" s="17"/>
      <c r="G15" s="17"/>
      <c r="H15" s="17"/>
      <c r="I15" s="11" t="s">
        <v>24</v>
      </c>
      <c r="J15" s="12" t="str">
        <f>IF('Rekapitulácia stavby'!AN11="","",'Rekapitulácia stavby'!AN11)</f>
        <v/>
      </c>
      <c r="K15" s="17"/>
      <c r="L15" s="28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46" s="19" customFormat="1" ht="6.95" customHeight="1" x14ac:dyDescent="0.15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17"/>
      <c r="L16" s="28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s="19" customFormat="1" ht="12" customHeight="1" x14ac:dyDescent="0.15">
      <c r="A17" s="17"/>
      <c r="B17" s="18"/>
      <c r="C17" s="17"/>
      <c r="D17" s="11" t="s">
        <v>25</v>
      </c>
      <c r="E17" s="17"/>
      <c r="F17" s="17"/>
      <c r="G17" s="17"/>
      <c r="H17" s="17"/>
      <c r="I17" s="11" t="s">
        <v>22</v>
      </c>
      <c r="J17" s="13" t="str">
        <f>'Rekapitulácia stavby'!AN13</f>
        <v xml:space="preserve">  </v>
      </c>
      <c r="K17" s="17"/>
      <c r="L17" s="28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s="19" customFormat="1" ht="18" customHeight="1" x14ac:dyDescent="0.15">
      <c r="A18" s="17"/>
      <c r="B18" s="18"/>
      <c r="C18" s="17"/>
      <c r="D18" s="17"/>
      <c r="E18" s="262" t="str">
        <f>'Rekapitulácia stavby'!E14</f>
        <v>Podľa výberu</v>
      </c>
      <c r="F18" s="262"/>
      <c r="G18" s="262"/>
      <c r="H18" s="262"/>
      <c r="I18" s="11" t="s">
        <v>24</v>
      </c>
      <c r="J18" s="13">
        <f>'Rekapitulácia stavby'!AN14</f>
        <v>0</v>
      </c>
      <c r="K18" s="17"/>
      <c r="L18" s="28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s="19" customFormat="1" ht="6.95" customHeight="1" x14ac:dyDescent="0.15">
      <c r="A19" s="17"/>
      <c r="B19" s="18"/>
      <c r="C19" s="17"/>
      <c r="D19" s="17"/>
      <c r="E19" s="17"/>
      <c r="F19" s="17"/>
      <c r="G19" s="17"/>
      <c r="H19" s="17"/>
      <c r="I19" s="17"/>
      <c r="J19" s="17"/>
      <c r="K19" s="17"/>
      <c r="L19" s="28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s="19" customFormat="1" ht="12" customHeight="1" x14ac:dyDescent="0.15">
      <c r="A20" s="17"/>
      <c r="B20" s="18"/>
      <c r="C20" s="17"/>
      <c r="D20" s="11" t="s">
        <v>28</v>
      </c>
      <c r="E20" s="17"/>
      <c r="F20" s="17"/>
      <c r="G20" s="17"/>
      <c r="H20" s="17"/>
      <c r="I20" s="11" t="s">
        <v>22</v>
      </c>
      <c r="J20" s="12" t="str">
        <f>IF('Rekapitulácia stavby'!AN16="","",'Rekapitulácia stavby'!AN16)</f>
        <v/>
      </c>
      <c r="K20" s="17"/>
      <c r="L20" s="28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s="19" customFormat="1" ht="18" customHeight="1" x14ac:dyDescent="0.15">
      <c r="A21" s="17"/>
      <c r="B21" s="18"/>
      <c r="C21" s="17"/>
      <c r="D21" s="17"/>
      <c r="E21" s="12" t="str">
        <f>IF('Rekapitulácia stavby'!E17="","",'Rekapitulácia stavby'!E17)</f>
        <v xml:space="preserve"> </v>
      </c>
      <c r="F21" s="17"/>
      <c r="G21" s="17"/>
      <c r="H21" s="17"/>
      <c r="I21" s="11" t="s">
        <v>24</v>
      </c>
      <c r="J21" s="12" t="str">
        <f>IF('Rekapitulácia stavby'!AN17="","",'Rekapitulácia stavby'!AN17)</f>
        <v/>
      </c>
      <c r="K21" s="17"/>
      <c r="L21" s="28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s="19" customFormat="1" ht="6.95" customHeight="1" x14ac:dyDescent="0.15">
      <c r="A22" s="17"/>
      <c r="B22" s="18"/>
      <c r="C22" s="17"/>
      <c r="D22" s="17"/>
      <c r="E22" s="17"/>
      <c r="F22" s="17"/>
      <c r="G22" s="17"/>
      <c r="H22" s="17"/>
      <c r="I22" s="17"/>
      <c r="J22" s="17"/>
      <c r="K22" s="17"/>
      <c r="L22" s="28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pans="1:31" s="19" customFormat="1" ht="12" customHeight="1" x14ac:dyDescent="0.15">
      <c r="A23" s="17"/>
      <c r="B23" s="18"/>
      <c r="C23" s="17"/>
      <c r="D23" s="11" t="s">
        <v>31</v>
      </c>
      <c r="E23" s="17"/>
      <c r="F23" s="17"/>
      <c r="G23" s="17"/>
      <c r="H23" s="17"/>
      <c r="I23" s="11" t="s">
        <v>22</v>
      </c>
      <c r="J23" s="12" t="str">
        <f>IF('Rekapitulácia stavby'!AN19="","",'Rekapitulácia stavby'!AN19)</f>
        <v/>
      </c>
      <c r="K23" s="17"/>
      <c r="L23" s="28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s="19" customFormat="1" ht="18" customHeight="1" x14ac:dyDescent="0.15">
      <c r="A24" s="17"/>
      <c r="B24" s="18"/>
      <c r="C24" s="17"/>
      <c r="D24" s="17"/>
      <c r="E24" s="12" t="str">
        <f>IF('Rekapitulácia stavby'!E20="","",'Rekapitulácia stavby'!E20)</f>
        <v xml:space="preserve"> </v>
      </c>
      <c r="F24" s="17"/>
      <c r="G24" s="17"/>
      <c r="H24" s="17"/>
      <c r="I24" s="11" t="s">
        <v>24</v>
      </c>
      <c r="J24" s="12" t="str">
        <f>IF('Rekapitulácia stavby'!AN20="","",'Rekapitulácia stavby'!AN20)</f>
        <v/>
      </c>
      <c r="K24" s="17"/>
      <c r="L24" s="28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1:31" s="19" customFormat="1" ht="6.95" customHeight="1" x14ac:dyDescent="0.15">
      <c r="A25" s="17"/>
      <c r="B25" s="18"/>
      <c r="C25" s="17"/>
      <c r="D25" s="17"/>
      <c r="E25" s="17"/>
      <c r="F25" s="17"/>
      <c r="G25" s="17"/>
      <c r="H25" s="17"/>
      <c r="I25" s="17"/>
      <c r="J25" s="17"/>
      <c r="K25" s="17"/>
      <c r="L25" s="28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1:31" s="19" customFormat="1" ht="12" customHeight="1" x14ac:dyDescent="0.15">
      <c r="A26" s="17"/>
      <c r="B26" s="18"/>
      <c r="C26" s="17"/>
      <c r="D26" s="11" t="s">
        <v>32</v>
      </c>
      <c r="E26" s="17"/>
      <c r="F26" s="17"/>
      <c r="G26" s="17"/>
      <c r="H26" s="17"/>
      <c r="I26" s="17"/>
      <c r="J26" s="17"/>
      <c r="K26" s="17"/>
      <c r="L26" s="28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31" s="98" customFormat="1" ht="16.5" customHeight="1" x14ac:dyDescent="0.15">
      <c r="A27" s="95"/>
      <c r="B27" s="96"/>
      <c r="C27" s="95"/>
      <c r="D27" s="95"/>
      <c r="E27" s="257"/>
      <c r="F27" s="257"/>
      <c r="G27" s="257"/>
      <c r="H27" s="257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19" customFormat="1" ht="6.95" customHeight="1" x14ac:dyDescent="0.15">
      <c r="A28" s="17"/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28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31" s="19" customFormat="1" ht="6.95" customHeight="1" x14ac:dyDescent="0.15">
      <c r="A29" s="17"/>
      <c r="B29" s="18"/>
      <c r="C29" s="17"/>
      <c r="D29" s="54"/>
      <c r="E29" s="54"/>
      <c r="F29" s="54"/>
      <c r="G29" s="54"/>
      <c r="H29" s="54"/>
      <c r="I29" s="54"/>
      <c r="J29" s="54"/>
      <c r="K29" s="54"/>
      <c r="L29" s="28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1:31" s="19" customFormat="1" ht="14.45" customHeight="1" x14ac:dyDescent="0.15">
      <c r="A30" s="17"/>
      <c r="B30" s="18"/>
      <c r="C30" s="17"/>
      <c r="D30" s="12" t="s">
        <v>147</v>
      </c>
      <c r="E30" s="17"/>
      <c r="F30" s="17"/>
      <c r="G30" s="17"/>
      <c r="H30" s="17"/>
      <c r="I30" s="17"/>
      <c r="J30" s="99">
        <f>J96</f>
        <v>0</v>
      </c>
      <c r="K30" s="17"/>
      <c r="L30" s="28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31" s="19" customFormat="1" ht="14.45" customHeight="1" x14ac:dyDescent="0.15">
      <c r="A31" s="17"/>
      <c r="B31" s="18"/>
      <c r="C31" s="17"/>
      <c r="D31" s="16" t="s">
        <v>104</v>
      </c>
      <c r="E31" s="17"/>
      <c r="F31" s="17"/>
      <c r="G31" s="17"/>
      <c r="H31" s="17"/>
      <c r="I31" s="17"/>
      <c r="J31" s="99">
        <f>J104</f>
        <v>0</v>
      </c>
      <c r="K31" s="17"/>
      <c r="L31" s="28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31" s="19" customFormat="1" ht="25.5" customHeight="1" x14ac:dyDescent="0.15">
      <c r="A32" s="17"/>
      <c r="B32" s="18"/>
      <c r="C32" s="17"/>
      <c r="D32" s="100" t="s">
        <v>35</v>
      </c>
      <c r="E32" s="17"/>
      <c r="F32" s="17"/>
      <c r="G32" s="17"/>
      <c r="H32" s="17"/>
      <c r="I32" s="17"/>
      <c r="J32" s="101">
        <f>ROUND(J30 + J31, 2)</f>
        <v>0</v>
      </c>
      <c r="K32" s="17"/>
      <c r="L32" s="28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31" s="19" customFormat="1" ht="6.95" customHeight="1" x14ac:dyDescent="0.15">
      <c r="A33" s="17"/>
      <c r="B33" s="18"/>
      <c r="C33" s="17"/>
      <c r="D33" s="54"/>
      <c r="E33" s="54"/>
      <c r="F33" s="54"/>
      <c r="G33" s="54"/>
      <c r="H33" s="54"/>
      <c r="I33" s="54"/>
      <c r="J33" s="54"/>
      <c r="K33" s="54"/>
      <c r="L33" s="28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1:31" s="19" customFormat="1" ht="14.45" customHeight="1" x14ac:dyDescent="0.15">
      <c r="A34" s="17"/>
      <c r="B34" s="18"/>
      <c r="C34" s="17"/>
      <c r="D34" s="17"/>
      <c r="E34" s="17"/>
      <c r="F34" s="102" t="s">
        <v>37</v>
      </c>
      <c r="G34" s="17"/>
      <c r="H34" s="17"/>
      <c r="I34" s="102" t="s">
        <v>36</v>
      </c>
      <c r="J34" s="102" t="s">
        <v>38</v>
      </c>
      <c r="K34" s="17"/>
      <c r="L34" s="28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31" s="19" customFormat="1" ht="14.45" customHeight="1" x14ac:dyDescent="0.15">
      <c r="A35" s="17"/>
      <c r="B35" s="18"/>
      <c r="C35" s="17"/>
      <c r="D35" s="103" t="s">
        <v>39</v>
      </c>
      <c r="E35" s="11" t="s">
        <v>40</v>
      </c>
      <c r="F35" s="104">
        <f>ROUND((SUM(BE104:BE111) + SUM(BE131:BE202)),  2)</f>
        <v>0</v>
      </c>
      <c r="G35" s="17"/>
      <c r="H35" s="17"/>
      <c r="I35" s="105">
        <v>0.2</v>
      </c>
      <c r="J35" s="104">
        <f>ROUND(((SUM(BE104:BE111) + SUM(BE131:BE202))*I35),  2)</f>
        <v>0</v>
      </c>
      <c r="K35" s="17"/>
      <c r="L35" s="28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31" s="19" customFormat="1" ht="14.45" customHeight="1" x14ac:dyDescent="0.15">
      <c r="A36" s="17"/>
      <c r="B36" s="18"/>
      <c r="C36" s="17"/>
      <c r="D36" s="17"/>
      <c r="E36" s="11" t="s">
        <v>41</v>
      </c>
      <c r="F36" s="104">
        <f>ROUND((SUM(BF104:BF111) + SUM(BF131:BF202)),  2)</f>
        <v>0</v>
      </c>
      <c r="G36" s="17"/>
      <c r="H36" s="17"/>
      <c r="I36" s="105">
        <v>0.2</v>
      </c>
      <c r="J36" s="104">
        <f>ROUND(((SUM(BF104:BF111) + SUM(BF131:BF202))*I36),  2)</f>
        <v>0</v>
      </c>
      <c r="K36" s="17"/>
      <c r="L36" s="28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s="19" customFormat="1" ht="14.45" hidden="1" customHeight="1" x14ac:dyDescent="0.15">
      <c r="A37" s="17"/>
      <c r="B37" s="18"/>
      <c r="C37" s="17"/>
      <c r="D37" s="17"/>
      <c r="E37" s="11" t="s">
        <v>42</v>
      </c>
      <c r="F37" s="104">
        <f>ROUND((SUM(BG104:BG111) + SUM(BG131:BG202)),  2)</f>
        <v>0</v>
      </c>
      <c r="G37" s="17"/>
      <c r="H37" s="17"/>
      <c r="I37" s="105">
        <v>0.2</v>
      </c>
      <c r="J37" s="104">
        <f>0</f>
        <v>0</v>
      </c>
      <c r="K37" s="17"/>
      <c r="L37" s="28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1" s="19" customFormat="1" ht="14.45" hidden="1" customHeight="1" x14ac:dyDescent="0.15">
      <c r="A38" s="17"/>
      <c r="B38" s="18"/>
      <c r="C38" s="17"/>
      <c r="D38" s="17"/>
      <c r="E38" s="11" t="s">
        <v>43</v>
      </c>
      <c r="F38" s="104">
        <f>ROUND((SUM(BH104:BH111) + SUM(BH131:BH202)),  2)</f>
        <v>0</v>
      </c>
      <c r="G38" s="17"/>
      <c r="H38" s="17"/>
      <c r="I38" s="105">
        <v>0.2</v>
      </c>
      <c r="J38" s="104">
        <f>0</f>
        <v>0</v>
      </c>
      <c r="K38" s="17"/>
      <c r="L38" s="28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31" s="19" customFormat="1" ht="14.45" hidden="1" customHeight="1" x14ac:dyDescent="0.15">
      <c r="A39" s="17"/>
      <c r="B39" s="18"/>
      <c r="C39" s="17"/>
      <c r="D39" s="17"/>
      <c r="E39" s="11" t="s">
        <v>44</v>
      </c>
      <c r="F39" s="104">
        <f>ROUND((SUM(BI104:BI111) + SUM(BI131:BI202)),  2)</f>
        <v>0</v>
      </c>
      <c r="G39" s="17"/>
      <c r="H39" s="17"/>
      <c r="I39" s="105">
        <v>0</v>
      </c>
      <c r="J39" s="104">
        <f>0</f>
        <v>0</v>
      </c>
      <c r="K39" s="17"/>
      <c r="L39" s="28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31" s="19" customFormat="1" ht="6.95" customHeight="1" x14ac:dyDescent="0.15">
      <c r="A40" s="17"/>
      <c r="B40" s="18"/>
      <c r="C40" s="17"/>
      <c r="D40" s="17"/>
      <c r="E40" s="17"/>
      <c r="F40" s="17"/>
      <c r="G40" s="17"/>
      <c r="H40" s="17"/>
      <c r="I40" s="17"/>
      <c r="J40" s="17"/>
      <c r="K40" s="17"/>
      <c r="L40" s="28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1:31" s="19" customFormat="1" ht="25.5" customHeight="1" x14ac:dyDescent="0.15">
      <c r="A41" s="17"/>
      <c r="B41" s="18"/>
      <c r="C41" s="91"/>
      <c r="D41" s="106" t="s">
        <v>45</v>
      </c>
      <c r="E41" s="48"/>
      <c r="F41" s="48"/>
      <c r="G41" s="107" t="s">
        <v>46</v>
      </c>
      <c r="H41" s="108" t="s">
        <v>47</v>
      </c>
      <c r="I41" s="48"/>
      <c r="J41" s="109">
        <f>SUM(J32:J39)</f>
        <v>0</v>
      </c>
      <c r="K41" s="110"/>
      <c r="L41" s="28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31" s="19" customFormat="1" ht="14.45" customHeight="1" x14ac:dyDescent="0.15">
      <c r="A42" s="17"/>
      <c r="B42" s="18"/>
      <c r="C42" s="17"/>
      <c r="D42" s="17"/>
      <c r="E42" s="17"/>
      <c r="F42" s="17"/>
      <c r="G42" s="17"/>
      <c r="H42" s="17"/>
      <c r="I42" s="17"/>
      <c r="J42" s="17"/>
      <c r="K42" s="17"/>
      <c r="L42" s="28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1:31" ht="14.45" customHeight="1" x14ac:dyDescent="0.15">
      <c r="B43" s="5"/>
      <c r="L43" s="5"/>
    </row>
    <row r="44" spans="1:31" ht="14.45" customHeight="1" x14ac:dyDescent="0.15">
      <c r="B44" s="5"/>
      <c r="L44" s="5"/>
    </row>
    <row r="45" spans="1:31" ht="14.45" customHeight="1" x14ac:dyDescent="0.15">
      <c r="B45" s="5"/>
      <c r="L45" s="5"/>
    </row>
    <row r="46" spans="1:31" ht="14.45" customHeight="1" x14ac:dyDescent="0.15">
      <c r="B46" s="5"/>
      <c r="L46" s="5"/>
    </row>
    <row r="47" spans="1:31" ht="14.45" customHeight="1" x14ac:dyDescent="0.15">
      <c r="B47" s="5"/>
      <c r="L47" s="5"/>
    </row>
    <row r="48" spans="1:31" ht="14.45" customHeight="1" x14ac:dyDescent="0.15">
      <c r="B48" s="5"/>
      <c r="L48" s="5"/>
    </row>
    <row r="49" spans="1:31" ht="14.45" customHeight="1" x14ac:dyDescent="0.15">
      <c r="B49" s="5"/>
      <c r="L49" s="5"/>
    </row>
    <row r="50" spans="1:31" s="19" customFormat="1" ht="14.45" customHeight="1" x14ac:dyDescent="0.15">
      <c r="B50" s="28"/>
      <c r="D50" s="29" t="s">
        <v>48</v>
      </c>
      <c r="E50" s="30"/>
      <c r="F50" s="30"/>
      <c r="G50" s="29" t="s">
        <v>49</v>
      </c>
      <c r="H50" s="30"/>
      <c r="I50" s="30"/>
      <c r="J50" s="30"/>
      <c r="K50" s="30"/>
      <c r="L50" s="28"/>
    </row>
    <row r="51" spans="1:31" x14ac:dyDescent="0.15">
      <c r="B51" s="5"/>
      <c r="L51" s="5"/>
    </row>
    <row r="52" spans="1:31" x14ac:dyDescent="0.15">
      <c r="B52" s="5"/>
      <c r="L52" s="5"/>
    </row>
    <row r="53" spans="1:31" x14ac:dyDescent="0.15">
      <c r="B53" s="5"/>
      <c r="L53" s="5"/>
    </row>
    <row r="54" spans="1:31" x14ac:dyDescent="0.15">
      <c r="B54" s="5"/>
      <c r="L54" s="5"/>
    </row>
    <row r="55" spans="1:31" x14ac:dyDescent="0.15">
      <c r="B55" s="5"/>
      <c r="L55" s="5"/>
    </row>
    <row r="56" spans="1:31" x14ac:dyDescent="0.15">
      <c r="B56" s="5"/>
      <c r="L56" s="5"/>
    </row>
    <row r="57" spans="1:31" x14ac:dyDescent="0.15">
      <c r="B57" s="5"/>
      <c r="L57" s="5"/>
    </row>
    <row r="58" spans="1:31" x14ac:dyDescent="0.15">
      <c r="B58" s="5"/>
      <c r="L58" s="5"/>
    </row>
    <row r="59" spans="1:31" x14ac:dyDescent="0.15">
      <c r="B59" s="5"/>
      <c r="L59" s="5"/>
    </row>
    <row r="60" spans="1:31" x14ac:dyDescent="0.15">
      <c r="B60" s="5"/>
      <c r="L60" s="5"/>
    </row>
    <row r="61" spans="1:31" s="19" customFormat="1" ht="12.75" x14ac:dyDescent="0.15">
      <c r="A61" s="17"/>
      <c r="B61" s="18"/>
      <c r="C61" s="17"/>
      <c r="D61" s="31" t="s">
        <v>50</v>
      </c>
      <c r="E61" s="21"/>
      <c r="F61" s="111" t="s">
        <v>51</v>
      </c>
      <c r="G61" s="31" t="s">
        <v>50</v>
      </c>
      <c r="H61" s="21"/>
      <c r="I61" s="21"/>
      <c r="J61" s="112" t="s">
        <v>51</v>
      </c>
      <c r="K61" s="21"/>
      <c r="L61" s="28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31" x14ac:dyDescent="0.15">
      <c r="B62" s="5"/>
      <c r="L62" s="5"/>
    </row>
    <row r="63" spans="1:31" x14ac:dyDescent="0.15">
      <c r="B63" s="5"/>
      <c r="L63" s="5"/>
    </row>
    <row r="64" spans="1:31" x14ac:dyDescent="0.15">
      <c r="B64" s="5"/>
      <c r="L64" s="5"/>
    </row>
    <row r="65" spans="1:31" s="19" customFormat="1" ht="12.75" x14ac:dyDescent="0.15">
      <c r="A65" s="17"/>
      <c r="B65" s="18"/>
      <c r="C65" s="17"/>
      <c r="D65" s="29" t="s">
        <v>52</v>
      </c>
      <c r="E65" s="32"/>
      <c r="F65" s="32"/>
      <c r="G65" s="29" t="s">
        <v>53</v>
      </c>
      <c r="H65" s="32"/>
      <c r="I65" s="32"/>
      <c r="J65" s="32"/>
      <c r="K65" s="32"/>
      <c r="L65" s="28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x14ac:dyDescent="0.15">
      <c r="B66" s="5"/>
      <c r="L66" s="5"/>
    </row>
    <row r="67" spans="1:31" x14ac:dyDescent="0.15">
      <c r="B67" s="5"/>
      <c r="L67" s="5"/>
    </row>
    <row r="68" spans="1:31" x14ac:dyDescent="0.15">
      <c r="B68" s="5"/>
      <c r="L68" s="5"/>
    </row>
    <row r="69" spans="1:31" x14ac:dyDescent="0.15">
      <c r="B69" s="5"/>
      <c r="L69" s="5"/>
    </row>
    <row r="70" spans="1:31" x14ac:dyDescent="0.15">
      <c r="B70" s="5"/>
      <c r="L70" s="5"/>
    </row>
    <row r="71" spans="1:31" x14ac:dyDescent="0.15">
      <c r="B71" s="5"/>
      <c r="L71" s="5"/>
    </row>
    <row r="72" spans="1:31" x14ac:dyDescent="0.15">
      <c r="B72" s="5"/>
      <c r="L72" s="5"/>
    </row>
    <row r="73" spans="1:31" x14ac:dyDescent="0.15">
      <c r="B73" s="5"/>
      <c r="L73" s="5"/>
    </row>
    <row r="74" spans="1:31" x14ac:dyDescent="0.15">
      <c r="B74" s="5"/>
      <c r="L74" s="5"/>
    </row>
    <row r="75" spans="1:31" x14ac:dyDescent="0.15">
      <c r="B75" s="5"/>
      <c r="L75" s="5"/>
    </row>
    <row r="76" spans="1:31" s="19" customFormat="1" ht="12.75" x14ac:dyDescent="0.15">
      <c r="A76" s="17"/>
      <c r="B76" s="18"/>
      <c r="C76" s="17"/>
      <c r="D76" s="31" t="s">
        <v>50</v>
      </c>
      <c r="E76" s="21"/>
      <c r="F76" s="111" t="s">
        <v>51</v>
      </c>
      <c r="G76" s="31" t="s">
        <v>50</v>
      </c>
      <c r="H76" s="21"/>
      <c r="I76" s="21"/>
      <c r="J76" s="112" t="s">
        <v>51</v>
      </c>
      <c r="K76" s="21"/>
      <c r="L76" s="28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19" customFormat="1" ht="14.45" customHeight="1" x14ac:dyDescent="0.15">
      <c r="A77" s="17"/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28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81" spans="1:47" s="19" customFormat="1" ht="6.95" customHeight="1" x14ac:dyDescent="0.15">
      <c r="A81" s="17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28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47" s="19" customFormat="1" ht="24.95" customHeight="1" x14ac:dyDescent="0.15">
      <c r="A82" s="17"/>
      <c r="B82" s="18"/>
      <c r="C82" s="6" t="s">
        <v>148</v>
      </c>
      <c r="D82" s="17"/>
      <c r="E82" s="17"/>
      <c r="F82" s="17"/>
      <c r="G82" s="17"/>
      <c r="H82" s="17"/>
      <c r="I82" s="17"/>
      <c r="J82" s="17"/>
      <c r="K82" s="17"/>
      <c r="L82" s="28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47" s="19" customFormat="1" ht="6.95" customHeight="1" x14ac:dyDescent="0.15">
      <c r="A83" s="17"/>
      <c r="B83" s="18"/>
      <c r="C83" s="17"/>
      <c r="D83" s="17"/>
      <c r="E83" s="17"/>
      <c r="F83" s="17"/>
      <c r="G83" s="17"/>
      <c r="H83" s="17"/>
      <c r="I83" s="17"/>
      <c r="J83" s="17"/>
      <c r="K83" s="17"/>
      <c r="L83" s="28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47" s="19" customFormat="1" ht="12" customHeight="1" x14ac:dyDescent="0.15">
      <c r="A84" s="17"/>
      <c r="B84" s="18"/>
      <c r="C84" s="11" t="s">
        <v>14</v>
      </c>
      <c r="D84" s="17"/>
      <c r="E84" s="17"/>
      <c r="F84" s="17"/>
      <c r="G84" s="17"/>
      <c r="H84" s="17"/>
      <c r="I84" s="17"/>
      <c r="J84" s="17"/>
      <c r="K84" s="17"/>
      <c r="L84" s="28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47" s="19" customFormat="1" ht="16.5" customHeight="1" x14ac:dyDescent="0.15">
      <c r="A85" s="17"/>
      <c r="B85" s="18"/>
      <c r="C85" s="17"/>
      <c r="D85" s="17"/>
      <c r="E85" s="261" t="str">
        <f>E7</f>
        <v>ZB HaZZ Humenné, vybudovanie špeciálnej výsluchovej miestnosti</v>
      </c>
      <c r="F85" s="261"/>
      <c r="G85" s="261"/>
      <c r="H85" s="261"/>
      <c r="I85" s="17"/>
      <c r="J85" s="17"/>
      <c r="K85" s="17"/>
      <c r="L85" s="28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47" s="19" customFormat="1" ht="12" customHeight="1" x14ac:dyDescent="0.15">
      <c r="A86" s="17"/>
      <c r="B86" s="18"/>
      <c r="C86" s="11" t="s">
        <v>130</v>
      </c>
      <c r="D86" s="17"/>
      <c r="E86" s="17"/>
      <c r="F86" s="17"/>
      <c r="G86" s="17"/>
      <c r="H86" s="17"/>
      <c r="I86" s="17"/>
      <c r="J86" s="17"/>
      <c r="K86" s="17"/>
      <c r="L86" s="28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47" s="19" customFormat="1" ht="16.5" customHeight="1" x14ac:dyDescent="0.15">
      <c r="A87" s="17"/>
      <c r="B87" s="18"/>
      <c r="C87" s="17"/>
      <c r="D87" s="17"/>
      <c r="E87" s="248" t="str">
        <f>E9</f>
        <v>5-ELI - Elektroinštalácie</v>
      </c>
      <c r="F87" s="248"/>
      <c r="G87" s="248"/>
      <c r="H87" s="248"/>
      <c r="I87" s="17"/>
      <c r="J87" s="17"/>
      <c r="K87" s="17"/>
      <c r="L87" s="28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47" s="19" customFormat="1" ht="6.95" customHeight="1" x14ac:dyDescent="0.15">
      <c r="A88" s="17"/>
      <c r="B88" s="18"/>
      <c r="C88" s="17"/>
      <c r="D88" s="17"/>
      <c r="E88" s="17"/>
      <c r="F88" s="17"/>
      <c r="G88" s="17"/>
      <c r="H88" s="17"/>
      <c r="I88" s="17"/>
      <c r="J88" s="17"/>
      <c r="K88" s="17"/>
      <c r="L88" s="28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47" s="19" customFormat="1" ht="12" customHeight="1" x14ac:dyDescent="0.15">
      <c r="A89" s="17"/>
      <c r="B89" s="18"/>
      <c r="C89" s="11" t="s">
        <v>18</v>
      </c>
      <c r="D89" s="17"/>
      <c r="E89" s="17"/>
      <c r="F89" s="12" t="str">
        <f>F12</f>
        <v xml:space="preserve"> </v>
      </c>
      <c r="G89" s="17"/>
      <c r="H89" s="17"/>
      <c r="I89" s="11" t="s">
        <v>20</v>
      </c>
      <c r="J89" s="94" t="str">
        <f>IF(J12="","",J12)</f>
        <v/>
      </c>
      <c r="K89" s="17"/>
      <c r="L89" s="28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47" s="19" customFormat="1" ht="6.95" customHeight="1" x14ac:dyDescent="0.15">
      <c r="A90" s="17"/>
      <c r="B90" s="18"/>
      <c r="C90" s="17"/>
      <c r="D90" s="17"/>
      <c r="E90" s="17"/>
      <c r="F90" s="17"/>
      <c r="G90" s="17"/>
      <c r="H90" s="17"/>
      <c r="I90" s="17"/>
      <c r="J90" s="17"/>
      <c r="K90" s="17"/>
      <c r="L90" s="28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47" s="19" customFormat="1" ht="15.2" customHeight="1" x14ac:dyDescent="0.15">
      <c r="A91" s="17"/>
      <c r="B91" s="18"/>
      <c r="C91" s="11" t="s">
        <v>21</v>
      </c>
      <c r="D91" s="17"/>
      <c r="E91" s="17"/>
      <c r="F91" s="12" t="str">
        <f>E15</f>
        <v>MV SR</v>
      </c>
      <c r="G91" s="17"/>
      <c r="H91" s="17"/>
      <c r="I91" s="11" t="s">
        <v>28</v>
      </c>
      <c r="J91" s="113" t="str">
        <f>E21</f>
        <v xml:space="preserve"> </v>
      </c>
      <c r="K91" s="17"/>
      <c r="L91" s="28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47" s="19" customFormat="1" ht="15.2" customHeight="1" x14ac:dyDescent="0.15">
      <c r="A92" s="17"/>
      <c r="B92" s="18"/>
      <c r="C92" s="11" t="s">
        <v>25</v>
      </c>
      <c r="D92" s="17"/>
      <c r="E92" s="17"/>
      <c r="F92" s="12" t="str">
        <f>IF(E18="","",E18)</f>
        <v>Podľa výberu</v>
      </c>
      <c r="G92" s="17"/>
      <c r="H92" s="17"/>
      <c r="I92" s="11" t="s">
        <v>31</v>
      </c>
      <c r="J92" s="113" t="str">
        <f>E24</f>
        <v xml:space="preserve"> </v>
      </c>
      <c r="K92" s="17"/>
      <c r="L92" s="28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47" s="19" customFormat="1" ht="10.35" customHeight="1" x14ac:dyDescent="0.15">
      <c r="A93" s="17"/>
      <c r="B93" s="18"/>
      <c r="C93" s="17"/>
      <c r="D93" s="17"/>
      <c r="E93" s="17"/>
      <c r="F93" s="17"/>
      <c r="G93" s="17"/>
      <c r="H93" s="17"/>
      <c r="I93" s="17"/>
      <c r="J93" s="17"/>
      <c r="K93" s="17"/>
      <c r="L93" s="28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47" s="19" customFormat="1" ht="29.25" customHeight="1" x14ac:dyDescent="0.15">
      <c r="A94" s="17"/>
      <c r="B94" s="18"/>
      <c r="C94" s="114" t="s">
        <v>149</v>
      </c>
      <c r="D94" s="91"/>
      <c r="E94" s="91"/>
      <c r="F94" s="91"/>
      <c r="G94" s="91"/>
      <c r="H94" s="91"/>
      <c r="I94" s="91"/>
      <c r="J94" s="115" t="s">
        <v>150</v>
      </c>
      <c r="K94" s="91"/>
      <c r="L94" s="28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</row>
    <row r="95" spans="1:47" s="19" customFormat="1" ht="10.35" customHeight="1" x14ac:dyDescent="0.15">
      <c r="A95" s="17"/>
      <c r="B95" s="18"/>
      <c r="C95" s="17"/>
      <c r="D95" s="17"/>
      <c r="E95" s="17"/>
      <c r="F95" s="17"/>
      <c r="G95" s="17"/>
      <c r="H95" s="17"/>
      <c r="I95" s="17"/>
      <c r="J95" s="17"/>
      <c r="K95" s="17"/>
      <c r="L95" s="28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</row>
    <row r="96" spans="1:47" s="19" customFormat="1" ht="22.9" customHeight="1" x14ac:dyDescent="0.15">
      <c r="A96" s="17"/>
      <c r="B96" s="18"/>
      <c r="C96" s="116" t="s">
        <v>151</v>
      </c>
      <c r="D96" s="17"/>
      <c r="E96" s="17"/>
      <c r="F96" s="17"/>
      <c r="G96" s="17"/>
      <c r="H96" s="17"/>
      <c r="I96" s="17"/>
      <c r="J96" s="101">
        <f>J131</f>
        <v>0</v>
      </c>
      <c r="K96" s="17"/>
      <c r="L96" s="28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U96" s="2" t="s">
        <v>152</v>
      </c>
    </row>
    <row r="97" spans="1:65" s="117" customFormat="1" ht="24.95" customHeight="1" x14ac:dyDescent="0.15">
      <c r="B97" s="118"/>
      <c r="D97" s="119" t="s">
        <v>1090</v>
      </c>
      <c r="E97" s="120"/>
      <c r="F97" s="120"/>
      <c r="G97" s="120"/>
      <c r="H97" s="120"/>
      <c r="I97" s="120"/>
      <c r="J97" s="121">
        <f>J132</f>
        <v>0</v>
      </c>
      <c r="L97" s="118"/>
    </row>
    <row r="98" spans="1:65" s="122" customFormat="1" ht="19.899999999999999" customHeight="1" x14ac:dyDescent="0.15">
      <c r="B98" s="123"/>
      <c r="D98" s="124" t="s">
        <v>1091</v>
      </c>
      <c r="E98" s="125"/>
      <c r="F98" s="125"/>
      <c r="G98" s="125"/>
      <c r="H98" s="125"/>
      <c r="I98" s="125"/>
      <c r="J98" s="126">
        <f>J133</f>
        <v>0</v>
      </c>
      <c r="L98" s="123"/>
    </row>
    <row r="99" spans="1:65" s="117" customFormat="1" ht="24.95" customHeight="1" x14ac:dyDescent="0.15">
      <c r="B99" s="118"/>
      <c r="D99" s="119" t="s">
        <v>1092</v>
      </c>
      <c r="E99" s="120"/>
      <c r="F99" s="120"/>
      <c r="G99" s="120"/>
      <c r="H99" s="120"/>
      <c r="I99" s="120"/>
      <c r="J99" s="121">
        <f>J138</f>
        <v>0</v>
      </c>
      <c r="L99" s="118"/>
    </row>
    <row r="100" spans="1:65" s="122" customFormat="1" ht="19.899999999999999" customHeight="1" x14ac:dyDescent="0.15">
      <c r="B100" s="123"/>
      <c r="D100" s="124" t="s">
        <v>1093</v>
      </c>
      <c r="E100" s="125"/>
      <c r="F100" s="125"/>
      <c r="G100" s="125"/>
      <c r="H100" s="125"/>
      <c r="I100" s="125"/>
      <c r="J100" s="126">
        <f>J139</f>
        <v>0</v>
      </c>
      <c r="L100" s="123"/>
    </row>
    <row r="101" spans="1:65" s="117" customFormat="1" ht="24.95" customHeight="1" x14ac:dyDescent="0.15">
      <c r="B101" s="118"/>
      <c r="D101" s="119" t="s">
        <v>987</v>
      </c>
      <c r="E101" s="120"/>
      <c r="F101" s="120"/>
      <c r="G101" s="120"/>
      <c r="H101" s="120"/>
      <c r="I101" s="120"/>
      <c r="J101" s="121">
        <f>J200</f>
        <v>0</v>
      </c>
      <c r="L101" s="118"/>
    </row>
    <row r="102" spans="1:65" s="19" customFormat="1" ht="21.95" customHeight="1" x14ac:dyDescent="0.15">
      <c r="A102" s="17"/>
      <c r="B102" s="18"/>
      <c r="C102" s="17"/>
      <c r="D102" s="17"/>
      <c r="E102" s="17"/>
      <c r="F102" s="17"/>
      <c r="G102" s="17"/>
      <c r="H102" s="17"/>
      <c r="I102" s="17"/>
      <c r="J102" s="17"/>
      <c r="K102" s="17"/>
      <c r="L102" s="28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</row>
    <row r="103" spans="1:65" s="19" customFormat="1" ht="6.95" customHeight="1" x14ac:dyDescent="0.15">
      <c r="A103" s="17"/>
      <c r="B103" s="18"/>
      <c r="C103" s="17"/>
      <c r="D103" s="17"/>
      <c r="E103" s="17"/>
      <c r="F103" s="17"/>
      <c r="G103" s="17"/>
      <c r="H103" s="17"/>
      <c r="I103" s="17"/>
      <c r="J103" s="17"/>
      <c r="K103" s="17"/>
      <c r="L103" s="28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</row>
    <row r="104" spans="1:65" s="19" customFormat="1" ht="29.25" customHeight="1" x14ac:dyDescent="0.15">
      <c r="A104" s="17"/>
      <c r="B104" s="18"/>
      <c r="C104" s="116" t="s">
        <v>176</v>
      </c>
      <c r="D104" s="17"/>
      <c r="E104" s="17"/>
      <c r="F104" s="17"/>
      <c r="G104" s="17"/>
      <c r="H104" s="17"/>
      <c r="I104" s="17"/>
      <c r="J104" s="127">
        <f>ROUND(J105 + J106 + J107 + J108 + J109 + J110,2)</f>
        <v>0</v>
      </c>
      <c r="K104" s="17"/>
      <c r="L104" s="28"/>
      <c r="N104" s="128" t="s">
        <v>39</v>
      </c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</row>
    <row r="105" spans="1:65" s="19" customFormat="1" ht="18" customHeight="1" x14ac:dyDescent="0.15">
      <c r="A105" s="17"/>
      <c r="B105" s="129"/>
      <c r="C105" s="130"/>
      <c r="D105" s="231" t="s">
        <v>177</v>
      </c>
      <c r="E105" s="231"/>
      <c r="F105" s="231"/>
      <c r="G105" s="130"/>
      <c r="H105" s="130"/>
      <c r="I105" s="130"/>
      <c r="J105" s="131">
        <v>0</v>
      </c>
      <c r="K105" s="130"/>
      <c r="L105" s="132"/>
      <c r="M105" s="133"/>
      <c r="N105" s="134" t="s">
        <v>41</v>
      </c>
      <c r="O105" s="133"/>
      <c r="P105" s="133"/>
      <c r="Q105" s="133"/>
      <c r="R105" s="133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3"/>
      <c r="AG105" s="133"/>
      <c r="AH105" s="133"/>
      <c r="AI105" s="133"/>
      <c r="AJ105" s="133"/>
      <c r="AK105" s="133"/>
      <c r="AL105" s="133"/>
      <c r="AM105" s="133"/>
      <c r="AN105" s="133"/>
      <c r="AO105" s="133"/>
      <c r="AP105" s="133"/>
      <c r="AQ105" s="133"/>
      <c r="AR105" s="133"/>
      <c r="AS105" s="133"/>
      <c r="AT105" s="133"/>
      <c r="AU105" s="133"/>
      <c r="AV105" s="133"/>
      <c r="AW105" s="133"/>
      <c r="AX105" s="133"/>
      <c r="AY105" s="135" t="s">
        <v>178</v>
      </c>
      <c r="AZ105" s="133"/>
      <c r="BA105" s="133"/>
      <c r="BB105" s="133"/>
      <c r="BC105" s="133"/>
      <c r="BD105" s="133"/>
      <c r="BE105" s="136">
        <f t="shared" ref="BE105:BE110" si="0">IF(N105="základná",J105,0)</f>
        <v>0</v>
      </c>
      <c r="BF105" s="136">
        <f t="shared" ref="BF105:BF110" si="1">IF(N105="znížená",J105,0)</f>
        <v>0</v>
      </c>
      <c r="BG105" s="136">
        <f t="shared" ref="BG105:BG110" si="2">IF(N105="zákl. prenesená",J105,0)</f>
        <v>0</v>
      </c>
      <c r="BH105" s="136">
        <f t="shared" ref="BH105:BH110" si="3">IF(N105="zníž. prenesená",J105,0)</f>
        <v>0</v>
      </c>
      <c r="BI105" s="136">
        <f t="shared" ref="BI105:BI110" si="4">IF(N105="nulová",J105,0)</f>
        <v>0</v>
      </c>
      <c r="BJ105" s="135" t="s">
        <v>112</v>
      </c>
      <c r="BK105" s="133"/>
      <c r="BL105" s="133"/>
      <c r="BM105" s="133"/>
    </row>
    <row r="106" spans="1:65" s="19" customFormat="1" ht="18" customHeight="1" x14ac:dyDescent="0.15">
      <c r="A106" s="17"/>
      <c r="B106" s="129"/>
      <c r="C106" s="130"/>
      <c r="D106" s="231" t="s">
        <v>179</v>
      </c>
      <c r="E106" s="231"/>
      <c r="F106" s="231"/>
      <c r="G106" s="130"/>
      <c r="H106" s="130"/>
      <c r="I106" s="130"/>
      <c r="J106" s="131">
        <v>0</v>
      </c>
      <c r="K106" s="130"/>
      <c r="L106" s="132"/>
      <c r="M106" s="133"/>
      <c r="N106" s="134" t="s">
        <v>41</v>
      </c>
      <c r="O106" s="133"/>
      <c r="P106" s="133"/>
      <c r="Q106" s="133"/>
      <c r="R106" s="133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3"/>
      <c r="AG106" s="133"/>
      <c r="AH106" s="133"/>
      <c r="AI106" s="133"/>
      <c r="AJ106" s="133"/>
      <c r="AK106" s="133"/>
      <c r="AL106" s="133"/>
      <c r="AM106" s="133"/>
      <c r="AN106" s="133"/>
      <c r="AO106" s="133"/>
      <c r="AP106" s="133"/>
      <c r="AQ106" s="133"/>
      <c r="AR106" s="133"/>
      <c r="AS106" s="133"/>
      <c r="AT106" s="133"/>
      <c r="AU106" s="133"/>
      <c r="AV106" s="133"/>
      <c r="AW106" s="133"/>
      <c r="AX106" s="133"/>
      <c r="AY106" s="135" t="s">
        <v>178</v>
      </c>
      <c r="AZ106" s="133"/>
      <c r="BA106" s="133"/>
      <c r="BB106" s="133"/>
      <c r="BC106" s="133"/>
      <c r="BD106" s="133"/>
      <c r="BE106" s="136">
        <f t="shared" si="0"/>
        <v>0</v>
      </c>
      <c r="BF106" s="136">
        <f t="shared" si="1"/>
        <v>0</v>
      </c>
      <c r="BG106" s="136">
        <f t="shared" si="2"/>
        <v>0</v>
      </c>
      <c r="BH106" s="136">
        <f t="shared" si="3"/>
        <v>0</v>
      </c>
      <c r="BI106" s="136">
        <f t="shared" si="4"/>
        <v>0</v>
      </c>
      <c r="BJ106" s="135" t="s">
        <v>112</v>
      </c>
      <c r="BK106" s="133"/>
      <c r="BL106" s="133"/>
      <c r="BM106" s="133"/>
    </row>
    <row r="107" spans="1:65" s="19" customFormat="1" ht="18" customHeight="1" x14ac:dyDescent="0.15">
      <c r="A107" s="17"/>
      <c r="B107" s="129"/>
      <c r="C107" s="130"/>
      <c r="D107" s="231" t="s">
        <v>180</v>
      </c>
      <c r="E107" s="231"/>
      <c r="F107" s="231"/>
      <c r="G107" s="130"/>
      <c r="H107" s="130"/>
      <c r="I107" s="130"/>
      <c r="J107" s="131">
        <v>0</v>
      </c>
      <c r="K107" s="130"/>
      <c r="L107" s="132"/>
      <c r="M107" s="133"/>
      <c r="N107" s="134" t="s">
        <v>41</v>
      </c>
      <c r="O107" s="133"/>
      <c r="P107" s="133"/>
      <c r="Q107" s="133"/>
      <c r="R107" s="133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5" t="s">
        <v>178</v>
      </c>
      <c r="AZ107" s="133"/>
      <c r="BA107" s="133"/>
      <c r="BB107" s="133"/>
      <c r="BC107" s="133"/>
      <c r="BD107" s="133"/>
      <c r="BE107" s="136">
        <f t="shared" si="0"/>
        <v>0</v>
      </c>
      <c r="BF107" s="136">
        <f t="shared" si="1"/>
        <v>0</v>
      </c>
      <c r="BG107" s="136">
        <f t="shared" si="2"/>
        <v>0</v>
      </c>
      <c r="BH107" s="136">
        <f t="shared" si="3"/>
        <v>0</v>
      </c>
      <c r="BI107" s="136">
        <f t="shared" si="4"/>
        <v>0</v>
      </c>
      <c r="BJ107" s="135" t="s">
        <v>112</v>
      </c>
      <c r="BK107" s="133"/>
      <c r="BL107" s="133"/>
      <c r="BM107" s="133"/>
    </row>
    <row r="108" spans="1:65" s="19" customFormat="1" ht="18" customHeight="1" x14ac:dyDescent="0.15">
      <c r="A108" s="17"/>
      <c r="B108" s="129"/>
      <c r="C108" s="130"/>
      <c r="D108" s="231" t="s">
        <v>181</v>
      </c>
      <c r="E108" s="231"/>
      <c r="F108" s="231"/>
      <c r="G108" s="130"/>
      <c r="H108" s="130"/>
      <c r="I108" s="130"/>
      <c r="J108" s="131">
        <v>0</v>
      </c>
      <c r="K108" s="130"/>
      <c r="L108" s="132"/>
      <c r="M108" s="133"/>
      <c r="N108" s="134" t="s">
        <v>41</v>
      </c>
      <c r="O108" s="133"/>
      <c r="P108" s="133"/>
      <c r="Q108" s="133"/>
      <c r="R108" s="133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3"/>
      <c r="AG108" s="133"/>
      <c r="AH108" s="133"/>
      <c r="AI108" s="133"/>
      <c r="AJ108" s="133"/>
      <c r="AK108" s="133"/>
      <c r="AL108" s="133"/>
      <c r="AM108" s="133"/>
      <c r="AN108" s="133"/>
      <c r="AO108" s="133"/>
      <c r="AP108" s="133"/>
      <c r="AQ108" s="133"/>
      <c r="AR108" s="133"/>
      <c r="AS108" s="133"/>
      <c r="AT108" s="133"/>
      <c r="AU108" s="133"/>
      <c r="AV108" s="133"/>
      <c r="AW108" s="133"/>
      <c r="AX108" s="133"/>
      <c r="AY108" s="135" t="s">
        <v>178</v>
      </c>
      <c r="AZ108" s="133"/>
      <c r="BA108" s="133"/>
      <c r="BB108" s="133"/>
      <c r="BC108" s="133"/>
      <c r="BD108" s="133"/>
      <c r="BE108" s="136">
        <f t="shared" si="0"/>
        <v>0</v>
      </c>
      <c r="BF108" s="136">
        <f t="shared" si="1"/>
        <v>0</v>
      </c>
      <c r="BG108" s="136">
        <f t="shared" si="2"/>
        <v>0</v>
      </c>
      <c r="BH108" s="136">
        <f t="shared" si="3"/>
        <v>0</v>
      </c>
      <c r="BI108" s="136">
        <f t="shared" si="4"/>
        <v>0</v>
      </c>
      <c r="BJ108" s="135" t="s">
        <v>112</v>
      </c>
      <c r="BK108" s="133"/>
      <c r="BL108" s="133"/>
      <c r="BM108" s="133"/>
    </row>
    <row r="109" spans="1:65" s="19" customFormat="1" ht="18" customHeight="1" x14ac:dyDescent="0.15">
      <c r="A109" s="17"/>
      <c r="B109" s="129"/>
      <c r="C109" s="130"/>
      <c r="D109" s="231" t="s">
        <v>182</v>
      </c>
      <c r="E109" s="231"/>
      <c r="F109" s="231"/>
      <c r="G109" s="130"/>
      <c r="H109" s="130"/>
      <c r="I109" s="130"/>
      <c r="J109" s="131">
        <v>0</v>
      </c>
      <c r="K109" s="130"/>
      <c r="L109" s="132"/>
      <c r="M109" s="133"/>
      <c r="N109" s="134" t="s">
        <v>41</v>
      </c>
      <c r="O109" s="133"/>
      <c r="P109" s="133"/>
      <c r="Q109" s="133"/>
      <c r="R109" s="133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3"/>
      <c r="AG109" s="133"/>
      <c r="AH109" s="133"/>
      <c r="AI109" s="133"/>
      <c r="AJ109" s="133"/>
      <c r="AK109" s="133"/>
      <c r="AL109" s="133"/>
      <c r="AM109" s="133"/>
      <c r="AN109" s="133"/>
      <c r="AO109" s="133"/>
      <c r="AP109" s="133"/>
      <c r="AQ109" s="133"/>
      <c r="AR109" s="133"/>
      <c r="AS109" s="133"/>
      <c r="AT109" s="133"/>
      <c r="AU109" s="133"/>
      <c r="AV109" s="133"/>
      <c r="AW109" s="133"/>
      <c r="AX109" s="133"/>
      <c r="AY109" s="135" t="s">
        <v>178</v>
      </c>
      <c r="AZ109" s="133"/>
      <c r="BA109" s="133"/>
      <c r="BB109" s="133"/>
      <c r="BC109" s="133"/>
      <c r="BD109" s="133"/>
      <c r="BE109" s="136">
        <f t="shared" si="0"/>
        <v>0</v>
      </c>
      <c r="BF109" s="136">
        <f t="shared" si="1"/>
        <v>0</v>
      </c>
      <c r="BG109" s="136">
        <f t="shared" si="2"/>
        <v>0</v>
      </c>
      <c r="BH109" s="136">
        <f t="shared" si="3"/>
        <v>0</v>
      </c>
      <c r="BI109" s="136">
        <f t="shared" si="4"/>
        <v>0</v>
      </c>
      <c r="BJ109" s="135" t="s">
        <v>112</v>
      </c>
      <c r="BK109" s="133"/>
      <c r="BL109" s="133"/>
      <c r="BM109" s="133"/>
    </row>
    <row r="110" spans="1:65" s="19" customFormat="1" ht="18" customHeight="1" x14ac:dyDescent="0.15">
      <c r="A110" s="17"/>
      <c r="B110" s="129"/>
      <c r="C110" s="130"/>
      <c r="D110" s="137" t="s">
        <v>183</v>
      </c>
      <c r="E110" s="130"/>
      <c r="F110" s="130"/>
      <c r="G110" s="130"/>
      <c r="H110" s="130"/>
      <c r="I110" s="130"/>
      <c r="J110" s="131">
        <f>ROUND(J30*T110,2)</f>
        <v>0</v>
      </c>
      <c r="K110" s="130"/>
      <c r="L110" s="132"/>
      <c r="M110" s="133"/>
      <c r="N110" s="134" t="s">
        <v>41</v>
      </c>
      <c r="O110" s="133"/>
      <c r="P110" s="133"/>
      <c r="Q110" s="133"/>
      <c r="R110" s="133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5" t="s">
        <v>184</v>
      </c>
      <c r="AZ110" s="133"/>
      <c r="BA110" s="133"/>
      <c r="BB110" s="133"/>
      <c r="BC110" s="133"/>
      <c r="BD110" s="133"/>
      <c r="BE110" s="136">
        <f t="shared" si="0"/>
        <v>0</v>
      </c>
      <c r="BF110" s="136">
        <f t="shared" si="1"/>
        <v>0</v>
      </c>
      <c r="BG110" s="136">
        <f t="shared" si="2"/>
        <v>0</v>
      </c>
      <c r="BH110" s="136">
        <f t="shared" si="3"/>
        <v>0</v>
      </c>
      <c r="BI110" s="136">
        <f t="shared" si="4"/>
        <v>0</v>
      </c>
      <c r="BJ110" s="135" t="s">
        <v>112</v>
      </c>
      <c r="BK110" s="133"/>
      <c r="BL110" s="133"/>
      <c r="BM110" s="133"/>
    </row>
    <row r="111" spans="1:65" s="19" customFormat="1" x14ac:dyDescent="0.15">
      <c r="A111" s="17"/>
      <c r="B111" s="18"/>
      <c r="C111" s="17"/>
      <c r="D111" s="17"/>
      <c r="E111" s="17"/>
      <c r="F111" s="17"/>
      <c r="G111" s="17"/>
      <c r="H111" s="17"/>
      <c r="I111" s="17"/>
      <c r="J111" s="17"/>
      <c r="K111" s="17"/>
      <c r="L111" s="28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</row>
    <row r="112" spans="1:65" s="19" customFormat="1" ht="29.25" customHeight="1" x14ac:dyDescent="0.15">
      <c r="A112" s="17"/>
      <c r="B112" s="18"/>
      <c r="C112" s="90" t="s">
        <v>108</v>
      </c>
      <c r="D112" s="91"/>
      <c r="E112" s="91"/>
      <c r="F112" s="91"/>
      <c r="G112" s="91"/>
      <c r="H112" s="91"/>
      <c r="I112" s="91"/>
      <c r="J112" s="138">
        <f>ROUND(J96+J104,2)</f>
        <v>0</v>
      </c>
      <c r="K112" s="91"/>
      <c r="L112" s="28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</row>
    <row r="113" spans="1:31" s="19" customFormat="1" ht="6.95" customHeight="1" x14ac:dyDescent="0.15">
      <c r="A113" s="17"/>
      <c r="B113" s="33"/>
      <c r="C113" s="34"/>
      <c r="D113" s="34"/>
      <c r="E113" s="34"/>
      <c r="F113" s="34"/>
      <c r="G113" s="34"/>
      <c r="H113" s="34"/>
      <c r="I113" s="34"/>
      <c r="J113" s="34"/>
      <c r="K113" s="34"/>
      <c r="L113" s="28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</row>
    <row r="117" spans="1:31" s="19" customFormat="1" ht="6.95" customHeight="1" x14ac:dyDescent="0.15">
      <c r="A117" s="17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28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</row>
    <row r="118" spans="1:31" s="19" customFormat="1" ht="24.95" customHeight="1" x14ac:dyDescent="0.15">
      <c r="A118" s="17"/>
      <c r="B118" s="18"/>
      <c r="C118" s="6" t="s">
        <v>185</v>
      </c>
      <c r="D118" s="17"/>
      <c r="E118" s="17"/>
      <c r="F118" s="17"/>
      <c r="G118" s="17"/>
      <c r="H118" s="17"/>
      <c r="I118" s="17"/>
      <c r="J118" s="17"/>
      <c r="K118" s="17"/>
      <c r="L118" s="28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</row>
    <row r="119" spans="1:31" s="19" customFormat="1" ht="6.95" customHeight="1" x14ac:dyDescent="0.15">
      <c r="A119" s="17"/>
      <c r="B119" s="18"/>
      <c r="C119" s="17"/>
      <c r="D119" s="17"/>
      <c r="E119" s="17"/>
      <c r="F119" s="17"/>
      <c r="G119" s="17"/>
      <c r="H119" s="17"/>
      <c r="I119" s="17"/>
      <c r="J119" s="17"/>
      <c r="K119" s="17"/>
      <c r="L119" s="28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</row>
    <row r="120" spans="1:31" s="19" customFormat="1" ht="12" customHeight="1" x14ac:dyDescent="0.15">
      <c r="A120" s="17"/>
      <c r="B120" s="18"/>
      <c r="C120" s="11" t="s">
        <v>14</v>
      </c>
      <c r="D120" s="17"/>
      <c r="E120" s="17"/>
      <c r="F120" s="17"/>
      <c r="G120" s="17"/>
      <c r="H120" s="17"/>
      <c r="I120" s="17"/>
      <c r="J120" s="17"/>
      <c r="K120" s="17"/>
      <c r="L120" s="28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</row>
    <row r="121" spans="1:31" s="19" customFormat="1" ht="16.5" customHeight="1" x14ac:dyDescent="0.15">
      <c r="A121" s="17"/>
      <c r="B121" s="18"/>
      <c r="C121" s="17"/>
      <c r="D121" s="17"/>
      <c r="E121" s="261" t="str">
        <f>E7</f>
        <v>ZB HaZZ Humenné, vybudovanie špeciálnej výsluchovej miestnosti</v>
      </c>
      <c r="F121" s="261"/>
      <c r="G121" s="261"/>
      <c r="H121" s="261"/>
      <c r="I121" s="17"/>
      <c r="J121" s="17"/>
      <c r="K121" s="17"/>
      <c r="L121" s="28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</row>
    <row r="122" spans="1:31" s="19" customFormat="1" ht="12" customHeight="1" x14ac:dyDescent="0.15">
      <c r="A122" s="17"/>
      <c r="B122" s="18"/>
      <c r="C122" s="11" t="s">
        <v>130</v>
      </c>
      <c r="D122" s="17"/>
      <c r="E122" s="17"/>
      <c r="F122" s="17"/>
      <c r="G122" s="17"/>
      <c r="H122" s="17"/>
      <c r="I122" s="17"/>
      <c r="J122" s="17"/>
      <c r="K122" s="17"/>
      <c r="L122" s="28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</row>
    <row r="123" spans="1:31" s="19" customFormat="1" ht="16.5" customHeight="1" x14ac:dyDescent="0.15">
      <c r="A123" s="17"/>
      <c r="B123" s="18"/>
      <c r="C123" s="17"/>
      <c r="D123" s="17"/>
      <c r="E123" s="248" t="str">
        <f>E9</f>
        <v>5-ELI - Elektroinštalácie</v>
      </c>
      <c r="F123" s="248"/>
      <c r="G123" s="248"/>
      <c r="H123" s="248"/>
      <c r="I123" s="17"/>
      <c r="J123" s="17"/>
      <c r="K123" s="17"/>
      <c r="L123" s="28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</row>
    <row r="124" spans="1:31" s="19" customFormat="1" ht="6.95" customHeight="1" x14ac:dyDescent="0.15">
      <c r="A124" s="17"/>
      <c r="B124" s="18"/>
      <c r="C124" s="17"/>
      <c r="D124" s="17"/>
      <c r="E124" s="17"/>
      <c r="F124" s="17"/>
      <c r="G124" s="17"/>
      <c r="H124" s="17"/>
      <c r="I124" s="17"/>
      <c r="J124" s="17"/>
      <c r="K124" s="17"/>
      <c r="L124" s="28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</row>
    <row r="125" spans="1:31" s="19" customFormat="1" ht="12" customHeight="1" x14ac:dyDescent="0.15">
      <c r="A125" s="17"/>
      <c r="B125" s="18"/>
      <c r="C125" s="11" t="s">
        <v>18</v>
      </c>
      <c r="D125" s="17"/>
      <c r="E125" s="17"/>
      <c r="F125" s="12" t="str">
        <f>F12</f>
        <v xml:space="preserve"> </v>
      </c>
      <c r="G125" s="17"/>
      <c r="H125" s="17"/>
      <c r="I125" s="11" t="s">
        <v>20</v>
      </c>
      <c r="J125" s="94" t="str">
        <f>IF(J12="","",J12)</f>
        <v/>
      </c>
      <c r="K125" s="17"/>
      <c r="L125" s="28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</row>
    <row r="126" spans="1:31" s="19" customFormat="1" ht="6.95" customHeight="1" x14ac:dyDescent="0.15">
      <c r="A126" s="17"/>
      <c r="B126" s="18"/>
      <c r="C126" s="17"/>
      <c r="D126" s="17"/>
      <c r="E126" s="17"/>
      <c r="F126" s="17"/>
      <c r="G126" s="17"/>
      <c r="H126" s="17"/>
      <c r="I126" s="17"/>
      <c r="J126" s="17"/>
      <c r="K126" s="17"/>
      <c r="L126" s="28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</row>
    <row r="127" spans="1:31" s="19" customFormat="1" ht="15.2" customHeight="1" x14ac:dyDescent="0.15">
      <c r="A127" s="17"/>
      <c r="B127" s="18"/>
      <c r="C127" s="11" t="s">
        <v>21</v>
      </c>
      <c r="D127" s="17"/>
      <c r="E127" s="17"/>
      <c r="F127" s="12" t="str">
        <f>E15</f>
        <v>MV SR</v>
      </c>
      <c r="G127" s="17"/>
      <c r="H127" s="17"/>
      <c r="I127" s="11" t="s">
        <v>28</v>
      </c>
      <c r="J127" s="113" t="str">
        <f>E21</f>
        <v xml:space="preserve"> </v>
      </c>
      <c r="K127" s="17"/>
      <c r="L127" s="28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</row>
    <row r="128" spans="1:31" s="19" customFormat="1" ht="15.2" customHeight="1" x14ac:dyDescent="0.15">
      <c r="A128" s="17"/>
      <c r="B128" s="18"/>
      <c r="C128" s="11" t="s">
        <v>25</v>
      </c>
      <c r="D128" s="17"/>
      <c r="E128" s="17"/>
      <c r="F128" s="12" t="str">
        <f>IF(E18="","",E18)</f>
        <v>Podľa výberu</v>
      </c>
      <c r="G128" s="17"/>
      <c r="H128" s="17"/>
      <c r="I128" s="11" t="s">
        <v>31</v>
      </c>
      <c r="J128" s="113" t="str">
        <f>E24</f>
        <v xml:space="preserve"> </v>
      </c>
      <c r="K128" s="17"/>
      <c r="L128" s="28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</row>
    <row r="129" spans="1:65" s="19" customFormat="1" ht="10.35" customHeight="1" x14ac:dyDescent="0.15">
      <c r="A129" s="17"/>
      <c r="B129" s="18"/>
      <c r="C129" s="17"/>
      <c r="D129" s="17"/>
      <c r="E129" s="17"/>
      <c r="F129" s="17"/>
      <c r="G129" s="17"/>
      <c r="H129" s="17"/>
      <c r="I129" s="17"/>
      <c r="J129" s="17"/>
      <c r="K129" s="17"/>
      <c r="L129" s="28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</row>
    <row r="130" spans="1:65" s="146" customFormat="1" ht="29.25" customHeight="1" x14ac:dyDescent="0.15">
      <c r="A130" s="139"/>
      <c r="B130" s="140"/>
      <c r="C130" s="141" t="s">
        <v>186</v>
      </c>
      <c r="D130" s="142" t="s">
        <v>61</v>
      </c>
      <c r="E130" s="142" t="s">
        <v>57</v>
      </c>
      <c r="F130" s="142" t="s">
        <v>58</v>
      </c>
      <c r="G130" s="142" t="s">
        <v>187</v>
      </c>
      <c r="H130" s="142" t="s">
        <v>188</v>
      </c>
      <c r="I130" s="142" t="s">
        <v>189</v>
      </c>
      <c r="J130" s="143" t="s">
        <v>150</v>
      </c>
      <c r="K130" s="144" t="s">
        <v>190</v>
      </c>
      <c r="L130" s="145"/>
      <c r="M130" s="50"/>
      <c r="N130" s="51" t="s">
        <v>39</v>
      </c>
      <c r="O130" s="51" t="s">
        <v>191</v>
      </c>
      <c r="P130" s="51" t="s">
        <v>192</v>
      </c>
      <c r="Q130" s="51" t="s">
        <v>193</v>
      </c>
      <c r="R130" s="51" t="s">
        <v>194</v>
      </c>
      <c r="S130" s="51" t="s">
        <v>195</v>
      </c>
      <c r="T130" s="52" t="s">
        <v>196</v>
      </c>
      <c r="U130" s="139"/>
      <c r="V130" s="139"/>
      <c r="W130" s="139"/>
      <c r="X130" s="139"/>
      <c r="Y130" s="139"/>
      <c r="Z130" s="139"/>
      <c r="AA130" s="139"/>
      <c r="AB130" s="139"/>
      <c r="AC130" s="139"/>
      <c r="AD130" s="139"/>
      <c r="AE130" s="139"/>
    </row>
    <row r="131" spans="1:65" s="19" customFormat="1" ht="22.9" customHeight="1" x14ac:dyDescent="0.2">
      <c r="A131" s="17"/>
      <c r="B131" s="18"/>
      <c r="C131" s="58" t="s">
        <v>147</v>
      </c>
      <c r="D131" s="17"/>
      <c r="E131" s="17"/>
      <c r="F131" s="17"/>
      <c r="G131" s="17"/>
      <c r="H131" s="17"/>
      <c r="I131" s="17"/>
      <c r="J131" s="147">
        <f>BK131</f>
        <v>0</v>
      </c>
      <c r="K131" s="17"/>
      <c r="L131" s="18"/>
      <c r="M131" s="53"/>
      <c r="N131" s="44"/>
      <c r="O131" s="54"/>
      <c r="P131" s="148">
        <f>P132+P138+P200</f>
        <v>0</v>
      </c>
      <c r="Q131" s="54"/>
      <c r="R131" s="148">
        <f>R132+R138+R200</f>
        <v>0.12141</v>
      </c>
      <c r="S131" s="54"/>
      <c r="T131" s="149">
        <f>T132+T138+T200</f>
        <v>0</v>
      </c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T131" s="2" t="s">
        <v>75</v>
      </c>
      <c r="AU131" s="2" t="s">
        <v>152</v>
      </c>
      <c r="BK131" s="150">
        <f>BK132+BK138+BK200</f>
        <v>0</v>
      </c>
    </row>
    <row r="132" spans="1:65" s="151" customFormat="1" ht="25.9" customHeight="1" x14ac:dyDescent="0.2">
      <c r="B132" s="152"/>
      <c r="D132" s="153" t="s">
        <v>75</v>
      </c>
      <c r="E132" s="154" t="s">
        <v>197</v>
      </c>
      <c r="F132" s="154" t="s">
        <v>1094</v>
      </c>
      <c r="I132" s="155"/>
      <c r="J132" s="156">
        <f>BK132</f>
        <v>0</v>
      </c>
      <c r="L132" s="152"/>
      <c r="M132" s="157"/>
      <c r="N132" s="158"/>
      <c r="O132" s="158"/>
      <c r="P132" s="159">
        <f>P133</f>
        <v>0</v>
      </c>
      <c r="Q132" s="158"/>
      <c r="R132" s="159">
        <f>R133</f>
        <v>0</v>
      </c>
      <c r="S132" s="158"/>
      <c r="T132" s="160">
        <f>T133</f>
        <v>0</v>
      </c>
      <c r="AR132" s="153" t="s">
        <v>84</v>
      </c>
      <c r="AT132" s="161" t="s">
        <v>75</v>
      </c>
      <c r="AU132" s="161" t="s">
        <v>76</v>
      </c>
      <c r="AY132" s="153" t="s">
        <v>199</v>
      </c>
      <c r="BK132" s="162">
        <f>BK133</f>
        <v>0</v>
      </c>
    </row>
    <row r="133" spans="1:65" s="151" customFormat="1" ht="22.9" customHeight="1" x14ac:dyDescent="0.2">
      <c r="B133" s="152"/>
      <c r="D133" s="153" t="s">
        <v>75</v>
      </c>
      <c r="E133" s="163" t="s">
        <v>243</v>
      </c>
      <c r="F133" s="163" t="s">
        <v>1095</v>
      </c>
      <c r="I133" s="155"/>
      <c r="J133" s="164">
        <f>BK133</f>
        <v>0</v>
      </c>
      <c r="L133" s="152"/>
      <c r="M133" s="157"/>
      <c r="N133" s="158"/>
      <c r="O133" s="158"/>
      <c r="P133" s="159">
        <f>SUM(P134:P137)</f>
        <v>0</v>
      </c>
      <c r="Q133" s="158"/>
      <c r="R133" s="159">
        <f>SUM(R134:R137)</f>
        <v>0</v>
      </c>
      <c r="S133" s="158"/>
      <c r="T133" s="160">
        <f>SUM(T134:T137)</f>
        <v>0</v>
      </c>
      <c r="AR133" s="153" t="s">
        <v>84</v>
      </c>
      <c r="AT133" s="161" t="s">
        <v>75</v>
      </c>
      <c r="AU133" s="161" t="s">
        <v>84</v>
      </c>
      <c r="AY133" s="153" t="s">
        <v>199</v>
      </c>
      <c r="BK133" s="162">
        <f>SUM(BK134:BK137)</f>
        <v>0</v>
      </c>
    </row>
    <row r="134" spans="1:65" s="19" customFormat="1" ht="16.5" customHeight="1" x14ac:dyDescent="0.15">
      <c r="A134" s="17"/>
      <c r="B134" s="129"/>
      <c r="C134" s="165" t="s">
        <v>84</v>
      </c>
      <c r="D134" s="165" t="s">
        <v>201</v>
      </c>
      <c r="E134" s="166" t="s">
        <v>1096</v>
      </c>
      <c r="F134" s="167" t="s">
        <v>1097</v>
      </c>
      <c r="G134" s="168" t="s">
        <v>215</v>
      </c>
      <c r="H134" s="169">
        <v>50</v>
      </c>
      <c r="I134" s="170"/>
      <c r="J134" s="171">
        <f>ROUND(I134*H134,2)</f>
        <v>0</v>
      </c>
      <c r="K134" s="172"/>
      <c r="L134" s="18"/>
      <c r="M134" s="173"/>
      <c r="N134" s="174" t="s">
        <v>41</v>
      </c>
      <c r="O134" s="46"/>
      <c r="P134" s="175">
        <f>O134*H134</f>
        <v>0</v>
      </c>
      <c r="Q134" s="175">
        <v>0</v>
      </c>
      <c r="R134" s="175">
        <f>Q134*H134</f>
        <v>0</v>
      </c>
      <c r="S134" s="175">
        <v>0</v>
      </c>
      <c r="T134" s="176">
        <f>S134*H134</f>
        <v>0</v>
      </c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R134" s="177" t="s">
        <v>204</v>
      </c>
      <c r="AT134" s="177" t="s">
        <v>201</v>
      </c>
      <c r="AU134" s="177" t="s">
        <v>112</v>
      </c>
      <c r="AY134" s="2" t="s">
        <v>199</v>
      </c>
      <c r="BE134" s="86">
        <f>IF(N134="základná",J134,0)</f>
        <v>0</v>
      </c>
      <c r="BF134" s="86">
        <f>IF(N134="znížená",J134,0)</f>
        <v>0</v>
      </c>
      <c r="BG134" s="86">
        <f>IF(N134="zákl. prenesená",J134,0)</f>
        <v>0</v>
      </c>
      <c r="BH134" s="86">
        <f>IF(N134="zníž. prenesená",J134,0)</f>
        <v>0</v>
      </c>
      <c r="BI134" s="86">
        <f>IF(N134="nulová",J134,0)</f>
        <v>0</v>
      </c>
      <c r="BJ134" s="2" t="s">
        <v>112</v>
      </c>
      <c r="BK134" s="86">
        <f>ROUND(I134*H134,2)</f>
        <v>0</v>
      </c>
      <c r="BL134" s="2" t="s">
        <v>204</v>
      </c>
      <c r="BM134" s="177" t="s">
        <v>112</v>
      </c>
    </row>
    <row r="135" spans="1:65" s="19" customFormat="1" ht="16.5" customHeight="1" x14ac:dyDescent="0.15">
      <c r="A135" s="17"/>
      <c r="B135" s="129"/>
      <c r="C135" s="165" t="s">
        <v>112</v>
      </c>
      <c r="D135" s="165" t="s">
        <v>201</v>
      </c>
      <c r="E135" s="166" t="s">
        <v>1098</v>
      </c>
      <c r="F135" s="167" t="s">
        <v>1099</v>
      </c>
      <c r="G135" s="168" t="s">
        <v>215</v>
      </c>
      <c r="H135" s="169">
        <v>10</v>
      </c>
      <c r="I135" s="170"/>
      <c r="J135" s="171">
        <f>ROUND(I135*H135,2)</f>
        <v>0</v>
      </c>
      <c r="K135" s="172"/>
      <c r="L135" s="18"/>
      <c r="M135" s="173"/>
      <c r="N135" s="174" t="s">
        <v>41</v>
      </c>
      <c r="O135" s="46"/>
      <c r="P135" s="175">
        <f>O135*H135</f>
        <v>0</v>
      </c>
      <c r="Q135" s="175">
        <v>0</v>
      </c>
      <c r="R135" s="175">
        <f>Q135*H135</f>
        <v>0</v>
      </c>
      <c r="S135" s="175">
        <v>0</v>
      </c>
      <c r="T135" s="176">
        <f>S135*H135</f>
        <v>0</v>
      </c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R135" s="177" t="s">
        <v>204</v>
      </c>
      <c r="AT135" s="177" t="s">
        <v>201</v>
      </c>
      <c r="AU135" s="177" t="s">
        <v>112</v>
      </c>
      <c r="AY135" s="2" t="s">
        <v>199</v>
      </c>
      <c r="BE135" s="86">
        <f>IF(N135="základná",J135,0)</f>
        <v>0</v>
      </c>
      <c r="BF135" s="86">
        <f>IF(N135="znížená",J135,0)</f>
        <v>0</v>
      </c>
      <c r="BG135" s="86">
        <f>IF(N135="zákl. prenesená",J135,0)</f>
        <v>0</v>
      </c>
      <c r="BH135" s="86">
        <f>IF(N135="zníž. prenesená",J135,0)</f>
        <v>0</v>
      </c>
      <c r="BI135" s="86">
        <f>IF(N135="nulová",J135,0)</f>
        <v>0</v>
      </c>
      <c r="BJ135" s="2" t="s">
        <v>112</v>
      </c>
      <c r="BK135" s="86">
        <f>ROUND(I135*H135,2)</f>
        <v>0</v>
      </c>
      <c r="BL135" s="2" t="s">
        <v>204</v>
      </c>
      <c r="BM135" s="177" t="s">
        <v>204</v>
      </c>
    </row>
    <row r="136" spans="1:65" s="19" customFormat="1" ht="16.5" customHeight="1" x14ac:dyDescent="0.15">
      <c r="A136" s="17"/>
      <c r="B136" s="129"/>
      <c r="C136" s="165" t="s">
        <v>212</v>
      </c>
      <c r="D136" s="165" t="s">
        <v>201</v>
      </c>
      <c r="E136" s="166" t="s">
        <v>1100</v>
      </c>
      <c r="F136" s="167" t="s">
        <v>1101</v>
      </c>
      <c r="G136" s="168" t="s">
        <v>219</v>
      </c>
      <c r="H136" s="169">
        <v>1</v>
      </c>
      <c r="I136" s="170"/>
      <c r="J136" s="171">
        <f>ROUND(I136*H136,2)</f>
        <v>0</v>
      </c>
      <c r="K136" s="172"/>
      <c r="L136" s="18"/>
      <c r="M136" s="173"/>
      <c r="N136" s="174" t="s">
        <v>41</v>
      </c>
      <c r="O136" s="46"/>
      <c r="P136" s="175">
        <f>O136*H136</f>
        <v>0</v>
      </c>
      <c r="Q136" s="175">
        <v>0</v>
      </c>
      <c r="R136" s="175">
        <f>Q136*H136</f>
        <v>0</v>
      </c>
      <c r="S136" s="175">
        <v>0</v>
      </c>
      <c r="T136" s="176">
        <f>S136*H136</f>
        <v>0</v>
      </c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R136" s="177" t="s">
        <v>204</v>
      </c>
      <c r="AT136" s="177" t="s">
        <v>201</v>
      </c>
      <c r="AU136" s="177" t="s">
        <v>112</v>
      </c>
      <c r="AY136" s="2" t="s">
        <v>199</v>
      </c>
      <c r="BE136" s="86">
        <f>IF(N136="základná",J136,0)</f>
        <v>0</v>
      </c>
      <c r="BF136" s="86">
        <f>IF(N136="znížená",J136,0)</f>
        <v>0</v>
      </c>
      <c r="BG136" s="86">
        <f>IF(N136="zákl. prenesená",J136,0)</f>
        <v>0</v>
      </c>
      <c r="BH136" s="86">
        <f>IF(N136="zníž. prenesená",J136,0)</f>
        <v>0</v>
      </c>
      <c r="BI136" s="86">
        <f>IF(N136="nulová",J136,0)</f>
        <v>0</v>
      </c>
      <c r="BJ136" s="2" t="s">
        <v>112</v>
      </c>
      <c r="BK136" s="86">
        <f>ROUND(I136*H136,2)</f>
        <v>0</v>
      </c>
      <c r="BL136" s="2" t="s">
        <v>204</v>
      </c>
      <c r="BM136" s="177" t="s">
        <v>111</v>
      </c>
    </row>
    <row r="137" spans="1:65" s="19" customFormat="1" ht="21.75" customHeight="1" x14ac:dyDescent="0.15">
      <c r="A137" s="17"/>
      <c r="B137" s="129"/>
      <c r="C137" s="165" t="s">
        <v>204</v>
      </c>
      <c r="D137" s="165" t="s">
        <v>201</v>
      </c>
      <c r="E137" s="166" t="s">
        <v>1102</v>
      </c>
      <c r="F137" s="167" t="s">
        <v>1103</v>
      </c>
      <c r="G137" s="168" t="s">
        <v>240</v>
      </c>
      <c r="H137" s="169">
        <v>9</v>
      </c>
      <c r="I137" s="170"/>
      <c r="J137" s="171">
        <f>ROUND(I137*H137,2)</f>
        <v>0</v>
      </c>
      <c r="K137" s="172"/>
      <c r="L137" s="18"/>
      <c r="M137" s="173"/>
      <c r="N137" s="174" t="s">
        <v>41</v>
      </c>
      <c r="O137" s="46"/>
      <c r="P137" s="175">
        <f>O137*H137</f>
        <v>0</v>
      </c>
      <c r="Q137" s="175">
        <v>0</v>
      </c>
      <c r="R137" s="175">
        <f>Q137*H137</f>
        <v>0</v>
      </c>
      <c r="S137" s="175">
        <v>0</v>
      </c>
      <c r="T137" s="176">
        <f>S137*H137</f>
        <v>0</v>
      </c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R137" s="177" t="s">
        <v>204</v>
      </c>
      <c r="AT137" s="177" t="s">
        <v>201</v>
      </c>
      <c r="AU137" s="177" t="s">
        <v>112</v>
      </c>
      <c r="AY137" s="2" t="s">
        <v>199</v>
      </c>
      <c r="BE137" s="86">
        <f>IF(N137="základná",J137,0)</f>
        <v>0</v>
      </c>
      <c r="BF137" s="86">
        <f>IF(N137="znížená",J137,0)</f>
        <v>0</v>
      </c>
      <c r="BG137" s="86">
        <f>IF(N137="zákl. prenesená",J137,0)</f>
        <v>0</v>
      </c>
      <c r="BH137" s="86">
        <f>IF(N137="zníž. prenesená",J137,0)</f>
        <v>0</v>
      </c>
      <c r="BI137" s="86">
        <f>IF(N137="nulová",J137,0)</f>
        <v>0</v>
      </c>
      <c r="BJ137" s="2" t="s">
        <v>112</v>
      </c>
      <c r="BK137" s="86">
        <f>ROUND(I137*H137,2)</f>
        <v>0</v>
      </c>
      <c r="BL137" s="2" t="s">
        <v>204</v>
      </c>
      <c r="BM137" s="177" t="s">
        <v>237</v>
      </c>
    </row>
    <row r="138" spans="1:65" s="151" customFormat="1" ht="25.9" customHeight="1" x14ac:dyDescent="0.2">
      <c r="B138" s="152"/>
      <c r="D138" s="153" t="s">
        <v>75</v>
      </c>
      <c r="E138" s="154" t="s">
        <v>312</v>
      </c>
      <c r="F138" s="154" t="s">
        <v>1104</v>
      </c>
      <c r="I138" s="155"/>
      <c r="J138" s="156">
        <f>BK138</f>
        <v>0</v>
      </c>
      <c r="L138" s="152"/>
      <c r="M138" s="157"/>
      <c r="N138" s="158"/>
      <c r="O138" s="158"/>
      <c r="P138" s="159">
        <f>P139</f>
        <v>0</v>
      </c>
      <c r="Q138" s="158"/>
      <c r="R138" s="159">
        <f>R139</f>
        <v>0.12141</v>
      </c>
      <c r="S138" s="158"/>
      <c r="T138" s="160">
        <f>T139</f>
        <v>0</v>
      </c>
      <c r="AR138" s="153" t="s">
        <v>212</v>
      </c>
      <c r="AT138" s="161" t="s">
        <v>75</v>
      </c>
      <c r="AU138" s="161" t="s">
        <v>76</v>
      </c>
      <c r="AY138" s="153" t="s">
        <v>199</v>
      </c>
      <c r="BK138" s="162">
        <f>BK139</f>
        <v>0</v>
      </c>
    </row>
    <row r="139" spans="1:65" s="151" customFormat="1" ht="22.9" customHeight="1" x14ac:dyDescent="0.2">
      <c r="B139" s="152"/>
      <c r="D139" s="153" t="s">
        <v>75</v>
      </c>
      <c r="E139" s="163" t="s">
        <v>1105</v>
      </c>
      <c r="F139" s="163" t="s">
        <v>1106</v>
      </c>
      <c r="I139" s="155"/>
      <c r="J139" s="164">
        <f>BK139</f>
        <v>0</v>
      </c>
      <c r="L139" s="152"/>
      <c r="M139" s="157"/>
      <c r="N139" s="158"/>
      <c r="O139" s="158"/>
      <c r="P139" s="159">
        <f>SUM(P140:P199)</f>
        <v>0</v>
      </c>
      <c r="Q139" s="158"/>
      <c r="R139" s="159">
        <f>SUM(R140:R199)</f>
        <v>0.12141</v>
      </c>
      <c r="S139" s="158"/>
      <c r="T139" s="160">
        <f>SUM(T140:T199)</f>
        <v>0</v>
      </c>
      <c r="AR139" s="153" t="s">
        <v>212</v>
      </c>
      <c r="AT139" s="161" t="s">
        <v>75</v>
      </c>
      <c r="AU139" s="161" t="s">
        <v>84</v>
      </c>
      <c r="AY139" s="153" t="s">
        <v>199</v>
      </c>
      <c r="BK139" s="162">
        <f>SUM(BK140:BK199)</f>
        <v>0</v>
      </c>
    </row>
    <row r="140" spans="1:65" s="19" customFormat="1" ht="21.75" customHeight="1" x14ac:dyDescent="0.15">
      <c r="A140" s="17"/>
      <c r="B140" s="129"/>
      <c r="C140" s="165" t="s">
        <v>223</v>
      </c>
      <c r="D140" s="165" t="s">
        <v>201</v>
      </c>
      <c r="E140" s="166" t="s">
        <v>1107</v>
      </c>
      <c r="F140" s="167" t="s">
        <v>1108</v>
      </c>
      <c r="G140" s="168" t="s">
        <v>215</v>
      </c>
      <c r="H140" s="169">
        <v>30</v>
      </c>
      <c r="I140" s="170"/>
      <c r="J140" s="171">
        <f t="shared" ref="J140:J171" si="5">ROUND(I140*H140,2)</f>
        <v>0</v>
      </c>
      <c r="K140" s="172"/>
      <c r="L140" s="18"/>
      <c r="M140" s="173"/>
      <c r="N140" s="174" t="s">
        <v>41</v>
      </c>
      <c r="O140" s="46"/>
      <c r="P140" s="175">
        <f t="shared" ref="P140:P171" si="6">O140*H140</f>
        <v>0</v>
      </c>
      <c r="Q140" s="175">
        <v>0</v>
      </c>
      <c r="R140" s="175">
        <f t="shared" ref="R140:R171" si="7">Q140*H140</f>
        <v>0</v>
      </c>
      <c r="S140" s="175">
        <v>0</v>
      </c>
      <c r="T140" s="176">
        <f t="shared" ref="T140:T171" si="8">S140*H140</f>
        <v>0</v>
      </c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R140" s="177" t="s">
        <v>572</v>
      </c>
      <c r="AT140" s="177" t="s">
        <v>201</v>
      </c>
      <c r="AU140" s="177" t="s">
        <v>112</v>
      </c>
      <c r="AY140" s="2" t="s">
        <v>199</v>
      </c>
      <c r="BE140" s="86">
        <f t="shared" ref="BE140:BE171" si="9">IF(N140="základná",J140,0)</f>
        <v>0</v>
      </c>
      <c r="BF140" s="86">
        <f t="shared" ref="BF140:BF171" si="10">IF(N140="znížená",J140,0)</f>
        <v>0</v>
      </c>
      <c r="BG140" s="86">
        <f t="shared" ref="BG140:BG171" si="11">IF(N140="zákl. prenesená",J140,0)</f>
        <v>0</v>
      </c>
      <c r="BH140" s="86">
        <f t="shared" ref="BH140:BH171" si="12">IF(N140="zníž. prenesená",J140,0)</f>
        <v>0</v>
      </c>
      <c r="BI140" s="86">
        <f t="shared" ref="BI140:BI171" si="13">IF(N140="nulová",J140,0)</f>
        <v>0</v>
      </c>
      <c r="BJ140" s="2" t="s">
        <v>112</v>
      </c>
      <c r="BK140" s="86">
        <f t="shared" ref="BK140:BK171" si="14">ROUND(I140*H140,2)</f>
        <v>0</v>
      </c>
      <c r="BL140" s="2" t="s">
        <v>572</v>
      </c>
      <c r="BM140" s="177" t="s">
        <v>248</v>
      </c>
    </row>
    <row r="141" spans="1:65" s="19" customFormat="1" ht="16.5" customHeight="1" x14ac:dyDescent="0.15">
      <c r="A141" s="17"/>
      <c r="B141" s="129"/>
      <c r="C141" s="197" t="s">
        <v>111</v>
      </c>
      <c r="D141" s="197" t="s">
        <v>312</v>
      </c>
      <c r="E141" s="198" t="s">
        <v>1109</v>
      </c>
      <c r="F141" s="199" t="s">
        <v>1110</v>
      </c>
      <c r="G141" s="200" t="s">
        <v>215</v>
      </c>
      <c r="H141" s="201">
        <v>30</v>
      </c>
      <c r="I141" s="202"/>
      <c r="J141" s="203">
        <f t="shared" si="5"/>
        <v>0</v>
      </c>
      <c r="K141" s="204"/>
      <c r="L141" s="205"/>
      <c r="M141" s="206"/>
      <c r="N141" s="207" t="s">
        <v>41</v>
      </c>
      <c r="O141" s="46"/>
      <c r="P141" s="175">
        <f t="shared" si="6"/>
        <v>0</v>
      </c>
      <c r="Q141" s="175">
        <v>2.3000000000000001E-4</v>
      </c>
      <c r="R141" s="175">
        <f t="shared" si="7"/>
        <v>6.8999999999999999E-3</v>
      </c>
      <c r="S141" s="175">
        <v>0</v>
      </c>
      <c r="T141" s="176">
        <f t="shared" si="8"/>
        <v>0</v>
      </c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R141" s="177" t="s">
        <v>1111</v>
      </c>
      <c r="AT141" s="177" t="s">
        <v>312</v>
      </c>
      <c r="AU141" s="177" t="s">
        <v>112</v>
      </c>
      <c r="AY141" s="2" t="s">
        <v>199</v>
      </c>
      <c r="BE141" s="86">
        <f t="shared" si="9"/>
        <v>0</v>
      </c>
      <c r="BF141" s="86">
        <f t="shared" si="10"/>
        <v>0</v>
      </c>
      <c r="BG141" s="86">
        <f t="shared" si="11"/>
        <v>0</v>
      </c>
      <c r="BH141" s="86">
        <f t="shared" si="12"/>
        <v>0</v>
      </c>
      <c r="BI141" s="86">
        <f t="shared" si="13"/>
        <v>0</v>
      </c>
      <c r="BJ141" s="2" t="s">
        <v>112</v>
      </c>
      <c r="BK141" s="86">
        <f t="shared" si="14"/>
        <v>0</v>
      </c>
      <c r="BL141" s="2" t="s">
        <v>572</v>
      </c>
      <c r="BM141" s="177" t="s">
        <v>257</v>
      </c>
    </row>
    <row r="142" spans="1:65" s="19" customFormat="1" ht="21.75" customHeight="1" x14ac:dyDescent="0.15">
      <c r="A142" s="17"/>
      <c r="B142" s="129"/>
      <c r="C142" s="165" t="s">
        <v>230</v>
      </c>
      <c r="D142" s="165" t="s">
        <v>201</v>
      </c>
      <c r="E142" s="166" t="s">
        <v>1112</v>
      </c>
      <c r="F142" s="167" t="s">
        <v>1113</v>
      </c>
      <c r="G142" s="168" t="s">
        <v>215</v>
      </c>
      <c r="H142" s="169">
        <v>10</v>
      </c>
      <c r="I142" s="170"/>
      <c r="J142" s="171">
        <f t="shared" si="5"/>
        <v>0</v>
      </c>
      <c r="K142" s="172"/>
      <c r="L142" s="18"/>
      <c r="M142" s="173"/>
      <c r="N142" s="174" t="s">
        <v>41</v>
      </c>
      <c r="O142" s="46"/>
      <c r="P142" s="175">
        <f t="shared" si="6"/>
        <v>0</v>
      </c>
      <c r="Q142" s="175">
        <v>0</v>
      </c>
      <c r="R142" s="175">
        <f t="shared" si="7"/>
        <v>0</v>
      </c>
      <c r="S142" s="175">
        <v>0</v>
      </c>
      <c r="T142" s="176">
        <f t="shared" si="8"/>
        <v>0</v>
      </c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R142" s="177" t="s">
        <v>572</v>
      </c>
      <c r="AT142" s="177" t="s">
        <v>201</v>
      </c>
      <c r="AU142" s="177" t="s">
        <v>112</v>
      </c>
      <c r="AY142" s="2" t="s">
        <v>199</v>
      </c>
      <c r="BE142" s="86">
        <f t="shared" si="9"/>
        <v>0</v>
      </c>
      <c r="BF142" s="86">
        <f t="shared" si="10"/>
        <v>0</v>
      </c>
      <c r="BG142" s="86">
        <f t="shared" si="11"/>
        <v>0</v>
      </c>
      <c r="BH142" s="86">
        <f t="shared" si="12"/>
        <v>0</v>
      </c>
      <c r="BI142" s="86">
        <f t="shared" si="13"/>
        <v>0</v>
      </c>
      <c r="BJ142" s="2" t="s">
        <v>112</v>
      </c>
      <c r="BK142" s="86">
        <f t="shared" si="14"/>
        <v>0</v>
      </c>
      <c r="BL142" s="2" t="s">
        <v>572</v>
      </c>
      <c r="BM142" s="177" t="s">
        <v>267</v>
      </c>
    </row>
    <row r="143" spans="1:65" s="19" customFormat="1" ht="21.75" customHeight="1" x14ac:dyDescent="0.15">
      <c r="A143" s="17"/>
      <c r="B143" s="129"/>
      <c r="C143" s="197" t="s">
        <v>237</v>
      </c>
      <c r="D143" s="197" t="s">
        <v>312</v>
      </c>
      <c r="E143" s="198" t="s">
        <v>1114</v>
      </c>
      <c r="F143" s="199" t="s">
        <v>1115</v>
      </c>
      <c r="G143" s="200" t="s">
        <v>215</v>
      </c>
      <c r="H143" s="201">
        <v>10</v>
      </c>
      <c r="I143" s="202"/>
      <c r="J143" s="203">
        <f t="shared" si="5"/>
        <v>0</v>
      </c>
      <c r="K143" s="204"/>
      <c r="L143" s="205"/>
      <c r="M143" s="206"/>
      <c r="N143" s="207" t="s">
        <v>41</v>
      </c>
      <c r="O143" s="46"/>
      <c r="P143" s="175">
        <f t="shared" si="6"/>
        <v>0</v>
      </c>
      <c r="Q143" s="175">
        <v>1.09E-3</v>
      </c>
      <c r="R143" s="175">
        <f t="shared" si="7"/>
        <v>1.09E-2</v>
      </c>
      <c r="S143" s="175">
        <v>0</v>
      </c>
      <c r="T143" s="176">
        <f t="shared" si="8"/>
        <v>0</v>
      </c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R143" s="177" t="s">
        <v>1111</v>
      </c>
      <c r="AT143" s="177" t="s">
        <v>312</v>
      </c>
      <c r="AU143" s="177" t="s">
        <v>112</v>
      </c>
      <c r="AY143" s="2" t="s">
        <v>199</v>
      </c>
      <c r="BE143" s="86">
        <f t="shared" si="9"/>
        <v>0</v>
      </c>
      <c r="BF143" s="86">
        <f t="shared" si="10"/>
        <v>0</v>
      </c>
      <c r="BG143" s="86">
        <f t="shared" si="11"/>
        <v>0</v>
      </c>
      <c r="BH143" s="86">
        <f t="shared" si="12"/>
        <v>0</v>
      </c>
      <c r="BI143" s="86">
        <f t="shared" si="13"/>
        <v>0</v>
      </c>
      <c r="BJ143" s="2" t="s">
        <v>112</v>
      </c>
      <c r="BK143" s="86">
        <f t="shared" si="14"/>
        <v>0</v>
      </c>
      <c r="BL143" s="2" t="s">
        <v>572</v>
      </c>
      <c r="BM143" s="177" t="s">
        <v>279</v>
      </c>
    </row>
    <row r="144" spans="1:65" s="19" customFormat="1" ht="21.75" customHeight="1" x14ac:dyDescent="0.15">
      <c r="A144" s="17"/>
      <c r="B144" s="129"/>
      <c r="C144" s="165" t="s">
        <v>243</v>
      </c>
      <c r="D144" s="165" t="s">
        <v>201</v>
      </c>
      <c r="E144" s="166" t="s">
        <v>1116</v>
      </c>
      <c r="F144" s="167" t="s">
        <v>1117</v>
      </c>
      <c r="G144" s="168" t="s">
        <v>240</v>
      </c>
      <c r="H144" s="169">
        <v>15</v>
      </c>
      <c r="I144" s="170"/>
      <c r="J144" s="171">
        <f t="shared" si="5"/>
        <v>0</v>
      </c>
      <c r="K144" s="172"/>
      <c r="L144" s="18"/>
      <c r="M144" s="173"/>
      <c r="N144" s="174" t="s">
        <v>41</v>
      </c>
      <c r="O144" s="46"/>
      <c r="P144" s="175">
        <f t="shared" si="6"/>
        <v>0</v>
      </c>
      <c r="Q144" s="175">
        <v>0</v>
      </c>
      <c r="R144" s="175">
        <f t="shared" si="7"/>
        <v>0</v>
      </c>
      <c r="S144" s="175">
        <v>0</v>
      </c>
      <c r="T144" s="176">
        <f t="shared" si="8"/>
        <v>0</v>
      </c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R144" s="177" t="s">
        <v>572</v>
      </c>
      <c r="AT144" s="177" t="s">
        <v>201</v>
      </c>
      <c r="AU144" s="177" t="s">
        <v>112</v>
      </c>
      <c r="AY144" s="2" t="s">
        <v>199</v>
      </c>
      <c r="BE144" s="86">
        <f t="shared" si="9"/>
        <v>0</v>
      </c>
      <c r="BF144" s="86">
        <f t="shared" si="10"/>
        <v>0</v>
      </c>
      <c r="BG144" s="86">
        <f t="shared" si="11"/>
        <v>0</v>
      </c>
      <c r="BH144" s="86">
        <f t="shared" si="12"/>
        <v>0</v>
      </c>
      <c r="BI144" s="86">
        <f t="shared" si="13"/>
        <v>0</v>
      </c>
      <c r="BJ144" s="2" t="s">
        <v>112</v>
      </c>
      <c r="BK144" s="86">
        <f t="shared" si="14"/>
        <v>0</v>
      </c>
      <c r="BL144" s="2" t="s">
        <v>572</v>
      </c>
      <c r="BM144" s="177" t="s">
        <v>296</v>
      </c>
    </row>
    <row r="145" spans="1:65" s="19" customFormat="1" ht="21.75" customHeight="1" x14ac:dyDescent="0.15">
      <c r="A145" s="17"/>
      <c r="B145" s="129"/>
      <c r="C145" s="197" t="s">
        <v>248</v>
      </c>
      <c r="D145" s="197" t="s">
        <v>312</v>
      </c>
      <c r="E145" s="198" t="s">
        <v>1118</v>
      </c>
      <c r="F145" s="199" t="s">
        <v>1119</v>
      </c>
      <c r="G145" s="200" t="s">
        <v>240</v>
      </c>
      <c r="H145" s="201">
        <v>15</v>
      </c>
      <c r="I145" s="202"/>
      <c r="J145" s="203">
        <f t="shared" si="5"/>
        <v>0</v>
      </c>
      <c r="K145" s="204"/>
      <c r="L145" s="205"/>
      <c r="M145" s="206"/>
      <c r="N145" s="207" t="s">
        <v>41</v>
      </c>
      <c r="O145" s="46"/>
      <c r="P145" s="175">
        <f t="shared" si="6"/>
        <v>0</v>
      </c>
      <c r="Q145" s="175">
        <v>5.0000000000000002E-5</v>
      </c>
      <c r="R145" s="175">
        <f t="shared" si="7"/>
        <v>7.5000000000000002E-4</v>
      </c>
      <c r="S145" s="175">
        <v>0</v>
      </c>
      <c r="T145" s="176">
        <f t="shared" si="8"/>
        <v>0</v>
      </c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R145" s="177" t="s">
        <v>1111</v>
      </c>
      <c r="AT145" s="177" t="s">
        <v>312</v>
      </c>
      <c r="AU145" s="177" t="s">
        <v>112</v>
      </c>
      <c r="AY145" s="2" t="s">
        <v>199</v>
      </c>
      <c r="BE145" s="86">
        <f t="shared" si="9"/>
        <v>0</v>
      </c>
      <c r="BF145" s="86">
        <f t="shared" si="10"/>
        <v>0</v>
      </c>
      <c r="BG145" s="86">
        <f t="shared" si="11"/>
        <v>0</v>
      </c>
      <c r="BH145" s="86">
        <f t="shared" si="12"/>
        <v>0</v>
      </c>
      <c r="BI145" s="86">
        <f t="shared" si="13"/>
        <v>0</v>
      </c>
      <c r="BJ145" s="2" t="s">
        <v>112</v>
      </c>
      <c r="BK145" s="86">
        <f t="shared" si="14"/>
        <v>0</v>
      </c>
      <c r="BL145" s="2" t="s">
        <v>572</v>
      </c>
      <c r="BM145" s="177" t="s">
        <v>6</v>
      </c>
    </row>
    <row r="146" spans="1:65" s="19" customFormat="1" ht="16.5" customHeight="1" x14ac:dyDescent="0.15">
      <c r="A146" s="17"/>
      <c r="B146" s="129"/>
      <c r="C146" s="197" t="s">
        <v>252</v>
      </c>
      <c r="D146" s="197" t="s">
        <v>312</v>
      </c>
      <c r="E146" s="198" t="s">
        <v>1120</v>
      </c>
      <c r="F146" s="199" t="s">
        <v>1121</v>
      </c>
      <c r="G146" s="200" t="s">
        <v>240</v>
      </c>
      <c r="H146" s="201">
        <v>50</v>
      </c>
      <c r="I146" s="202"/>
      <c r="J146" s="203">
        <f t="shared" si="5"/>
        <v>0</v>
      </c>
      <c r="K146" s="204"/>
      <c r="L146" s="205"/>
      <c r="M146" s="206"/>
      <c r="N146" s="207" t="s">
        <v>41</v>
      </c>
      <c r="O146" s="46"/>
      <c r="P146" s="175">
        <f t="shared" si="6"/>
        <v>0</v>
      </c>
      <c r="Q146" s="175">
        <v>1.0000000000000001E-5</v>
      </c>
      <c r="R146" s="175">
        <f t="shared" si="7"/>
        <v>5.0000000000000001E-4</v>
      </c>
      <c r="S146" s="175">
        <v>0</v>
      </c>
      <c r="T146" s="176">
        <f t="shared" si="8"/>
        <v>0</v>
      </c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R146" s="177" t="s">
        <v>1111</v>
      </c>
      <c r="AT146" s="177" t="s">
        <v>312</v>
      </c>
      <c r="AU146" s="177" t="s">
        <v>112</v>
      </c>
      <c r="AY146" s="2" t="s">
        <v>199</v>
      </c>
      <c r="BE146" s="86">
        <f t="shared" si="9"/>
        <v>0</v>
      </c>
      <c r="BF146" s="86">
        <f t="shared" si="10"/>
        <v>0</v>
      </c>
      <c r="BG146" s="86">
        <f t="shared" si="11"/>
        <v>0</v>
      </c>
      <c r="BH146" s="86">
        <f t="shared" si="12"/>
        <v>0</v>
      </c>
      <c r="BI146" s="86">
        <f t="shared" si="13"/>
        <v>0</v>
      </c>
      <c r="BJ146" s="2" t="s">
        <v>112</v>
      </c>
      <c r="BK146" s="86">
        <f t="shared" si="14"/>
        <v>0</v>
      </c>
      <c r="BL146" s="2" t="s">
        <v>572</v>
      </c>
      <c r="BM146" s="177" t="s">
        <v>318</v>
      </c>
    </row>
    <row r="147" spans="1:65" s="19" customFormat="1" ht="21.75" customHeight="1" x14ac:dyDescent="0.15">
      <c r="A147" s="17"/>
      <c r="B147" s="129"/>
      <c r="C147" s="165" t="s">
        <v>257</v>
      </c>
      <c r="D147" s="165" t="s">
        <v>201</v>
      </c>
      <c r="E147" s="166" t="s">
        <v>1122</v>
      </c>
      <c r="F147" s="167" t="s">
        <v>1123</v>
      </c>
      <c r="G147" s="168" t="s">
        <v>240</v>
      </c>
      <c r="H147" s="169">
        <v>4</v>
      </c>
      <c r="I147" s="170"/>
      <c r="J147" s="171">
        <f t="shared" si="5"/>
        <v>0</v>
      </c>
      <c r="K147" s="172"/>
      <c r="L147" s="18"/>
      <c r="M147" s="173"/>
      <c r="N147" s="174" t="s">
        <v>41</v>
      </c>
      <c r="O147" s="46"/>
      <c r="P147" s="175">
        <f t="shared" si="6"/>
        <v>0</v>
      </c>
      <c r="Q147" s="175">
        <v>0</v>
      </c>
      <c r="R147" s="175">
        <f t="shared" si="7"/>
        <v>0</v>
      </c>
      <c r="S147" s="175">
        <v>0</v>
      </c>
      <c r="T147" s="176">
        <f t="shared" si="8"/>
        <v>0</v>
      </c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R147" s="177" t="s">
        <v>572</v>
      </c>
      <c r="AT147" s="177" t="s">
        <v>201</v>
      </c>
      <c r="AU147" s="177" t="s">
        <v>112</v>
      </c>
      <c r="AY147" s="2" t="s">
        <v>199</v>
      </c>
      <c r="BE147" s="86">
        <f t="shared" si="9"/>
        <v>0</v>
      </c>
      <c r="BF147" s="86">
        <f t="shared" si="10"/>
        <v>0</v>
      </c>
      <c r="BG147" s="86">
        <f t="shared" si="11"/>
        <v>0</v>
      </c>
      <c r="BH147" s="86">
        <f t="shared" si="12"/>
        <v>0</v>
      </c>
      <c r="BI147" s="86">
        <f t="shared" si="13"/>
        <v>0</v>
      </c>
      <c r="BJ147" s="2" t="s">
        <v>112</v>
      </c>
      <c r="BK147" s="86">
        <f t="shared" si="14"/>
        <v>0</v>
      </c>
      <c r="BL147" s="2" t="s">
        <v>572</v>
      </c>
      <c r="BM147" s="177" t="s">
        <v>331</v>
      </c>
    </row>
    <row r="148" spans="1:65" s="19" customFormat="1" ht="16.5" customHeight="1" x14ac:dyDescent="0.15">
      <c r="A148" s="17"/>
      <c r="B148" s="129"/>
      <c r="C148" s="197" t="s">
        <v>262</v>
      </c>
      <c r="D148" s="197" t="s">
        <v>312</v>
      </c>
      <c r="E148" s="198" t="s">
        <v>1124</v>
      </c>
      <c r="F148" s="199" t="s">
        <v>1125</v>
      </c>
      <c r="G148" s="200" t="s">
        <v>240</v>
      </c>
      <c r="H148" s="201">
        <v>4</v>
      </c>
      <c r="I148" s="202"/>
      <c r="J148" s="203">
        <f t="shared" si="5"/>
        <v>0</v>
      </c>
      <c r="K148" s="204"/>
      <c r="L148" s="205"/>
      <c r="M148" s="206"/>
      <c r="N148" s="207" t="s">
        <v>41</v>
      </c>
      <c r="O148" s="46"/>
      <c r="P148" s="175">
        <f t="shared" si="6"/>
        <v>0</v>
      </c>
      <c r="Q148" s="175">
        <v>9.7499999999999998E-5</v>
      </c>
      <c r="R148" s="175">
        <f t="shared" si="7"/>
        <v>3.8999999999999999E-4</v>
      </c>
      <c r="S148" s="175">
        <v>0</v>
      </c>
      <c r="T148" s="176">
        <f t="shared" si="8"/>
        <v>0</v>
      </c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R148" s="177" t="s">
        <v>1111</v>
      </c>
      <c r="AT148" s="177" t="s">
        <v>312</v>
      </c>
      <c r="AU148" s="177" t="s">
        <v>112</v>
      </c>
      <c r="AY148" s="2" t="s">
        <v>199</v>
      </c>
      <c r="BE148" s="86">
        <f t="shared" si="9"/>
        <v>0</v>
      </c>
      <c r="BF148" s="86">
        <f t="shared" si="10"/>
        <v>0</v>
      </c>
      <c r="BG148" s="86">
        <f t="shared" si="11"/>
        <v>0</v>
      </c>
      <c r="BH148" s="86">
        <f t="shared" si="12"/>
        <v>0</v>
      </c>
      <c r="BI148" s="86">
        <f t="shared" si="13"/>
        <v>0</v>
      </c>
      <c r="BJ148" s="2" t="s">
        <v>112</v>
      </c>
      <c r="BK148" s="86">
        <f t="shared" si="14"/>
        <v>0</v>
      </c>
      <c r="BL148" s="2" t="s">
        <v>572</v>
      </c>
      <c r="BM148" s="177" t="s">
        <v>345</v>
      </c>
    </row>
    <row r="149" spans="1:65" s="19" customFormat="1" ht="21.75" customHeight="1" x14ac:dyDescent="0.15">
      <c r="A149" s="17"/>
      <c r="B149" s="129"/>
      <c r="C149" s="165" t="s">
        <v>267</v>
      </c>
      <c r="D149" s="165" t="s">
        <v>201</v>
      </c>
      <c r="E149" s="166" t="s">
        <v>1126</v>
      </c>
      <c r="F149" s="167" t="s">
        <v>1127</v>
      </c>
      <c r="G149" s="168" t="s">
        <v>240</v>
      </c>
      <c r="H149" s="169">
        <v>13</v>
      </c>
      <c r="I149" s="170"/>
      <c r="J149" s="171">
        <f t="shared" si="5"/>
        <v>0</v>
      </c>
      <c r="K149" s="172"/>
      <c r="L149" s="18"/>
      <c r="M149" s="173"/>
      <c r="N149" s="174" t="s">
        <v>41</v>
      </c>
      <c r="O149" s="46"/>
      <c r="P149" s="175">
        <f t="shared" si="6"/>
        <v>0</v>
      </c>
      <c r="Q149" s="175">
        <v>0</v>
      </c>
      <c r="R149" s="175">
        <f t="shared" si="7"/>
        <v>0</v>
      </c>
      <c r="S149" s="175">
        <v>0</v>
      </c>
      <c r="T149" s="176">
        <f t="shared" si="8"/>
        <v>0</v>
      </c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R149" s="177" t="s">
        <v>572</v>
      </c>
      <c r="AT149" s="177" t="s">
        <v>201</v>
      </c>
      <c r="AU149" s="177" t="s">
        <v>112</v>
      </c>
      <c r="AY149" s="2" t="s">
        <v>199</v>
      </c>
      <c r="BE149" s="86">
        <f t="shared" si="9"/>
        <v>0</v>
      </c>
      <c r="BF149" s="86">
        <f t="shared" si="10"/>
        <v>0</v>
      </c>
      <c r="BG149" s="86">
        <f t="shared" si="11"/>
        <v>0</v>
      </c>
      <c r="BH149" s="86">
        <f t="shared" si="12"/>
        <v>0</v>
      </c>
      <c r="BI149" s="86">
        <f t="shared" si="13"/>
        <v>0</v>
      </c>
      <c r="BJ149" s="2" t="s">
        <v>112</v>
      </c>
      <c r="BK149" s="86">
        <f t="shared" si="14"/>
        <v>0</v>
      </c>
      <c r="BL149" s="2" t="s">
        <v>572</v>
      </c>
      <c r="BM149" s="177" t="s">
        <v>364</v>
      </c>
    </row>
    <row r="150" spans="1:65" s="19" customFormat="1" ht="21.75" customHeight="1" x14ac:dyDescent="0.15">
      <c r="A150" s="17"/>
      <c r="B150" s="129"/>
      <c r="C150" s="197" t="s">
        <v>273</v>
      </c>
      <c r="D150" s="197" t="s">
        <v>312</v>
      </c>
      <c r="E150" s="198" t="s">
        <v>1128</v>
      </c>
      <c r="F150" s="199" t="s">
        <v>1129</v>
      </c>
      <c r="G150" s="200" t="s">
        <v>240</v>
      </c>
      <c r="H150" s="201">
        <v>13</v>
      </c>
      <c r="I150" s="202"/>
      <c r="J150" s="203">
        <f t="shared" si="5"/>
        <v>0</v>
      </c>
      <c r="K150" s="204"/>
      <c r="L150" s="205"/>
      <c r="M150" s="206"/>
      <c r="N150" s="207" t="s">
        <v>41</v>
      </c>
      <c r="O150" s="46"/>
      <c r="P150" s="175">
        <f t="shared" si="6"/>
        <v>0</v>
      </c>
      <c r="Q150" s="175">
        <v>4.0000000000000003E-5</v>
      </c>
      <c r="R150" s="175">
        <f t="shared" si="7"/>
        <v>5.2000000000000006E-4</v>
      </c>
      <c r="S150" s="175">
        <v>0</v>
      </c>
      <c r="T150" s="176">
        <f t="shared" si="8"/>
        <v>0</v>
      </c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R150" s="177" t="s">
        <v>1111</v>
      </c>
      <c r="AT150" s="177" t="s">
        <v>312</v>
      </c>
      <c r="AU150" s="177" t="s">
        <v>112</v>
      </c>
      <c r="AY150" s="2" t="s">
        <v>199</v>
      </c>
      <c r="BE150" s="86">
        <f t="shared" si="9"/>
        <v>0</v>
      </c>
      <c r="BF150" s="86">
        <f t="shared" si="10"/>
        <v>0</v>
      </c>
      <c r="BG150" s="86">
        <f t="shared" si="11"/>
        <v>0</v>
      </c>
      <c r="BH150" s="86">
        <f t="shared" si="12"/>
        <v>0</v>
      </c>
      <c r="BI150" s="86">
        <f t="shared" si="13"/>
        <v>0</v>
      </c>
      <c r="BJ150" s="2" t="s">
        <v>112</v>
      </c>
      <c r="BK150" s="86">
        <f t="shared" si="14"/>
        <v>0</v>
      </c>
      <c r="BL150" s="2" t="s">
        <v>572</v>
      </c>
      <c r="BM150" s="177" t="s">
        <v>373</v>
      </c>
    </row>
    <row r="151" spans="1:65" s="19" customFormat="1" ht="16.5" customHeight="1" x14ac:dyDescent="0.15">
      <c r="A151" s="17"/>
      <c r="B151" s="129"/>
      <c r="C151" s="165" t="s">
        <v>279</v>
      </c>
      <c r="D151" s="165" t="s">
        <v>201</v>
      </c>
      <c r="E151" s="166" t="s">
        <v>1130</v>
      </c>
      <c r="F151" s="167" t="s">
        <v>1131</v>
      </c>
      <c r="G151" s="168" t="s">
        <v>240</v>
      </c>
      <c r="H151" s="169">
        <v>4</v>
      </c>
      <c r="I151" s="170"/>
      <c r="J151" s="171">
        <f t="shared" si="5"/>
        <v>0</v>
      </c>
      <c r="K151" s="172"/>
      <c r="L151" s="18"/>
      <c r="M151" s="173"/>
      <c r="N151" s="174" t="s">
        <v>41</v>
      </c>
      <c r="O151" s="46"/>
      <c r="P151" s="175">
        <f t="shared" si="6"/>
        <v>0</v>
      </c>
      <c r="Q151" s="175">
        <v>0</v>
      </c>
      <c r="R151" s="175">
        <f t="shared" si="7"/>
        <v>0</v>
      </c>
      <c r="S151" s="175">
        <v>0</v>
      </c>
      <c r="T151" s="176">
        <f t="shared" si="8"/>
        <v>0</v>
      </c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R151" s="177" t="s">
        <v>572</v>
      </c>
      <c r="AT151" s="177" t="s">
        <v>201</v>
      </c>
      <c r="AU151" s="177" t="s">
        <v>112</v>
      </c>
      <c r="AY151" s="2" t="s">
        <v>199</v>
      </c>
      <c r="BE151" s="86">
        <f t="shared" si="9"/>
        <v>0</v>
      </c>
      <c r="BF151" s="86">
        <f t="shared" si="10"/>
        <v>0</v>
      </c>
      <c r="BG151" s="86">
        <f t="shared" si="11"/>
        <v>0</v>
      </c>
      <c r="BH151" s="86">
        <f t="shared" si="12"/>
        <v>0</v>
      </c>
      <c r="BI151" s="86">
        <f t="shared" si="13"/>
        <v>0</v>
      </c>
      <c r="BJ151" s="2" t="s">
        <v>112</v>
      </c>
      <c r="BK151" s="86">
        <f t="shared" si="14"/>
        <v>0</v>
      </c>
      <c r="BL151" s="2" t="s">
        <v>572</v>
      </c>
      <c r="BM151" s="177" t="s">
        <v>386</v>
      </c>
    </row>
    <row r="152" spans="1:65" s="19" customFormat="1" ht="21.75" customHeight="1" x14ac:dyDescent="0.15">
      <c r="A152" s="17"/>
      <c r="B152" s="129"/>
      <c r="C152" s="197" t="s">
        <v>289</v>
      </c>
      <c r="D152" s="197" t="s">
        <v>312</v>
      </c>
      <c r="E152" s="198" t="s">
        <v>1132</v>
      </c>
      <c r="F152" s="199" t="s">
        <v>1133</v>
      </c>
      <c r="G152" s="200" t="s">
        <v>240</v>
      </c>
      <c r="H152" s="201">
        <v>4</v>
      </c>
      <c r="I152" s="202"/>
      <c r="J152" s="203">
        <f t="shared" si="5"/>
        <v>0</v>
      </c>
      <c r="K152" s="204"/>
      <c r="L152" s="205"/>
      <c r="M152" s="206"/>
      <c r="N152" s="207" t="s">
        <v>41</v>
      </c>
      <c r="O152" s="46"/>
      <c r="P152" s="175">
        <f t="shared" si="6"/>
        <v>0</v>
      </c>
      <c r="Q152" s="175">
        <v>5.0000000000000002E-5</v>
      </c>
      <c r="R152" s="175">
        <f t="shared" si="7"/>
        <v>2.0000000000000001E-4</v>
      </c>
      <c r="S152" s="175">
        <v>0</v>
      </c>
      <c r="T152" s="176">
        <f t="shared" si="8"/>
        <v>0</v>
      </c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R152" s="177" t="s">
        <v>1111</v>
      </c>
      <c r="AT152" s="177" t="s">
        <v>312</v>
      </c>
      <c r="AU152" s="177" t="s">
        <v>112</v>
      </c>
      <c r="AY152" s="2" t="s">
        <v>199</v>
      </c>
      <c r="BE152" s="86">
        <f t="shared" si="9"/>
        <v>0</v>
      </c>
      <c r="BF152" s="86">
        <f t="shared" si="10"/>
        <v>0</v>
      </c>
      <c r="BG152" s="86">
        <f t="shared" si="11"/>
        <v>0</v>
      </c>
      <c r="BH152" s="86">
        <f t="shared" si="12"/>
        <v>0</v>
      </c>
      <c r="BI152" s="86">
        <f t="shared" si="13"/>
        <v>0</v>
      </c>
      <c r="BJ152" s="2" t="s">
        <v>112</v>
      </c>
      <c r="BK152" s="86">
        <f t="shared" si="14"/>
        <v>0</v>
      </c>
      <c r="BL152" s="2" t="s">
        <v>572</v>
      </c>
      <c r="BM152" s="177" t="s">
        <v>398</v>
      </c>
    </row>
    <row r="153" spans="1:65" s="19" customFormat="1" ht="21.75" customHeight="1" x14ac:dyDescent="0.15">
      <c r="A153" s="17"/>
      <c r="B153" s="129"/>
      <c r="C153" s="165" t="s">
        <v>296</v>
      </c>
      <c r="D153" s="165" t="s">
        <v>201</v>
      </c>
      <c r="E153" s="166" t="s">
        <v>1134</v>
      </c>
      <c r="F153" s="167" t="s">
        <v>1135</v>
      </c>
      <c r="G153" s="168" t="s">
        <v>240</v>
      </c>
      <c r="H153" s="169">
        <v>30</v>
      </c>
      <c r="I153" s="170"/>
      <c r="J153" s="171">
        <f t="shared" si="5"/>
        <v>0</v>
      </c>
      <c r="K153" s="172"/>
      <c r="L153" s="18"/>
      <c r="M153" s="173"/>
      <c r="N153" s="174" t="s">
        <v>41</v>
      </c>
      <c r="O153" s="46"/>
      <c r="P153" s="175">
        <f t="shared" si="6"/>
        <v>0</v>
      </c>
      <c r="Q153" s="175">
        <v>0</v>
      </c>
      <c r="R153" s="175">
        <f t="shared" si="7"/>
        <v>0</v>
      </c>
      <c r="S153" s="175">
        <v>0</v>
      </c>
      <c r="T153" s="176">
        <f t="shared" si="8"/>
        <v>0</v>
      </c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R153" s="177" t="s">
        <v>572</v>
      </c>
      <c r="AT153" s="177" t="s">
        <v>201</v>
      </c>
      <c r="AU153" s="177" t="s">
        <v>112</v>
      </c>
      <c r="AY153" s="2" t="s">
        <v>199</v>
      </c>
      <c r="BE153" s="86">
        <f t="shared" si="9"/>
        <v>0</v>
      </c>
      <c r="BF153" s="86">
        <f t="shared" si="10"/>
        <v>0</v>
      </c>
      <c r="BG153" s="86">
        <f t="shared" si="11"/>
        <v>0</v>
      </c>
      <c r="BH153" s="86">
        <f t="shared" si="12"/>
        <v>0</v>
      </c>
      <c r="BI153" s="86">
        <f t="shared" si="13"/>
        <v>0</v>
      </c>
      <c r="BJ153" s="2" t="s">
        <v>112</v>
      </c>
      <c r="BK153" s="86">
        <f t="shared" si="14"/>
        <v>0</v>
      </c>
      <c r="BL153" s="2" t="s">
        <v>572</v>
      </c>
      <c r="BM153" s="177" t="s">
        <v>409</v>
      </c>
    </row>
    <row r="154" spans="1:65" s="19" customFormat="1" ht="16.5" customHeight="1" x14ac:dyDescent="0.15">
      <c r="A154" s="17"/>
      <c r="B154" s="129"/>
      <c r="C154" s="197" t="s">
        <v>301</v>
      </c>
      <c r="D154" s="197" t="s">
        <v>312</v>
      </c>
      <c r="E154" s="198" t="s">
        <v>1136</v>
      </c>
      <c r="F154" s="199" t="s">
        <v>1137</v>
      </c>
      <c r="G154" s="200" t="s">
        <v>1138</v>
      </c>
      <c r="H154" s="201">
        <v>30</v>
      </c>
      <c r="I154" s="202"/>
      <c r="J154" s="203">
        <f t="shared" si="5"/>
        <v>0</v>
      </c>
      <c r="K154" s="204"/>
      <c r="L154" s="205"/>
      <c r="M154" s="206"/>
      <c r="N154" s="207" t="s">
        <v>41</v>
      </c>
      <c r="O154" s="46"/>
      <c r="P154" s="175">
        <f t="shared" si="6"/>
        <v>0</v>
      </c>
      <c r="Q154" s="175">
        <v>0</v>
      </c>
      <c r="R154" s="175">
        <f t="shared" si="7"/>
        <v>0</v>
      </c>
      <c r="S154" s="175">
        <v>0</v>
      </c>
      <c r="T154" s="176">
        <f t="shared" si="8"/>
        <v>0</v>
      </c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R154" s="177" t="s">
        <v>1111</v>
      </c>
      <c r="AT154" s="177" t="s">
        <v>312</v>
      </c>
      <c r="AU154" s="177" t="s">
        <v>112</v>
      </c>
      <c r="AY154" s="2" t="s">
        <v>199</v>
      </c>
      <c r="BE154" s="86">
        <f t="shared" si="9"/>
        <v>0</v>
      </c>
      <c r="BF154" s="86">
        <f t="shared" si="10"/>
        <v>0</v>
      </c>
      <c r="BG154" s="86">
        <f t="shared" si="11"/>
        <v>0</v>
      </c>
      <c r="BH154" s="86">
        <f t="shared" si="12"/>
        <v>0</v>
      </c>
      <c r="BI154" s="86">
        <f t="shared" si="13"/>
        <v>0</v>
      </c>
      <c r="BJ154" s="2" t="s">
        <v>112</v>
      </c>
      <c r="BK154" s="86">
        <f t="shared" si="14"/>
        <v>0</v>
      </c>
      <c r="BL154" s="2" t="s">
        <v>572</v>
      </c>
      <c r="BM154" s="177" t="s">
        <v>418</v>
      </c>
    </row>
    <row r="155" spans="1:65" s="19" customFormat="1" ht="21.75" customHeight="1" x14ac:dyDescent="0.15">
      <c r="A155" s="17"/>
      <c r="B155" s="129"/>
      <c r="C155" s="165" t="s">
        <v>6</v>
      </c>
      <c r="D155" s="165" t="s">
        <v>201</v>
      </c>
      <c r="E155" s="166" t="s">
        <v>1139</v>
      </c>
      <c r="F155" s="167" t="s">
        <v>1140</v>
      </c>
      <c r="G155" s="168" t="s">
        <v>240</v>
      </c>
      <c r="H155" s="169">
        <v>23</v>
      </c>
      <c r="I155" s="170"/>
      <c r="J155" s="171">
        <f t="shared" si="5"/>
        <v>0</v>
      </c>
      <c r="K155" s="172"/>
      <c r="L155" s="18"/>
      <c r="M155" s="173"/>
      <c r="N155" s="174" t="s">
        <v>41</v>
      </c>
      <c r="O155" s="46"/>
      <c r="P155" s="175">
        <f t="shared" si="6"/>
        <v>0</v>
      </c>
      <c r="Q155" s="175">
        <v>0</v>
      </c>
      <c r="R155" s="175">
        <f t="shared" si="7"/>
        <v>0</v>
      </c>
      <c r="S155" s="175">
        <v>0</v>
      </c>
      <c r="T155" s="176">
        <f t="shared" si="8"/>
        <v>0</v>
      </c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R155" s="177" t="s">
        <v>572</v>
      </c>
      <c r="AT155" s="177" t="s">
        <v>201</v>
      </c>
      <c r="AU155" s="177" t="s">
        <v>112</v>
      </c>
      <c r="AY155" s="2" t="s">
        <v>199</v>
      </c>
      <c r="BE155" s="86">
        <f t="shared" si="9"/>
        <v>0</v>
      </c>
      <c r="BF155" s="86">
        <f t="shared" si="10"/>
        <v>0</v>
      </c>
      <c r="BG155" s="86">
        <f t="shared" si="11"/>
        <v>0</v>
      </c>
      <c r="BH155" s="86">
        <f t="shared" si="12"/>
        <v>0</v>
      </c>
      <c r="BI155" s="86">
        <f t="shared" si="13"/>
        <v>0</v>
      </c>
      <c r="BJ155" s="2" t="s">
        <v>112</v>
      </c>
      <c r="BK155" s="86">
        <f t="shared" si="14"/>
        <v>0</v>
      </c>
      <c r="BL155" s="2" t="s">
        <v>572</v>
      </c>
      <c r="BM155" s="177" t="s">
        <v>426</v>
      </c>
    </row>
    <row r="156" spans="1:65" s="19" customFormat="1" ht="21.75" customHeight="1" x14ac:dyDescent="0.15">
      <c r="A156" s="17"/>
      <c r="B156" s="129"/>
      <c r="C156" s="165" t="s">
        <v>311</v>
      </c>
      <c r="D156" s="165" t="s">
        <v>201</v>
      </c>
      <c r="E156" s="166" t="s">
        <v>1141</v>
      </c>
      <c r="F156" s="167" t="s">
        <v>1142</v>
      </c>
      <c r="G156" s="168" t="s">
        <v>240</v>
      </c>
      <c r="H156" s="169">
        <v>2</v>
      </c>
      <c r="I156" s="170"/>
      <c r="J156" s="171">
        <f t="shared" si="5"/>
        <v>0</v>
      </c>
      <c r="K156" s="172"/>
      <c r="L156" s="18"/>
      <c r="M156" s="173"/>
      <c r="N156" s="174" t="s">
        <v>41</v>
      </c>
      <c r="O156" s="46"/>
      <c r="P156" s="175">
        <f t="shared" si="6"/>
        <v>0</v>
      </c>
      <c r="Q156" s="175">
        <v>0</v>
      </c>
      <c r="R156" s="175">
        <f t="shared" si="7"/>
        <v>0</v>
      </c>
      <c r="S156" s="175">
        <v>0</v>
      </c>
      <c r="T156" s="176">
        <f t="shared" si="8"/>
        <v>0</v>
      </c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R156" s="177" t="s">
        <v>572</v>
      </c>
      <c r="AT156" s="177" t="s">
        <v>201</v>
      </c>
      <c r="AU156" s="177" t="s">
        <v>112</v>
      </c>
      <c r="AY156" s="2" t="s">
        <v>199</v>
      </c>
      <c r="BE156" s="86">
        <f t="shared" si="9"/>
        <v>0</v>
      </c>
      <c r="BF156" s="86">
        <f t="shared" si="10"/>
        <v>0</v>
      </c>
      <c r="BG156" s="86">
        <f t="shared" si="11"/>
        <v>0</v>
      </c>
      <c r="BH156" s="86">
        <f t="shared" si="12"/>
        <v>0</v>
      </c>
      <c r="BI156" s="86">
        <f t="shared" si="13"/>
        <v>0</v>
      </c>
      <c r="BJ156" s="2" t="s">
        <v>112</v>
      </c>
      <c r="BK156" s="86">
        <f t="shared" si="14"/>
        <v>0</v>
      </c>
      <c r="BL156" s="2" t="s">
        <v>572</v>
      </c>
      <c r="BM156" s="177" t="s">
        <v>438</v>
      </c>
    </row>
    <row r="157" spans="1:65" s="19" customFormat="1" ht="33" customHeight="1" x14ac:dyDescent="0.15">
      <c r="A157" s="17"/>
      <c r="B157" s="129"/>
      <c r="C157" s="165" t="s">
        <v>318</v>
      </c>
      <c r="D157" s="165" t="s">
        <v>201</v>
      </c>
      <c r="E157" s="166" t="s">
        <v>1143</v>
      </c>
      <c r="F157" s="167" t="s">
        <v>1144</v>
      </c>
      <c r="G157" s="168" t="s">
        <v>240</v>
      </c>
      <c r="H157" s="169">
        <v>3</v>
      </c>
      <c r="I157" s="170"/>
      <c r="J157" s="171">
        <f t="shared" si="5"/>
        <v>0</v>
      </c>
      <c r="K157" s="172"/>
      <c r="L157" s="18"/>
      <c r="M157" s="173"/>
      <c r="N157" s="174" t="s">
        <v>41</v>
      </c>
      <c r="O157" s="46"/>
      <c r="P157" s="175">
        <f t="shared" si="6"/>
        <v>0</v>
      </c>
      <c r="Q157" s="175">
        <v>0</v>
      </c>
      <c r="R157" s="175">
        <f t="shared" si="7"/>
        <v>0</v>
      </c>
      <c r="S157" s="175">
        <v>0</v>
      </c>
      <c r="T157" s="176">
        <f t="shared" si="8"/>
        <v>0</v>
      </c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R157" s="177" t="s">
        <v>572</v>
      </c>
      <c r="AT157" s="177" t="s">
        <v>201</v>
      </c>
      <c r="AU157" s="177" t="s">
        <v>112</v>
      </c>
      <c r="AY157" s="2" t="s">
        <v>199</v>
      </c>
      <c r="BE157" s="86">
        <f t="shared" si="9"/>
        <v>0</v>
      </c>
      <c r="BF157" s="86">
        <f t="shared" si="10"/>
        <v>0</v>
      </c>
      <c r="BG157" s="86">
        <f t="shared" si="11"/>
        <v>0</v>
      </c>
      <c r="BH157" s="86">
        <f t="shared" si="12"/>
        <v>0</v>
      </c>
      <c r="BI157" s="86">
        <f t="shared" si="13"/>
        <v>0</v>
      </c>
      <c r="BJ157" s="2" t="s">
        <v>112</v>
      </c>
      <c r="BK157" s="86">
        <f t="shared" si="14"/>
        <v>0</v>
      </c>
      <c r="BL157" s="2" t="s">
        <v>572</v>
      </c>
      <c r="BM157" s="177" t="s">
        <v>448</v>
      </c>
    </row>
    <row r="158" spans="1:65" s="19" customFormat="1" ht="16.5" customHeight="1" x14ac:dyDescent="0.15">
      <c r="A158" s="17"/>
      <c r="B158" s="129"/>
      <c r="C158" s="197" t="s">
        <v>327</v>
      </c>
      <c r="D158" s="197" t="s">
        <v>312</v>
      </c>
      <c r="E158" s="198" t="s">
        <v>1145</v>
      </c>
      <c r="F158" s="199" t="s">
        <v>1146</v>
      </c>
      <c r="G158" s="200" t="s">
        <v>240</v>
      </c>
      <c r="H158" s="201">
        <v>3</v>
      </c>
      <c r="I158" s="202"/>
      <c r="J158" s="203">
        <f t="shared" si="5"/>
        <v>0</v>
      </c>
      <c r="K158" s="204"/>
      <c r="L158" s="205"/>
      <c r="M158" s="206"/>
      <c r="N158" s="207" t="s">
        <v>41</v>
      </c>
      <c r="O158" s="46"/>
      <c r="P158" s="175">
        <f t="shared" si="6"/>
        <v>0</v>
      </c>
      <c r="Q158" s="175">
        <v>1E-4</v>
      </c>
      <c r="R158" s="175">
        <f t="shared" si="7"/>
        <v>3.0000000000000003E-4</v>
      </c>
      <c r="S158" s="175">
        <v>0</v>
      </c>
      <c r="T158" s="176">
        <f t="shared" si="8"/>
        <v>0</v>
      </c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R158" s="177" t="s">
        <v>1111</v>
      </c>
      <c r="AT158" s="177" t="s">
        <v>312</v>
      </c>
      <c r="AU158" s="177" t="s">
        <v>112</v>
      </c>
      <c r="AY158" s="2" t="s">
        <v>199</v>
      </c>
      <c r="BE158" s="86">
        <f t="shared" si="9"/>
        <v>0</v>
      </c>
      <c r="BF158" s="86">
        <f t="shared" si="10"/>
        <v>0</v>
      </c>
      <c r="BG158" s="86">
        <f t="shared" si="11"/>
        <v>0</v>
      </c>
      <c r="BH158" s="86">
        <f t="shared" si="12"/>
        <v>0</v>
      </c>
      <c r="BI158" s="86">
        <f t="shared" si="13"/>
        <v>0</v>
      </c>
      <c r="BJ158" s="2" t="s">
        <v>112</v>
      </c>
      <c r="BK158" s="86">
        <f t="shared" si="14"/>
        <v>0</v>
      </c>
      <c r="BL158" s="2" t="s">
        <v>572</v>
      </c>
      <c r="BM158" s="177" t="s">
        <v>460</v>
      </c>
    </row>
    <row r="159" spans="1:65" s="19" customFormat="1" ht="33" customHeight="1" x14ac:dyDescent="0.15">
      <c r="A159" s="17"/>
      <c r="B159" s="129"/>
      <c r="C159" s="165" t="s">
        <v>331</v>
      </c>
      <c r="D159" s="165" t="s">
        <v>201</v>
      </c>
      <c r="E159" s="166" t="s">
        <v>1147</v>
      </c>
      <c r="F159" s="167" t="s">
        <v>1148</v>
      </c>
      <c r="G159" s="168" t="s">
        <v>240</v>
      </c>
      <c r="H159" s="169">
        <v>1</v>
      </c>
      <c r="I159" s="170"/>
      <c r="J159" s="171">
        <f t="shared" si="5"/>
        <v>0</v>
      </c>
      <c r="K159" s="172"/>
      <c r="L159" s="18"/>
      <c r="M159" s="173"/>
      <c r="N159" s="174" t="s">
        <v>41</v>
      </c>
      <c r="O159" s="46"/>
      <c r="P159" s="175">
        <f t="shared" si="6"/>
        <v>0</v>
      </c>
      <c r="Q159" s="175">
        <v>0</v>
      </c>
      <c r="R159" s="175">
        <f t="shared" si="7"/>
        <v>0</v>
      </c>
      <c r="S159" s="175">
        <v>0</v>
      </c>
      <c r="T159" s="176">
        <f t="shared" si="8"/>
        <v>0</v>
      </c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R159" s="177" t="s">
        <v>572</v>
      </c>
      <c r="AT159" s="177" t="s">
        <v>201</v>
      </c>
      <c r="AU159" s="177" t="s">
        <v>112</v>
      </c>
      <c r="AY159" s="2" t="s">
        <v>199</v>
      </c>
      <c r="BE159" s="86">
        <f t="shared" si="9"/>
        <v>0</v>
      </c>
      <c r="BF159" s="86">
        <f t="shared" si="10"/>
        <v>0</v>
      </c>
      <c r="BG159" s="86">
        <f t="shared" si="11"/>
        <v>0</v>
      </c>
      <c r="BH159" s="86">
        <f t="shared" si="12"/>
        <v>0</v>
      </c>
      <c r="BI159" s="86">
        <f t="shared" si="13"/>
        <v>0</v>
      </c>
      <c r="BJ159" s="2" t="s">
        <v>112</v>
      </c>
      <c r="BK159" s="86">
        <f t="shared" si="14"/>
        <v>0</v>
      </c>
      <c r="BL159" s="2" t="s">
        <v>572</v>
      </c>
      <c r="BM159" s="177" t="s">
        <v>472</v>
      </c>
    </row>
    <row r="160" spans="1:65" s="19" customFormat="1" ht="16.5" customHeight="1" x14ac:dyDescent="0.15">
      <c r="A160" s="17"/>
      <c r="B160" s="129"/>
      <c r="C160" s="197" t="s">
        <v>335</v>
      </c>
      <c r="D160" s="197" t="s">
        <v>312</v>
      </c>
      <c r="E160" s="198" t="s">
        <v>1149</v>
      </c>
      <c r="F160" s="199" t="s">
        <v>1150</v>
      </c>
      <c r="G160" s="200" t="s">
        <v>240</v>
      </c>
      <c r="H160" s="201">
        <v>1</v>
      </c>
      <c r="I160" s="202"/>
      <c r="J160" s="203">
        <f t="shared" si="5"/>
        <v>0</v>
      </c>
      <c r="K160" s="204"/>
      <c r="L160" s="205"/>
      <c r="M160" s="206"/>
      <c r="N160" s="207" t="s">
        <v>41</v>
      </c>
      <c r="O160" s="46"/>
      <c r="P160" s="175">
        <f t="shared" si="6"/>
        <v>0</v>
      </c>
      <c r="Q160" s="175">
        <v>6.0000000000000002E-5</v>
      </c>
      <c r="R160" s="175">
        <f t="shared" si="7"/>
        <v>6.0000000000000002E-5</v>
      </c>
      <c r="S160" s="175">
        <v>0</v>
      </c>
      <c r="T160" s="176">
        <f t="shared" si="8"/>
        <v>0</v>
      </c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R160" s="177" t="s">
        <v>1111</v>
      </c>
      <c r="AT160" s="177" t="s">
        <v>312</v>
      </c>
      <c r="AU160" s="177" t="s">
        <v>112</v>
      </c>
      <c r="AY160" s="2" t="s">
        <v>199</v>
      </c>
      <c r="BE160" s="86">
        <f t="shared" si="9"/>
        <v>0</v>
      </c>
      <c r="BF160" s="86">
        <f t="shared" si="10"/>
        <v>0</v>
      </c>
      <c r="BG160" s="86">
        <f t="shared" si="11"/>
        <v>0</v>
      </c>
      <c r="BH160" s="86">
        <f t="shared" si="12"/>
        <v>0</v>
      </c>
      <c r="BI160" s="86">
        <f t="shared" si="13"/>
        <v>0</v>
      </c>
      <c r="BJ160" s="2" t="s">
        <v>112</v>
      </c>
      <c r="BK160" s="86">
        <f t="shared" si="14"/>
        <v>0</v>
      </c>
      <c r="BL160" s="2" t="s">
        <v>572</v>
      </c>
      <c r="BM160" s="177" t="s">
        <v>481</v>
      </c>
    </row>
    <row r="161" spans="1:65" s="19" customFormat="1" ht="21.75" customHeight="1" x14ac:dyDescent="0.15">
      <c r="A161" s="17"/>
      <c r="B161" s="129"/>
      <c r="C161" s="165" t="s">
        <v>345</v>
      </c>
      <c r="D161" s="165" t="s">
        <v>201</v>
      </c>
      <c r="E161" s="166" t="s">
        <v>1151</v>
      </c>
      <c r="F161" s="167" t="s">
        <v>1152</v>
      </c>
      <c r="G161" s="168" t="s">
        <v>240</v>
      </c>
      <c r="H161" s="169">
        <v>4</v>
      </c>
      <c r="I161" s="170"/>
      <c r="J161" s="171">
        <f t="shared" si="5"/>
        <v>0</v>
      </c>
      <c r="K161" s="172"/>
      <c r="L161" s="18"/>
      <c r="M161" s="173"/>
      <c r="N161" s="174" t="s">
        <v>41</v>
      </c>
      <c r="O161" s="46"/>
      <c r="P161" s="175">
        <f t="shared" si="6"/>
        <v>0</v>
      </c>
      <c r="Q161" s="175">
        <v>0</v>
      </c>
      <c r="R161" s="175">
        <f t="shared" si="7"/>
        <v>0</v>
      </c>
      <c r="S161" s="175">
        <v>0</v>
      </c>
      <c r="T161" s="176">
        <f t="shared" si="8"/>
        <v>0</v>
      </c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R161" s="177" t="s">
        <v>572</v>
      </c>
      <c r="AT161" s="177" t="s">
        <v>201</v>
      </c>
      <c r="AU161" s="177" t="s">
        <v>112</v>
      </c>
      <c r="AY161" s="2" t="s">
        <v>199</v>
      </c>
      <c r="BE161" s="86">
        <f t="shared" si="9"/>
        <v>0</v>
      </c>
      <c r="BF161" s="86">
        <f t="shared" si="10"/>
        <v>0</v>
      </c>
      <c r="BG161" s="86">
        <f t="shared" si="11"/>
        <v>0</v>
      </c>
      <c r="BH161" s="86">
        <f t="shared" si="12"/>
        <v>0</v>
      </c>
      <c r="BI161" s="86">
        <f t="shared" si="13"/>
        <v>0</v>
      </c>
      <c r="BJ161" s="2" t="s">
        <v>112</v>
      </c>
      <c r="BK161" s="86">
        <f t="shared" si="14"/>
        <v>0</v>
      </c>
      <c r="BL161" s="2" t="s">
        <v>572</v>
      </c>
      <c r="BM161" s="177" t="s">
        <v>498</v>
      </c>
    </row>
    <row r="162" spans="1:65" s="19" customFormat="1" ht="16.5" customHeight="1" x14ac:dyDescent="0.15">
      <c r="A162" s="17"/>
      <c r="B162" s="129"/>
      <c r="C162" s="197" t="s">
        <v>360</v>
      </c>
      <c r="D162" s="197" t="s">
        <v>312</v>
      </c>
      <c r="E162" s="198" t="s">
        <v>1153</v>
      </c>
      <c r="F162" s="199" t="s">
        <v>1154</v>
      </c>
      <c r="G162" s="200" t="s">
        <v>240</v>
      </c>
      <c r="H162" s="201">
        <v>4</v>
      </c>
      <c r="I162" s="202"/>
      <c r="J162" s="203">
        <f t="shared" si="5"/>
        <v>0</v>
      </c>
      <c r="K162" s="204"/>
      <c r="L162" s="205"/>
      <c r="M162" s="206"/>
      <c r="N162" s="207" t="s">
        <v>41</v>
      </c>
      <c r="O162" s="46"/>
      <c r="P162" s="175">
        <f t="shared" si="6"/>
        <v>0</v>
      </c>
      <c r="Q162" s="175">
        <v>8.0000000000000007E-5</v>
      </c>
      <c r="R162" s="175">
        <f t="shared" si="7"/>
        <v>3.2000000000000003E-4</v>
      </c>
      <c r="S162" s="175">
        <v>0</v>
      </c>
      <c r="T162" s="176">
        <f t="shared" si="8"/>
        <v>0</v>
      </c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R162" s="177" t="s">
        <v>1111</v>
      </c>
      <c r="AT162" s="177" t="s">
        <v>312</v>
      </c>
      <c r="AU162" s="177" t="s">
        <v>112</v>
      </c>
      <c r="AY162" s="2" t="s">
        <v>199</v>
      </c>
      <c r="BE162" s="86">
        <f t="shared" si="9"/>
        <v>0</v>
      </c>
      <c r="BF162" s="86">
        <f t="shared" si="10"/>
        <v>0</v>
      </c>
      <c r="BG162" s="86">
        <f t="shared" si="11"/>
        <v>0</v>
      </c>
      <c r="BH162" s="86">
        <f t="shared" si="12"/>
        <v>0</v>
      </c>
      <c r="BI162" s="86">
        <f t="shared" si="13"/>
        <v>0</v>
      </c>
      <c r="BJ162" s="2" t="s">
        <v>112</v>
      </c>
      <c r="BK162" s="86">
        <f t="shared" si="14"/>
        <v>0</v>
      </c>
      <c r="BL162" s="2" t="s">
        <v>572</v>
      </c>
      <c r="BM162" s="177" t="s">
        <v>506</v>
      </c>
    </row>
    <row r="163" spans="1:65" s="19" customFormat="1" ht="21.75" customHeight="1" x14ac:dyDescent="0.15">
      <c r="A163" s="17"/>
      <c r="B163" s="129"/>
      <c r="C163" s="165" t="s">
        <v>364</v>
      </c>
      <c r="D163" s="165" t="s">
        <v>201</v>
      </c>
      <c r="E163" s="166" t="s">
        <v>1155</v>
      </c>
      <c r="F163" s="167" t="s">
        <v>1156</v>
      </c>
      <c r="G163" s="168" t="s">
        <v>240</v>
      </c>
      <c r="H163" s="169">
        <v>15</v>
      </c>
      <c r="I163" s="170"/>
      <c r="J163" s="171">
        <f t="shared" si="5"/>
        <v>0</v>
      </c>
      <c r="K163" s="172"/>
      <c r="L163" s="18"/>
      <c r="M163" s="173"/>
      <c r="N163" s="174" t="s">
        <v>41</v>
      </c>
      <c r="O163" s="46"/>
      <c r="P163" s="175">
        <f t="shared" si="6"/>
        <v>0</v>
      </c>
      <c r="Q163" s="175">
        <v>0</v>
      </c>
      <c r="R163" s="175">
        <f t="shared" si="7"/>
        <v>0</v>
      </c>
      <c r="S163" s="175">
        <v>0</v>
      </c>
      <c r="T163" s="176">
        <f t="shared" si="8"/>
        <v>0</v>
      </c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R163" s="177" t="s">
        <v>572</v>
      </c>
      <c r="AT163" s="177" t="s">
        <v>201</v>
      </c>
      <c r="AU163" s="177" t="s">
        <v>112</v>
      </c>
      <c r="AY163" s="2" t="s">
        <v>199</v>
      </c>
      <c r="BE163" s="86">
        <f t="shared" si="9"/>
        <v>0</v>
      </c>
      <c r="BF163" s="86">
        <f t="shared" si="10"/>
        <v>0</v>
      </c>
      <c r="BG163" s="86">
        <f t="shared" si="11"/>
        <v>0</v>
      </c>
      <c r="BH163" s="86">
        <f t="shared" si="12"/>
        <v>0</v>
      </c>
      <c r="BI163" s="86">
        <f t="shared" si="13"/>
        <v>0</v>
      </c>
      <c r="BJ163" s="2" t="s">
        <v>112</v>
      </c>
      <c r="BK163" s="86">
        <f t="shared" si="14"/>
        <v>0</v>
      </c>
      <c r="BL163" s="2" t="s">
        <v>572</v>
      </c>
      <c r="BM163" s="177" t="s">
        <v>516</v>
      </c>
    </row>
    <row r="164" spans="1:65" s="19" customFormat="1" ht="16.5" customHeight="1" x14ac:dyDescent="0.15">
      <c r="A164" s="17"/>
      <c r="B164" s="129"/>
      <c r="C164" s="197" t="s">
        <v>369</v>
      </c>
      <c r="D164" s="197" t="s">
        <v>312</v>
      </c>
      <c r="E164" s="198" t="s">
        <v>1157</v>
      </c>
      <c r="F164" s="199" t="s">
        <v>1158</v>
      </c>
      <c r="G164" s="200" t="s">
        <v>240</v>
      </c>
      <c r="H164" s="201">
        <v>15</v>
      </c>
      <c r="I164" s="202"/>
      <c r="J164" s="203">
        <f t="shared" si="5"/>
        <v>0</v>
      </c>
      <c r="K164" s="204"/>
      <c r="L164" s="205"/>
      <c r="M164" s="206"/>
      <c r="N164" s="207" t="s">
        <v>41</v>
      </c>
      <c r="O164" s="46"/>
      <c r="P164" s="175">
        <f t="shared" si="6"/>
        <v>0</v>
      </c>
      <c r="Q164" s="175">
        <v>1E-4</v>
      </c>
      <c r="R164" s="175">
        <f t="shared" si="7"/>
        <v>1.5E-3</v>
      </c>
      <c r="S164" s="175">
        <v>0</v>
      </c>
      <c r="T164" s="176">
        <f t="shared" si="8"/>
        <v>0</v>
      </c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R164" s="177" t="s">
        <v>1111</v>
      </c>
      <c r="AT164" s="177" t="s">
        <v>312</v>
      </c>
      <c r="AU164" s="177" t="s">
        <v>112</v>
      </c>
      <c r="AY164" s="2" t="s">
        <v>199</v>
      </c>
      <c r="BE164" s="86">
        <f t="shared" si="9"/>
        <v>0</v>
      </c>
      <c r="BF164" s="86">
        <f t="shared" si="10"/>
        <v>0</v>
      </c>
      <c r="BG164" s="86">
        <f t="shared" si="11"/>
        <v>0</v>
      </c>
      <c r="BH164" s="86">
        <f t="shared" si="12"/>
        <v>0</v>
      </c>
      <c r="BI164" s="86">
        <f t="shared" si="13"/>
        <v>0</v>
      </c>
      <c r="BJ164" s="2" t="s">
        <v>112</v>
      </c>
      <c r="BK164" s="86">
        <f t="shared" si="14"/>
        <v>0</v>
      </c>
      <c r="BL164" s="2" t="s">
        <v>572</v>
      </c>
      <c r="BM164" s="177" t="s">
        <v>526</v>
      </c>
    </row>
    <row r="165" spans="1:65" s="19" customFormat="1" ht="16.5" customHeight="1" x14ac:dyDescent="0.15">
      <c r="A165" s="17"/>
      <c r="B165" s="129"/>
      <c r="C165" s="197" t="s">
        <v>373</v>
      </c>
      <c r="D165" s="197" t="s">
        <v>312</v>
      </c>
      <c r="E165" s="198" t="s">
        <v>1159</v>
      </c>
      <c r="F165" s="199" t="s">
        <v>1160</v>
      </c>
      <c r="G165" s="200" t="s">
        <v>240</v>
      </c>
      <c r="H165" s="201">
        <v>4</v>
      </c>
      <c r="I165" s="202"/>
      <c r="J165" s="203">
        <f t="shared" si="5"/>
        <v>0</v>
      </c>
      <c r="K165" s="204"/>
      <c r="L165" s="205"/>
      <c r="M165" s="206"/>
      <c r="N165" s="207" t="s">
        <v>41</v>
      </c>
      <c r="O165" s="46"/>
      <c r="P165" s="175">
        <f t="shared" si="6"/>
        <v>0</v>
      </c>
      <c r="Q165" s="175">
        <v>2.0000000000000002E-5</v>
      </c>
      <c r="R165" s="175">
        <f t="shared" si="7"/>
        <v>8.0000000000000007E-5</v>
      </c>
      <c r="S165" s="175">
        <v>0</v>
      </c>
      <c r="T165" s="176">
        <f t="shared" si="8"/>
        <v>0</v>
      </c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R165" s="177" t="s">
        <v>1111</v>
      </c>
      <c r="AT165" s="177" t="s">
        <v>312</v>
      </c>
      <c r="AU165" s="177" t="s">
        <v>112</v>
      </c>
      <c r="AY165" s="2" t="s">
        <v>199</v>
      </c>
      <c r="BE165" s="86">
        <f t="shared" si="9"/>
        <v>0</v>
      </c>
      <c r="BF165" s="86">
        <f t="shared" si="10"/>
        <v>0</v>
      </c>
      <c r="BG165" s="86">
        <f t="shared" si="11"/>
        <v>0</v>
      </c>
      <c r="BH165" s="86">
        <f t="shared" si="12"/>
        <v>0</v>
      </c>
      <c r="BI165" s="86">
        <f t="shared" si="13"/>
        <v>0</v>
      </c>
      <c r="BJ165" s="2" t="s">
        <v>112</v>
      </c>
      <c r="BK165" s="86">
        <f t="shared" si="14"/>
        <v>0</v>
      </c>
      <c r="BL165" s="2" t="s">
        <v>572</v>
      </c>
      <c r="BM165" s="177" t="s">
        <v>537</v>
      </c>
    </row>
    <row r="166" spans="1:65" s="19" customFormat="1" ht="16.5" customHeight="1" x14ac:dyDescent="0.15">
      <c r="A166" s="17"/>
      <c r="B166" s="129"/>
      <c r="C166" s="165" t="s">
        <v>378</v>
      </c>
      <c r="D166" s="165" t="s">
        <v>201</v>
      </c>
      <c r="E166" s="166" t="s">
        <v>1161</v>
      </c>
      <c r="F166" s="167" t="s">
        <v>1162</v>
      </c>
      <c r="G166" s="168" t="s">
        <v>240</v>
      </c>
      <c r="H166" s="169">
        <v>12</v>
      </c>
      <c r="I166" s="170"/>
      <c r="J166" s="171">
        <f t="shared" si="5"/>
        <v>0</v>
      </c>
      <c r="K166" s="172"/>
      <c r="L166" s="18"/>
      <c r="M166" s="173"/>
      <c r="N166" s="174" t="s">
        <v>41</v>
      </c>
      <c r="O166" s="46"/>
      <c r="P166" s="175">
        <f t="shared" si="6"/>
        <v>0</v>
      </c>
      <c r="Q166" s="175">
        <v>0</v>
      </c>
      <c r="R166" s="175">
        <f t="shared" si="7"/>
        <v>0</v>
      </c>
      <c r="S166" s="175">
        <v>0</v>
      </c>
      <c r="T166" s="176">
        <f t="shared" si="8"/>
        <v>0</v>
      </c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R166" s="177" t="s">
        <v>572</v>
      </c>
      <c r="AT166" s="177" t="s">
        <v>201</v>
      </c>
      <c r="AU166" s="177" t="s">
        <v>112</v>
      </c>
      <c r="AY166" s="2" t="s">
        <v>199</v>
      </c>
      <c r="BE166" s="86">
        <f t="shared" si="9"/>
        <v>0</v>
      </c>
      <c r="BF166" s="86">
        <f t="shared" si="10"/>
        <v>0</v>
      </c>
      <c r="BG166" s="86">
        <f t="shared" si="11"/>
        <v>0</v>
      </c>
      <c r="BH166" s="86">
        <f t="shared" si="12"/>
        <v>0</v>
      </c>
      <c r="BI166" s="86">
        <f t="shared" si="13"/>
        <v>0</v>
      </c>
      <c r="BJ166" s="2" t="s">
        <v>112</v>
      </c>
      <c r="BK166" s="86">
        <f t="shared" si="14"/>
        <v>0</v>
      </c>
      <c r="BL166" s="2" t="s">
        <v>572</v>
      </c>
      <c r="BM166" s="177" t="s">
        <v>564</v>
      </c>
    </row>
    <row r="167" spans="1:65" s="19" customFormat="1" ht="16.5" customHeight="1" x14ac:dyDescent="0.15">
      <c r="A167" s="17"/>
      <c r="B167" s="129"/>
      <c r="C167" s="165" t="s">
        <v>386</v>
      </c>
      <c r="D167" s="165" t="s">
        <v>201</v>
      </c>
      <c r="E167" s="166" t="s">
        <v>1163</v>
      </c>
      <c r="F167" s="167" t="s">
        <v>1164</v>
      </c>
      <c r="G167" s="168" t="s">
        <v>240</v>
      </c>
      <c r="H167" s="169">
        <v>18</v>
      </c>
      <c r="I167" s="170"/>
      <c r="J167" s="171">
        <f t="shared" si="5"/>
        <v>0</v>
      </c>
      <c r="K167" s="172"/>
      <c r="L167" s="18"/>
      <c r="M167" s="173"/>
      <c r="N167" s="174" t="s">
        <v>41</v>
      </c>
      <c r="O167" s="46"/>
      <c r="P167" s="175">
        <f t="shared" si="6"/>
        <v>0</v>
      </c>
      <c r="Q167" s="175">
        <v>0</v>
      </c>
      <c r="R167" s="175">
        <f t="shared" si="7"/>
        <v>0</v>
      </c>
      <c r="S167" s="175">
        <v>0</v>
      </c>
      <c r="T167" s="176">
        <f t="shared" si="8"/>
        <v>0</v>
      </c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R167" s="177" t="s">
        <v>572</v>
      </c>
      <c r="AT167" s="177" t="s">
        <v>201</v>
      </c>
      <c r="AU167" s="177" t="s">
        <v>112</v>
      </c>
      <c r="AY167" s="2" t="s">
        <v>199</v>
      </c>
      <c r="BE167" s="86">
        <f t="shared" si="9"/>
        <v>0</v>
      </c>
      <c r="BF167" s="86">
        <f t="shared" si="10"/>
        <v>0</v>
      </c>
      <c r="BG167" s="86">
        <f t="shared" si="11"/>
        <v>0</v>
      </c>
      <c r="BH167" s="86">
        <f t="shared" si="12"/>
        <v>0</v>
      </c>
      <c r="BI167" s="86">
        <f t="shared" si="13"/>
        <v>0</v>
      </c>
      <c r="BJ167" s="2" t="s">
        <v>112</v>
      </c>
      <c r="BK167" s="86">
        <f t="shared" si="14"/>
        <v>0</v>
      </c>
      <c r="BL167" s="2" t="s">
        <v>572</v>
      </c>
      <c r="BM167" s="177" t="s">
        <v>572</v>
      </c>
    </row>
    <row r="168" spans="1:65" s="19" customFormat="1" ht="16.5" customHeight="1" x14ac:dyDescent="0.15">
      <c r="A168" s="17"/>
      <c r="B168" s="129"/>
      <c r="C168" s="197" t="s">
        <v>393</v>
      </c>
      <c r="D168" s="197" t="s">
        <v>312</v>
      </c>
      <c r="E168" s="198" t="s">
        <v>1165</v>
      </c>
      <c r="F168" s="199" t="s">
        <v>1166</v>
      </c>
      <c r="G168" s="200" t="s">
        <v>240</v>
      </c>
      <c r="H168" s="201">
        <v>1</v>
      </c>
      <c r="I168" s="202"/>
      <c r="J168" s="203">
        <f t="shared" si="5"/>
        <v>0</v>
      </c>
      <c r="K168" s="204"/>
      <c r="L168" s="205"/>
      <c r="M168" s="206"/>
      <c r="N168" s="207" t="s">
        <v>41</v>
      </c>
      <c r="O168" s="46"/>
      <c r="P168" s="175">
        <f t="shared" si="6"/>
        <v>0</v>
      </c>
      <c r="Q168" s="175">
        <v>3.6999999999999999E-4</v>
      </c>
      <c r="R168" s="175">
        <f t="shared" si="7"/>
        <v>3.6999999999999999E-4</v>
      </c>
      <c r="S168" s="175">
        <v>0</v>
      </c>
      <c r="T168" s="176">
        <f t="shared" si="8"/>
        <v>0</v>
      </c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R168" s="177" t="s">
        <v>1111</v>
      </c>
      <c r="AT168" s="177" t="s">
        <v>312</v>
      </c>
      <c r="AU168" s="177" t="s">
        <v>112</v>
      </c>
      <c r="AY168" s="2" t="s">
        <v>199</v>
      </c>
      <c r="BE168" s="86">
        <f t="shared" si="9"/>
        <v>0</v>
      </c>
      <c r="BF168" s="86">
        <f t="shared" si="10"/>
        <v>0</v>
      </c>
      <c r="BG168" s="86">
        <f t="shared" si="11"/>
        <v>0</v>
      </c>
      <c r="BH168" s="86">
        <f t="shared" si="12"/>
        <v>0</v>
      </c>
      <c r="BI168" s="86">
        <f t="shared" si="13"/>
        <v>0</v>
      </c>
      <c r="BJ168" s="2" t="s">
        <v>112</v>
      </c>
      <c r="BK168" s="86">
        <f t="shared" si="14"/>
        <v>0</v>
      </c>
      <c r="BL168" s="2" t="s">
        <v>572</v>
      </c>
      <c r="BM168" s="177" t="s">
        <v>581</v>
      </c>
    </row>
    <row r="169" spans="1:65" s="19" customFormat="1" ht="33" customHeight="1" x14ac:dyDescent="0.15">
      <c r="A169" s="17"/>
      <c r="B169" s="129"/>
      <c r="C169" s="197" t="s">
        <v>398</v>
      </c>
      <c r="D169" s="197" t="s">
        <v>312</v>
      </c>
      <c r="E169" s="198" t="s">
        <v>1167</v>
      </c>
      <c r="F169" s="199" t="s">
        <v>1168</v>
      </c>
      <c r="G169" s="200" t="s">
        <v>240</v>
      </c>
      <c r="H169" s="201">
        <v>1</v>
      </c>
      <c r="I169" s="202"/>
      <c r="J169" s="203">
        <f t="shared" si="5"/>
        <v>0</v>
      </c>
      <c r="K169" s="204"/>
      <c r="L169" s="205"/>
      <c r="M169" s="206"/>
      <c r="N169" s="207" t="s">
        <v>41</v>
      </c>
      <c r="O169" s="46"/>
      <c r="P169" s="175">
        <f t="shared" si="6"/>
        <v>0</v>
      </c>
      <c r="Q169" s="175">
        <v>1.4300000000000001E-3</v>
      </c>
      <c r="R169" s="175">
        <f t="shared" si="7"/>
        <v>1.4300000000000001E-3</v>
      </c>
      <c r="S169" s="175">
        <v>0</v>
      </c>
      <c r="T169" s="176">
        <f t="shared" si="8"/>
        <v>0</v>
      </c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R169" s="177" t="s">
        <v>1111</v>
      </c>
      <c r="AT169" s="177" t="s">
        <v>312</v>
      </c>
      <c r="AU169" s="177" t="s">
        <v>112</v>
      </c>
      <c r="AY169" s="2" t="s">
        <v>199</v>
      </c>
      <c r="BE169" s="86">
        <f t="shared" si="9"/>
        <v>0</v>
      </c>
      <c r="BF169" s="86">
        <f t="shared" si="10"/>
        <v>0</v>
      </c>
      <c r="BG169" s="86">
        <f t="shared" si="11"/>
        <v>0</v>
      </c>
      <c r="BH169" s="86">
        <f t="shared" si="12"/>
        <v>0</v>
      </c>
      <c r="BI169" s="86">
        <f t="shared" si="13"/>
        <v>0</v>
      </c>
      <c r="BJ169" s="2" t="s">
        <v>112</v>
      </c>
      <c r="BK169" s="86">
        <f t="shared" si="14"/>
        <v>0</v>
      </c>
      <c r="BL169" s="2" t="s">
        <v>572</v>
      </c>
      <c r="BM169" s="177" t="s">
        <v>592</v>
      </c>
    </row>
    <row r="170" spans="1:65" s="19" customFormat="1" ht="16.5" customHeight="1" x14ac:dyDescent="0.15">
      <c r="A170" s="17"/>
      <c r="B170" s="129"/>
      <c r="C170" s="197" t="s">
        <v>403</v>
      </c>
      <c r="D170" s="197" t="s">
        <v>312</v>
      </c>
      <c r="E170" s="198" t="s">
        <v>1169</v>
      </c>
      <c r="F170" s="199" t="s">
        <v>1170</v>
      </c>
      <c r="G170" s="200" t="s">
        <v>240</v>
      </c>
      <c r="H170" s="201">
        <v>1</v>
      </c>
      <c r="I170" s="202"/>
      <c r="J170" s="203">
        <f t="shared" si="5"/>
        <v>0</v>
      </c>
      <c r="K170" s="204"/>
      <c r="L170" s="205"/>
      <c r="M170" s="206"/>
      <c r="N170" s="207" t="s">
        <v>41</v>
      </c>
      <c r="O170" s="46"/>
      <c r="P170" s="175">
        <f t="shared" si="6"/>
        <v>0</v>
      </c>
      <c r="Q170" s="175">
        <v>3.8000000000000002E-4</v>
      </c>
      <c r="R170" s="175">
        <f t="shared" si="7"/>
        <v>3.8000000000000002E-4</v>
      </c>
      <c r="S170" s="175">
        <v>0</v>
      </c>
      <c r="T170" s="176">
        <f t="shared" si="8"/>
        <v>0</v>
      </c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R170" s="177" t="s">
        <v>1111</v>
      </c>
      <c r="AT170" s="177" t="s">
        <v>312</v>
      </c>
      <c r="AU170" s="177" t="s">
        <v>112</v>
      </c>
      <c r="AY170" s="2" t="s">
        <v>199</v>
      </c>
      <c r="BE170" s="86">
        <f t="shared" si="9"/>
        <v>0</v>
      </c>
      <c r="BF170" s="86">
        <f t="shared" si="10"/>
        <v>0</v>
      </c>
      <c r="BG170" s="86">
        <f t="shared" si="11"/>
        <v>0</v>
      </c>
      <c r="BH170" s="86">
        <f t="shared" si="12"/>
        <v>0</v>
      </c>
      <c r="BI170" s="86">
        <f t="shared" si="13"/>
        <v>0</v>
      </c>
      <c r="BJ170" s="2" t="s">
        <v>112</v>
      </c>
      <c r="BK170" s="86">
        <f t="shared" si="14"/>
        <v>0</v>
      </c>
      <c r="BL170" s="2" t="s">
        <v>572</v>
      </c>
      <c r="BM170" s="177" t="s">
        <v>604</v>
      </c>
    </row>
    <row r="171" spans="1:65" s="19" customFormat="1" ht="16.5" customHeight="1" x14ac:dyDescent="0.15">
      <c r="A171" s="17"/>
      <c r="B171" s="129"/>
      <c r="C171" s="197" t="s">
        <v>409</v>
      </c>
      <c r="D171" s="197" t="s">
        <v>312</v>
      </c>
      <c r="E171" s="198" t="s">
        <v>1171</v>
      </c>
      <c r="F171" s="199" t="s">
        <v>1172</v>
      </c>
      <c r="G171" s="200" t="s">
        <v>240</v>
      </c>
      <c r="H171" s="201">
        <v>6</v>
      </c>
      <c r="I171" s="202"/>
      <c r="J171" s="203">
        <f t="shared" si="5"/>
        <v>0</v>
      </c>
      <c r="K171" s="204"/>
      <c r="L171" s="205"/>
      <c r="M171" s="206"/>
      <c r="N171" s="207" t="s">
        <v>41</v>
      </c>
      <c r="O171" s="46"/>
      <c r="P171" s="175">
        <f t="shared" si="6"/>
        <v>0</v>
      </c>
      <c r="Q171" s="175">
        <v>1.6000000000000001E-4</v>
      </c>
      <c r="R171" s="175">
        <f t="shared" si="7"/>
        <v>9.6000000000000013E-4</v>
      </c>
      <c r="S171" s="175">
        <v>0</v>
      </c>
      <c r="T171" s="176">
        <f t="shared" si="8"/>
        <v>0</v>
      </c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R171" s="177" t="s">
        <v>1111</v>
      </c>
      <c r="AT171" s="177" t="s">
        <v>312</v>
      </c>
      <c r="AU171" s="177" t="s">
        <v>112</v>
      </c>
      <c r="AY171" s="2" t="s">
        <v>199</v>
      </c>
      <c r="BE171" s="86">
        <f t="shared" si="9"/>
        <v>0</v>
      </c>
      <c r="BF171" s="86">
        <f t="shared" si="10"/>
        <v>0</v>
      </c>
      <c r="BG171" s="86">
        <f t="shared" si="11"/>
        <v>0</v>
      </c>
      <c r="BH171" s="86">
        <f t="shared" si="12"/>
        <v>0</v>
      </c>
      <c r="BI171" s="86">
        <f t="shared" si="13"/>
        <v>0</v>
      </c>
      <c r="BJ171" s="2" t="s">
        <v>112</v>
      </c>
      <c r="BK171" s="86">
        <f t="shared" si="14"/>
        <v>0</v>
      </c>
      <c r="BL171" s="2" t="s">
        <v>572</v>
      </c>
      <c r="BM171" s="177" t="s">
        <v>614</v>
      </c>
    </row>
    <row r="172" spans="1:65" s="19" customFormat="1" ht="16.5" customHeight="1" x14ac:dyDescent="0.15">
      <c r="A172" s="17"/>
      <c r="B172" s="129"/>
      <c r="C172" s="197" t="s">
        <v>413</v>
      </c>
      <c r="D172" s="197" t="s">
        <v>312</v>
      </c>
      <c r="E172" s="198" t="s">
        <v>1173</v>
      </c>
      <c r="F172" s="199" t="s">
        <v>1174</v>
      </c>
      <c r="G172" s="200" t="s">
        <v>240</v>
      </c>
      <c r="H172" s="201">
        <v>6</v>
      </c>
      <c r="I172" s="202"/>
      <c r="J172" s="203">
        <f t="shared" ref="J172:J199" si="15">ROUND(I172*H172,2)</f>
        <v>0</v>
      </c>
      <c r="K172" s="204"/>
      <c r="L172" s="205"/>
      <c r="M172" s="206"/>
      <c r="N172" s="207" t="s">
        <v>41</v>
      </c>
      <c r="O172" s="46"/>
      <c r="P172" s="175">
        <f t="shared" ref="P172:P199" si="16">O172*H172</f>
        <v>0</v>
      </c>
      <c r="Q172" s="175">
        <v>1.6000000000000001E-4</v>
      </c>
      <c r="R172" s="175">
        <f t="shared" ref="R172:R199" si="17">Q172*H172</f>
        <v>9.6000000000000013E-4</v>
      </c>
      <c r="S172" s="175">
        <v>0</v>
      </c>
      <c r="T172" s="176">
        <f t="shared" ref="T172:T199" si="18">S172*H172</f>
        <v>0</v>
      </c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R172" s="177" t="s">
        <v>1111</v>
      </c>
      <c r="AT172" s="177" t="s">
        <v>312</v>
      </c>
      <c r="AU172" s="177" t="s">
        <v>112</v>
      </c>
      <c r="AY172" s="2" t="s">
        <v>199</v>
      </c>
      <c r="BE172" s="86">
        <f t="shared" ref="BE172:BE199" si="19">IF(N172="základná",J172,0)</f>
        <v>0</v>
      </c>
      <c r="BF172" s="86">
        <f t="shared" ref="BF172:BF199" si="20">IF(N172="znížená",J172,0)</f>
        <v>0</v>
      </c>
      <c r="BG172" s="86">
        <f t="shared" ref="BG172:BG199" si="21">IF(N172="zákl. prenesená",J172,0)</f>
        <v>0</v>
      </c>
      <c r="BH172" s="86">
        <f t="shared" ref="BH172:BH199" si="22">IF(N172="zníž. prenesená",J172,0)</f>
        <v>0</v>
      </c>
      <c r="BI172" s="86">
        <f t="shared" ref="BI172:BI199" si="23">IF(N172="nulová",J172,0)</f>
        <v>0</v>
      </c>
      <c r="BJ172" s="2" t="s">
        <v>112</v>
      </c>
      <c r="BK172" s="86">
        <f t="shared" ref="BK172:BK199" si="24">ROUND(I172*H172,2)</f>
        <v>0</v>
      </c>
      <c r="BL172" s="2" t="s">
        <v>572</v>
      </c>
      <c r="BM172" s="177" t="s">
        <v>622</v>
      </c>
    </row>
    <row r="173" spans="1:65" s="19" customFormat="1" ht="21.75" customHeight="1" x14ac:dyDescent="0.15">
      <c r="A173" s="17"/>
      <c r="B173" s="129"/>
      <c r="C173" s="197" t="s">
        <v>418</v>
      </c>
      <c r="D173" s="197" t="s">
        <v>312</v>
      </c>
      <c r="E173" s="198" t="s">
        <v>1175</v>
      </c>
      <c r="F173" s="199" t="s">
        <v>1176</v>
      </c>
      <c r="G173" s="200" t="s">
        <v>240</v>
      </c>
      <c r="H173" s="201">
        <v>1</v>
      </c>
      <c r="I173" s="202"/>
      <c r="J173" s="203">
        <f t="shared" si="15"/>
        <v>0</v>
      </c>
      <c r="K173" s="204"/>
      <c r="L173" s="205"/>
      <c r="M173" s="206"/>
      <c r="N173" s="207" t="s">
        <v>41</v>
      </c>
      <c r="O173" s="46"/>
      <c r="P173" s="175">
        <f t="shared" si="16"/>
        <v>0</v>
      </c>
      <c r="Q173" s="175">
        <v>4.2000000000000002E-4</v>
      </c>
      <c r="R173" s="175">
        <f t="shared" si="17"/>
        <v>4.2000000000000002E-4</v>
      </c>
      <c r="S173" s="175">
        <v>0</v>
      </c>
      <c r="T173" s="176">
        <f t="shared" si="18"/>
        <v>0</v>
      </c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R173" s="177" t="s">
        <v>1111</v>
      </c>
      <c r="AT173" s="177" t="s">
        <v>312</v>
      </c>
      <c r="AU173" s="177" t="s">
        <v>112</v>
      </c>
      <c r="AY173" s="2" t="s">
        <v>199</v>
      </c>
      <c r="BE173" s="86">
        <f t="shared" si="19"/>
        <v>0</v>
      </c>
      <c r="BF173" s="86">
        <f t="shared" si="20"/>
        <v>0</v>
      </c>
      <c r="BG173" s="86">
        <f t="shared" si="21"/>
        <v>0</v>
      </c>
      <c r="BH173" s="86">
        <f t="shared" si="22"/>
        <v>0</v>
      </c>
      <c r="BI173" s="86">
        <f t="shared" si="23"/>
        <v>0</v>
      </c>
      <c r="BJ173" s="2" t="s">
        <v>112</v>
      </c>
      <c r="BK173" s="86">
        <f t="shared" si="24"/>
        <v>0</v>
      </c>
      <c r="BL173" s="2" t="s">
        <v>572</v>
      </c>
      <c r="BM173" s="177" t="s">
        <v>630</v>
      </c>
    </row>
    <row r="174" spans="1:65" s="19" customFormat="1" ht="21.75" customHeight="1" x14ac:dyDescent="0.15">
      <c r="A174" s="17"/>
      <c r="B174" s="129"/>
      <c r="C174" s="197" t="s">
        <v>422</v>
      </c>
      <c r="D174" s="197" t="s">
        <v>312</v>
      </c>
      <c r="E174" s="198" t="s">
        <v>1177</v>
      </c>
      <c r="F174" s="199" t="s">
        <v>1178</v>
      </c>
      <c r="G174" s="200" t="s">
        <v>240</v>
      </c>
      <c r="H174" s="201">
        <v>1</v>
      </c>
      <c r="I174" s="202"/>
      <c r="J174" s="203">
        <f t="shared" si="15"/>
        <v>0</v>
      </c>
      <c r="K174" s="204"/>
      <c r="L174" s="205"/>
      <c r="M174" s="206"/>
      <c r="N174" s="207" t="s">
        <v>41</v>
      </c>
      <c r="O174" s="46"/>
      <c r="P174" s="175">
        <f t="shared" si="16"/>
        <v>0</v>
      </c>
      <c r="Q174" s="175">
        <v>3.8999999999999999E-4</v>
      </c>
      <c r="R174" s="175">
        <f t="shared" si="17"/>
        <v>3.8999999999999999E-4</v>
      </c>
      <c r="S174" s="175">
        <v>0</v>
      </c>
      <c r="T174" s="176">
        <f t="shared" si="18"/>
        <v>0</v>
      </c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R174" s="177" t="s">
        <v>1111</v>
      </c>
      <c r="AT174" s="177" t="s">
        <v>312</v>
      </c>
      <c r="AU174" s="177" t="s">
        <v>112</v>
      </c>
      <c r="AY174" s="2" t="s">
        <v>199</v>
      </c>
      <c r="BE174" s="86">
        <f t="shared" si="19"/>
        <v>0</v>
      </c>
      <c r="BF174" s="86">
        <f t="shared" si="20"/>
        <v>0</v>
      </c>
      <c r="BG174" s="86">
        <f t="shared" si="21"/>
        <v>0</v>
      </c>
      <c r="BH174" s="86">
        <f t="shared" si="22"/>
        <v>0</v>
      </c>
      <c r="BI174" s="86">
        <f t="shared" si="23"/>
        <v>0</v>
      </c>
      <c r="BJ174" s="2" t="s">
        <v>112</v>
      </c>
      <c r="BK174" s="86">
        <f t="shared" si="24"/>
        <v>0</v>
      </c>
      <c r="BL174" s="2" t="s">
        <v>572</v>
      </c>
      <c r="BM174" s="177" t="s">
        <v>641</v>
      </c>
    </row>
    <row r="175" spans="1:65" s="19" customFormat="1" ht="33" customHeight="1" x14ac:dyDescent="0.15">
      <c r="A175" s="17"/>
      <c r="B175" s="129"/>
      <c r="C175" s="197" t="s">
        <v>426</v>
      </c>
      <c r="D175" s="197" t="s">
        <v>312</v>
      </c>
      <c r="E175" s="198" t="s">
        <v>1179</v>
      </c>
      <c r="F175" s="199" t="s">
        <v>1180</v>
      </c>
      <c r="G175" s="200" t="s">
        <v>240</v>
      </c>
      <c r="H175" s="201">
        <v>2</v>
      </c>
      <c r="I175" s="202"/>
      <c r="J175" s="203">
        <f t="shared" si="15"/>
        <v>0</v>
      </c>
      <c r="K175" s="204"/>
      <c r="L175" s="205"/>
      <c r="M175" s="206"/>
      <c r="N175" s="207" t="s">
        <v>41</v>
      </c>
      <c r="O175" s="46"/>
      <c r="P175" s="175">
        <f t="shared" si="16"/>
        <v>0</v>
      </c>
      <c r="Q175" s="175">
        <v>2.5000000000000001E-4</v>
      </c>
      <c r="R175" s="175">
        <f t="shared" si="17"/>
        <v>5.0000000000000001E-4</v>
      </c>
      <c r="S175" s="175">
        <v>0</v>
      </c>
      <c r="T175" s="176">
        <f t="shared" si="18"/>
        <v>0</v>
      </c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R175" s="177" t="s">
        <v>1111</v>
      </c>
      <c r="AT175" s="177" t="s">
        <v>312</v>
      </c>
      <c r="AU175" s="177" t="s">
        <v>112</v>
      </c>
      <c r="AY175" s="2" t="s">
        <v>199</v>
      </c>
      <c r="BE175" s="86">
        <f t="shared" si="19"/>
        <v>0</v>
      </c>
      <c r="BF175" s="86">
        <f t="shared" si="20"/>
        <v>0</v>
      </c>
      <c r="BG175" s="86">
        <f t="shared" si="21"/>
        <v>0</v>
      </c>
      <c r="BH175" s="86">
        <f t="shared" si="22"/>
        <v>0</v>
      </c>
      <c r="BI175" s="86">
        <f t="shared" si="23"/>
        <v>0</v>
      </c>
      <c r="BJ175" s="2" t="s">
        <v>112</v>
      </c>
      <c r="BK175" s="86">
        <f t="shared" si="24"/>
        <v>0</v>
      </c>
      <c r="BL175" s="2" t="s">
        <v>572</v>
      </c>
      <c r="BM175" s="177" t="s">
        <v>651</v>
      </c>
    </row>
    <row r="176" spans="1:65" s="19" customFormat="1" ht="33" customHeight="1" x14ac:dyDescent="0.15">
      <c r="A176" s="17"/>
      <c r="B176" s="129"/>
      <c r="C176" s="197" t="s">
        <v>433</v>
      </c>
      <c r="D176" s="197" t="s">
        <v>312</v>
      </c>
      <c r="E176" s="198" t="s">
        <v>1181</v>
      </c>
      <c r="F176" s="199" t="s">
        <v>1182</v>
      </c>
      <c r="G176" s="200" t="s">
        <v>240</v>
      </c>
      <c r="H176" s="201">
        <v>12</v>
      </c>
      <c r="I176" s="202"/>
      <c r="J176" s="203">
        <f t="shared" si="15"/>
        <v>0</v>
      </c>
      <c r="K176" s="204"/>
      <c r="L176" s="205"/>
      <c r="M176" s="206"/>
      <c r="N176" s="207" t="s">
        <v>41</v>
      </c>
      <c r="O176" s="46"/>
      <c r="P176" s="175">
        <f t="shared" si="16"/>
        <v>0</v>
      </c>
      <c r="Q176" s="175">
        <v>2.5000000000000001E-4</v>
      </c>
      <c r="R176" s="175">
        <f t="shared" si="17"/>
        <v>3.0000000000000001E-3</v>
      </c>
      <c r="S176" s="175">
        <v>0</v>
      </c>
      <c r="T176" s="176">
        <f t="shared" si="18"/>
        <v>0</v>
      </c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R176" s="177" t="s">
        <v>1111</v>
      </c>
      <c r="AT176" s="177" t="s">
        <v>312</v>
      </c>
      <c r="AU176" s="177" t="s">
        <v>112</v>
      </c>
      <c r="AY176" s="2" t="s">
        <v>199</v>
      </c>
      <c r="BE176" s="86">
        <f t="shared" si="19"/>
        <v>0</v>
      </c>
      <c r="BF176" s="86">
        <f t="shared" si="20"/>
        <v>0</v>
      </c>
      <c r="BG176" s="86">
        <f t="shared" si="21"/>
        <v>0</v>
      </c>
      <c r="BH176" s="86">
        <f t="shared" si="22"/>
        <v>0</v>
      </c>
      <c r="BI176" s="86">
        <f t="shared" si="23"/>
        <v>0</v>
      </c>
      <c r="BJ176" s="2" t="s">
        <v>112</v>
      </c>
      <c r="BK176" s="86">
        <f t="shared" si="24"/>
        <v>0</v>
      </c>
      <c r="BL176" s="2" t="s">
        <v>572</v>
      </c>
      <c r="BM176" s="177" t="s">
        <v>664</v>
      </c>
    </row>
    <row r="177" spans="1:65" s="19" customFormat="1" ht="16.5" customHeight="1" x14ac:dyDescent="0.15">
      <c r="A177" s="17"/>
      <c r="B177" s="129"/>
      <c r="C177" s="165" t="s">
        <v>438</v>
      </c>
      <c r="D177" s="165" t="s">
        <v>201</v>
      </c>
      <c r="E177" s="166" t="s">
        <v>1183</v>
      </c>
      <c r="F177" s="167" t="s">
        <v>1184</v>
      </c>
      <c r="G177" s="168" t="s">
        <v>240</v>
      </c>
      <c r="H177" s="169">
        <v>1</v>
      </c>
      <c r="I177" s="170"/>
      <c r="J177" s="171">
        <f t="shared" si="15"/>
        <v>0</v>
      </c>
      <c r="K177" s="172"/>
      <c r="L177" s="18"/>
      <c r="M177" s="173"/>
      <c r="N177" s="174" t="s">
        <v>41</v>
      </c>
      <c r="O177" s="46"/>
      <c r="P177" s="175">
        <f t="shared" si="16"/>
        <v>0</v>
      </c>
      <c r="Q177" s="175">
        <v>0</v>
      </c>
      <c r="R177" s="175">
        <f t="shared" si="17"/>
        <v>0</v>
      </c>
      <c r="S177" s="175">
        <v>0</v>
      </c>
      <c r="T177" s="176">
        <f t="shared" si="18"/>
        <v>0</v>
      </c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R177" s="177" t="s">
        <v>572</v>
      </c>
      <c r="AT177" s="177" t="s">
        <v>201</v>
      </c>
      <c r="AU177" s="177" t="s">
        <v>112</v>
      </c>
      <c r="AY177" s="2" t="s">
        <v>199</v>
      </c>
      <c r="BE177" s="86">
        <f t="shared" si="19"/>
        <v>0</v>
      </c>
      <c r="BF177" s="86">
        <f t="shared" si="20"/>
        <v>0</v>
      </c>
      <c r="BG177" s="86">
        <f t="shared" si="21"/>
        <v>0</v>
      </c>
      <c r="BH177" s="86">
        <f t="shared" si="22"/>
        <v>0</v>
      </c>
      <c r="BI177" s="86">
        <f t="shared" si="23"/>
        <v>0</v>
      </c>
      <c r="BJ177" s="2" t="s">
        <v>112</v>
      </c>
      <c r="BK177" s="86">
        <f t="shared" si="24"/>
        <v>0</v>
      </c>
      <c r="BL177" s="2" t="s">
        <v>572</v>
      </c>
      <c r="BM177" s="177" t="s">
        <v>672</v>
      </c>
    </row>
    <row r="178" spans="1:65" s="19" customFormat="1" ht="16.5" customHeight="1" x14ac:dyDescent="0.15">
      <c r="A178" s="17"/>
      <c r="B178" s="129"/>
      <c r="C178" s="197" t="s">
        <v>443</v>
      </c>
      <c r="D178" s="197" t="s">
        <v>312</v>
      </c>
      <c r="E178" s="198" t="s">
        <v>1185</v>
      </c>
      <c r="F178" s="199" t="s">
        <v>1186</v>
      </c>
      <c r="G178" s="200" t="s">
        <v>240</v>
      </c>
      <c r="H178" s="201">
        <v>1</v>
      </c>
      <c r="I178" s="202"/>
      <c r="J178" s="203">
        <f t="shared" si="15"/>
        <v>0</v>
      </c>
      <c r="K178" s="204"/>
      <c r="L178" s="205"/>
      <c r="M178" s="206"/>
      <c r="N178" s="207" t="s">
        <v>41</v>
      </c>
      <c r="O178" s="46"/>
      <c r="P178" s="175">
        <f t="shared" si="16"/>
        <v>0</v>
      </c>
      <c r="Q178" s="175">
        <v>1.1690000000000001E-2</v>
      </c>
      <c r="R178" s="175">
        <f t="shared" si="17"/>
        <v>1.1690000000000001E-2</v>
      </c>
      <c r="S178" s="175">
        <v>0</v>
      </c>
      <c r="T178" s="176">
        <f t="shared" si="18"/>
        <v>0</v>
      </c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R178" s="177" t="s">
        <v>1111</v>
      </c>
      <c r="AT178" s="177" t="s">
        <v>312</v>
      </c>
      <c r="AU178" s="177" t="s">
        <v>112</v>
      </c>
      <c r="AY178" s="2" t="s">
        <v>199</v>
      </c>
      <c r="BE178" s="86">
        <f t="shared" si="19"/>
        <v>0</v>
      </c>
      <c r="BF178" s="86">
        <f t="shared" si="20"/>
        <v>0</v>
      </c>
      <c r="BG178" s="86">
        <f t="shared" si="21"/>
        <v>0</v>
      </c>
      <c r="BH178" s="86">
        <f t="shared" si="22"/>
        <v>0</v>
      </c>
      <c r="BI178" s="86">
        <f t="shared" si="23"/>
        <v>0</v>
      </c>
      <c r="BJ178" s="2" t="s">
        <v>112</v>
      </c>
      <c r="BK178" s="86">
        <f t="shared" si="24"/>
        <v>0</v>
      </c>
      <c r="BL178" s="2" t="s">
        <v>572</v>
      </c>
      <c r="BM178" s="177" t="s">
        <v>680</v>
      </c>
    </row>
    <row r="179" spans="1:65" s="19" customFormat="1" ht="16.5" customHeight="1" x14ac:dyDescent="0.15">
      <c r="A179" s="17"/>
      <c r="B179" s="129"/>
      <c r="C179" s="165" t="s">
        <v>448</v>
      </c>
      <c r="D179" s="165" t="s">
        <v>201</v>
      </c>
      <c r="E179" s="166" t="s">
        <v>1187</v>
      </c>
      <c r="F179" s="167" t="s">
        <v>1188</v>
      </c>
      <c r="G179" s="168" t="s">
        <v>240</v>
      </c>
      <c r="H179" s="169">
        <v>1</v>
      </c>
      <c r="I179" s="170"/>
      <c r="J179" s="171">
        <f t="shared" si="15"/>
        <v>0</v>
      </c>
      <c r="K179" s="172"/>
      <c r="L179" s="18"/>
      <c r="M179" s="173"/>
      <c r="N179" s="174" t="s">
        <v>41</v>
      </c>
      <c r="O179" s="46"/>
      <c r="P179" s="175">
        <f t="shared" si="16"/>
        <v>0</v>
      </c>
      <c r="Q179" s="175">
        <v>0</v>
      </c>
      <c r="R179" s="175">
        <f t="shared" si="17"/>
        <v>0</v>
      </c>
      <c r="S179" s="175">
        <v>0</v>
      </c>
      <c r="T179" s="176">
        <f t="shared" si="18"/>
        <v>0</v>
      </c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R179" s="177" t="s">
        <v>572</v>
      </c>
      <c r="AT179" s="177" t="s">
        <v>201</v>
      </c>
      <c r="AU179" s="177" t="s">
        <v>112</v>
      </c>
      <c r="AY179" s="2" t="s">
        <v>199</v>
      </c>
      <c r="BE179" s="86">
        <f t="shared" si="19"/>
        <v>0</v>
      </c>
      <c r="BF179" s="86">
        <f t="shared" si="20"/>
        <v>0</v>
      </c>
      <c r="BG179" s="86">
        <f t="shared" si="21"/>
        <v>0</v>
      </c>
      <c r="BH179" s="86">
        <f t="shared" si="22"/>
        <v>0</v>
      </c>
      <c r="BI179" s="86">
        <f t="shared" si="23"/>
        <v>0</v>
      </c>
      <c r="BJ179" s="2" t="s">
        <v>112</v>
      </c>
      <c r="BK179" s="86">
        <f t="shared" si="24"/>
        <v>0</v>
      </c>
      <c r="BL179" s="2" t="s">
        <v>572</v>
      </c>
      <c r="BM179" s="177" t="s">
        <v>688</v>
      </c>
    </row>
    <row r="180" spans="1:65" s="19" customFormat="1" ht="33" customHeight="1" x14ac:dyDescent="0.15">
      <c r="A180" s="17"/>
      <c r="B180" s="129"/>
      <c r="C180" s="197" t="s">
        <v>453</v>
      </c>
      <c r="D180" s="197" t="s">
        <v>312</v>
      </c>
      <c r="E180" s="198" t="s">
        <v>1189</v>
      </c>
      <c r="F180" s="199" t="s">
        <v>1190</v>
      </c>
      <c r="G180" s="200" t="s">
        <v>240</v>
      </c>
      <c r="H180" s="201">
        <v>1</v>
      </c>
      <c r="I180" s="202"/>
      <c r="J180" s="203">
        <f t="shared" si="15"/>
        <v>0</v>
      </c>
      <c r="K180" s="204"/>
      <c r="L180" s="205"/>
      <c r="M180" s="206"/>
      <c r="N180" s="207" t="s">
        <v>41</v>
      </c>
      <c r="O180" s="46"/>
      <c r="P180" s="175">
        <f t="shared" si="16"/>
        <v>0</v>
      </c>
      <c r="Q180" s="175">
        <v>1.593E-2</v>
      </c>
      <c r="R180" s="175">
        <f t="shared" si="17"/>
        <v>1.593E-2</v>
      </c>
      <c r="S180" s="175">
        <v>0</v>
      </c>
      <c r="T180" s="176">
        <f t="shared" si="18"/>
        <v>0</v>
      </c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R180" s="177" t="s">
        <v>1111</v>
      </c>
      <c r="AT180" s="177" t="s">
        <v>312</v>
      </c>
      <c r="AU180" s="177" t="s">
        <v>112</v>
      </c>
      <c r="AY180" s="2" t="s">
        <v>199</v>
      </c>
      <c r="BE180" s="86">
        <f t="shared" si="19"/>
        <v>0</v>
      </c>
      <c r="BF180" s="86">
        <f t="shared" si="20"/>
        <v>0</v>
      </c>
      <c r="BG180" s="86">
        <f t="shared" si="21"/>
        <v>0</v>
      </c>
      <c r="BH180" s="86">
        <f t="shared" si="22"/>
        <v>0</v>
      </c>
      <c r="BI180" s="86">
        <f t="shared" si="23"/>
        <v>0</v>
      </c>
      <c r="BJ180" s="2" t="s">
        <v>112</v>
      </c>
      <c r="BK180" s="86">
        <f t="shared" si="24"/>
        <v>0</v>
      </c>
      <c r="BL180" s="2" t="s">
        <v>572</v>
      </c>
      <c r="BM180" s="177" t="s">
        <v>696</v>
      </c>
    </row>
    <row r="181" spans="1:65" s="19" customFormat="1" ht="16.5" customHeight="1" x14ac:dyDescent="0.15">
      <c r="A181" s="17"/>
      <c r="B181" s="129"/>
      <c r="C181" s="165" t="s">
        <v>460</v>
      </c>
      <c r="D181" s="165" t="s">
        <v>201</v>
      </c>
      <c r="E181" s="166" t="s">
        <v>1191</v>
      </c>
      <c r="F181" s="167" t="s">
        <v>1192</v>
      </c>
      <c r="G181" s="168" t="s">
        <v>240</v>
      </c>
      <c r="H181" s="169">
        <v>16</v>
      </c>
      <c r="I181" s="170"/>
      <c r="J181" s="171">
        <f t="shared" si="15"/>
        <v>0</v>
      </c>
      <c r="K181" s="172"/>
      <c r="L181" s="18"/>
      <c r="M181" s="173"/>
      <c r="N181" s="174" t="s">
        <v>41</v>
      </c>
      <c r="O181" s="46"/>
      <c r="P181" s="175">
        <f t="shared" si="16"/>
        <v>0</v>
      </c>
      <c r="Q181" s="175">
        <v>0</v>
      </c>
      <c r="R181" s="175">
        <f t="shared" si="17"/>
        <v>0</v>
      </c>
      <c r="S181" s="175">
        <v>0</v>
      </c>
      <c r="T181" s="176">
        <f t="shared" si="18"/>
        <v>0</v>
      </c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R181" s="177" t="s">
        <v>572</v>
      </c>
      <c r="AT181" s="177" t="s">
        <v>201</v>
      </c>
      <c r="AU181" s="177" t="s">
        <v>112</v>
      </c>
      <c r="AY181" s="2" t="s">
        <v>199</v>
      </c>
      <c r="BE181" s="86">
        <f t="shared" si="19"/>
        <v>0</v>
      </c>
      <c r="BF181" s="86">
        <f t="shared" si="20"/>
        <v>0</v>
      </c>
      <c r="BG181" s="86">
        <f t="shared" si="21"/>
        <v>0</v>
      </c>
      <c r="BH181" s="86">
        <f t="shared" si="22"/>
        <v>0</v>
      </c>
      <c r="BI181" s="86">
        <f t="shared" si="23"/>
        <v>0</v>
      </c>
      <c r="BJ181" s="2" t="s">
        <v>112</v>
      </c>
      <c r="BK181" s="86">
        <f t="shared" si="24"/>
        <v>0</v>
      </c>
      <c r="BL181" s="2" t="s">
        <v>572</v>
      </c>
      <c r="BM181" s="177" t="s">
        <v>704</v>
      </c>
    </row>
    <row r="182" spans="1:65" s="19" customFormat="1" ht="16.5" customHeight="1" x14ac:dyDescent="0.15">
      <c r="A182" s="17"/>
      <c r="B182" s="129"/>
      <c r="C182" s="197" t="s">
        <v>465</v>
      </c>
      <c r="D182" s="197" t="s">
        <v>312</v>
      </c>
      <c r="E182" s="198" t="s">
        <v>1193</v>
      </c>
      <c r="F182" s="199" t="s">
        <v>1194</v>
      </c>
      <c r="G182" s="200" t="s">
        <v>240</v>
      </c>
      <c r="H182" s="201">
        <v>2</v>
      </c>
      <c r="I182" s="202"/>
      <c r="J182" s="203">
        <f t="shared" si="15"/>
        <v>0</v>
      </c>
      <c r="K182" s="204"/>
      <c r="L182" s="205"/>
      <c r="M182" s="206"/>
      <c r="N182" s="207" t="s">
        <v>41</v>
      </c>
      <c r="O182" s="46"/>
      <c r="P182" s="175">
        <f t="shared" si="16"/>
        <v>0</v>
      </c>
      <c r="Q182" s="175">
        <v>1.9599999999999999E-3</v>
      </c>
      <c r="R182" s="175">
        <f t="shared" si="17"/>
        <v>3.9199999999999999E-3</v>
      </c>
      <c r="S182" s="175">
        <v>0</v>
      </c>
      <c r="T182" s="176">
        <f t="shared" si="18"/>
        <v>0</v>
      </c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R182" s="177" t="s">
        <v>1111</v>
      </c>
      <c r="AT182" s="177" t="s">
        <v>312</v>
      </c>
      <c r="AU182" s="177" t="s">
        <v>112</v>
      </c>
      <c r="AY182" s="2" t="s">
        <v>199</v>
      </c>
      <c r="BE182" s="86">
        <f t="shared" si="19"/>
        <v>0</v>
      </c>
      <c r="BF182" s="86">
        <f t="shared" si="20"/>
        <v>0</v>
      </c>
      <c r="BG182" s="86">
        <f t="shared" si="21"/>
        <v>0</v>
      </c>
      <c r="BH182" s="86">
        <f t="shared" si="22"/>
        <v>0</v>
      </c>
      <c r="BI182" s="86">
        <f t="shared" si="23"/>
        <v>0</v>
      </c>
      <c r="BJ182" s="2" t="s">
        <v>112</v>
      </c>
      <c r="BK182" s="86">
        <f t="shared" si="24"/>
        <v>0</v>
      </c>
      <c r="BL182" s="2" t="s">
        <v>572</v>
      </c>
      <c r="BM182" s="177" t="s">
        <v>714</v>
      </c>
    </row>
    <row r="183" spans="1:65" s="19" customFormat="1" ht="16.5" customHeight="1" x14ac:dyDescent="0.15">
      <c r="A183" s="17"/>
      <c r="B183" s="129"/>
      <c r="C183" s="197" t="s">
        <v>472</v>
      </c>
      <c r="D183" s="197" t="s">
        <v>312</v>
      </c>
      <c r="E183" s="198" t="s">
        <v>1195</v>
      </c>
      <c r="F183" s="199" t="s">
        <v>1196</v>
      </c>
      <c r="G183" s="200" t="s">
        <v>240</v>
      </c>
      <c r="H183" s="201">
        <v>6</v>
      </c>
      <c r="I183" s="202"/>
      <c r="J183" s="203">
        <f t="shared" si="15"/>
        <v>0</v>
      </c>
      <c r="K183" s="204"/>
      <c r="L183" s="205"/>
      <c r="M183" s="206"/>
      <c r="N183" s="207" t="s">
        <v>41</v>
      </c>
      <c r="O183" s="46"/>
      <c r="P183" s="175">
        <f t="shared" si="16"/>
        <v>0</v>
      </c>
      <c r="Q183" s="175">
        <v>8.8999999999999995E-4</v>
      </c>
      <c r="R183" s="175">
        <f t="shared" si="17"/>
        <v>5.3399999999999993E-3</v>
      </c>
      <c r="S183" s="175">
        <v>0</v>
      </c>
      <c r="T183" s="176">
        <f t="shared" si="18"/>
        <v>0</v>
      </c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R183" s="177" t="s">
        <v>1111</v>
      </c>
      <c r="AT183" s="177" t="s">
        <v>312</v>
      </c>
      <c r="AU183" s="177" t="s">
        <v>112</v>
      </c>
      <c r="AY183" s="2" t="s">
        <v>199</v>
      </c>
      <c r="BE183" s="86">
        <f t="shared" si="19"/>
        <v>0</v>
      </c>
      <c r="BF183" s="86">
        <f t="shared" si="20"/>
        <v>0</v>
      </c>
      <c r="BG183" s="86">
        <f t="shared" si="21"/>
        <v>0</v>
      </c>
      <c r="BH183" s="86">
        <f t="shared" si="22"/>
        <v>0</v>
      </c>
      <c r="BI183" s="86">
        <f t="shared" si="23"/>
        <v>0</v>
      </c>
      <c r="BJ183" s="2" t="s">
        <v>112</v>
      </c>
      <c r="BK183" s="86">
        <f t="shared" si="24"/>
        <v>0</v>
      </c>
      <c r="BL183" s="2" t="s">
        <v>572</v>
      </c>
      <c r="BM183" s="177" t="s">
        <v>737</v>
      </c>
    </row>
    <row r="184" spans="1:65" s="19" customFormat="1" ht="21.75" customHeight="1" x14ac:dyDescent="0.15">
      <c r="A184" s="17"/>
      <c r="B184" s="129"/>
      <c r="C184" s="197" t="s">
        <v>477</v>
      </c>
      <c r="D184" s="197" t="s">
        <v>312</v>
      </c>
      <c r="E184" s="198" t="s">
        <v>1197</v>
      </c>
      <c r="F184" s="199" t="s">
        <v>1198</v>
      </c>
      <c r="G184" s="200" t="s">
        <v>240</v>
      </c>
      <c r="H184" s="201">
        <v>4</v>
      </c>
      <c r="I184" s="202"/>
      <c r="J184" s="203">
        <f t="shared" si="15"/>
        <v>0</v>
      </c>
      <c r="K184" s="204"/>
      <c r="L184" s="205"/>
      <c r="M184" s="206"/>
      <c r="N184" s="207" t="s">
        <v>41</v>
      </c>
      <c r="O184" s="46"/>
      <c r="P184" s="175">
        <f t="shared" si="16"/>
        <v>0</v>
      </c>
      <c r="Q184" s="175">
        <v>6.9999999999999999E-4</v>
      </c>
      <c r="R184" s="175">
        <f t="shared" si="17"/>
        <v>2.8E-3</v>
      </c>
      <c r="S184" s="175">
        <v>0</v>
      </c>
      <c r="T184" s="176">
        <f t="shared" si="18"/>
        <v>0</v>
      </c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R184" s="177" t="s">
        <v>1111</v>
      </c>
      <c r="AT184" s="177" t="s">
        <v>312</v>
      </c>
      <c r="AU184" s="177" t="s">
        <v>112</v>
      </c>
      <c r="AY184" s="2" t="s">
        <v>199</v>
      </c>
      <c r="BE184" s="86">
        <f t="shared" si="19"/>
        <v>0</v>
      </c>
      <c r="BF184" s="86">
        <f t="shared" si="20"/>
        <v>0</v>
      </c>
      <c r="BG184" s="86">
        <f t="shared" si="21"/>
        <v>0</v>
      </c>
      <c r="BH184" s="86">
        <f t="shared" si="22"/>
        <v>0</v>
      </c>
      <c r="BI184" s="86">
        <f t="shared" si="23"/>
        <v>0</v>
      </c>
      <c r="BJ184" s="2" t="s">
        <v>112</v>
      </c>
      <c r="BK184" s="86">
        <f t="shared" si="24"/>
        <v>0</v>
      </c>
      <c r="BL184" s="2" t="s">
        <v>572</v>
      </c>
      <c r="BM184" s="177" t="s">
        <v>747</v>
      </c>
    </row>
    <row r="185" spans="1:65" s="19" customFormat="1" ht="21.75" customHeight="1" x14ac:dyDescent="0.15">
      <c r="A185" s="17"/>
      <c r="B185" s="129"/>
      <c r="C185" s="165" t="s">
        <v>481</v>
      </c>
      <c r="D185" s="165" t="s">
        <v>201</v>
      </c>
      <c r="E185" s="166" t="s">
        <v>1199</v>
      </c>
      <c r="F185" s="167" t="s">
        <v>1200</v>
      </c>
      <c r="G185" s="168" t="s">
        <v>215</v>
      </c>
      <c r="H185" s="169">
        <v>15</v>
      </c>
      <c r="I185" s="170"/>
      <c r="J185" s="171">
        <f t="shared" si="15"/>
        <v>0</v>
      </c>
      <c r="K185" s="172"/>
      <c r="L185" s="18"/>
      <c r="M185" s="173"/>
      <c r="N185" s="174" t="s">
        <v>41</v>
      </c>
      <c r="O185" s="46"/>
      <c r="P185" s="175">
        <f t="shared" si="16"/>
        <v>0</v>
      </c>
      <c r="Q185" s="175">
        <v>0</v>
      </c>
      <c r="R185" s="175">
        <f t="shared" si="17"/>
        <v>0</v>
      </c>
      <c r="S185" s="175">
        <v>0</v>
      </c>
      <c r="T185" s="176">
        <f t="shared" si="18"/>
        <v>0</v>
      </c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R185" s="177" t="s">
        <v>572</v>
      </c>
      <c r="AT185" s="177" t="s">
        <v>201</v>
      </c>
      <c r="AU185" s="177" t="s">
        <v>112</v>
      </c>
      <c r="AY185" s="2" t="s">
        <v>199</v>
      </c>
      <c r="BE185" s="86">
        <f t="shared" si="19"/>
        <v>0</v>
      </c>
      <c r="BF185" s="86">
        <f t="shared" si="20"/>
        <v>0</v>
      </c>
      <c r="BG185" s="86">
        <f t="shared" si="21"/>
        <v>0</v>
      </c>
      <c r="BH185" s="86">
        <f t="shared" si="22"/>
        <v>0</v>
      </c>
      <c r="BI185" s="86">
        <f t="shared" si="23"/>
        <v>0</v>
      </c>
      <c r="BJ185" s="2" t="s">
        <v>112</v>
      </c>
      <c r="BK185" s="86">
        <f t="shared" si="24"/>
        <v>0</v>
      </c>
      <c r="BL185" s="2" t="s">
        <v>572</v>
      </c>
      <c r="BM185" s="177" t="s">
        <v>757</v>
      </c>
    </row>
    <row r="186" spans="1:65" s="19" customFormat="1" ht="16.5" customHeight="1" x14ac:dyDescent="0.15">
      <c r="A186" s="17"/>
      <c r="B186" s="129"/>
      <c r="C186" s="197" t="s">
        <v>490</v>
      </c>
      <c r="D186" s="197" t="s">
        <v>312</v>
      </c>
      <c r="E186" s="198" t="s">
        <v>1201</v>
      </c>
      <c r="F186" s="199" t="s">
        <v>1202</v>
      </c>
      <c r="G186" s="200" t="s">
        <v>215</v>
      </c>
      <c r="H186" s="201">
        <v>15</v>
      </c>
      <c r="I186" s="202"/>
      <c r="J186" s="203">
        <f t="shared" si="15"/>
        <v>0</v>
      </c>
      <c r="K186" s="204"/>
      <c r="L186" s="205"/>
      <c r="M186" s="206"/>
      <c r="N186" s="207" t="s">
        <v>41</v>
      </c>
      <c r="O186" s="46"/>
      <c r="P186" s="175">
        <f t="shared" si="16"/>
        <v>0</v>
      </c>
      <c r="Q186" s="175">
        <v>6.9999999999999994E-5</v>
      </c>
      <c r="R186" s="175">
        <f t="shared" si="17"/>
        <v>1.0499999999999999E-3</v>
      </c>
      <c r="S186" s="175">
        <v>0</v>
      </c>
      <c r="T186" s="176">
        <f t="shared" si="18"/>
        <v>0</v>
      </c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R186" s="177" t="s">
        <v>1111</v>
      </c>
      <c r="AT186" s="177" t="s">
        <v>312</v>
      </c>
      <c r="AU186" s="177" t="s">
        <v>112</v>
      </c>
      <c r="AY186" s="2" t="s">
        <v>199</v>
      </c>
      <c r="BE186" s="86">
        <f t="shared" si="19"/>
        <v>0</v>
      </c>
      <c r="BF186" s="86">
        <f t="shared" si="20"/>
        <v>0</v>
      </c>
      <c r="BG186" s="86">
        <f t="shared" si="21"/>
        <v>0</v>
      </c>
      <c r="BH186" s="86">
        <f t="shared" si="22"/>
        <v>0</v>
      </c>
      <c r="BI186" s="86">
        <f t="shared" si="23"/>
        <v>0</v>
      </c>
      <c r="BJ186" s="2" t="s">
        <v>112</v>
      </c>
      <c r="BK186" s="86">
        <f t="shared" si="24"/>
        <v>0</v>
      </c>
      <c r="BL186" s="2" t="s">
        <v>572</v>
      </c>
      <c r="BM186" s="177" t="s">
        <v>768</v>
      </c>
    </row>
    <row r="187" spans="1:65" s="19" customFormat="1" ht="21.75" customHeight="1" x14ac:dyDescent="0.15">
      <c r="A187" s="17"/>
      <c r="B187" s="129"/>
      <c r="C187" s="165" t="s">
        <v>498</v>
      </c>
      <c r="D187" s="165" t="s">
        <v>201</v>
      </c>
      <c r="E187" s="166" t="s">
        <v>1203</v>
      </c>
      <c r="F187" s="167" t="s">
        <v>1204</v>
      </c>
      <c r="G187" s="168" t="s">
        <v>215</v>
      </c>
      <c r="H187" s="169">
        <v>80</v>
      </c>
      <c r="I187" s="170"/>
      <c r="J187" s="171">
        <f t="shared" si="15"/>
        <v>0</v>
      </c>
      <c r="K187" s="172"/>
      <c r="L187" s="18"/>
      <c r="M187" s="173"/>
      <c r="N187" s="174" t="s">
        <v>41</v>
      </c>
      <c r="O187" s="46"/>
      <c r="P187" s="175">
        <f t="shared" si="16"/>
        <v>0</v>
      </c>
      <c r="Q187" s="175">
        <v>0</v>
      </c>
      <c r="R187" s="175">
        <f t="shared" si="17"/>
        <v>0</v>
      </c>
      <c r="S187" s="175">
        <v>0</v>
      </c>
      <c r="T187" s="176">
        <f t="shared" si="18"/>
        <v>0</v>
      </c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R187" s="177" t="s">
        <v>572</v>
      </c>
      <c r="AT187" s="177" t="s">
        <v>201</v>
      </c>
      <c r="AU187" s="177" t="s">
        <v>112</v>
      </c>
      <c r="AY187" s="2" t="s">
        <v>199</v>
      </c>
      <c r="BE187" s="86">
        <f t="shared" si="19"/>
        <v>0</v>
      </c>
      <c r="BF187" s="86">
        <f t="shared" si="20"/>
        <v>0</v>
      </c>
      <c r="BG187" s="86">
        <f t="shared" si="21"/>
        <v>0</v>
      </c>
      <c r="BH187" s="86">
        <f t="shared" si="22"/>
        <v>0</v>
      </c>
      <c r="BI187" s="86">
        <f t="shared" si="23"/>
        <v>0</v>
      </c>
      <c r="BJ187" s="2" t="s">
        <v>112</v>
      </c>
      <c r="BK187" s="86">
        <f t="shared" si="24"/>
        <v>0</v>
      </c>
      <c r="BL187" s="2" t="s">
        <v>572</v>
      </c>
      <c r="BM187" s="177" t="s">
        <v>784</v>
      </c>
    </row>
    <row r="188" spans="1:65" s="19" customFormat="1" ht="21.75" customHeight="1" x14ac:dyDescent="0.15">
      <c r="A188" s="17"/>
      <c r="B188" s="129"/>
      <c r="C188" s="197" t="s">
        <v>502</v>
      </c>
      <c r="D188" s="197" t="s">
        <v>312</v>
      </c>
      <c r="E188" s="198" t="s">
        <v>1205</v>
      </c>
      <c r="F188" s="199" t="s">
        <v>1206</v>
      </c>
      <c r="G188" s="200" t="s">
        <v>215</v>
      </c>
      <c r="H188" s="201">
        <v>80</v>
      </c>
      <c r="I188" s="202"/>
      <c r="J188" s="203">
        <f t="shared" si="15"/>
        <v>0</v>
      </c>
      <c r="K188" s="204"/>
      <c r="L188" s="205"/>
      <c r="M188" s="206"/>
      <c r="N188" s="207" t="s">
        <v>41</v>
      </c>
      <c r="O188" s="46"/>
      <c r="P188" s="175">
        <f t="shared" si="16"/>
        <v>0</v>
      </c>
      <c r="Q188" s="175">
        <v>1.3999999999999999E-4</v>
      </c>
      <c r="R188" s="175">
        <f t="shared" si="17"/>
        <v>1.1199999999999998E-2</v>
      </c>
      <c r="S188" s="175">
        <v>0</v>
      </c>
      <c r="T188" s="176">
        <f t="shared" si="18"/>
        <v>0</v>
      </c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R188" s="177" t="s">
        <v>1111</v>
      </c>
      <c r="AT188" s="177" t="s">
        <v>312</v>
      </c>
      <c r="AU188" s="177" t="s">
        <v>112</v>
      </c>
      <c r="AY188" s="2" t="s">
        <v>199</v>
      </c>
      <c r="BE188" s="86">
        <f t="shared" si="19"/>
        <v>0</v>
      </c>
      <c r="BF188" s="86">
        <f t="shared" si="20"/>
        <v>0</v>
      </c>
      <c r="BG188" s="86">
        <f t="shared" si="21"/>
        <v>0</v>
      </c>
      <c r="BH188" s="86">
        <f t="shared" si="22"/>
        <v>0</v>
      </c>
      <c r="BI188" s="86">
        <f t="shared" si="23"/>
        <v>0</v>
      </c>
      <c r="BJ188" s="2" t="s">
        <v>112</v>
      </c>
      <c r="BK188" s="86">
        <f t="shared" si="24"/>
        <v>0</v>
      </c>
      <c r="BL188" s="2" t="s">
        <v>572</v>
      </c>
      <c r="BM188" s="177" t="s">
        <v>795</v>
      </c>
    </row>
    <row r="189" spans="1:65" s="19" customFormat="1" ht="21.75" customHeight="1" x14ac:dyDescent="0.15">
      <c r="A189" s="17"/>
      <c r="B189" s="129"/>
      <c r="C189" s="165" t="s">
        <v>506</v>
      </c>
      <c r="D189" s="165" t="s">
        <v>201</v>
      </c>
      <c r="E189" s="166" t="s">
        <v>1207</v>
      </c>
      <c r="F189" s="167" t="s">
        <v>1208</v>
      </c>
      <c r="G189" s="168" t="s">
        <v>215</v>
      </c>
      <c r="H189" s="169">
        <v>130</v>
      </c>
      <c r="I189" s="170"/>
      <c r="J189" s="171">
        <f t="shared" si="15"/>
        <v>0</v>
      </c>
      <c r="K189" s="172"/>
      <c r="L189" s="18"/>
      <c r="M189" s="173"/>
      <c r="N189" s="174" t="s">
        <v>41</v>
      </c>
      <c r="O189" s="46"/>
      <c r="P189" s="175">
        <f t="shared" si="16"/>
        <v>0</v>
      </c>
      <c r="Q189" s="175">
        <v>0</v>
      </c>
      <c r="R189" s="175">
        <f t="shared" si="17"/>
        <v>0</v>
      </c>
      <c r="S189" s="175">
        <v>0</v>
      </c>
      <c r="T189" s="176">
        <f t="shared" si="18"/>
        <v>0</v>
      </c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R189" s="177" t="s">
        <v>572</v>
      </c>
      <c r="AT189" s="177" t="s">
        <v>201</v>
      </c>
      <c r="AU189" s="177" t="s">
        <v>112</v>
      </c>
      <c r="AY189" s="2" t="s">
        <v>199</v>
      </c>
      <c r="BE189" s="86">
        <f t="shared" si="19"/>
        <v>0</v>
      </c>
      <c r="BF189" s="86">
        <f t="shared" si="20"/>
        <v>0</v>
      </c>
      <c r="BG189" s="86">
        <f t="shared" si="21"/>
        <v>0</v>
      </c>
      <c r="BH189" s="86">
        <f t="shared" si="22"/>
        <v>0</v>
      </c>
      <c r="BI189" s="86">
        <f t="shared" si="23"/>
        <v>0</v>
      </c>
      <c r="BJ189" s="2" t="s">
        <v>112</v>
      </c>
      <c r="BK189" s="86">
        <f t="shared" si="24"/>
        <v>0</v>
      </c>
      <c r="BL189" s="2" t="s">
        <v>572</v>
      </c>
      <c r="BM189" s="177" t="s">
        <v>821</v>
      </c>
    </row>
    <row r="190" spans="1:65" s="19" customFormat="1" ht="21.75" customHeight="1" x14ac:dyDescent="0.15">
      <c r="A190" s="17"/>
      <c r="B190" s="129"/>
      <c r="C190" s="197" t="s">
        <v>511</v>
      </c>
      <c r="D190" s="197" t="s">
        <v>312</v>
      </c>
      <c r="E190" s="198" t="s">
        <v>1209</v>
      </c>
      <c r="F190" s="199" t="s">
        <v>1210</v>
      </c>
      <c r="G190" s="200" t="s">
        <v>215</v>
      </c>
      <c r="H190" s="201">
        <v>130</v>
      </c>
      <c r="I190" s="202"/>
      <c r="J190" s="203">
        <f t="shared" si="15"/>
        <v>0</v>
      </c>
      <c r="K190" s="204"/>
      <c r="L190" s="205"/>
      <c r="M190" s="206"/>
      <c r="N190" s="207" t="s">
        <v>41</v>
      </c>
      <c r="O190" s="46"/>
      <c r="P190" s="175">
        <f t="shared" si="16"/>
        <v>0</v>
      </c>
      <c r="Q190" s="175">
        <v>1.9000000000000001E-4</v>
      </c>
      <c r="R190" s="175">
        <f t="shared" si="17"/>
        <v>2.47E-2</v>
      </c>
      <c r="S190" s="175">
        <v>0</v>
      </c>
      <c r="T190" s="176">
        <f t="shared" si="18"/>
        <v>0</v>
      </c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R190" s="177" t="s">
        <v>1111</v>
      </c>
      <c r="AT190" s="177" t="s">
        <v>312</v>
      </c>
      <c r="AU190" s="177" t="s">
        <v>112</v>
      </c>
      <c r="AY190" s="2" t="s">
        <v>199</v>
      </c>
      <c r="BE190" s="86">
        <f t="shared" si="19"/>
        <v>0</v>
      </c>
      <c r="BF190" s="86">
        <f t="shared" si="20"/>
        <v>0</v>
      </c>
      <c r="BG190" s="86">
        <f t="shared" si="21"/>
        <v>0</v>
      </c>
      <c r="BH190" s="86">
        <f t="shared" si="22"/>
        <v>0</v>
      </c>
      <c r="BI190" s="86">
        <f t="shared" si="23"/>
        <v>0</v>
      </c>
      <c r="BJ190" s="2" t="s">
        <v>112</v>
      </c>
      <c r="BK190" s="86">
        <f t="shared" si="24"/>
        <v>0</v>
      </c>
      <c r="BL190" s="2" t="s">
        <v>572</v>
      </c>
      <c r="BM190" s="177" t="s">
        <v>829</v>
      </c>
    </row>
    <row r="191" spans="1:65" s="19" customFormat="1" ht="21.75" customHeight="1" x14ac:dyDescent="0.15">
      <c r="A191" s="17"/>
      <c r="B191" s="129"/>
      <c r="C191" s="165" t="s">
        <v>516</v>
      </c>
      <c r="D191" s="165" t="s">
        <v>201</v>
      </c>
      <c r="E191" s="166" t="s">
        <v>1211</v>
      </c>
      <c r="F191" s="167" t="s">
        <v>1212</v>
      </c>
      <c r="G191" s="168" t="s">
        <v>215</v>
      </c>
      <c r="H191" s="169">
        <v>15</v>
      </c>
      <c r="I191" s="170"/>
      <c r="J191" s="171">
        <f t="shared" si="15"/>
        <v>0</v>
      </c>
      <c r="K191" s="172"/>
      <c r="L191" s="18"/>
      <c r="M191" s="173"/>
      <c r="N191" s="174" t="s">
        <v>41</v>
      </c>
      <c r="O191" s="46"/>
      <c r="P191" s="175">
        <f t="shared" si="16"/>
        <v>0</v>
      </c>
      <c r="Q191" s="175">
        <v>0</v>
      </c>
      <c r="R191" s="175">
        <f t="shared" si="17"/>
        <v>0</v>
      </c>
      <c r="S191" s="175">
        <v>0</v>
      </c>
      <c r="T191" s="176">
        <f t="shared" si="18"/>
        <v>0</v>
      </c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R191" s="177" t="s">
        <v>572</v>
      </c>
      <c r="AT191" s="177" t="s">
        <v>201</v>
      </c>
      <c r="AU191" s="177" t="s">
        <v>112</v>
      </c>
      <c r="AY191" s="2" t="s">
        <v>199</v>
      </c>
      <c r="BE191" s="86">
        <f t="shared" si="19"/>
        <v>0</v>
      </c>
      <c r="BF191" s="86">
        <f t="shared" si="20"/>
        <v>0</v>
      </c>
      <c r="BG191" s="86">
        <f t="shared" si="21"/>
        <v>0</v>
      </c>
      <c r="BH191" s="86">
        <f t="shared" si="22"/>
        <v>0</v>
      </c>
      <c r="BI191" s="86">
        <f t="shared" si="23"/>
        <v>0</v>
      </c>
      <c r="BJ191" s="2" t="s">
        <v>112</v>
      </c>
      <c r="BK191" s="86">
        <f t="shared" si="24"/>
        <v>0</v>
      </c>
      <c r="BL191" s="2" t="s">
        <v>572</v>
      </c>
      <c r="BM191" s="177" t="s">
        <v>723</v>
      </c>
    </row>
    <row r="192" spans="1:65" s="19" customFormat="1" ht="16.5" customHeight="1" x14ac:dyDescent="0.15">
      <c r="A192" s="17"/>
      <c r="B192" s="129"/>
      <c r="C192" s="197" t="s">
        <v>521</v>
      </c>
      <c r="D192" s="197" t="s">
        <v>312</v>
      </c>
      <c r="E192" s="198" t="s">
        <v>1213</v>
      </c>
      <c r="F192" s="199" t="s">
        <v>1214</v>
      </c>
      <c r="G192" s="200" t="s">
        <v>215</v>
      </c>
      <c r="H192" s="201">
        <v>15</v>
      </c>
      <c r="I192" s="202"/>
      <c r="J192" s="203">
        <f t="shared" si="15"/>
        <v>0</v>
      </c>
      <c r="K192" s="204"/>
      <c r="L192" s="205"/>
      <c r="M192" s="206"/>
      <c r="N192" s="207" t="s">
        <v>41</v>
      </c>
      <c r="O192" s="46"/>
      <c r="P192" s="175">
        <f t="shared" si="16"/>
        <v>0</v>
      </c>
      <c r="Q192" s="175">
        <v>7.3999999999999999E-4</v>
      </c>
      <c r="R192" s="175">
        <f t="shared" si="17"/>
        <v>1.11E-2</v>
      </c>
      <c r="S192" s="175">
        <v>0</v>
      </c>
      <c r="T192" s="176">
        <f t="shared" si="18"/>
        <v>0</v>
      </c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R192" s="177" t="s">
        <v>1111</v>
      </c>
      <c r="AT192" s="177" t="s">
        <v>312</v>
      </c>
      <c r="AU192" s="177" t="s">
        <v>112</v>
      </c>
      <c r="AY192" s="2" t="s">
        <v>199</v>
      </c>
      <c r="BE192" s="86">
        <f t="shared" si="19"/>
        <v>0</v>
      </c>
      <c r="BF192" s="86">
        <f t="shared" si="20"/>
        <v>0</v>
      </c>
      <c r="BG192" s="86">
        <f t="shared" si="21"/>
        <v>0</v>
      </c>
      <c r="BH192" s="86">
        <f t="shared" si="22"/>
        <v>0</v>
      </c>
      <c r="BI192" s="86">
        <f t="shared" si="23"/>
        <v>0</v>
      </c>
      <c r="BJ192" s="2" t="s">
        <v>112</v>
      </c>
      <c r="BK192" s="86">
        <f t="shared" si="24"/>
        <v>0</v>
      </c>
      <c r="BL192" s="2" t="s">
        <v>572</v>
      </c>
      <c r="BM192" s="177" t="s">
        <v>733</v>
      </c>
    </row>
    <row r="193" spans="1:65" s="19" customFormat="1" ht="21.75" customHeight="1" x14ac:dyDescent="0.15">
      <c r="A193" s="17"/>
      <c r="B193" s="129"/>
      <c r="C193" s="165" t="s">
        <v>526</v>
      </c>
      <c r="D193" s="165" t="s">
        <v>201</v>
      </c>
      <c r="E193" s="166" t="s">
        <v>1215</v>
      </c>
      <c r="F193" s="167" t="s">
        <v>1216</v>
      </c>
      <c r="G193" s="168" t="s">
        <v>215</v>
      </c>
      <c r="H193" s="169">
        <v>15</v>
      </c>
      <c r="I193" s="170"/>
      <c r="J193" s="171">
        <f t="shared" si="15"/>
        <v>0</v>
      </c>
      <c r="K193" s="172"/>
      <c r="L193" s="18"/>
      <c r="M193" s="173"/>
      <c r="N193" s="174" t="s">
        <v>41</v>
      </c>
      <c r="O193" s="46"/>
      <c r="P193" s="175">
        <f t="shared" si="16"/>
        <v>0</v>
      </c>
      <c r="Q193" s="175">
        <v>0</v>
      </c>
      <c r="R193" s="175">
        <f t="shared" si="17"/>
        <v>0</v>
      </c>
      <c r="S193" s="175">
        <v>0</v>
      </c>
      <c r="T193" s="176">
        <f t="shared" si="18"/>
        <v>0</v>
      </c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R193" s="177" t="s">
        <v>572</v>
      </c>
      <c r="AT193" s="177" t="s">
        <v>201</v>
      </c>
      <c r="AU193" s="177" t="s">
        <v>112</v>
      </c>
      <c r="AY193" s="2" t="s">
        <v>199</v>
      </c>
      <c r="BE193" s="86">
        <f t="shared" si="19"/>
        <v>0</v>
      </c>
      <c r="BF193" s="86">
        <f t="shared" si="20"/>
        <v>0</v>
      </c>
      <c r="BG193" s="86">
        <f t="shared" si="21"/>
        <v>0</v>
      </c>
      <c r="BH193" s="86">
        <f t="shared" si="22"/>
        <v>0</v>
      </c>
      <c r="BI193" s="86">
        <f t="shared" si="23"/>
        <v>0</v>
      </c>
      <c r="BJ193" s="2" t="s">
        <v>112</v>
      </c>
      <c r="BK193" s="86">
        <f t="shared" si="24"/>
        <v>0</v>
      </c>
      <c r="BL193" s="2" t="s">
        <v>572</v>
      </c>
      <c r="BM193" s="177" t="s">
        <v>968</v>
      </c>
    </row>
    <row r="194" spans="1:65" s="19" customFormat="1" ht="16.5" customHeight="1" x14ac:dyDescent="0.15">
      <c r="A194" s="17"/>
      <c r="B194" s="129"/>
      <c r="C194" s="197" t="s">
        <v>532</v>
      </c>
      <c r="D194" s="197" t="s">
        <v>312</v>
      </c>
      <c r="E194" s="198" t="s">
        <v>1217</v>
      </c>
      <c r="F194" s="199" t="s">
        <v>1218</v>
      </c>
      <c r="G194" s="200" t="s">
        <v>215</v>
      </c>
      <c r="H194" s="201">
        <v>15</v>
      </c>
      <c r="I194" s="202"/>
      <c r="J194" s="203">
        <f t="shared" si="15"/>
        <v>0</v>
      </c>
      <c r="K194" s="204"/>
      <c r="L194" s="205"/>
      <c r="M194" s="206"/>
      <c r="N194" s="207" t="s">
        <v>41</v>
      </c>
      <c r="O194" s="46"/>
      <c r="P194" s="175">
        <f t="shared" si="16"/>
        <v>0</v>
      </c>
      <c r="Q194" s="175">
        <v>1.9000000000000001E-4</v>
      </c>
      <c r="R194" s="175">
        <f t="shared" si="17"/>
        <v>2.8500000000000001E-3</v>
      </c>
      <c r="S194" s="175">
        <v>0</v>
      </c>
      <c r="T194" s="176">
        <f t="shared" si="18"/>
        <v>0</v>
      </c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R194" s="177" t="s">
        <v>1111</v>
      </c>
      <c r="AT194" s="177" t="s">
        <v>312</v>
      </c>
      <c r="AU194" s="177" t="s">
        <v>112</v>
      </c>
      <c r="AY194" s="2" t="s">
        <v>199</v>
      </c>
      <c r="BE194" s="86">
        <f t="shared" si="19"/>
        <v>0</v>
      </c>
      <c r="BF194" s="86">
        <f t="shared" si="20"/>
        <v>0</v>
      </c>
      <c r="BG194" s="86">
        <f t="shared" si="21"/>
        <v>0</v>
      </c>
      <c r="BH194" s="86">
        <f t="shared" si="22"/>
        <v>0</v>
      </c>
      <c r="BI194" s="86">
        <f t="shared" si="23"/>
        <v>0</v>
      </c>
      <c r="BJ194" s="2" t="s">
        <v>112</v>
      </c>
      <c r="BK194" s="86">
        <f t="shared" si="24"/>
        <v>0</v>
      </c>
      <c r="BL194" s="2" t="s">
        <v>572</v>
      </c>
      <c r="BM194" s="177" t="s">
        <v>971</v>
      </c>
    </row>
    <row r="195" spans="1:65" s="19" customFormat="1" ht="16.5" customHeight="1" x14ac:dyDescent="0.15">
      <c r="A195" s="17"/>
      <c r="B195" s="129"/>
      <c r="C195" s="165" t="s">
        <v>537</v>
      </c>
      <c r="D195" s="165" t="s">
        <v>201</v>
      </c>
      <c r="E195" s="166" t="s">
        <v>1219</v>
      </c>
      <c r="F195" s="167" t="s">
        <v>1220</v>
      </c>
      <c r="G195" s="168" t="s">
        <v>919</v>
      </c>
      <c r="H195" s="222"/>
      <c r="I195" s="170"/>
      <c r="J195" s="171">
        <f t="shared" si="15"/>
        <v>0</v>
      </c>
      <c r="K195" s="172"/>
      <c r="L195" s="18"/>
      <c r="M195" s="173"/>
      <c r="N195" s="174" t="s">
        <v>41</v>
      </c>
      <c r="O195" s="46"/>
      <c r="P195" s="175">
        <f t="shared" si="16"/>
        <v>0</v>
      </c>
      <c r="Q195" s="175">
        <v>0</v>
      </c>
      <c r="R195" s="175">
        <f t="shared" si="17"/>
        <v>0</v>
      </c>
      <c r="S195" s="175">
        <v>0</v>
      </c>
      <c r="T195" s="176">
        <f t="shared" si="18"/>
        <v>0</v>
      </c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R195" s="177" t="s">
        <v>572</v>
      </c>
      <c r="AT195" s="177" t="s">
        <v>201</v>
      </c>
      <c r="AU195" s="177" t="s">
        <v>112</v>
      </c>
      <c r="AY195" s="2" t="s">
        <v>199</v>
      </c>
      <c r="BE195" s="86">
        <f t="shared" si="19"/>
        <v>0</v>
      </c>
      <c r="BF195" s="86">
        <f t="shared" si="20"/>
        <v>0</v>
      </c>
      <c r="BG195" s="86">
        <f t="shared" si="21"/>
        <v>0</v>
      </c>
      <c r="BH195" s="86">
        <f t="shared" si="22"/>
        <v>0</v>
      </c>
      <c r="BI195" s="86">
        <f t="shared" si="23"/>
        <v>0</v>
      </c>
      <c r="BJ195" s="2" t="s">
        <v>112</v>
      </c>
      <c r="BK195" s="86">
        <f t="shared" si="24"/>
        <v>0</v>
      </c>
      <c r="BL195" s="2" t="s">
        <v>572</v>
      </c>
      <c r="BM195" s="177" t="s">
        <v>974</v>
      </c>
    </row>
    <row r="196" spans="1:65" s="19" customFormat="1" ht="16.5" customHeight="1" x14ac:dyDescent="0.15">
      <c r="A196" s="17"/>
      <c r="B196" s="129"/>
      <c r="C196" s="165" t="s">
        <v>542</v>
      </c>
      <c r="D196" s="165" t="s">
        <v>201</v>
      </c>
      <c r="E196" s="166" t="s">
        <v>1221</v>
      </c>
      <c r="F196" s="167" t="s">
        <v>1222</v>
      </c>
      <c r="G196" s="168" t="s">
        <v>919</v>
      </c>
      <c r="H196" s="222"/>
      <c r="I196" s="170"/>
      <c r="J196" s="171">
        <f t="shared" si="15"/>
        <v>0</v>
      </c>
      <c r="K196" s="172"/>
      <c r="L196" s="18"/>
      <c r="M196" s="173"/>
      <c r="N196" s="174" t="s">
        <v>41</v>
      </c>
      <c r="O196" s="46"/>
      <c r="P196" s="175">
        <f t="shared" si="16"/>
        <v>0</v>
      </c>
      <c r="Q196" s="175">
        <v>0</v>
      </c>
      <c r="R196" s="175">
        <f t="shared" si="17"/>
        <v>0</v>
      </c>
      <c r="S196" s="175">
        <v>0</v>
      </c>
      <c r="T196" s="176">
        <f t="shared" si="18"/>
        <v>0</v>
      </c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R196" s="177" t="s">
        <v>572</v>
      </c>
      <c r="AT196" s="177" t="s">
        <v>201</v>
      </c>
      <c r="AU196" s="177" t="s">
        <v>112</v>
      </c>
      <c r="AY196" s="2" t="s">
        <v>199</v>
      </c>
      <c r="BE196" s="86">
        <f t="shared" si="19"/>
        <v>0</v>
      </c>
      <c r="BF196" s="86">
        <f t="shared" si="20"/>
        <v>0</v>
      </c>
      <c r="BG196" s="86">
        <f t="shared" si="21"/>
        <v>0</v>
      </c>
      <c r="BH196" s="86">
        <f t="shared" si="22"/>
        <v>0</v>
      </c>
      <c r="BI196" s="86">
        <f t="shared" si="23"/>
        <v>0</v>
      </c>
      <c r="BJ196" s="2" t="s">
        <v>112</v>
      </c>
      <c r="BK196" s="86">
        <f t="shared" si="24"/>
        <v>0</v>
      </c>
      <c r="BL196" s="2" t="s">
        <v>572</v>
      </c>
      <c r="BM196" s="177" t="s">
        <v>977</v>
      </c>
    </row>
    <row r="197" spans="1:65" s="19" customFormat="1" ht="16.5" customHeight="1" x14ac:dyDescent="0.15">
      <c r="A197" s="17"/>
      <c r="B197" s="129"/>
      <c r="C197" s="165" t="s">
        <v>564</v>
      </c>
      <c r="D197" s="165" t="s">
        <v>201</v>
      </c>
      <c r="E197" s="166" t="s">
        <v>1223</v>
      </c>
      <c r="F197" s="167" t="s">
        <v>1224</v>
      </c>
      <c r="G197" s="168" t="s">
        <v>919</v>
      </c>
      <c r="H197" s="222"/>
      <c r="I197" s="170"/>
      <c r="J197" s="171">
        <f t="shared" si="15"/>
        <v>0</v>
      </c>
      <c r="K197" s="172"/>
      <c r="L197" s="18"/>
      <c r="M197" s="173"/>
      <c r="N197" s="174" t="s">
        <v>41</v>
      </c>
      <c r="O197" s="46"/>
      <c r="P197" s="175">
        <f t="shared" si="16"/>
        <v>0</v>
      </c>
      <c r="Q197" s="175">
        <v>0</v>
      </c>
      <c r="R197" s="175">
        <f t="shared" si="17"/>
        <v>0</v>
      </c>
      <c r="S197" s="175">
        <v>0</v>
      </c>
      <c r="T197" s="176">
        <f t="shared" si="18"/>
        <v>0</v>
      </c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R197" s="177" t="s">
        <v>572</v>
      </c>
      <c r="AT197" s="177" t="s">
        <v>201</v>
      </c>
      <c r="AU197" s="177" t="s">
        <v>112</v>
      </c>
      <c r="AY197" s="2" t="s">
        <v>199</v>
      </c>
      <c r="BE197" s="86">
        <f t="shared" si="19"/>
        <v>0</v>
      </c>
      <c r="BF197" s="86">
        <f t="shared" si="20"/>
        <v>0</v>
      </c>
      <c r="BG197" s="86">
        <f t="shared" si="21"/>
        <v>0</v>
      </c>
      <c r="BH197" s="86">
        <f t="shared" si="22"/>
        <v>0</v>
      </c>
      <c r="BI197" s="86">
        <f t="shared" si="23"/>
        <v>0</v>
      </c>
      <c r="BJ197" s="2" t="s">
        <v>112</v>
      </c>
      <c r="BK197" s="86">
        <f t="shared" si="24"/>
        <v>0</v>
      </c>
      <c r="BL197" s="2" t="s">
        <v>572</v>
      </c>
      <c r="BM197" s="177" t="s">
        <v>980</v>
      </c>
    </row>
    <row r="198" spans="1:65" s="19" customFormat="1" ht="16.5" customHeight="1" x14ac:dyDescent="0.15">
      <c r="A198" s="17"/>
      <c r="B198" s="129"/>
      <c r="C198" s="165" t="s">
        <v>568</v>
      </c>
      <c r="D198" s="165" t="s">
        <v>201</v>
      </c>
      <c r="E198" s="166" t="s">
        <v>1225</v>
      </c>
      <c r="F198" s="167" t="s">
        <v>1226</v>
      </c>
      <c r="G198" s="168" t="s">
        <v>919</v>
      </c>
      <c r="H198" s="222"/>
      <c r="I198" s="170"/>
      <c r="J198" s="171">
        <f t="shared" si="15"/>
        <v>0</v>
      </c>
      <c r="K198" s="172"/>
      <c r="L198" s="18"/>
      <c r="M198" s="173"/>
      <c r="N198" s="174" t="s">
        <v>41</v>
      </c>
      <c r="O198" s="46"/>
      <c r="P198" s="175">
        <f t="shared" si="16"/>
        <v>0</v>
      </c>
      <c r="Q198" s="175">
        <v>0</v>
      </c>
      <c r="R198" s="175">
        <f t="shared" si="17"/>
        <v>0</v>
      </c>
      <c r="S198" s="175">
        <v>0</v>
      </c>
      <c r="T198" s="176">
        <f t="shared" si="18"/>
        <v>0</v>
      </c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R198" s="177" t="s">
        <v>572</v>
      </c>
      <c r="AT198" s="177" t="s">
        <v>201</v>
      </c>
      <c r="AU198" s="177" t="s">
        <v>112</v>
      </c>
      <c r="AY198" s="2" t="s">
        <v>199</v>
      </c>
      <c r="BE198" s="86">
        <f t="shared" si="19"/>
        <v>0</v>
      </c>
      <c r="BF198" s="86">
        <f t="shared" si="20"/>
        <v>0</v>
      </c>
      <c r="BG198" s="86">
        <f t="shared" si="21"/>
        <v>0</v>
      </c>
      <c r="BH198" s="86">
        <f t="shared" si="22"/>
        <v>0</v>
      </c>
      <c r="BI198" s="86">
        <f t="shared" si="23"/>
        <v>0</v>
      </c>
      <c r="BJ198" s="2" t="s">
        <v>112</v>
      </c>
      <c r="BK198" s="86">
        <f t="shared" si="24"/>
        <v>0</v>
      </c>
      <c r="BL198" s="2" t="s">
        <v>572</v>
      </c>
      <c r="BM198" s="177" t="s">
        <v>1227</v>
      </c>
    </row>
    <row r="199" spans="1:65" s="19" customFormat="1" ht="16.5" customHeight="1" x14ac:dyDescent="0.15">
      <c r="A199" s="17"/>
      <c r="B199" s="129"/>
      <c r="C199" s="165" t="s">
        <v>572</v>
      </c>
      <c r="D199" s="165" t="s">
        <v>201</v>
      </c>
      <c r="E199" s="166" t="s">
        <v>1228</v>
      </c>
      <c r="F199" s="167" t="s">
        <v>1229</v>
      </c>
      <c r="G199" s="168" t="s">
        <v>919</v>
      </c>
      <c r="H199" s="222"/>
      <c r="I199" s="170"/>
      <c r="J199" s="171">
        <f t="shared" si="15"/>
        <v>0</v>
      </c>
      <c r="K199" s="172"/>
      <c r="L199" s="18"/>
      <c r="M199" s="173"/>
      <c r="N199" s="174" t="s">
        <v>41</v>
      </c>
      <c r="O199" s="46"/>
      <c r="P199" s="175">
        <f t="shared" si="16"/>
        <v>0</v>
      </c>
      <c r="Q199" s="175">
        <v>0</v>
      </c>
      <c r="R199" s="175">
        <f t="shared" si="17"/>
        <v>0</v>
      </c>
      <c r="S199" s="175">
        <v>0</v>
      </c>
      <c r="T199" s="176">
        <f t="shared" si="18"/>
        <v>0</v>
      </c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R199" s="177" t="s">
        <v>572</v>
      </c>
      <c r="AT199" s="177" t="s">
        <v>201</v>
      </c>
      <c r="AU199" s="177" t="s">
        <v>112</v>
      </c>
      <c r="AY199" s="2" t="s">
        <v>199</v>
      </c>
      <c r="BE199" s="86">
        <f t="shared" si="19"/>
        <v>0</v>
      </c>
      <c r="BF199" s="86">
        <f t="shared" si="20"/>
        <v>0</v>
      </c>
      <c r="BG199" s="86">
        <f t="shared" si="21"/>
        <v>0</v>
      </c>
      <c r="BH199" s="86">
        <f t="shared" si="22"/>
        <v>0</v>
      </c>
      <c r="BI199" s="86">
        <f t="shared" si="23"/>
        <v>0</v>
      </c>
      <c r="BJ199" s="2" t="s">
        <v>112</v>
      </c>
      <c r="BK199" s="86">
        <f t="shared" si="24"/>
        <v>0</v>
      </c>
      <c r="BL199" s="2" t="s">
        <v>572</v>
      </c>
      <c r="BM199" s="177" t="s">
        <v>1230</v>
      </c>
    </row>
    <row r="200" spans="1:65" s="151" customFormat="1" ht="25.9" customHeight="1" x14ac:dyDescent="0.2">
      <c r="B200" s="152"/>
      <c r="D200" s="153" t="s">
        <v>75</v>
      </c>
      <c r="E200" s="154" t="s">
        <v>1050</v>
      </c>
      <c r="F200" s="154" t="s">
        <v>1051</v>
      </c>
      <c r="I200" s="155"/>
      <c r="J200" s="156">
        <f>BK200</f>
        <v>0</v>
      </c>
      <c r="L200" s="152"/>
      <c r="M200" s="157"/>
      <c r="N200" s="158"/>
      <c r="O200" s="158"/>
      <c r="P200" s="159">
        <f>SUM(P201:P202)</f>
        <v>0</v>
      </c>
      <c r="Q200" s="158"/>
      <c r="R200" s="159">
        <f>SUM(R201:R202)</f>
        <v>0</v>
      </c>
      <c r="S200" s="158"/>
      <c r="T200" s="160">
        <f>SUM(T201:T202)</f>
        <v>0</v>
      </c>
      <c r="AR200" s="153" t="s">
        <v>204</v>
      </c>
      <c r="AT200" s="161" t="s">
        <v>75</v>
      </c>
      <c r="AU200" s="161" t="s">
        <v>76</v>
      </c>
      <c r="AY200" s="153" t="s">
        <v>199</v>
      </c>
      <c r="BK200" s="162">
        <f>SUM(BK201:BK202)</f>
        <v>0</v>
      </c>
    </row>
    <row r="201" spans="1:65" s="19" customFormat="1" ht="33" customHeight="1" x14ac:dyDescent="0.15">
      <c r="A201" s="17"/>
      <c r="B201" s="129"/>
      <c r="C201" s="165" t="s">
        <v>577</v>
      </c>
      <c r="D201" s="165" t="s">
        <v>201</v>
      </c>
      <c r="E201" s="166" t="s">
        <v>1231</v>
      </c>
      <c r="F201" s="167" t="s">
        <v>1232</v>
      </c>
      <c r="G201" s="168" t="s">
        <v>1054</v>
      </c>
      <c r="H201" s="169">
        <v>40</v>
      </c>
      <c r="I201" s="170"/>
      <c r="J201" s="171">
        <f>ROUND(I201*H201,2)</f>
        <v>0</v>
      </c>
      <c r="K201" s="172"/>
      <c r="L201" s="18"/>
      <c r="M201" s="173"/>
      <c r="N201" s="174" t="s">
        <v>41</v>
      </c>
      <c r="O201" s="46"/>
      <c r="P201" s="175">
        <f>O201*H201</f>
        <v>0</v>
      </c>
      <c r="Q201" s="175">
        <v>0</v>
      </c>
      <c r="R201" s="175">
        <f>Q201*H201</f>
        <v>0</v>
      </c>
      <c r="S201" s="175">
        <v>0</v>
      </c>
      <c r="T201" s="176">
        <f>S201*H201</f>
        <v>0</v>
      </c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R201" s="177" t="s">
        <v>1055</v>
      </c>
      <c r="AT201" s="177" t="s">
        <v>201</v>
      </c>
      <c r="AU201" s="177" t="s">
        <v>84</v>
      </c>
      <c r="AY201" s="2" t="s">
        <v>199</v>
      </c>
      <c r="BE201" s="86">
        <f>IF(N201="základná",J201,0)</f>
        <v>0</v>
      </c>
      <c r="BF201" s="86">
        <f>IF(N201="znížená",J201,0)</f>
        <v>0</v>
      </c>
      <c r="BG201" s="86">
        <f>IF(N201="zákl. prenesená",J201,0)</f>
        <v>0</v>
      </c>
      <c r="BH201" s="86">
        <f>IF(N201="zníž. prenesená",J201,0)</f>
        <v>0</v>
      </c>
      <c r="BI201" s="86">
        <f>IF(N201="nulová",J201,0)</f>
        <v>0</v>
      </c>
      <c r="BJ201" s="2" t="s">
        <v>112</v>
      </c>
      <c r="BK201" s="86">
        <f>ROUND(I201*H201,2)</f>
        <v>0</v>
      </c>
      <c r="BL201" s="2" t="s">
        <v>1055</v>
      </c>
      <c r="BM201" s="177" t="s">
        <v>1233</v>
      </c>
    </row>
    <row r="202" spans="1:65" s="19" customFormat="1" ht="33" customHeight="1" x14ac:dyDescent="0.15">
      <c r="A202" s="17"/>
      <c r="B202" s="129"/>
      <c r="C202" s="165" t="s">
        <v>581</v>
      </c>
      <c r="D202" s="165" t="s">
        <v>201</v>
      </c>
      <c r="E202" s="166" t="s">
        <v>1234</v>
      </c>
      <c r="F202" s="167" t="s">
        <v>1235</v>
      </c>
      <c r="G202" s="168" t="s">
        <v>1054</v>
      </c>
      <c r="H202" s="169">
        <v>12</v>
      </c>
      <c r="I202" s="170"/>
      <c r="J202" s="171">
        <f>ROUND(I202*H202,2)</f>
        <v>0</v>
      </c>
      <c r="K202" s="172"/>
      <c r="L202" s="18"/>
      <c r="M202" s="217"/>
      <c r="N202" s="218" t="s">
        <v>41</v>
      </c>
      <c r="O202" s="219"/>
      <c r="P202" s="220">
        <f>O202*H202</f>
        <v>0</v>
      </c>
      <c r="Q202" s="220">
        <v>0</v>
      </c>
      <c r="R202" s="220">
        <f>Q202*H202</f>
        <v>0</v>
      </c>
      <c r="S202" s="220">
        <v>0</v>
      </c>
      <c r="T202" s="221">
        <f>S202*H202</f>
        <v>0</v>
      </c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R202" s="177" t="s">
        <v>1055</v>
      </c>
      <c r="AT202" s="177" t="s">
        <v>201</v>
      </c>
      <c r="AU202" s="177" t="s">
        <v>84</v>
      </c>
      <c r="AY202" s="2" t="s">
        <v>199</v>
      </c>
      <c r="BE202" s="86">
        <f>IF(N202="základná",J202,0)</f>
        <v>0</v>
      </c>
      <c r="BF202" s="86">
        <f>IF(N202="znížená",J202,0)</f>
        <v>0</v>
      </c>
      <c r="BG202" s="86">
        <f>IF(N202="zákl. prenesená",J202,0)</f>
        <v>0</v>
      </c>
      <c r="BH202" s="86">
        <f>IF(N202="zníž. prenesená",J202,0)</f>
        <v>0</v>
      </c>
      <c r="BI202" s="86">
        <f>IF(N202="nulová",J202,0)</f>
        <v>0</v>
      </c>
      <c r="BJ202" s="2" t="s">
        <v>112</v>
      </c>
      <c r="BK202" s="86">
        <f>ROUND(I202*H202,2)</f>
        <v>0</v>
      </c>
      <c r="BL202" s="2" t="s">
        <v>1055</v>
      </c>
      <c r="BM202" s="177" t="s">
        <v>1236</v>
      </c>
    </row>
    <row r="203" spans="1:65" s="19" customFormat="1" ht="6.95" customHeight="1" x14ac:dyDescent="0.15">
      <c r="A203" s="17"/>
      <c r="B203" s="33"/>
      <c r="C203" s="34"/>
      <c r="D203" s="34"/>
      <c r="E203" s="34"/>
      <c r="F203" s="34"/>
      <c r="G203" s="34"/>
      <c r="H203" s="34"/>
      <c r="I203" s="34"/>
      <c r="J203" s="34"/>
      <c r="K203" s="34"/>
      <c r="L203" s="18"/>
      <c r="M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</row>
  </sheetData>
  <autoFilter ref="C130:K202"/>
  <mergeCells count="14">
    <mergeCell ref="L2:V2"/>
    <mergeCell ref="E7:H7"/>
    <mergeCell ref="E9:H9"/>
    <mergeCell ref="E18:H18"/>
    <mergeCell ref="E27:H27"/>
    <mergeCell ref="D108:F108"/>
    <mergeCell ref="D109:F109"/>
    <mergeCell ref="E121:H121"/>
    <mergeCell ref="E123:H123"/>
    <mergeCell ref="E85:H85"/>
    <mergeCell ref="E87:H87"/>
    <mergeCell ref="D105:F105"/>
    <mergeCell ref="D106:F106"/>
    <mergeCell ref="D107:F107"/>
  </mergeCells>
  <pageMargins left="0.39374999999999999" right="0.39374999999999999" top="0.39374999999999999" bottom="0.39374999999999999" header="0.51180555555555496" footer="0"/>
  <pageSetup paperSize="9" firstPageNumber="0" fitToHeight="100" orientation="portrait" horizontalDpi="300" verticalDpi="300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3"/>
  <sheetViews>
    <sheetView showGridLines="0" zoomScaleNormal="100" workbookViewId="0">
      <selection activeCell="D7" sqref="D7"/>
    </sheetView>
  </sheetViews>
  <sheetFormatPr defaultColWidth="8.5" defaultRowHeight="10.5" x14ac:dyDescent="0.1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1:8" ht="11.25" customHeight="1" x14ac:dyDescent="0.15"/>
    <row r="2" spans="1:8" ht="36.950000000000003" customHeight="1" x14ac:dyDescent="0.15"/>
    <row r="3" spans="1:8" ht="6.95" customHeight="1" x14ac:dyDescent="0.15">
      <c r="B3" s="3"/>
      <c r="C3" s="4"/>
      <c r="D3" s="4"/>
      <c r="E3" s="4"/>
      <c r="F3" s="4"/>
      <c r="G3" s="4"/>
      <c r="H3" s="5"/>
    </row>
    <row r="4" spans="1:8" ht="24.95" customHeight="1" x14ac:dyDescent="0.15">
      <c r="B4" s="5"/>
      <c r="C4" s="6" t="s">
        <v>1237</v>
      </c>
      <c r="H4" s="5"/>
    </row>
    <row r="5" spans="1:8" ht="12" customHeight="1" x14ac:dyDescent="0.15">
      <c r="B5" s="5"/>
      <c r="C5" s="9" t="s">
        <v>11</v>
      </c>
      <c r="D5" s="257" t="s">
        <v>12</v>
      </c>
      <c r="E5" s="257"/>
      <c r="F5" s="257"/>
      <c r="H5" s="5"/>
    </row>
    <row r="6" spans="1:8" ht="36.950000000000003" customHeight="1" x14ac:dyDescent="0.15">
      <c r="B6" s="5"/>
      <c r="C6" s="10" t="s">
        <v>14</v>
      </c>
      <c r="D6" s="255" t="s">
        <v>15</v>
      </c>
      <c r="E6" s="255"/>
      <c r="F6" s="255"/>
      <c r="H6" s="5"/>
    </row>
    <row r="7" spans="1:8" ht="16.5" customHeight="1" x14ac:dyDescent="0.15">
      <c r="B7" s="5"/>
      <c r="C7" s="11" t="s">
        <v>20</v>
      </c>
      <c r="D7" s="94"/>
      <c r="H7" s="5"/>
    </row>
    <row r="8" spans="1:8" s="19" customFormat="1" ht="10.9" customHeight="1" x14ac:dyDescent="0.15">
      <c r="A8" s="17"/>
      <c r="B8" s="18"/>
      <c r="C8" s="17"/>
      <c r="D8" s="17"/>
      <c r="E8" s="17"/>
      <c r="F8" s="17"/>
      <c r="G8" s="17"/>
      <c r="H8" s="18"/>
    </row>
    <row r="9" spans="1:8" s="146" customFormat="1" ht="29.25" customHeight="1" x14ac:dyDescent="0.15">
      <c r="A9" s="139"/>
      <c r="B9" s="140"/>
      <c r="C9" s="141" t="s">
        <v>57</v>
      </c>
      <c r="D9" s="142" t="s">
        <v>58</v>
      </c>
      <c r="E9" s="142" t="s">
        <v>187</v>
      </c>
      <c r="F9" s="143" t="s">
        <v>1238</v>
      </c>
      <c r="G9" s="139"/>
      <c r="H9" s="140"/>
    </row>
    <row r="10" spans="1:8" s="19" customFormat="1" ht="26.45" customHeight="1" x14ac:dyDescent="0.15">
      <c r="A10" s="17"/>
      <c r="B10" s="18"/>
      <c r="C10" s="223" t="s">
        <v>1239</v>
      </c>
      <c r="D10" s="223" t="s">
        <v>82</v>
      </c>
      <c r="E10" s="17"/>
      <c r="F10" s="17"/>
      <c r="G10" s="17"/>
      <c r="H10" s="18"/>
    </row>
    <row r="11" spans="1:8" s="19" customFormat="1" ht="16.899999999999999" customHeight="1" x14ac:dyDescent="0.15">
      <c r="A11" s="17"/>
      <c r="B11" s="18"/>
      <c r="C11" s="224" t="s">
        <v>109</v>
      </c>
      <c r="D11" s="225" t="s">
        <v>110</v>
      </c>
      <c r="E11" s="226"/>
      <c r="F11" s="227">
        <v>6</v>
      </c>
      <c r="G11" s="17"/>
      <c r="H11" s="18"/>
    </row>
    <row r="12" spans="1:8" s="19" customFormat="1" ht="16.899999999999999" customHeight="1" x14ac:dyDescent="0.15">
      <c r="A12" s="17"/>
      <c r="B12" s="18"/>
      <c r="C12" s="228"/>
      <c r="D12" s="228" t="s">
        <v>397</v>
      </c>
      <c r="E12" s="2"/>
      <c r="F12" s="229">
        <v>6</v>
      </c>
      <c r="G12" s="17"/>
      <c r="H12" s="18"/>
    </row>
    <row r="13" spans="1:8" s="19" customFormat="1" ht="16.899999999999999" customHeight="1" x14ac:dyDescent="0.15">
      <c r="A13" s="17"/>
      <c r="B13" s="18"/>
      <c r="C13" s="228" t="s">
        <v>109</v>
      </c>
      <c r="D13" s="228" t="s">
        <v>222</v>
      </c>
      <c r="E13" s="2"/>
      <c r="F13" s="229">
        <v>6</v>
      </c>
      <c r="G13" s="17"/>
      <c r="H13" s="18"/>
    </row>
    <row r="14" spans="1:8" s="19" customFormat="1" ht="16.899999999999999" customHeight="1" x14ac:dyDescent="0.15">
      <c r="A14" s="17"/>
      <c r="B14" s="18"/>
      <c r="C14" s="230" t="s">
        <v>1240</v>
      </c>
      <c r="D14" s="17"/>
      <c r="E14" s="17"/>
      <c r="F14" s="17"/>
      <c r="G14" s="17"/>
      <c r="H14" s="18"/>
    </row>
    <row r="15" spans="1:8" s="19" customFormat="1" ht="21" x14ac:dyDescent="0.15">
      <c r="A15" s="17"/>
      <c r="B15" s="18"/>
      <c r="C15" s="228" t="s">
        <v>394</v>
      </c>
      <c r="D15" s="228" t="s">
        <v>395</v>
      </c>
      <c r="E15" s="2" t="s">
        <v>122</v>
      </c>
      <c r="F15" s="229">
        <v>6</v>
      </c>
      <c r="G15" s="17"/>
      <c r="H15" s="18"/>
    </row>
    <row r="16" spans="1:8" s="19" customFormat="1" ht="16.899999999999999" customHeight="1" x14ac:dyDescent="0.15">
      <c r="A16" s="17"/>
      <c r="B16" s="18"/>
      <c r="C16" s="228" t="s">
        <v>374</v>
      </c>
      <c r="D16" s="228" t="s">
        <v>375</v>
      </c>
      <c r="E16" s="2" t="s">
        <v>122</v>
      </c>
      <c r="F16" s="229">
        <v>33.128</v>
      </c>
      <c r="G16" s="17"/>
      <c r="H16" s="18"/>
    </row>
    <row r="17" spans="1:8" s="19" customFormat="1" ht="16.899999999999999" customHeight="1" x14ac:dyDescent="0.15">
      <c r="A17" s="17"/>
      <c r="B17" s="18"/>
      <c r="C17" s="224" t="s">
        <v>820</v>
      </c>
      <c r="D17" s="225" t="s">
        <v>1241</v>
      </c>
      <c r="E17" s="226"/>
      <c r="F17" s="227">
        <v>142.15781000000001</v>
      </c>
      <c r="G17" s="17"/>
      <c r="H17" s="18"/>
    </row>
    <row r="18" spans="1:8" s="19" customFormat="1" ht="16.899999999999999" customHeight="1" x14ac:dyDescent="0.15">
      <c r="A18" s="17"/>
      <c r="B18" s="18"/>
      <c r="C18" s="228"/>
      <c r="D18" s="228" t="s">
        <v>807</v>
      </c>
      <c r="E18" s="2"/>
      <c r="F18" s="229">
        <v>16.27</v>
      </c>
      <c r="G18" s="17"/>
      <c r="H18" s="18"/>
    </row>
    <row r="19" spans="1:8" s="19" customFormat="1" ht="16.899999999999999" customHeight="1" x14ac:dyDescent="0.15">
      <c r="A19" s="17"/>
      <c r="B19" s="18"/>
      <c r="C19" s="228"/>
      <c r="D19" s="228" t="s">
        <v>808</v>
      </c>
      <c r="E19" s="2"/>
      <c r="F19" s="229">
        <v>10.199999999999999</v>
      </c>
      <c r="G19" s="17"/>
      <c r="H19" s="18"/>
    </row>
    <row r="20" spans="1:8" s="19" customFormat="1" ht="16.899999999999999" customHeight="1" x14ac:dyDescent="0.15">
      <c r="A20" s="17"/>
      <c r="B20" s="18"/>
      <c r="C20" s="228"/>
      <c r="D20" s="228" t="s">
        <v>809</v>
      </c>
      <c r="E20" s="2"/>
      <c r="F20" s="229">
        <v>1.81</v>
      </c>
      <c r="G20" s="17"/>
      <c r="H20" s="18"/>
    </row>
    <row r="21" spans="1:8" s="19" customFormat="1" ht="16.899999999999999" customHeight="1" x14ac:dyDescent="0.15">
      <c r="A21" s="17"/>
      <c r="B21" s="18"/>
      <c r="C21" s="228"/>
      <c r="D21" s="228" t="s">
        <v>810</v>
      </c>
      <c r="E21" s="2"/>
      <c r="F21" s="229">
        <v>1.22</v>
      </c>
      <c r="G21" s="17"/>
      <c r="H21" s="18"/>
    </row>
    <row r="22" spans="1:8" s="19" customFormat="1" ht="16.899999999999999" customHeight="1" x14ac:dyDescent="0.15">
      <c r="A22" s="17"/>
      <c r="B22" s="18"/>
      <c r="C22" s="228"/>
      <c r="D22" s="228" t="s">
        <v>811</v>
      </c>
      <c r="E22" s="2"/>
      <c r="F22" s="229">
        <v>9.8000000000000007</v>
      </c>
      <c r="G22" s="17"/>
      <c r="H22" s="18"/>
    </row>
    <row r="23" spans="1:8" s="19" customFormat="1" ht="16.899999999999999" customHeight="1" x14ac:dyDescent="0.15">
      <c r="A23" s="17"/>
      <c r="B23" s="18"/>
      <c r="C23" s="228"/>
      <c r="D23" s="228" t="s">
        <v>813</v>
      </c>
      <c r="E23" s="2"/>
      <c r="F23" s="229">
        <v>32.138500000000001</v>
      </c>
      <c r="G23" s="17"/>
      <c r="H23" s="18"/>
    </row>
    <row r="24" spans="1:8" s="19" customFormat="1" ht="16.899999999999999" customHeight="1" x14ac:dyDescent="0.15">
      <c r="A24" s="17"/>
      <c r="B24" s="18"/>
      <c r="C24" s="228"/>
      <c r="D24" s="228" t="s">
        <v>814</v>
      </c>
      <c r="E24" s="2"/>
      <c r="F24" s="229">
        <v>21.397749999999998</v>
      </c>
      <c r="G24" s="17"/>
      <c r="H24" s="18"/>
    </row>
    <row r="25" spans="1:8" s="19" customFormat="1" ht="16.899999999999999" customHeight="1" x14ac:dyDescent="0.15">
      <c r="A25" s="17"/>
      <c r="B25" s="18"/>
      <c r="C25" s="228"/>
      <c r="D25" s="228" t="s">
        <v>815</v>
      </c>
      <c r="E25" s="2"/>
      <c r="F25" s="229">
        <v>6.3333000000000004</v>
      </c>
      <c r="G25" s="17"/>
      <c r="H25" s="18"/>
    </row>
    <row r="26" spans="1:8" s="19" customFormat="1" ht="16.899999999999999" customHeight="1" x14ac:dyDescent="0.15">
      <c r="A26" s="17"/>
      <c r="B26" s="18"/>
      <c r="C26" s="228"/>
      <c r="D26" s="228" t="s">
        <v>816</v>
      </c>
      <c r="E26" s="2"/>
      <c r="F26" s="229">
        <v>5.1415499999999996</v>
      </c>
      <c r="G26" s="17"/>
      <c r="H26" s="18"/>
    </row>
    <row r="27" spans="1:8" s="19" customFormat="1" ht="16.899999999999999" customHeight="1" x14ac:dyDescent="0.15">
      <c r="A27" s="17"/>
      <c r="B27" s="18"/>
      <c r="C27" s="228"/>
      <c r="D27" s="228" t="s">
        <v>817</v>
      </c>
      <c r="E27" s="2"/>
      <c r="F27" s="229">
        <v>22.101749999999999</v>
      </c>
      <c r="G27" s="17"/>
      <c r="H27" s="18"/>
    </row>
    <row r="28" spans="1:8" s="19" customFormat="1" ht="16.899999999999999" customHeight="1" x14ac:dyDescent="0.15">
      <c r="A28" s="17"/>
      <c r="B28" s="18"/>
      <c r="C28" s="228"/>
      <c r="D28" s="228" t="s">
        <v>818</v>
      </c>
      <c r="E28" s="2"/>
      <c r="F28" s="229">
        <v>15.744960000000001</v>
      </c>
      <c r="G28" s="17"/>
      <c r="H28" s="18"/>
    </row>
    <row r="29" spans="1:8" s="19" customFormat="1" ht="16.899999999999999" customHeight="1" x14ac:dyDescent="0.15">
      <c r="A29" s="17"/>
      <c r="B29" s="18"/>
      <c r="C29" s="228" t="s">
        <v>820</v>
      </c>
      <c r="D29" s="228" t="s">
        <v>222</v>
      </c>
      <c r="E29" s="2"/>
      <c r="F29" s="229">
        <v>142.15781000000001</v>
      </c>
      <c r="G29" s="17"/>
      <c r="H29" s="18"/>
    </row>
    <row r="30" spans="1:8" s="19" customFormat="1" ht="16.899999999999999" customHeight="1" x14ac:dyDescent="0.15">
      <c r="A30" s="17"/>
      <c r="B30" s="18"/>
      <c r="C30" s="224" t="s">
        <v>800</v>
      </c>
      <c r="D30" s="225" t="s">
        <v>1242</v>
      </c>
      <c r="E30" s="226"/>
      <c r="F30" s="227">
        <v>20.1875</v>
      </c>
      <c r="G30" s="17"/>
      <c r="H30" s="18"/>
    </row>
    <row r="31" spans="1:8" s="19" customFormat="1" ht="16.899999999999999" customHeight="1" x14ac:dyDescent="0.15">
      <c r="A31" s="17"/>
      <c r="B31" s="18"/>
      <c r="C31" s="228"/>
      <c r="D31" s="228" t="s">
        <v>799</v>
      </c>
      <c r="E31" s="2"/>
      <c r="F31" s="229">
        <v>20.1875</v>
      </c>
      <c r="G31" s="17"/>
      <c r="H31" s="18"/>
    </row>
    <row r="32" spans="1:8" s="19" customFormat="1" ht="16.899999999999999" customHeight="1" x14ac:dyDescent="0.15">
      <c r="A32" s="17"/>
      <c r="B32" s="18"/>
      <c r="C32" s="228" t="s">
        <v>800</v>
      </c>
      <c r="D32" s="228" t="s">
        <v>222</v>
      </c>
      <c r="E32" s="2"/>
      <c r="F32" s="229">
        <v>20.1875</v>
      </c>
      <c r="G32" s="17"/>
      <c r="H32" s="18"/>
    </row>
    <row r="33" spans="1:8" s="19" customFormat="1" ht="16.899999999999999" customHeight="1" x14ac:dyDescent="0.15">
      <c r="A33" s="17"/>
      <c r="B33" s="18"/>
      <c r="C33" s="224" t="s">
        <v>113</v>
      </c>
      <c r="D33" s="225" t="s">
        <v>114</v>
      </c>
      <c r="E33" s="226"/>
      <c r="F33" s="227">
        <v>28.960999999999999</v>
      </c>
      <c r="G33" s="17"/>
      <c r="H33" s="18"/>
    </row>
    <row r="34" spans="1:8" s="19" customFormat="1" ht="16.899999999999999" customHeight="1" x14ac:dyDescent="0.15">
      <c r="A34" s="17"/>
      <c r="B34" s="18"/>
      <c r="C34" s="228"/>
      <c r="D34" s="228" t="s">
        <v>778</v>
      </c>
      <c r="E34" s="2"/>
      <c r="F34" s="229">
        <v>1.25</v>
      </c>
      <c r="G34" s="17"/>
      <c r="H34" s="18"/>
    </row>
    <row r="35" spans="1:8" s="19" customFormat="1" ht="16.899999999999999" customHeight="1" x14ac:dyDescent="0.15">
      <c r="A35" s="17"/>
      <c r="B35" s="18"/>
      <c r="C35" s="228"/>
      <c r="D35" s="228" t="s">
        <v>779</v>
      </c>
      <c r="E35" s="2"/>
      <c r="F35" s="229">
        <v>18.217500000000001</v>
      </c>
      <c r="G35" s="17"/>
      <c r="H35" s="18"/>
    </row>
    <row r="36" spans="1:8" s="19" customFormat="1" ht="16.899999999999999" customHeight="1" x14ac:dyDescent="0.15">
      <c r="A36" s="17"/>
      <c r="B36" s="18"/>
      <c r="C36" s="228"/>
      <c r="D36" s="228" t="s">
        <v>780</v>
      </c>
      <c r="E36" s="2"/>
      <c r="F36" s="229">
        <v>-1.575</v>
      </c>
      <c r="G36" s="17"/>
      <c r="H36" s="18"/>
    </row>
    <row r="37" spans="1:8" s="19" customFormat="1" ht="16.899999999999999" customHeight="1" x14ac:dyDescent="0.15">
      <c r="A37" s="17"/>
      <c r="B37" s="18"/>
      <c r="C37" s="228"/>
      <c r="D37" s="228" t="s">
        <v>781</v>
      </c>
      <c r="E37" s="2"/>
      <c r="F37" s="229">
        <v>-0.88649999999999995</v>
      </c>
      <c r="G37" s="17"/>
      <c r="H37" s="18"/>
    </row>
    <row r="38" spans="1:8" s="19" customFormat="1" ht="16.899999999999999" customHeight="1" x14ac:dyDescent="0.15">
      <c r="A38" s="17"/>
      <c r="B38" s="18"/>
      <c r="C38" s="228"/>
      <c r="D38" s="228" t="s">
        <v>782</v>
      </c>
      <c r="E38" s="2"/>
      <c r="F38" s="229">
        <v>13.154999999999999</v>
      </c>
      <c r="G38" s="17"/>
      <c r="H38" s="18"/>
    </row>
    <row r="39" spans="1:8" s="19" customFormat="1" ht="16.899999999999999" customHeight="1" x14ac:dyDescent="0.15">
      <c r="A39" s="17"/>
      <c r="B39" s="18"/>
      <c r="C39" s="228"/>
      <c r="D39" s="228" t="s">
        <v>783</v>
      </c>
      <c r="E39" s="2"/>
      <c r="F39" s="229">
        <v>-1.2</v>
      </c>
      <c r="G39" s="17"/>
      <c r="H39" s="18"/>
    </row>
    <row r="40" spans="1:8" s="19" customFormat="1" ht="16.899999999999999" customHeight="1" x14ac:dyDescent="0.15">
      <c r="A40" s="17"/>
      <c r="B40" s="18"/>
      <c r="C40" s="228" t="s">
        <v>113</v>
      </c>
      <c r="D40" s="228" t="s">
        <v>222</v>
      </c>
      <c r="E40" s="2"/>
      <c r="F40" s="229">
        <v>28.960999999999999</v>
      </c>
      <c r="G40" s="17"/>
      <c r="H40" s="18"/>
    </row>
    <row r="41" spans="1:8" s="19" customFormat="1" ht="16.899999999999999" customHeight="1" x14ac:dyDescent="0.15">
      <c r="A41" s="17"/>
      <c r="B41" s="18"/>
      <c r="C41" s="230" t="s">
        <v>1240</v>
      </c>
      <c r="D41" s="17"/>
      <c r="E41" s="17"/>
      <c r="F41" s="17"/>
      <c r="G41" s="17"/>
      <c r="H41" s="18"/>
    </row>
    <row r="42" spans="1:8" s="19" customFormat="1" ht="16.899999999999999" customHeight="1" x14ac:dyDescent="0.15">
      <c r="A42" s="17"/>
      <c r="B42" s="18"/>
      <c r="C42" s="228" t="s">
        <v>775</v>
      </c>
      <c r="D42" s="228" t="s">
        <v>776</v>
      </c>
      <c r="E42" s="2" t="s">
        <v>122</v>
      </c>
      <c r="F42" s="229">
        <v>28.960999999999999</v>
      </c>
      <c r="G42" s="17"/>
      <c r="H42" s="18"/>
    </row>
    <row r="43" spans="1:8" s="19" customFormat="1" ht="16.899999999999999" customHeight="1" x14ac:dyDescent="0.15">
      <c r="A43" s="17"/>
      <c r="B43" s="18"/>
      <c r="C43" s="228" t="s">
        <v>365</v>
      </c>
      <c r="D43" s="228" t="s">
        <v>366</v>
      </c>
      <c r="E43" s="2" t="s">
        <v>122</v>
      </c>
      <c r="F43" s="229">
        <v>192.602</v>
      </c>
      <c r="G43" s="17"/>
      <c r="H43" s="18"/>
    </row>
    <row r="44" spans="1:8" s="19" customFormat="1" ht="16.899999999999999" customHeight="1" x14ac:dyDescent="0.15">
      <c r="A44" s="17"/>
      <c r="B44" s="18"/>
      <c r="C44" s="228" t="s">
        <v>605</v>
      </c>
      <c r="D44" s="228" t="s">
        <v>606</v>
      </c>
      <c r="E44" s="2" t="s">
        <v>122</v>
      </c>
      <c r="F44" s="229">
        <v>28.960999999999999</v>
      </c>
      <c r="G44" s="17"/>
      <c r="H44" s="18"/>
    </row>
    <row r="45" spans="1:8" s="19" customFormat="1" ht="16.899999999999999" customHeight="1" x14ac:dyDescent="0.15">
      <c r="A45" s="17"/>
      <c r="B45" s="18"/>
      <c r="C45" s="228" t="s">
        <v>822</v>
      </c>
      <c r="D45" s="228" t="s">
        <v>823</v>
      </c>
      <c r="E45" s="2" t="s">
        <v>122</v>
      </c>
      <c r="F45" s="229">
        <v>230.49199999999999</v>
      </c>
      <c r="G45" s="17"/>
      <c r="H45" s="18"/>
    </row>
    <row r="46" spans="1:8" s="19" customFormat="1" ht="21" x14ac:dyDescent="0.15">
      <c r="A46" s="17"/>
      <c r="B46" s="18"/>
      <c r="C46" s="228" t="s">
        <v>826</v>
      </c>
      <c r="D46" s="228" t="s">
        <v>827</v>
      </c>
      <c r="E46" s="2" t="s">
        <v>122</v>
      </c>
      <c r="F46" s="229">
        <v>230.49199999999999</v>
      </c>
      <c r="G46" s="17"/>
      <c r="H46" s="18"/>
    </row>
    <row r="47" spans="1:8" s="19" customFormat="1" ht="21" x14ac:dyDescent="0.15">
      <c r="A47" s="17"/>
      <c r="B47" s="18"/>
      <c r="C47" s="228" t="s">
        <v>830</v>
      </c>
      <c r="D47" s="228" t="s">
        <v>831</v>
      </c>
      <c r="E47" s="2" t="s">
        <v>122</v>
      </c>
      <c r="F47" s="229">
        <v>230.49199999999999</v>
      </c>
      <c r="G47" s="17"/>
      <c r="H47" s="18"/>
    </row>
    <row r="48" spans="1:8" s="19" customFormat="1" ht="16.899999999999999" customHeight="1" x14ac:dyDescent="0.15">
      <c r="A48" s="17"/>
      <c r="B48" s="18"/>
      <c r="C48" s="224" t="s">
        <v>117</v>
      </c>
      <c r="D48" s="225" t="s">
        <v>118</v>
      </c>
      <c r="E48" s="226"/>
      <c r="F48" s="227">
        <v>0.41160000000000002</v>
      </c>
      <c r="G48" s="17"/>
      <c r="H48" s="18"/>
    </row>
    <row r="49" spans="1:8" s="19" customFormat="1" ht="16.899999999999999" customHeight="1" x14ac:dyDescent="0.15">
      <c r="A49" s="17"/>
      <c r="B49" s="18"/>
      <c r="C49" s="228"/>
      <c r="D49" s="228" t="s">
        <v>221</v>
      </c>
      <c r="E49" s="2"/>
      <c r="F49" s="229">
        <v>0.41160000000000002</v>
      </c>
      <c r="G49" s="17"/>
      <c r="H49" s="18"/>
    </row>
    <row r="50" spans="1:8" s="19" customFormat="1" ht="16.899999999999999" customHeight="1" x14ac:dyDescent="0.15">
      <c r="A50" s="17"/>
      <c r="B50" s="18"/>
      <c r="C50" s="228" t="s">
        <v>117</v>
      </c>
      <c r="D50" s="228" t="s">
        <v>222</v>
      </c>
      <c r="E50" s="2"/>
      <c r="F50" s="229">
        <v>0.41160000000000002</v>
      </c>
      <c r="G50" s="17"/>
      <c r="H50" s="18"/>
    </row>
    <row r="51" spans="1:8" s="19" customFormat="1" ht="16.899999999999999" customHeight="1" x14ac:dyDescent="0.15">
      <c r="A51" s="17"/>
      <c r="B51" s="18"/>
      <c r="C51" s="230" t="s">
        <v>1240</v>
      </c>
      <c r="D51" s="17"/>
      <c r="E51" s="17"/>
      <c r="F51" s="17"/>
      <c r="G51" s="17"/>
      <c r="H51" s="18"/>
    </row>
    <row r="52" spans="1:8" s="19" customFormat="1" ht="16.899999999999999" customHeight="1" x14ac:dyDescent="0.15">
      <c r="A52" s="17"/>
      <c r="B52" s="18"/>
      <c r="C52" s="228" t="s">
        <v>217</v>
      </c>
      <c r="D52" s="228" t="s">
        <v>218</v>
      </c>
      <c r="E52" s="2" t="s">
        <v>219</v>
      </c>
      <c r="F52" s="229">
        <v>0.41160000000000002</v>
      </c>
      <c r="G52" s="17"/>
      <c r="H52" s="18"/>
    </row>
    <row r="53" spans="1:8" s="19" customFormat="1" ht="21" x14ac:dyDescent="0.15">
      <c r="A53" s="17"/>
      <c r="B53" s="18"/>
      <c r="C53" s="228" t="s">
        <v>224</v>
      </c>
      <c r="D53" s="228" t="s">
        <v>225</v>
      </c>
      <c r="E53" s="2" t="s">
        <v>219</v>
      </c>
      <c r="F53" s="229">
        <v>0.41199999999999998</v>
      </c>
      <c r="G53" s="17"/>
      <c r="H53" s="18"/>
    </row>
    <row r="54" spans="1:8" s="19" customFormat="1" ht="16.899999999999999" customHeight="1" x14ac:dyDescent="0.15">
      <c r="A54" s="17"/>
      <c r="B54" s="18"/>
      <c r="C54" s="228" t="s">
        <v>227</v>
      </c>
      <c r="D54" s="228" t="s">
        <v>228</v>
      </c>
      <c r="E54" s="2" t="s">
        <v>219</v>
      </c>
      <c r="F54" s="229">
        <v>0.41199999999999998</v>
      </c>
      <c r="G54" s="17"/>
      <c r="H54" s="18"/>
    </row>
    <row r="55" spans="1:8" s="19" customFormat="1" ht="16.899999999999999" customHeight="1" x14ac:dyDescent="0.15">
      <c r="A55" s="17"/>
      <c r="B55" s="18"/>
      <c r="C55" s="228" t="s">
        <v>231</v>
      </c>
      <c r="D55" s="228" t="s">
        <v>232</v>
      </c>
      <c r="E55" s="2" t="s">
        <v>233</v>
      </c>
      <c r="F55" s="229">
        <v>0.72</v>
      </c>
      <c r="G55" s="17"/>
      <c r="H55" s="18"/>
    </row>
    <row r="56" spans="1:8" s="19" customFormat="1" ht="16.899999999999999" customHeight="1" x14ac:dyDescent="0.15">
      <c r="A56" s="17"/>
      <c r="B56" s="18"/>
      <c r="C56" s="224" t="s">
        <v>359</v>
      </c>
      <c r="D56" s="225" t="s">
        <v>1243</v>
      </c>
      <c r="E56" s="226"/>
      <c r="F56" s="227">
        <v>14.186249999999999</v>
      </c>
      <c r="G56" s="17"/>
      <c r="H56" s="18"/>
    </row>
    <row r="57" spans="1:8" s="19" customFormat="1" ht="16.899999999999999" customHeight="1" x14ac:dyDescent="0.15">
      <c r="A57" s="17"/>
      <c r="B57" s="18"/>
      <c r="C57" s="228"/>
      <c r="D57" s="228" t="s">
        <v>349</v>
      </c>
      <c r="E57" s="2"/>
      <c r="F57" s="229">
        <v>1.8374999999999999</v>
      </c>
      <c r="G57" s="17"/>
      <c r="H57" s="18"/>
    </row>
    <row r="58" spans="1:8" s="19" customFormat="1" ht="16.899999999999999" customHeight="1" x14ac:dyDescent="0.15">
      <c r="A58" s="17"/>
      <c r="B58" s="18"/>
      <c r="C58" s="228"/>
      <c r="D58" s="228" t="s">
        <v>350</v>
      </c>
      <c r="E58" s="2"/>
      <c r="F58" s="229">
        <v>1.96875</v>
      </c>
      <c r="G58" s="17"/>
      <c r="H58" s="18"/>
    </row>
    <row r="59" spans="1:8" s="19" customFormat="1" ht="16.899999999999999" customHeight="1" x14ac:dyDescent="0.15">
      <c r="A59" s="17"/>
      <c r="B59" s="18"/>
      <c r="C59" s="228"/>
      <c r="D59" s="228" t="s">
        <v>351</v>
      </c>
      <c r="E59" s="2"/>
      <c r="F59" s="229">
        <v>0.48</v>
      </c>
      <c r="G59" s="17"/>
      <c r="H59" s="18"/>
    </row>
    <row r="60" spans="1:8" s="19" customFormat="1" ht="16.899999999999999" customHeight="1" x14ac:dyDescent="0.15">
      <c r="A60" s="17"/>
      <c r="B60" s="18"/>
      <c r="C60" s="228"/>
      <c r="D60" s="228" t="s">
        <v>352</v>
      </c>
      <c r="E60" s="2"/>
      <c r="F60" s="229">
        <v>0.46</v>
      </c>
      <c r="G60" s="17"/>
      <c r="H60" s="18"/>
    </row>
    <row r="61" spans="1:8" s="19" customFormat="1" ht="16.899999999999999" customHeight="1" x14ac:dyDescent="0.15">
      <c r="A61" s="17"/>
      <c r="B61" s="18"/>
      <c r="C61" s="228"/>
      <c r="D61" s="228" t="s">
        <v>354</v>
      </c>
      <c r="E61" s="2"/>
      <c r="F61" s="229">
        <v>1.0920000000000001</v>
      </c>
      <c r="G61" s="17"/>
      <c r="H61" s="18"/>
    </row>
    <row r="62" spans="1:8" s="19" customFormat="1" ht="16.899999999999999" customHeight="1" x14ac:dyDescent="0.15">
      <c r="A62" s="17"/>
      <c r="B62" s="18"/>
      <c r="C62" s="228"/>
      <c r="D62" s="228" t="s">
        <v>354</v>
      </c>
      <c r="E62" s="2"/>
      <c r="F62" s="229">
        <v>1.0920000000000001</v>
      </c>
      <c r="G62" s="17"/>
      <c r="H62" s="18"/>
    </row>
    <row r="63" spans="1:8" s="19" customFormat="1" ht="16.899999999999999" customHeight="1" x14ac:dyDescent="0.15">
      <c r="A63" s="17"/>
      <c r="B63" s="18"/>
      <c r="C63" s="228"/>
      <c r="D63" s="228" t="s">
        <v>355</v>
      </c>
      <c r="E63" s="2"/>
      <c r="F63" s="229">
        <v>1.43</v>
      </c>
      <c r="G63" s="17"/>
      <c r="H63" s="18"/>
    </row>
    <row r="64" spans="1:8" s="19" customFormat="1" ht="16.899999999999999" customHeight="1" x14ac:dyDescent="0.15">
      <c r="A64" s="17"/>
      <c r="B64" s="18"/>
      <c r="C64" s="228"/>
      <c r="D64" s="228" t="s">
        <v>356</v>
      </c>
      <c r="E64" s="2"/>
      <c r="F64" s="229">
        <v>1.17</v>
      </c>
      <c r="G64" s="17"/>
      <c r="H64" s="18"/>
    </row>
    <row r="65" spans="1:8" s="19" customFormat="1" ht="16.899999999999999" customHeight="1" x14ac:dyDescent="0.15">
      <c r="A65" s="17"/>
      <c r="B65" s="18"/>
      <c r="C65" s="228"/>
      <c r="D65" s="228" t="s">
        <v>358</v>
      </c>
      <c r="E65" s="2"/>
      <c r="F65" s="229">
        <v>4.6559999999999997</v>
      </c>
      <c r="G65" s="17"/>
      <c r="H65" s="18"/>
    </row>
    <row r="66" spans="1:8" s="19" customFormat="1" ht="16.899999999999999" customHeight="1" x14ac:dyDescent="0.15">
      <c r="A66" s="17"/>
      <c r="B66" s="18"/>
      <c r="C66" s="228" t="s">
        <v>359</v>
      </c>
      <c r="D66" s="228" t="s">
        <v>222</v>
      </c>
      <c r="E66" s="2"/>
      <c r="F66" s="229">
        <v>14.186249999999999</v>
      </c>
      <c r="G66" s="17"/>
      <c r="H66" s="18"/>
    </row>
    <row r="67" spans="1:8" s="19" customFormat="1" ht="16.899999999999999" customHeight="1" x14ac:dyDescent="0.15">
      <c r="A67" s="17"/>
      <c r="B67" s="18"/>
      <c r="C67" s="224" t="s">
        <v>120</v>
      </c>
      <c r="D67" s="225" t="s">
        <v>121</v>
      </c>
      <c r="E67" s="226" t="s">
        <v>122</v>
      </c>
      <c r="F67" s="227">
        <v>3.3820000000000001</v>
      </c>
      <c r="G67" s="17"/>
      <c r="H67" s="18"/>
    </row>
    <row r="68" spans="1:8" s="19" customFormat="1" ht="16.899999999999999" customHeight="1" x14ac:dyDescent="0.15">
      <c r="A68" s="17"/>
      <c r="B68" s="18"/>
      <c r="C68" s="228"/>
      <c r="D68" s="228" t="s">
        <v>283</v>
      </c>
      <c r="E68" s="2"/>
      <c r="F68" s="229">
        <v>0.7</v>
      </c>
      <c r="G68" s="17"/>
      <c r="H68" s="18"/>
    </row>
    <row r="69" spans="1:8" s="19" customFormat="1" ht="16.899999999999999" customHeight="1" x14ac:dyDescent="0.15">
      <c r="A69" s="17"/>
      <c r="B69" s="18"/>
      <c r="C69" s="228"/>
      <c r="D69" s="228" t="s">
        <v>284</v>
      </c>
      <c r="E69" s="2"/>
      <c r="F69" s="229">
        <v>0.4</v>
      </c>
      <c r="G69" s="17"/>
      <c r="H69" s="18"/>
    </row>
    <row r="70" spans="1:8" s="19" customFormat="1" ht="16.899999999999999" customHeight="1" x14ac:dyDescent="0.15">
      <c r="A70" s="17"/>
      <c r="B70" s="18"/>
      <c r="C70" s="228"/>
      <c r="D70" s="228" t="s">
        <v>285</v>
      </c>
      <c r="E70" s="2"/>
      <c r="F70" s="229">
        <v>0.2</v>
      </c>
      <c r="G70" s="17"/>
      <c r="H70" s="18"/>
    </row>
    <row r="71" spans="1:8" s="19" customFormat="1" ht="16.899999999999999" customHeight="1" x14ac:dyDescent="0.15">
      <c r="A71" s="17"/>
      <c r="B71" s="18"/>
      <c r="C71" s="228"/>
      <c r="D71" s="228" t="s">
        <v>286</v>
      </c>
      <c r="E71" s="2"/>
      <c r="F71" s="229">
        <v>0.68200000000000005</v>
      </c>
      <c r="G71" s="17"/>
      <c r="H71" s="18"/>
    </row>
    <row r="72" spans="1:8" s="19" customFormat="1" ht="16.899999999999999" customHeight="1" x14ac:dyDescent="0.15">
      <c r="A72" s="17"/>
      <c r="B72" s="18"/>
      <c r="C72" s="228"/>
      <c r="D72" s="228" t="s">
        <v>287</v>
      </c>
      <c r="E72" s="2"/>
      <c r="F72" s="229">
        <v>0.4</v>
      </c>
      <c r="G72" s="17"/>
      <c r="H72" s="18"/>
    </row>
    <row r="73" spans="1:8" s="19" customFormat="1" ht="16.899999999999999" customHeight="1" x14ac:dyDescent="0.15">
      <c r="A73" s="17"/>
      <c r="B73" s="18"/>
      <c r="C73" s="228"/>
      <c r="D73" s="228" t="s">
        <v>288</v>
      </c>
      <c r="E73" s="2"/>
      <c r="F73" s="229">
        <v>1</v>
      </c>
      <c r="G73" s="17"/>
      <c r="H73" s="18"/>
    </row>
    <row r="74" spans="1:8" s="19" customFormat="1" ht="16.899999999999999" customHeight="1" x14ac:dyDescent="0.15">
      <c r="A74" s="17"/>
      <c r="B74" s="18"/>
      <c r="C74" s="228" t="s">
        <v>120</v>
      </c>
      <c r="D74" s="228" t="s">
        <v>222</v>
      </c>
      <c r="E74" s="2"/>
      <c r="F74" s="229">
        <v>3.3820000000000001</v>
      </c>
      <c r="G74" s="17"/>
      <c r="H74" s="18"/>
    </row>
    <row r="75" spans="1:8" s="19" customFormat="1" ht="16.899999999999999" customHeight="1" x14ac:dyDescent="0.15">
      <c r="A75" s="17"/>
      <c r="B75" s="18"/>
      <c r="C75" s="230" t="s">
        <v>1240</v>
      </c>
      <c r="D75" s="17"/>
      <c r="E75" s="17"/>
      <c r="F75" s="17"/>
      <c r="G75" s="17"/>
      <c r="H75" s="18"/>
    </row>
    <row r="76" spans="1:8" s="19" customFormat="1" ht="16.899999999999999" customHeight="1" x14ac:dyDescent="0.15">
      <c r="A76" s="17"/>
      <c r="B76" s="18"/>
      <c r="C76" s="228" t="s">
        <v>280</v>
      </c>
      <c r="D76" s="228" t="s">
        <v>281</v>
      </c>
      <c r="E76" s="2" t="s">
        <v>122</v>
      </c>
      <c r="F76" s="229">
        <v>3.3820000000000001</v>
      </c>
      <c r="G76" s="17"/>
      <c r="H76" s="18"/>
    </row>
    <row r="77" spans="1:8" s="19" customFormat="1" ht="16.899999999999999" customHeight="1" x14ac:dyDescent="0.15">
      <c r="A77" s="17"/>
      <c r="B77" s="18"/>
      <c r="C77" s="228" t="s">
        <v>346</v>
      </c>
      <c r="D77" s="228" t="s">
        <v>347</v>
      </c>
      <c r="E77" s="2" t="s">
        <v>122</v>
      </c>
      <c r="F77" s="229">
        <v>14.186</v>
      </c>
      <c r="G77" s="17"/>
      <c r="H77" s="18"/>
    </row>
    <row r="78" spans="1:8" s="19" customFormat="1" ht="16.899999999999999" customHeight="1" x14ac:dyDescent="0.15">
      <c r="A78" s="17"/>
      <c r="B78" s="18"/>
      <c r="C78" s="228" t="s">
        <v>370</v>
      </c>
      <c r="D78" s="228" t="s">
        <v>371</v>
      </c>
      <c r="E78" s="2" t="s">
        <v>122</v>
      </c>
      <c r="F78" s="229">
        <v>5.4089999999999998</v>
      </c>
      <c r="G78" s="17"/>
      <c r="H78" s="18"/>
    </row>
    <row r="79" spans="1:8" s="19" customFormat="1" ht="16.899999999999999" customHeight="1" x14ac:dyDescent="0.15">
      <c r="A79" s="17"/>
      <c r="B79" s="18"/>
      <c r="C79" s="224" t="s">
        <v>124</v>
      </c>
      <c r="D79" s="225" t="s">
        <v>125</v>
      </c>
      <c r="E79" s="226" t="s">
        <v>122</v>
      </c>
      <c r="F79" s="227">
        <v>1.274</v>
      </c>
      <c r="G79" s="17"/>
      <c r="H79" s="18"/>
    </row>
    <row r="80" spans="1:8" s="19" customFormat="1" ht="16.899999999999999" customHeight="1" x14ac:dyDescent="0.15">
      <c r="A80" s="17"/>
      <c r="B80" s="18"/>
      <c r="C80" s="228"/>
      <c r="D80" s="228" t="s">
        <v>293</v>
      </c>
      <c r="E80" s="2"/>
      <c r="F80" s="229">
        <v>0.45</v>
      </c>
      <c r="G80" s="17"/>
      <c r="H80" s="18"/>
    </row>
    <row r="81" spans="1:8" s="19" customFormat="1" ht="16.899999999999999" customHeight="1" x14ac:dyDescent="0.15">
      <c r="A81" s="17"/>
      <c r="B81" s="18"/>
      <c r="C81" s="228"/>
      <c r="D81" s="228" t="s">
        <v>294</v>
      </c>
      <c r="E81" s="2"/>
      <c r="F81" s="229">
        <v>0.82399999999999995</v>
      </c>
      <c r="G81" s="17"/>
      <c r="H81" s="18"/>
    </row>
    <row r="82" spans="1:8" s="19" customFormat="1" ht="16.899999999999999" customHeight="1" x14ac:dyDescent="0.15">
      <c r="A82" s="17"/>
      <c r="B82" s="18"/>
      <c r="C82" s="228" t="s">
        <v>124</v>
      </c>
      <c r="D82" s="228" t="s">
        <v>222</v>
      </c>
      <c r="E82" s="2"/>
      <c r="F82" s="229">
        <v>1.274</v>
      </c>
      <c r="G82" s="17"/>
      <c r="H82" s="18"/>
    </row>
    <row r="83" spans="1:8" s="19" customFormat="1" ht="16.899999999999999" customHeight="1" x14ac:dyDescent="0.15">
      <c r="A83" s="17"/>
      <c r="B83" s="18"/>
      <c r="C83" s="230" t="s">
        <v>1240</v>
      </c>
      <c r="D83" s="17"/>
      <c r="E83" s="17"/>
      <c r="F83" s="17"/>
      <c r="G83" s="17"/>
      <c r="H83" s="18"/>
    </row>
    <row r="84" spans="1:8" s="19" customFormat="1" ht="16.899999999999999" customHeight="1" x14ac:dyDescent="0.15">
      <c r="A84" s="17"/>
      <c r="B84" s="18"/>
      <c r="C84" s="228" t="s">
        <v>290</v>
      </c>
      <c r="D84" s="228" t="s">
        <v>291</v>
      </c>
      <c r="E84" s="2" t="s">
        <v>122</v>
      </c>
      <c r="F84" s="229">
        <v>1.274</v>
      </c>
      <c r="G84" s="17"/>
      <c r="H84" s="18"/>
    </row>
    <row r="85" spans="1:8" s="19" customFormat="1" ht="16.899999999999999" customHeight="1" x14ac:dyDescent="0.15">
      <c r="A85" s="17"/>
      <c r="B85" s="18"/>
      <c r="C85" s="228" t="s">
        <v>346</v>
      </c>
      <c r="D85" s="228" t="s">
        <v>347</v>
      </c>
      <c r="E85" s="2" t="s">
        <v>122</v>
      </c>
      <c r="F85" s="229">
        <v>14.186</v>
      </c>
      <c r="G85" s="17"/>
      <c r="H85" s="18"/>
    </row>
    <row r="86" spans="1:8" s="19" customFormat="1" ht="16.899999999999999" customHeight="1" x14ac:dyDescent="0.15">
      <c r="A86" s="17"/>
      <c r="B86" s="18"/>
      <c r="C86" s="228" t="s">
        <v>370</v>
      </c>
      <c r="D86" s="228" t="s">
        <v>371</v>
      </c>
      <c r="E86" s="2" t="s">
        <v>122</v>
      </c>
      <c r="F86" s="229">
        <v>5.4089999999999998</v>
      </c>
      <c r="G86" s="17"/>
      <c r="H86" s="18"/>
    </row>
    <row r="87" spans="1:8" s="19" customFormat="1" ht="16.899999999999999" customHeight="1" x14ac:dyDescent="0.15">
      <c r="A87" s="17"/>
      <c r="B87" s="18"/>
      <c r="C87" s="224" t="s">
        <v>127</v>
      </c>
      <c r="D87" s="225" t="s">
        <v>128</v>
      </c>
      <c r="E87" s="226"/>
      <c r="F87" s="227">
        <v>13.564125000000001</v>
      </c>
      <c r="G87" s="17"/>
      <c r="H87" s="18"/>
    </row>
    <row r="88" spans="1:8" s="19" customFormat="1" ht="16.899999999999999" customHeight="1" x14ac:dyDescent="0.15">
      <c r="A88" s="17"/>
      <c r="B88" s="18"/>
      <c r="C88" s="228"/>
      <c r="D88" s="228" t="s">
        <v>277</v>
      </c>
      <c r="E88" s="2"/>
      <c r="F88" s="229">
        <v>3.9456000000000002</v>
      </c>
      <c r="G88" s="17"/>
      <c r="H88" s="18"/>
    </row>
    <row r="89" spans="1:8" s="19" customFormat="1" ht="16.899999999999999" customHeight="1" x14ac:dyDescent="0.15">
      <c r="A89" s="17"/>
      <c r="B89" s="18"/>
      <c r="C89" s="228"/>
      <c r="D89" s="228" t="s">
        <v>278</v>
      </c>
      <c r="E89" s="2"/>
      <c r="F89" s="229">
        <v>9.618525</v>
      </c>
      <c r="G89" s="17"/>
      <c r="H89" s="18"/>
    </row>
    <row r="90" spans="1:8" s="19" customFormat="1" ht="16.899999999999999" customHeight="1" x14ac:dyDescent="0.15">
      <c r="A90" s="17"/>
      <c r="B90" s="18"/>
      <c r="C90" s="228" t="s">
        <v>127</v>
      </c>
      <c r="D90" s="228" t="s">
        <v>222</v>
      </c>
      <c r="E90" s="2"/>
      <c r="F90" s="229">
        <v>13.564125000000001</v>
      </c>
      <c r="G90" s="17"/>
      <c r="H90" s="18"/>
    </row>
    <row r="91" spans="1:8" s="19" customFormat="1" ht="16.899999999999999" customHeight="1" x14ac:dyDescent="0.15">
      <c r="A91" s="17"/>
      <c r="B91" s="18"/>
      <c r="C91" s="230" t="s">
        <v>1240</v>
      </c>
      <c r="D91" s="17"/>
      <c r="E91" s="17"/>
      <c r="F91" s="17"/>
      <c r="G91" s="17"/>
      <c r="H91" s="18"/>
    </row>
    <row r="92" spans="1:8" s="19" customFormat="1" ht="21" x14ac:dyDescent="0.15">
      <c r="A92" s="17"/>
      <c r="B92" s="18"/>
      <c r="C92" s="228" t="s">
        <v>274</v>
      </c>
      <c r="D92" s="228" t="s">
        <v>275</v>
      </c>
      <c r="E92" s="2" t="s">
        <v>122</v>
      </c>
      <c r="F92" s="229">
        <v>13.564125000000001</v>
      </c>
      <c r="G92" s="17"/>
      <c r="H92" s="18"/>
    </row>
    <row r="93" spans="1:8" s="19" customFormat="1" ht="16.899999999999999" customHeight="1" x14ac:dyDescent="0.15">
      <c r="A93" s="17"/>
      <c r="B93" s="18"/>
      <c r="C93" s="228" t="s">
        <v>374</v>
      </c>
      <c r="D93" s="228" t="s">
        <v>375</v>
      </c>
      <c r="E93" s="2" t="s">
        <v>122</v>
      </c>
      <c r="F93" s="229">
        <v>33.128</v>
      </c>
      <c r="G93" s="17"/>
      <c r="H93" s="18"/>
    </row>
    <row r="94" spans="1:8" s="19" customFormat="1" ht="16.899999999999999" customHeight="1" x14ac:dyDescent="0.15">
      <c r="A94" s="17"/>
      <c r="B94" s="18"/>
      <c r="C94" s="224" t="s">
        <v>408</v>
      </c>
      <c r="D94" s="225" t="s">
        <v>1244</v>
      </c>
      <c r="E94" s="226"/>
      <c r="F94" s="227">
        <v>34.24</v>
      </c>
      <c r="G94" s="17"/>
      <c r="H94" s="18"/>
    </row>
    <row r="95" spans="1:8" s="19" customFormat="1" ht="16.899999999999999" customHeight="1" x14ac:dyDescent="0.15">
      <c r="A95" s="17"/>
      <c r="B95" s="18"/>
      <c r="C95" s="228"/>
      <c r="D95" s="228" t="s">
        <v>324</v>
      </c>
      <c r="E95" s="2"/>
      <c r="F95" s="229">
        <v>12.31</v>
      </c>
      <c r="G95" s="17"/>
      <c r="H95" s="18"/>
    </row>
    <row r="96" spans="1:8" s="19" customFormat="1" ht="16.899999999999999" customHeight="1" x14ac:dyDescent="0.15">
      <c r="A96" s="17"/>
      <c r="B96" s="18"/>
      <c r="C96" s="228"/>
      <c r="D96" s="228" t="s">
        <v>407</v>
      </c>
      <c r="E96" s="2"/>
      <c r="F96" s="229">
        <v>21.93</v>
      </c>
      <c r="G96" s="17"/>
      <c r="H96" s="18"/>
    </row>
    <row r="97" spans="1:8" s="19" customFormat="1" ht="16.899999999999999" customHeight="1" x14ac:dyDescent="0.15">
      <c r="A97" s="17"/>
      <c r="B97" s="18"/>
      <c r="C97" s="228" t="s">
        <v>408</v>
      </c>
      <c r="D97" s="228" t="s">
        <v>222</v>
      </c>
      <c r="E97" s="2"/>
      <c r="F97" s="229">
        <v>34.24</v>
      </c>
      <c r="G97" s="17"/>
      <c r="H97" s="18"/>
    </row>
    <row r="98" spans="1:8" s="19" customFormat="1" ht="16.899999999999999" customHeight="1" x14ac:dyDescent="0.15">
      <c r="A98" s="17"/>
      <c r="B98" s="18"/>
      <c r="C98" s="224" t="s">
        <v>131</v>
      </c>
      <c r="D98" s="225" t="s">
        <v>132</v>
      </c>
      <c r="E98" s="226"/>
      <c r="F98" s="227">
        <v>12.19</v>
      </c>
      <c r="G98" s="17"/>
      <c r="H98" s="18"/>
    </row>
    <row r="99" spans="1:8" s="19" customFormat="1" ht="16.899999999999999" customHeight="1" x14ac:dyDescent="0.15">
      <c r="A99" s="17"/>
      <c r="B99" s="18"/>
      <c r="C99" s="228"/>
      <c r="D99" s="228" t="s">
        <v>402</v>
      </c>
      <c r="E99" s="2"/>
      <c r="F99" s="229">
        <v>2.77</v>
      </c>
      <c r="G99" s="17"/>
      <c r="H99" s="18"/>
    </row>
    <row r="100" spans="1:8" s="19" customFormat="1" ht="16.899999999999999" customHeight="1" x14ac:dyDescent="0.15">
      <c r="A100" s="17"/>
      <c r="B100" s="18"/>
      <c r="C100" s="228"/>
      <c r="D100" s="228" t="s">
        <v>325</v>
      </c>
      <c r="E100" s="2"/>
      <c r="F100" s="229">
        <v>5.75</v>
      </c>
      <c r="G100" s="17"/>
      <c r="H100" s="18"/>
    </row>
    <row r="101" spans="1:8" s="19" customFormat="1" ht="16.899999999999999" customHeight="1" x14ac:dyDescent="0.15">
      <c r="A101" s="17"/>
      <c r="B101" s="18"/>
      <c r="C101" s="228"/>
      <c r="D101" s="228" t="s">
        <v>326</v>
      </c>
      <c r="E101" s="2"/>
      <c r="F101" s="229">
        <v>3.67</v>
      </c>
      <c r="G101" s="17"/>
      <c r="H101" s="18"/>
    </row>
    <row r="102" spans="1:8" s="19" customFormat="1" ht="16.899999999999999" customHeight="1" x14ac:dyDescent="0.15">
      <c r="A102" s="17"/>
      <c r="B102" s="18"/>
      <c r="C102" s="228" t="s">
        <v>131</v>
      </c>
      <c r="D102" s="228" t="s">
        <v>222</v>
      </c>
      <c r="E102" s="2"/>
      <c r="F102" s="229">
        <v>12.19</v>
      </c>
      <c r="G102" s="17"/>
      <c r="H102" s="18"/>
    </row>
    <row r="103" spans="1:8" s="19" customFormat="1" ht="16.899999999999999" customHeight="1" x14ac:dyDescent="0.15">
      <c r="A103" s="17"/>
      <c r="B103" s="18"/>
      <c r="C103" s="230" t="s">
        <v>1240</v>
      </c>
      <c r="D103" s="17"/>
      <c r="E103" s="17"/>
      <c r="F103" s="17"/>
      <c r="G103" s="17"/>
      <c r="H103" s="18"/>
    </row>
    <row r="104" spans="1:8" s="19" customFormat="1" ht="16.899999999999999" customHeight="1" x14ac:dyDescent="0.15">
      <c r="A104" s="17"/>
      <c r="B104" s="18"/>
      <c r="C104" s="228" t="s">
        <v>399</v>
      </c>
      <c r="D104" s="228" t="s">
        <v>400</v>
      </c>
      <c r="E104" s="2" t="s">
        <v>122</v>
      </c>
      <c r="F104" s="229">
        <v>12.19</v>
      </c>
      <c r="G104" s="17"/>
      <c r="H104" s="18"/>
    </row>
    <row r="105" spans="1:8" s="19" customFormat="1" ht="16.899999999999999" customHeight="1" x14ac:dyDescent="0.15">
      <c r="A105" s="17"/>
      <c r="B105" s="18"/>
      <c r="C105" s="228" t="s">
        <v>601</v>
      </c>
      <c r="D105" s="228" t="s">
        <v>602</v>
      </c>
      <c r="E105" s="2" t="s">
        <v>122</v>
      </c>
      <c r="F105" s="229">
        <v>12.19</v>
      </c>
      <c r="G105" s="17"/>
      <c r="H105" s="18"/>
    </row>
    <row r="106" spans="1:8" s="19" customFormat="1" ht="16.899999999999999" customHeight="1" x14ac:dyDescent="0.15">
      <c r="A106" s="17"/>
      <c r="B106" s="18"/>
      <c r="C106" s="228" t="s">
        <v>744</v>
      </c>
      <c r="D106" s="228" t="s">
        <v>745</v>
      </c>
      <c r="E106" s="2" t="s">
        <v>122</v>
      </c>
      <c r="F106" s="229">
        <v>12.19</v>
      </c>
      <c r="G106" s="17"/>
      <c r="H106" s="18"/>
    </row>
    <row r="107" spans="1:8" s="19" customFormat="1" ht="16.899999999999999" customHeight="1" x14ac:dyDescent="0.15">
      <c r="A107" s="17"/>
      <c r="B107" s="18"/>
      <c r="C107" s="224" t="s">
        <v>135</v>
      </c>
      <c r="D107" s="225" t="s">
        <v>136</v>
      </c>
      <c r="E107" s="226"/>
      <c r="F107" s="227">
        <v>221.563275</v>
      </c>
      <c r="G107" s="17"/>
      <c r="H107" s="18"/>
    </row>
    <row r="108" spans="1:8" s="19" customFormat="1" ht="16.899999999999999" customHeight="1" x14ac:dyDescent="0.15">
      <c r="A108" s="17"/>
      <c r="B108" s="18"/>
      <c r="C108" s="228"/>
      <c r="D108" s="228" t="s">
        <v>339</v>
      </c>
      <c r="E108" s="2"/>
      <c r="F108" s="229">
        <v>15.423425</v>
      </c>
      <c r="G108" s="17"/>
      <c r="H108" s="18"/>
    </row>
    <row r="109" spans="1:8" s="19" customFormat="1" ht="16.899999999999999" customHeight="1" x14ac:dyDescent="0.15">
      <c r="A109" s="17"/>
      <c r="B109" s="18"/>
      <c r="C109" s="228"/>
      <c r="D109" s="228" t="s">
        <v>340</v>
      </c>
      <c r="E109" s="2"/>
      <c r="F109" s="229">
        <v>52.454000000000001</v>
      </c>
      <c r="G109" s="17"/>
      <c r="H109" s="18"/>
    </row>
    <row r="110" spans="1:8" s="19" customFormat="1" ht="16.899999999999999" customHeight="1" x14ac:dyDescent="0.15">
      <c r="A110" s="17"/>
      <c r="B110" s="18"/>
      <c r="C110" s="228"/>
      <c r="D110" s="228" t="s">
        <v>341</v>
      </c>
      <c r="E110" s="2"/>
      <c r="F110" s="229">
        <v>57.649500000000003</v>
      </c>
      <c r="G110" s="17"/>
      <c r="H110" s="18"/>
    </row>
    <row r="111" spans="1:8" s="19" customFormat="1" ht="16.899999999999999" customHeight="1" x14ac:dyDescent="0.15">
      <c r="A111" s="17"/>
      <c r="B111" s="18"/>
      <c r="C111" s="228"/>
      <c r="D111" s="228" t="s">
        <v>342</v>
      </c>
      <c r="E111" s="2"/>
      <c r="F111" s="229">
        <v>45.142499999999998</v>
      </c>
      <c r="G111" s="17"/>
      <c r="H111" s="18"/>
    </row>
    <row r="112" spans="1:8" s="19" customFormat="1" ht="16.899999999999999" customHeight="1" x14ac:dyDescent="0.15">
      <c r="A112" s="17"/>
      <c r="B112" s="18"/>
      <c r="C112" s="228"/>
      <c r="D112" s="228" t="s">
        <v>343</v>
      </c>
      <c r="E112" s="2"/>
      <c r="F112" s="229">
        <v>27.634499999999999</v>
      </c>
      <c r="G112" s="17"/>
      <c r="H112" s="18"/>
    </row>
    <row r="113" spans="1:8" s="19" customFormat="1" ht="16.899999999999999" customHeight="1" x14ac:dyDescent="0.15">
      <c r="A113" s="17"/>
      <c r="B113" s="18"/>
      <c r="C113" s="228"/>
      <c r="D113" s="228" t="s">
        <v>344</v>
      </c>
      <c r="E113" s="2"/>
      <c r="F113" s="229">
        <v>23.259350000000001</v>
      </c>
      <c r="G113" s="17"/>
      <c r="H113" s="18"/>
    </row>
    <row r="114" spans="1:8" s="19" customFormat="1" ht="16.899999999999999" customHeight="1" x14ac:dyDescent="0.15">
      <c r="A114" s="17"/>
      <c r="B114" s="18"/>
      <c r="C114" s="228" t="s">
        <v>135</v>
      </c>
      <c r="D114" s="228" t="s">
        <v>222</v>
      </c>
      <c r="E114" s="2"/>
      <c r="F114" s="229">
        <v>221.563275</v>
      </c>
      <c r="G114" s="17"/>
      <c r="H114" s="18"/>
    </row>
    <row r="115" spans="1:8" s="19" customFormat="1" ht="16.899999999999999" customHeight="1" x14ac:dyDescent="0.15">
      <c r="A115" s="17"/>
      <c r="B115" s="18"/>
      <c r="C115" s="230" t="s">
        <v>1240</v>
      </c>
      <c r="D115" s="17"/>
      <c r="E115" s="17"/>
      <c r="F115" s="17"/>
      <c r="G115" s="17"/>
      <c r="H115" s="18"/>
    </row>
    <row r="116" spans="1:8" s="19" customFormat="1" ht="21" x14ac:dyDescent="0.15">
      <c r="A116" s="17"/>
      <c r="B116" s="18"/>
      <c r="C116" s="228" t="s">
        <v>336</v>
      </c>
      <c r="D116" s="228" t="s">
        <v>337</v>
      </c>
      <c r="E116" s="2" t="s">
        <v>122</v>
      </c>
      <c r="F116" s="229">
        <v>221.563275</v>
      </c>
      <c r="G116" s="17"/>
      <c r="H116" s="18"/>
    </row>
    <row r="117" spans="1:8" s="19" customFormat="1" ht="16.899999999999999" customHeight="1" x14ac:dyDescent="0.15">
      <c r="A117" s="17"/>
      <c r="B117" s="18"/>
      <c r="C117" s="228" t="s">
        <v>361</v>
      </c>
      <c r="D117" s="228" t="s">
        <v>362</v>
      </c>
      <c r="E117" s="2" t="s">
        <v>122</v>
      </c>
      <c r="F117" s="229">
        <v>221.56299999999999</v>
      </c>
      <c r="G117" s="17"/>
      <c r="H117" s="18"/>
    </row>
    <row r="118" spans="1:8" s="19" customFormat="1" ht="16.899999999999999" customHeight="1" x14ac:dyDescent="0.15">
      <c r="A118" s="17"/>
      <c r="B118" s="18"/>
      <c r="C118" s="228" t="s">
        <v>365</v>
      </c>
      <c r="D118" s="228" t="s">
        <v>366</v>
      </c>
      <c r="E118" s="2" t="s">
        <v>122</v>
      </c>
      <c r="F118" s="229">
        <v>192.602</v>
      </c>
      <c r="G118" s="17"/>
      <c r="H118" s="18"/>
    </row>
    <row r="119" spans="1:8" s="19" customFormat="1" ht="16.899999999999999" customHeight="1" x14ac:dyDescent="0.15">
      <c r="A119" s="17"/>
      <c r="B119" s="18"/>
      <c r="C119" s="228" t="s">
        <v>822</v>
      </c>
      <c r="D119" s="228" t="s">
        <v>823</v>
      </c>
      <c r="E119" s="2" t="s">
        <v>122</v>
      </c>
      <c r="F119" s="229">
        <v>230.49199999999999</v>
      </c>
      <c r="G119" s="17"/>
      <c r="H119" s="18"/>
    </row>
    <row r="120" spans="1:8" s="19" customFormat="1" ht="21" x14ac:dyDescent="0.15">
      <c r="A120" s="17"/>
      <c r="B120" s="18"/>
      <c r="C120" s="228" t="s">
        <v>826</v>
      </c>
      <c r="D120" s="228" t="s">
        <v>827</v>
      </c>
      <c r="E120" s="2" t="s">
        <v>122</v>
      </c>
      <c r="F120" s="229">
        <v>230.49199999999999</v>
      </c>
      <c r="G120" s="17"/>
      <c r="H120" s="18"/>
    </row>
    <row r="121" spans="1:8" s="19" customFormat="1" ht="21" x14ac:dyDescent="0.15">
      <c r="A121" s="17"/>
      <c r="B121" s="18"/>
      <c r="C121" s="228" t="s">
        <v>830</v>
      </c>
      <c r="D121" s="228" t="s">
        <v>831</v>
      </c>
      <c r="E121" s="2" t="s">
        <v>122</v>
      </c>
      <c r="F121" s="229">
        <v>230.49199999999999</v>
      </c>
      <c r="G121" s="17"/>
      <c r="H121" s="18"/>
    </row>
    <row r="122" spans="1:8" s="19" customFormat="1" ht="16.899999999999999" customHeight="1" x14ac:dyDescent="0.15">
      <c r="A122" s="17"/>
      <c r="B122" s="18"/>
      <c r="C122" s="224" t="s">
        <v>138</v>
      </c>
      <c r="D122" s="225" t="s">
        <v>139</v>
      </c>
      <c r="E122" s="226"/>
      <c r="F122" s="227">
        <v>37.89</v>
      </c>
      <c r="G122" s="17"/>
      <c r="H122" s="18"/>
    </row>
    <row r="123" spans="1:8" s="19" customFormat="1" ht="16.899999999999999" customHeight="1" x14ac:dyDescent="0.15">
      <c r="A123" s="17"/>
      <c r="B123" s="18"/>
      <c r="C123" s="228"/>
      <c r="D123" s="228" t="s">
        <v>322</v>
      </c>
      <c r="E123" s="2"/>
      <c r="F123" s="229">
        <v>2.77</v>
      </c>
      <c r="G123" s="17"/>
      <c r="H123" s="18"/>
    </row>
    <row r="124" spans="1:8" s="19" customFormat="1" ht="16.899999999999999" customHeight="1" x14ac:dyDescent="0.15">
      <c r="A124" s="17"/>
      <c r="B124" s="18"/>
      <c r="C124" s="228"/>
      <c r="D124" s="228" t="s">
        <v>323</v>
      </c>
      <c r="E124" s="2"/>
      <c r="F124" s="229">
        <v>13.39</v>
      </c>
      <c r="G124" s="17"/>
      <c r="H124" s="18"/>
    </row>
    <row r="125" spans="1:8" s="19" customFormat="1" ht="16.899999999999999" customHeight="1" x14ac:dyDescent="0.15">
      <c r="A125" s="17"/>
      <c r="B125" s="18"/>
      <c r="C125" s="228"/>
      <c r="D125" s="228" t="s">
        <v>324</v>
      </c>
      <c r="E125" s="2"/>
      <c r="F125" s="229">
        <v>12.31</v>
      </c>
      <c r="G125" s="17"/>
      <c r="H125" s="18"/>
    </row>
    <row r="126" spans="1:8" s="19" customFormat="1" ht="16.899999999999999" customHeight="1" x14ac:dyDescent="0.15">
      <c r="A126" s="17"/>
      <c r="B126" s="18"/>
      <c r="C126" s="228"/>
      <c r="D126" s="228" t="s">
        <v>325</v>
      </c>
      <c r="E126" s="2"/>
      <c r="F126" s="229">
        <v>5.75</v>
      </c>
      <c r="G126" s="17"/>
      <c r="H126" s="18"/>
    </row>
    <row r="127" spans="1:8" s="19" customFormat="1" ht="16.899999999999999" customHeight="1" x14ac:dyDescent="0.15">
      <c r="A127" s="17"/>
      <c r="B127" s="18"/>
      <c r="C127" s="228"/>
      <c r="D127" s="228" t="s">
        <v>326</v>
      </c>
      <c r="E127" s="2"/>
      <c r="F127" s="229">
        <v>3.67</v>
      </c>
      <c r="G127" s="17"/>
      <c r="H127" s="18"/>
    </row>
    <row r="128" spans="1:8" s="19" customFormat="1" ht="16.899999999999999" customHeight="1" x14ac:dyDescent="0.15">
      <c r="A128" s="17"/>
      <c r="B128" s="18"/>
      <c r="C128" s="228" t="s">
        <v>138</v>
      </c>
      <c r="D128" s="228" t="s">
        <v>222</v>
      </c>
      <c r="E128" s="2"/>
      <c r="F128" s="229">
        <v>37.89</v>
      </c>
      <c r="G128" s="17"/>
      <c r="H128" s="18"/>
    </row>
    <row r="129" spans="1:8" s="19" customFormat="1" ht="16.899999999999999" customHeight="1" x14ac:dyDescent="0.15">
      <c r="A129" s="17"/>
      <c r="B129" s="18"/>
      <c r="C129" s="230" t="s">
        <v>1240</v>
      </c>
      <c r="D129" s="17"/>
      <c r="E129" s="17"/>
      <c r="F129" s="17"/>
      <c r="G129" s="17"/>
      <c r="H129" s="18"/>
    </row>
    <row r="130" spans="1:8" s="19" customFormat="1" ht="21" x14ac:dyDescent="0.15">
      <c r="A130" s="17"/>
      <c r="B130" s="18"/>
      <c r="C130" s="228" t="s">
        <v>319</v>
      </c>
      <c r="D130" s="228" t="s">
        <v>320</v>
      </c>
      <c r="E130" s="2" t="s">
        <v>122</v>
      </c>
      <c r="F130" s="229">
        <v>37.89</v>
      </c>
      <c r="G130" s="17"/>
      <c r="H130" s="18"/>
    </row>
    <row r="131" spans="1:8" s="19" customFormat="1" ht="16.899999999999999" customHeight="1" x14ac:dyDescent="0.15">
      <c r="A131" s="17"/>
      <c r="B131" s="18"/>
      <c r="C131" s="228" t="s">
        <v>328</v>
      </c>
      <c r="D131" s="228" t="s">
        <v>329</v>
      </c>
      <c r="E131" s="2" t="s">
        <v>122</v>
      </c>
      <c r="F131" s="229">
        <v>37.89</v>
      </c>
      <c r="G131" s="17"/>
      <c r="H131" s="18"/>
    </row>
    <row r="132" spans="1:8" s="19" customFormat="1" ht="16.899999999999999" customHeight="1" x14ac:dyDescent="0.15">
      <c r="A132" s="17"/>
      <c r="B132" s="18"/>
      <c r="C132" s="228" t="s">
        <v>332</v>
      </c>
      <c r="D132" s="228" t="s">
        <v>333</v>
      </c>
      <c r="E132" s="2" t="s">
        <v>122</v>
      </c>
      <c r="F132" s="229">
        <v>37.89</v>
      </c>
      <c r="G132" s="17"/>
      <c r="H132" s="18"/>
    </row>
    <row r="133" spans="1:8" s="19" customFormat="1" ht="16.899999999999999" customHeight="1" x14ac:dyDescent="0.15">
      <c r="A133" s="17"/>
      <c r="B133" s="18"/>
      <c r="C133" s="228" t="s">
        <v>822</v>
      </c>
      <c r="D133" s="228" t="s">
        <v>823</v>
      </c>
      <c r="E133" s="2" t="s">
        <v>122</v>
      </c>
      <c r="F133" s="229">
        <v>230.49199999999999</v>
      </c>
      <c r="G133" s="17"/>
      <c r="H133" s="18"/>
    </row>
    <row r="134" spans="1:8" s="19" customFormat="1" ht="21" x14ac:dyDescent="0.15">
      <c r="A134" s="17"/>
      <c r="B134" s="18"/>
      <c r="C134" s="228" t="s">
        <v>826</v>
      </c>
      <c r="D134" s="228" t="s">
        <v>827</v>
      </c>
      <c r="E134" s="2" t="s">
        <v>122</v>
      </c>
      <c r="F134" s="229">
        <v>230.49199999999999</v>
      </c>
      <c r="G134" s="17"/>
      <c r="H134" s="18"/>
    </row>
    <row r="135" spans="1:8" s="19" customFormat="1" ht="21" x14ac:dyDescent="0.15">
      <c r="A135" s="17"/>
      <c r="B135" s="18"/>
      <c r="C135" s="228" t="s">
        <v>830</v>
      </c>
      <c r="D135" s="228" t="s">
        <v>831</v>
      </c>
      <c r="E135" s="2" t="s">
        <v>122</v>
      </c>
      <c r="F135" s="229">
        <v>230.49199999999999</v>
      </c>
      <c r="G135" s="17"/>
      <c r="H135" s="18"/>
    </row>
    <row r="136" spans="1:8" s="19" customFormat="1" ht="16.899999999999999" customHeight="1" x14ac:dyDescent="0.15">
      <c r="A136" s="17"/>
      <c r="B136" s="18"/>
      <c r="C136" s="228" t="s">
        <v>444</v>
      </c>
      <c r="D136" s="228" t="s">
        <v>445</v>
      </c>
      <c r="E136" s="2" t="s">
        <v>122</v>
      </c>
      <c r="F136" s="229">
        <v>59.82</v>
      </c>
      <c r="G136" s="17"/>
      <c r="H136" s="18"/>
    </row>
    <row r="137" spans="1:8" s="19" customFormat="1" ht="16.899999999999999" customHeight="1" x14ac:dyDescent="0.15">
      <c r="A137" s="17"/>
      <c r="B137" s="18"/>
      <c r="C137" s="224" t="s">
        <v>310</v>
      </c>
      <c r="D137" s="225" t="s">
        <v>1245</v>
      </c>
      <c r="E137" s="226"/>
      <c r="F137" s="227">
        <v>4.88</v>
      </c>
      <c r="G137" s="17"/>
      <c r="H137" s="18"/>
    </row>
    <row r="138" spans="1:8" s="19" customFormat="1" ht="16.899999999999999" customHeight="1" x14ac:dyDescent="0.15">
      <c r="A138" s="17"/>
      <c r="B138" s="18"/>
      <c r="C138" s="228"/>
      <c r="D138" s="228" t="s">
        <v>305</v>
      </c>
      <c r="E138" s="2"/>
      <c r="F138" s="229">
        <v>4.88</v>
      </c>
      <c r="G138" s="17"/>
      <c r="H138" s="18"/>
    </row>
    <row r="139" spans="1:8" s="19" customFormat="1" ht="16.899999999999999" customHeight="1" x14ac:dyDescent="0.15">
      <c r="A139" s="17"/>
      <c r="B139" s="18"/>
      <c r="C139" s="228" t="s">
        <v>310</v>
      </c>
      <c r="D139" s="228" t="s">
        <v>222</v>
      </c>
      <c r="E139" s="2"/>
      <c r="F139" s="229">
        <v>4.88</v>
      </c>
      <c r="G139" s="17"/>
      <c r="H139" s="18"/>
    </row>
    <row r="140" spans="1:8" s="19" customFormat="1" ht="16.899999999999999" customHeight="1" x14ac:dyDescent="0.15">
      <c r="A140" s="17"/>
      <c r="B140" s="18"/>
      <c r="C140" s="224" t="s">
        <v>141</v>
      </c>
      <c r="D140" s="225" t="s">
        <v>142</v>
      </c>
      <c r="E140" s="226" t="s">
        <v>122</v>
      </c>
      <c r="F140" s="227">
        <v>0.1125</v>
      </c>
      <c r="G140" s="17"/>
      <c r="H140" s="18"/>
    </row>
    <row r="141" spans="1:8" s="19" customFormat="1" ht="16.899999999999999" customHeight="1" x14ac:dyDescent="0.15">
      <c r="A141" s="17"/>
      <c r="B141" s="18"/>
      <c r="C141" s="228"/>
      <c r="D141" s="228" t="s">
        <v>261</v>
      </c>
      <c r="E141" s="2"/>
      <c r="F141" s="229">
        <v>0.1125</v>
      </c>
      <c r="G141" s="17"/>
      <c r="H141" s="18"/>
    </row>
    <row r="142" spans="1:8" s="19" customFormat="1" ht="16.899999999999999" customHeight="1" x14ac:dyDescent="0.15">
      <c r="A142" s="17"/>
      <c r="B142" s="18"/>
      <c r="C142" s="228" t="s">
        <v>141</v>
      </c>
      <c r="D142" s="228" t="s">
        <v>222</v>
      </c>
      <c r="E142" s="2"/>
      <c r="F142" s="229">
        <v>0.1125</v>
      </c>
      <c r="G142" s="17"/>
      <c r="H142" s="18"/>
    </row>
    <row r="143" spans="1:8" s="19" customFormat="1" ht="16.899999999999999" customHeight="1" x14ac:dyDescent="0.15">
      <c r="A143" s="17"/>
      <c r="B143" s="18"/>
      <c r="C143" s="230" t="s">
        <v>1240</v>
      </c>
      <c r="D143" s="17"/>
      <c r="E143" s="17"/>
      <c r="F143" s="17"/>
      <c r="G143" s="17"/>
      <c r="H143" s="18"/>
    </row>
    <row r="144" spans="1:8" s="19" customFormat="1" ht="16.899999999999999" customHeight="1" x14ac:dyDescent="0.15">
      <c r="A144" s="17"/>
      <c r="B144" s="18"/>
      <c r="C144" s="228" t="s">
        <v>258</v>
      </c>
      <c r="D144" s="228" t="s">
        <v>259</v>
      </c>
      <c r="E144" s="2" t="s">
        <v>219</v>
      </c>
      <c r="F144" s="229">
        <v>0.1125</v>
      </c>
      <c r="G144" s="17"/>
      <c r="H144" s="18"/>
    </row>
    <row r="145" spans="1:8" s="19" customFormat="1" ht="16.899999999999999" customHeight="1" x14ac:dyDescent="0.15">
      <c r="A145" s="17"/>
      <c r="B145" s="18"/>
      <c r="C145" s="228" t="s">
        <v>370</v>
      </c>
      <c r="D145" s="228" t="s">
        <v>371</v>
      </c>
      <c r="E145" s="2" t="s">
        <v>122</v>
      </c>
      <c r="F145" s="229">
        <v>5.4089999999999998</v>
      </c>
      <c r="G145" s="17"/>
      <c r="H145" s="18"/>
    </row>
    <row r="146" spans="1:8" s="19" customFormat="1" ht="16.899999999999999" customHeight="1" x14ac:dyDescent="0.15">
      <c r="A146" s="17"/>
      <c r="B146" s="18"/>
      <c r="C146" s="224" t="s">
        <v>144</v>
      </c>
      <c r="D146" s="225" t="s">
        <v>145</v>
      </c>
      <c r="E146" s="226" t="s">
        <v>122</v>
      </c>
      <c r="F146" s="227">
        <v>0.64</v>
      </c>
      <c r="G146" s="17"/>
      <c r="H146" s="18"/>
    </row>
    <row r="147" spans="1:8" s="19" customFormat="1" ht="16.899999999999999" customHeight="1" x14ac:dyDescent="0.15">
      <c r="A147" s="17"/>
      <c r="B147" s="18"/>
      <c r="C147" s="228"/>
      <c r="D147" s="228" t="s">
        <v>266</v>
      </c>
      <c r="E147" s="2"/>
      <c r="F147" s="229">
        <v>0.64</v>
      </c>
      <c r="G147" s="17"/>
      <c r="H147" s="18"/>
    </row>
    <row r="148" spans="1:8" s="19" customFormat="1" ht="16.899999999999999" customHeight="1" x14ac:dyDescent="0.15">
      <c r="A148" s="17"/>
      <c r="B148" s="18"/>
      <c r="C148" s="228" t="s">
        <v>144</v>
      </c>
      <c r="D148" s="228" t="s">
        <v>222</v>
      </c>
      <c r="E148" s="2"/>
      <c r="F148" s="229">
        <v>0.64</v>
      </c>
      <c r="G148" s="17"/>
      <c r="H148" s="18"/>
    </row>
    <row r="149" spans="1:8" s="19" customFormat="1" ht="16.899999999999999" customHeight="1" x14ac:dyDescent="0.15">
      <c r="A149" s="17"/>
      <c r="B149" s="18"/>
      <c r="C149" s="230" t="s">
        <v>1240</v>
      </c>
      <c r="D149" s="17"/>
      <c r="E149" s="17"/>
      <c r="F149" s="17"/>
      <c r="G149" s="17"/>
      <c r="H149" s="18"/>
    </row>
    <row r="150" spans="1:8" s="19" customFormat="1" ht="16.899999999999999" customHeight="1" x14ac:dyDescent="0.15">
      <c r="A150" s="17"/>
      <c r="B150" s="18"/>
      <c r="C150" s="228" t="s">
        <v>263</v>
      </c>
      <c r="D150" s="228" t="s">
        <v>264</v>
      </c>
      <c r="E150" s="2" t="s">
        <v>122</v>
      </c>
      <c r="F150" s="229">
        <v>0.64</v>
      </c>
      <c r="G150" s="17"/>
      <c r="H150" s="18"/>
    </row>
    <row r="151" spans="1:8" s="19" customFormat="1" ht="16.899999999999999" customHeight="1" x14ac:dyDescent="0.15">
      <c r="A151" s="17"/>
      <c r="B151" s="18"/>
      <c r="C151" s="228" t="s">
        <v>370</v>
      </c>
      <c r="D151" s="228" t="s">
        <v>371</v>
      </c>
      <c r="E151" s="2" t="s">
        <v>122</v>
      </c>
      <c r="F151" s="229">
        <v>5.4089999999999998</v>
      </c>
      <c r="G151" s="17"/>
      <c r="H151" s="18"/>
    </row>
    <row r="152" spans="1:8" s="19" customFormat="1" ht="7.5" customHeight="1" x14ac:dyDescent="0.15">
      <c r="A152" s="17"/>
      <c r="B152" s="33"/>
      <c r="C152" s="34"/>
      <c r="D152" s="34"/>
      <c r="E152" s="34"/>
      <c r="F152" s="34"/>
      <c r="G152" s="34"/>
      <c r="H152" s="18"/>
    </row>
    <row r="153" spans="1:8" s="19" customFormat="1" x14ac:dyDescent="0.15">
      <c r="A153" s="17"/>
      <c r="B153" s="17"/>
      <c r="C153" s="17"/>
      <c r="D153" s="17"/>
      <c r="E153" s="17"/>
      <c r="F153" s="17"/>
      <c r="G153" s="17"/>
      <c r="H153" s="17"/>
    </row>
  </sheetData>
  <mergeCells count="2">
    <mergeCell ref="D5:F5"/>
    <mergeCell ref="D6:F6"/>
  </mergeCells>
  <pageMargins left="0.74791666666666701" right="0.74791666666666701" top="0.98402777777777795" bottom="0.98402777777777795" header="0.51180555555555496" footer="0.51180555555555496"/>
  <pageSetup paperSize="9" firstPageNumber="0" fitToHeight="100" orientation="portrait" horizontalDpi="300" verticalDpi="300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1-ASR - Stavebná časť</vt:lpstr>
      <vt:lpstr>2-ZTI - Zdravotechnická i...</vt:lpstr>
      <vt:lpstr>3-UK - Ústredné vykurovanie</vt:lpstr>
      <vt:lpstr>4-VZT - Vzduchotechnika</vt:lpstr>
      <vt:lpstr>5-ELI - Elektroinštalácie</vt:lpstr>
      <vt:lpstr>Zoznam figúr</vt:lpstr>
      <vt:lpstr>'1-ASR - Stavebná časť'!Názvy_tlače</vt:lpstr>
      <vt:lpstr>'2-ZTI - Zdravotechnická i...'!Názvy_tlače</vt:lpstr>
      <vt:lpstr>'3-UK - Ústredné vykurovanie'!Názvy_tlače</vt:lpstr>
      <vt:lpstr>'4-VZT - Vzduchotechnika'!Názvy_tlače</vt:lpstr>
      <vt:lpstr>'5-ELI - Elektroinštalácie'!Názvy_tlače</vt:lpstr>
      <vt:lpstr>'Rekapitulácia stavby'!Názvy_tlače</vt:lpstr>
      <vt:lpstr>'Zoznam figúr'!Názvy_tlače</vt:lpstr>
      <vt:lpstr>'1-ASR - Stavebná časť'!Oblasť_tlače</vt:lpstr>
      <vt:lpstr>'2-ZTI - Zdravotechnická i...'!Oblasť_tlače</vt:lpstr>
      <vt:lpstr>'3-UK - Ústredné vykurovanie'!Oblasť_tlače</vt:lpstr>
      <vt:lpstr>'4-VZT - Vzduchotechnika'!Oblasť_tlače</vt:lpstr>
      <vt:lpstr>'5-ELI - Elektroinštalácie'!Oblasť_tlače</vt:lpstr>
      <vt:lpstr>'Rekapitulácia stavby'!Oblasť_tlače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oti</cp:lastModifiedBy>
  <cp:revision>8</cp:revision>
  <dcterms:created xsi:type="dcterms:W3CDTF">2021-04-30T10:45:03Z</dcterms:created>
  <dcterms:modified xsi:type="dcterms:W3CDTF">2022-07-13T11:55:48Z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