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/>
  <mc:AlternateContent xmlns:mc="http://schemas.openxmlformats.org/markup-compatibility/2006">
    <mc:Choice Requires="x15">
      <x15ac:absPath xmlns:x15ac="http://schemas.microsoft.com/office/spreadsheetml/2010/11/ac" url="C:\Users\matula\Documents\MSÚ\OVaR -Odbor investičnej výstavby a rozvoja\Projekty\MK Zobor\Dolnohorská\VO\PD\"/>
    </mc:Choice>
  </mc:AlternateContent>
  <xr:revisionPtr revIDLastSave="0" documentId="13_ncr:1_{3A90BBA0-F411-47D1-94CE-79084F9F4544}" xr6:coauthVersionLast="36" xr6:coauthVersionMax="36" xr10:uidLastSave="{00000000-0000-0000-0000-000000000000}"/>
  <bookViews>
    <workbookView xWindow="150" yWindow="525" windowWidth="28455" windowHeight="12210" firstSheet="1" activeTab="1" xr2:uid="{00000000-000D-0000-FFFF-FFFF00000000}"/>
  </bookViews>
  <sheets>
    <sheet name="Rekapitulácia stavby" sheetId="1" state="veryHidden" r:id="rId1"/>
    <sheet name="ulica Dolnohorská 1 etapa" sheetId="2" r:id="rId2"/>
  </sheets>
  <definedNames>
    <definedName name="_xlnm._FilterDatabase" localSheetId="1" hidden="1">'ulica Dolnohorská 1 etapa'!$C$122:$K$160</definedName>
    <definedName name="_xlnm.Print_Titles" localSheetId="0">'Rekapitulácia stavby'!$92:$92</definedName>
    <definedName name="_xlnm.Print_Titles" localSheetId="1">'ulica Dolnohorská 1 etapa'!$110:$122</definedName>
    <definedName name="_xlnm.Print_Area" localSheetId="0">'Rekapitulácia stavby'!$D$4:$AO$76,'Rekapitulácia stavby'!$C$82:$AQ$96</definedName>
    <definedName name="_xlnm.Print_Area" localSheetId="1">'ulica Dolnohorská 1 etapa'!$C$4:$J$76,'ulica Dolnohorská 1 etapa'!$C$82:$J$104,'ulica Dolnohorská 1 etapa'!$C$110:$J$160</definedName>
  </definedNames>
  <calcPr calcId="191029"/>
</workbook>
</file>

<file path=xl/calcChain.xml><?xml version="1.0" encoding="utf-8"?>
<calcChain xmlns="http://schemas.openxmlformats.org/spreadsheetml/2006/main">
  <c r="J164" i="2" l="1"/>
  <c r="J166" i="2"/>
  <c r="J165" i="2"/>
  <c r="J163" i="2"/>
  <c r="J162" i="2"/>
  <c r="J161" i="2"/>
  <c r="J133" i="2" l="1"/>
  <c r="T133" i="2" l="1"/>
  <c r="H130" i="2"/>
  <c r="G151" i="2"/>
  <c r="H149" i="2"/>
  <c r="G141" i="2"/>
  <c r="H154" i="2" l="1"/>
  <c r="J153" i="2"/>
  <c r="R151" i="2" l="1"/>
  <c r="R152" i="2"/>
  <c r="R154" i="2"/>
  <c r="R148" i="2"/>
  <c r="R147" i="2"/>
  <c r="J152" i="2"/>
  <c r="J154" i="2"/>
  <c r="H150" i="2"/>
  <c r="P149" i="2"/>
  <c r="T145" i="2"/>
  <c r="T144" i="2" s="1"/>
  <c r="R145" i="2"/>
  <c r="R144" i="2" s="1"/>
  <c r="P145" i="2"/>
  <c r="J145" i="2"/>
  <c r="J144" i="2" s="1"/>
  <c r="H140" i="2"/>
  <c r="J139" i="2"/>
  <c r="J136" i="2"/>
  <c r="T134" i="2"/>
  <c r="H157" i="2" s="1"/>
  <c r="R130" i="2"/>
  <c r="R132" i="2"/>
  <c r="T127" i="2"/>
  <c r="P127" i="2"/>
  <c r="J127" i="2"/>
  <c r="R127" i="2"/>
  <c r="R126" i="2"/>
  <c r="P126" i="2"/>
  <c r="J126" i="2"/>
  <c r="J132" i="2"/>
  <c r="P132" i="2"/>
  <c r="J137" i="2"/>
  <c r="P137" i="2"/>
  <c r="P135" i="2" s="1"/>
  <c r="J142" i="2"/>
  <c r="P142" i="2"/>
  <c r="J143" i="2"/>
  <c r="P143" i="2"/>
  <c r="J147" i="2"/>
  <c r="P147" i="2"/>
  <c r="J148" i="2"/>
  <c r="P148" i="2"/>
  <c r="P152" i="2"/>
  <c r="P154" i="2"/>
  <c r="BI132" i="2"/>
  <c r="BK132" i="2"/>
  <c r="J149" i="2" l="1"/>
  <c r="P150" i="2"/>
  <c r="R150" i="2"/>
  <c r="T132" i="2"/>
  <c r="R149" i="2"/>
  <c r="T130" i="2"/>
  <c r="J101" i="2"/>
  <c r="J150" i="2"/>
  <c r="P140" i="2"/>
  <c r="J140" i="2"/>
  <c r="J135" i="2" s="1"/>
  <c r="J130" i="2"/>
  <c r="J125" i="2"/>
  <c r="J98" i="2" s="1"/>
  <c r="T126" i="2"/>
  <c r="P130" i="2"/>
  <c r="P139" i="2"/>
  <c r="BK143" i="2"/>
  <c r="BI143" i="2"/>
  <c r="T143" i="2"/>
  <c r="R143" i="2"/>
  <c r="H158" i="2" l="1"/>
  <c r="T135" i="2"/>
  <c r="J157" i="2"/>
  <c r="P146" i="2"/>
  <c r="P144" i="2" s="1"/>
  <c r="J134" i="2"/>
  <c r="J129" i="2" s="1"/>
  <c r="P134" i="2"/>
  <c r="R134" i="2"/>
  <c r="P157" i="2" l="1"/>
  <c r="P129" i="2"/>
  <c r="R129" i="2"/>
  <c r="BK142" i="2" l="1"/>
  <c r="BI142" i="2"/>
  <c r="T142" i="2"/>
  <c r="R142" i="2"/>
  <c r="BK140" i="2"/>
  <c r="BI140" i="2"/>
  <c r="T140" i="2"/>
  <c r="R140" i="2"/>
  <c r="BK139" i="2"/>
  <c r="BI139" i="2"/>
  <c r="T139" i="2"/>
  <c r="R139" i="2"/>
  <c r="J91" i="2" l="1"/>
  <c r="T148" i="2" l="1"/>
  <c r="BK154" i="2"/>
  <c r="BI154" i="2"/>
  <c r="T154" i="2"/>
  <c r="BK152" i="2"/>
  <c r="BI152" i="2"/>
  <c r="T152" i="2"/>
  <c r="R136" i="2" l="1"/>
  <c r="J37" i="2" l="1"/>
  <c r="J36" i="2"/>
  <c r="AY95" i="1" s="1"/>
  <c r="J35" i="2"/>
  <c r="AX95" i="1" s="1"/>
  <c r="T150" i="2"/>
  <c r="T149" i="2"/>
  <c r="T147" i="2"/>
  <c r="T137" i="2"/>
  <c r="R137" i="2"/>
  <c r="R135" i="2" s="1"/>
  <c r="J119" i="2"/>
  <c r="F119" i="2"/>
  <c r="F117" i="2"/>
  <c r="E115" i="2"/>
  <c r="F91" i="2"/>
  <c r="F89" i="2"/>
  <c r="E87" i="2"/>
  <c r="J24" i="2"/>
  <c r="E24" i="2"/>
  <c r="J120" i="2" s="1"/>
  <c r="J23" i="2"/>
  <c r="J18" i="2"/>
  <c r="E18" i="2"/>
  <c r="F120" i="2" s="1"/>
  <c r="J17" i="2"/>
  <c r="J117" i="2"/>
  <c r="E113" i="2"/>
  <c r="L90" i="1"/>
  <c r="AM90" i="1"/>
  <c r="AM89" i="1"/>
  <c r="L89" i="1"/>
  <c r="AM87" i="1"/>
  <c r="L87" i="1"/>
  <c r="L85" i="1"/>
  <c r="L84" i="1"/>
  <c r="AS94" i="1"/>
  <c r="R146" i="2" l="1"/>
  <c r="T146" i="2"/>
  <c r="E85" i="2"/>
  <c r="J89" i="2"/>
  <c r="F92" i="2"/>
  <c r="J92" i="2"/>
  <c r="F37" i="2"/>
  <c r="BD95" i="1" s="1"/>
  <c r="BD94" i="1" s="1"/>
  <c r="W33" i="1" s="1"/>
  <c r="F35" i="2"/>
  <c r="BB95" i="1" s="1"/>
  <c r="BB94" i="1" s="1"/>
  <c r="W31" i="1" s="1"/>
  <c r="F33" i="2"/>
  <c r="AZ95" i="1" s="1"/>
  <c r="AZ94" i="1" s="1"/>
  <c r="W29" i="1" s="1"/>
  <c r="F36" i="2"/>
  <c r="BC95" i="1" s="1"/>
  <c r="BC94" i="1" s="1"/>
  <c r="W32" i="1" s="1"/>
  <c r="J33" i="2"/>
  <c r="AV95" i="1" s="1"/>
  <c r="J158" i="2" l="1"/>
  <c r="T124" i="2"/>
  <c r="T123" i="2" s="1"/>
  <c r="T168" i="2" s="1"/>
  <c r="H155" i="2" s="1"/>
  <c r="AX94" i="1"/>
  <c r="AY94" i="1"/>
  <c r="AV94" i="1"/>
  <c r="AK29" i="1" s="1"/>
  <c r="J155" i="2" l="1"/>
  <c r="H156" i="2"/>
  <c r="P155" i="2"/>
  <c r="P159" i="2"/>
  <c r="P124" i="2" s="1"/>
  <c r="P123" i="2" s="1"/>
  <c r="AU95" i="1" s="1"/>
  <c r="AU94" i="1" s="1"/>
  <c r="P156" i="2" l="1"/>
  <c r="J156" i="2"/>
  <c r="J146" i="2" s="1"/>
  <c r="J99" i="2"/>
  <c r="J102" i="2" l="1"/>
  <c r="J100" i="2"/>
  <c r="R124" i="2" l="1"/>
  <c r="R123" i="2" s="1"/>
  <c r="R168" i="2" s="1"/>
  <c r="H160" i="2" s="1"/>
  <c r="J160" i="2" s="1"/>
  <c r="J159" i="2" l="1"/>
  <c r="J103" i="2" s="1"/>
  <c r="J104" i="2"/>
  <c r="J124" i="2" l="1"/>
  <c r="J123" i="2" s="1"/>
  <c r="J97" i="2"/>
  <c r="F34" i="2"/>
  <c r="J30" i="2"/>
  <c r="J96" i="2"/>
  <c r="AG95" i="1" l="1"/>
  <c r="BA95" i="1"/>
  <c r="BA94" i="1" s="1"/>
  <c r="J34" i="2"/>
  <c r="AW95" i="1" s="1"/>
  <c r="AT95" i="1" s="1"/>
  <c r="AG94" i="1" l="1"/>
  <c r="AN95" i="1"/>
  <c r="AW94" i="1"/>
  <c r="W30" i="1"/>
  <c r="J39" i="2"/>
  <c r="AK30" i="1" l="1"/>
  <c r="AT94" i="1"/>
  <c r="AN94" i="1" s="1"/>
  <c r="AK26" i="1"/>
  <c r="AK35" i="1" l="1"/>
</calcChain>
</file>

<file path=xl/sharedStrings.xml><?xml version="1.0" encoding="utf-8"?>
<sst xmlns="http://schemas.openxmlformats.org/spreadsheetml/2006/main" count="451" uniqueCount="206">
  <si>
    <t>Export Komplet</t>
  </si>
  <si>
    <t/>
  </si>
  <si>
    <t>2.0</t>
  </si>
  <si>
    <t>False</t>
  </si>
  <si>
    <t>{70164c91-1ad6-4dc6-89cc-9838facd2830}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</si>
  <si>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</si>
  <si>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</si>
  <si>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</si>
  <si>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</si>
  <si>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</si>
  <si>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</si>
  <si>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BOROVICA</t>
  </si>
  <si>
    <t>Stavba:</t>
  </si>
  <si>
    <t>Novostavba bytových domov Borovica 1 a 2</t>
  </si>
  <si>
    <t>JKSO:</t>
  </si>
  <si>
    <t>KS:</t>
  </si>
  <si>
    <t>Miesto:</t>
  </si>
  <si>
    <t>Nitra, k.ú. Chrenová, p.č.1392/37, 1458/12,1458/15</t>
  </si>
  <si>
    <t>Dátum:</t>
  </si>
  <si>
    <t>27. 2. 2020</t>
  </si>
  <si>
    <t>Objednávateľ:</t>
  </si>
  <si>
    <t>IČO:</t>
  </si>
  <si>
    <t>Borovica JŠ s.r.o.</t>
  </si>
  <si>
    <t>IČ DPH:</t>
  </si>
  <si>
    <t>Zhotoviteľ:</t>
  </si>
  <si>
    <t xml:space="preserve"> </t>
  </si>
  <si>
    <t>Projektant:</t>
  </si>
  <si>
    <t>De Bondt, Trenčín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</si>
  <si>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</si>
  <si>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</si>
  <si>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</si>
  <si>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</si>
  <si>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</si>
  <si>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</si>
  <si>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</si>
  <si>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</si>
  <si>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</si>
  <si>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</si>
  <si>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</si>
  <si>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</si>
  <si>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</si>
  <si>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</si>
  <si>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</si>
  <si>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</si>
  <si>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</si>
  <si>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</si>
  <si>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</si>
  <si>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</si>
  <si>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</si>
  <si>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</si>
  <si>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</si>
  <si>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</si>
  <si>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</si>
  <si>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</si>
  <si>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</si>
  <si>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</si>
  <si>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</si>
  <si>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</si>
  <si>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</si>
  <si>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</si>
  <si>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</si>
  <si>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</si>
  <si>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</si>
  <si>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</si>
  <si>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</si>
  <si>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</si>
  <si>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</si>
  <si>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</si>
  <si>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</si>
  <si>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</si>
  <si>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</si>
  <si>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</si>
  <si>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</si>
  <si>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</si>
  <si>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</si>
  <si>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</si>
  <si>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</si>
  <si>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SO004</t>
  </si>
  <si>
    <t>SO 004 Spevnené plochy</t>
  </si>
  <si>
    <t>STA</t>
  </si>
  <si>
    <t>1</t>
  </si>
  <si>
    <t>{0e00beb2-85fb-4e7b-9da9-399931e25437}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</si>
  <si>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</si>
  <si>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</si>
  <si>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</si>
  <si>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</si>
  <si>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</si>
  <si>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</si>
  <si>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</si>
  <si>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</si>
  <si>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</si>
  <si>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</si>
  <si>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</si>
  <si>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</si>
  <si>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</si>
  <si>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</si>
  <si>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</si>
  <si>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</si>
  <si>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</si>
  <si>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</si>
  <si>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</si>
  <si>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</si>
  <si>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</si>
  <si>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</si>
  <si>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</si>
  <si>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</si>
  <si>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</si>
  <si>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Zemné práce</t>
  </si>
  <si>
    <t>K</t>
  </si>
  <si>
    <t>m3</t>
  </si>
  <si>
    <t>4</t>
  </si>
  <si>
    <t>2</t>
  </si>
  <si>
    <t>5</t>
  </si>
  <si>
    <t>t</t>
  </si>
  <si>
    <t>Komunikácie</t>
  </si>
  <si>
    <t>9</t>
  </si>
  <si>
    <t>m2</t>
  </si>
  <si>
    <t>564861111.S</t>
  </si>
  <si>
    <t>Podklad zo štrkodrviny s rozprestretím a zhutnením, po zhutnení hr. 200 mm</t>
  </si>
  <si>
    <t>M</t>
  </si>
  <si>
    <t>Ostatné konštrukcie a práce-búranie</t>
  </si>
  <si>
    <t>ks</t>
  </si>
  <si>
    <t>m</t>
  </si>
  <si>
    <t>99</t>
  </si>
  <si>
    <t>Presun hmôt HSV</t>
  </si>
  <si>
    <t>Zarovnanie styčnej plochy pozdĺž vybúranej
časti komunikácie asfaltovej hr. do 50 mm</t>
  </si>
  <si>
    <t>-462195950</t>
  </si>
  <si>
    <t>-677273095</t>
  </si>
  <si>
    <t>113107223.S</t>
  </si>
  <si>
    <t>Odstránenie krytu v ploche nad 200 m2 z kameniva hrubého drveného, hr. 200 do 300 mm,  -0,40000t</t>
  </si>
  <si>
    <t>-45165498</t>
  </si>
  <si>
    <t>974914900</t>
  </si>
  <si>
    <t>551463265</t>
  </si>
  <si>
    <t>1517417030</t>
  </si>
  <si>
    <t>998225111.S</t>
  </si>
  <si>
    <t>Presun hmôt pre pozemnú komunikáciu a letisko s krytom asfaltovým akejkoľvek dĺžky objektu</t>
  </si>
  <si>
    <t>1773267858</t>
  </si>
  <si>
    <t xml:space="preserve">R001 -       </t>
  </si>
  <si>
    <t>Dodávaka, montáž a prenájom doč. dopravného značenie (DDZ) vrátane poplatkov na určenie a povolenie, demontáž</t>
  </si>
  <si>
    <t xml:space="preserve">R002 -       </t>
  </si>
  <si>
    <t>Náklady a poplatky za zabezpečenie identifikácie a vytýčenie IS v záujmovom území</t>
  </si>
  <si>
    <t>577144331.S</t>
  </si>
  <si>
    <t>Asfaltový betón vrstva obrusná alebo ložná AC 16 v pruhu š. do 3 m z nemodifik. asfaltu tr. II, po zhutnení hr. 50 mm</t>
  </si>
  <si>
    <t xml:space="preserve">57321-1111   </t>
  </si>
  <si>
    <t>Postrek živičný spojovací z cestného asfaltu 0,5-0,7 kg/m2</t>
  </si>
  <si>
    <t>57275-3111</t>
  </si>
  <si>
    <t>Vyrovnanie povrchov stáv. krytov asfaltovým betónom  AC 16/II</t>
  </si>
  <si>
    <t xml:space="preserve">57714-4211   </t>
  </si>
  <si>
    <t xml:space="preserve">Asfaltový betón AC 11 (ABS II) hr. 50 mm, š. do 3 m                                                                     </t>
  </si>
  <si>
    <t xml:space="preserve">59914-1111   </t>
  </si>
  <si>
    <t>Asfaltová zálievka</t>
  </si>
  <si>
    <t xml:space="preserve">89933-1111   </t>
  </si>
  <si>
    <t xml:space="preserve">Výšková úprava vstupu alebo vpuste do 200 mm zvýšením poklopu                                                           </t>
  </si>
  <si>
    <t>916362111.S</t>
  </si>
  <si>
    <t>Osadenie cest. obrubníka bet. stojatého, lôžko betón tr. C 12/15 s bočnou oporou</t>
  </si>
  <si>
    <t>592170000900.S</t>
  </si>
  <si>
    <t xml:space="preserve">91810-1111   </t>
  </si>
  <si>
    <t>Lôžko pod obrubníky, krajníky, obruby z betónu tr. C 12/15</t>
  </si>
  <si>
    <t xml:space="preserve">91971-8213   </t>
  </si>
  <si>
    <t>Vystuženie stáv. asfaltových povrchov geosyntetickými materiálmi zo sklenných vlákien s geotextíliou</t>
  </si>
  <si>
    <t>91973 5111</t>
  </si>
  <si>
    <t>Rezanie existujúceho asfaltového krytu alebo podkladu hĺbky do 50 mm</t>
  </si>
  <si>
    <t xml:space="preserve">93890-9311   </t>
  </si>
  <si>
    <t>Odstránenie nánosu z povrchu krytu alebo podkl. betónového alebo živičného</t>
  </si>
  <si>
    <t xml:space="preserve">97908-4216   </t>
  </si>
  <si>
    <t>Vodorovná doprava vybúraných hmôt po suchu do 5 km</t>
  </si>
  <si>
    <t xml:space="preserve">97908-4219   </t>
  </si>
  <si>
    <t>Príplatok za každých ďalších 5 km vybúr. hmôt nad 5 km</t>
  </si>
  <si>
    <t xml:space="preserve">97913-1409   </t>
  </si>
  <si>
    <t>Poplatok za ulož.a znešk.staveb.sute na vymedzených skládkach "O"-170302</t>
  </si>
  <si>
    <t xml:space="preserve">97913-1410   </t>
  </si>
  <si>
    <t>Poplatok za ulož.a znešk.stav.sute na urč.sklád. -z demol.vozoviek "O"-170504</t>
  </si>
  <si>
    <t>Rúrové vedenia</t>
  </si>
  <si>
    <t xml:space="preserve">    8 - Ostatné konštrukcie a práce-búranie</t>
  </si>
  <si>
    <t>Nitra, k.ú. Zobor</t>
  </si>
  <si>
    <t>Mesto Nitra, Štefánikova trieda 60,  950 06 Nitra</t>
  </si>
  <si>
    <t>Všeobecné</t>
  </si>
  <si>
    <t xml:space="preserve">    0 - Všeobecné</t>
  </si>
  <si>
    <t xml:space="preserve">Obnova miestnej cesty </t>
  </si>
  <si>
    <t xml:space="preserve">930*70%plochy*0,03*2,4 </t>
  </si>
  <si>
    <t>plocha 2 + nová vozovka (190+5)</t>
  </si>
  <si>
    <t>930*0,20% plochy</t>
  </si>
  <si>
    <t>113107131.S</t>
  </si>
  <si>
    <t xml:space="preserve">Odstránenie krytu v ploche do 200 m2 z betónu prostého, hr. vrstvy do 150 mm,  -0,22500t   </t>
  </si>
  <si>
    <t>betónové nábehy (37,5*0,15/2)</t>
  </si>
  <si>
    <t>113152240</t>
  </si>
  <si>
    <t xml:space="preserve">Frézovanie asf. podkladu alebo krytu bez prek., plochy do 500 m2, pruh š. cez 0,5 m do 1 m, hr. 100 mm 0,254 t </t>
  </si>
  <si>
    <t xml:space="preserve">Frézovanie asf. podkladu alebo krytu bez prek., plochy cez 500 do 1000 m2, pruh š. cez 0,5 m do 1 m, hr. 50 mm 0,127 t </t>
  </si>
  <si>
    <t>113152230.S</t>
  </si>
  <si>
    <t xml:space="preserve">ulica Dolnohorská 1. etapa </t>
  </si>
  <si>
    <t>Obrubník cestný so skosením rovný, lxšxv 1000x150x260 mm</t>
  </si>
  <si>
    <t>VRN</t>
  </si>
  <si>
    <t>Investičné náklady neobsiahnuté v cenách</t>
  </si>
  <si>
    <t>000300011.S</t>
  </si>
  <si>
    <t xml:space="preserve">Geodetické práce - vytýčenie inžinierskych sieti   </t>
  </si>
  <si>
    <t>kpl</t>
  </si>
  <si>
    <t>000300016.S</t>
  </si>
  <si>
    <t xml:space="preserve">Geodetické práce - vytýčenie staveniska, staveb. objektu   </t>
  </si>
  <si>
    <t>eur</t>
  </si>
  <si>
    <t>000300031.S</t>
  </si>
  <si>
    <t xml:space="preserve">Geodetické práce - porealizačné zameranie   </t>
  </si>
  <si>
    <t>000300033.S</t>
  </si>
  <si>
    <t xml:space="preserve">Geodetické práce - vyhotovenie geometrického plánu   </t>
  </si>
  <si>
    <t>001400011.S</t>
  </si>
  <si>
    <t>Ostatné náklady stavby - dočasné doprvané značenie</t>
  </si>
  <si>
    <t>VRN - Investičné náklady neobsiahnuté v cenách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</si>
</sst>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0"/>
      <color rgb="FF003366"/>
      <name val="Arial CE"/>
      <charset val="238"/>
    </font>
    <font>
      <b/>
      <sz val="8"/>
      <color rgb="FF003366"/>
      <name val="Arial CE"/>
      <charset val="238"/>
    </font>
    <font>
      <sz val="8"/>
      <name val="Arial Narrow"/>
      <family val="2"/>
      <charset val="238"/>
    </font>
    <font>
      <sz val="8"/>
      <color indexed="12"/>
      <name val="Calibri"/>
      <family val="2"/>
      <charset val="238"/>
      <scheme val="minor"/>
    </font>
    <font>
      <sz val="8"/>
      <color indexed="12"/>
      <name val="Arial Narrow"/>
      <family val="2"/>
      <charset val="238"/>
    </font>
    <font>
      <sz val="7"/>
      <color indexed="12"/>
      <name val="Calibri"/>
      <family val="2"/>
      <charset val="238"/>
      <scheme val="minor"/>
    </font>
    <font>
      <sz val="9"/>
      <color rgb="FFFF0000"/>
      <name val="Arial CE"/>
    </font>
    <font>
      <sz val="8"/>
      <name val="Arial CE"/>
    </font>
    <font>
      <b/>
      <sz val="9"/>
      <color rgb="FFFF0000"/>
      <name val="Arial CE"/>
      <charset val="238"/>
    </font>
    <font>
      <b/>
      <sz val="9"/>
      <color rgb="FF0000FF"/>
      <name val="Arial CE"/>
      <charset val="238"/>
    </font>
    <font>
      <sz val="8"/>
      <color theme="0" tint="-0.249977111117893"/>
      <name val="Arial CE"/>
      <family val="2"/>
    </font>
    <font>
      <sz val="8"/>
      <color theme="0" tint="-0.249977111117893"/>
      <name val="Arial CE"/>
    </font>
    <font>
      <sz val="9"/>
      <color theme="0" tint="-0.249977111117893"/>
      <name val="Arial CE"/>
    </font>
    <font>
      <sz val="8"/>
      <color theme="0" tint="-0.249977111117893"/>
      <name val="Arial Narrow"/>
      <family val="2"/>
      <charset val="238"/>
    </font>
    <font>
      <i/>
      <sz val="9"/>
      <color theme="0" tint="-0.249977111117893"/>
      <name val="Arial CE"/>
    </font>
    <font>
      <b/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theme="0" tint="-0.14996795556505021"/>
      </right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3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49" fontId="29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center" vertical="center" wrapText="1"/>
      <protection locked="0"/>
    </xf>
    <xf numFmtId="4" fontId="17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0" fillId="4" borderId="7" xfId="0" applyFont="1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4" fontId="4" fillId="4" borderId="7" xfId="0" applyNumberFormat="1" applyFont="1" applyFill="1" applyBorder="1" applyAlignment="1" applyProtection="1">
      <alignment vertical="center"/>
      <protection locked="0"/>
    </xf>
    <xf numFmtId="0" fontId="0" fillId="4" borderId="8" xfId="0" applyFont="1" applyFill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7" fillId="4" borderId="0" xfId="0" applyFont="1" applyFill="1" applyAlignment="1" applyProtection="1">
      <alignment horizontal="left" vertical="center"/>
      <protection locked="0"/>
    </xf>
    <xf numFmtId="0" fontId="17" fillId="4" borderId="0" xfId="0" applyFont="1" applyFill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166" fontId="27" fillId="0" borderId="13" xfId="0" applyNumberFormat="1" applyFont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14" xfId="0" applyFont="1" applyBorder="1" applyAlignment="1" applyProtection="1">
      <protection locked="0"/>
    </xf>
    <xf numFmtId="166" fontId="8" fillId="0" borderId="15" xfId="0" applyNumberFormat="1" applyFont="1" applyBorder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29" fillId="0" borderId="22" xfId="0" applyFont="1" applyFill="1" applyBorder="1" applyAlignment="1" applyProtection="1">
      <alignment horizontal="center" vertical="center"/>
      <protection locked="0"/>
    </xf>
    <xf numFmtId="0" fontId="29" fillId="0" borderId="22" xfId="0" applyFont="1" applyFill="1" applyBorder="1" applyAlignment="1" applyProtection="1">
      <alignment horizontal="left" vertical="center" wrapText="1"/>
      <protection locked="0"/>
    </xf>
    <xf numFmtId="167" fontId="29" fillId="0" borderId="22" xfId="0" applyNumberFormat="1" applyFont="1" applyFill="1" applyBorder="1" applyAlignment="1" applyProtection="1">
      <alignment vertical="center"/>
      <protection locked="0"/>
    </xf>
    <xf numFmtId="0" fontId="30" fillId="0" borderId="22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18" fillId="0" borderId="14" xfId="0" applyFont="1" applyFill="1" applyBorder="1" applyAlignment="1" applyProtection="1">
      <alignment horizontal="left" vertical="center"/>
      <protection locked="0"/>
    </xf>
    <xf numFmtId="166" fontId="18" fillId="0" borderId="0" xfId="0" applyNumberFormat="1" applyFont="1" applyFill="1" applyBorder="1" applyAlignment="1" applyProtection="1">
      <alignment vertical="center"/>
      <protection locked="0"/>
    </xf>
    <xf numFmtId="166" fontId="18" fillId="0" borderId="15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4" fontId="0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protection locked="0"/>
    </xf>
    <xf numFmtId="0" fontId="8" fillId="0" borderId="3" xfId="0" applyFont="1" applyFill="1" applyBorder="1" applyAlignment="1" applyProtection="1"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8" fillId="0" borderId="14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166" fontId="8" fillId="0" borderId="0" xfId="0" applyNumberFormat="1" applyFont="1" applyFill="1" applyBorder="1" applyAlignment="1" applyProtection="1">
      <protection locked="0"/>
    </xf>
    <xf numFmtId="166" fontId="8" fillId="0" borderId="15" xfId="0" applyNumberFormat="1" applyFont="1" applyFill="1" applyBorder="1" applyAlignment="1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167" fontId="8" fillId="0" borderId="0" xfId="0" applyNumberFormat="1" applyFont="1" applyFill="1" applyAlignment="1" applyProtection="1">
      <alignment vertical="center"/>
      <protection locked="0"/>
    </xf>
    <xf numFmtId="0" fontId="30" fillId="0" borderId="3" xfId="0" applyFont="1" applyFill="1" applyBorder="1" applyAlignment="1" applyProtection="1">
      <alignment vertical="center"/>
      <protection locked="0"/>
    </xf>
    <xf numFmtId="0" fontId="29" fillId="0" borderId="14" xfId="0" applyFont="1" applyFill="1" applyBorder="1" applyAlignment="1" applyProtection="1">
      <alignment horizontal="left" vertical="center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/>
      <protection locked="0"/>
    </xf>
    <xf numFmtId="0" fontId="18" fillId="5" borderId="17" xfId="0" applyFont="1" applyFill="1" applyBorder="1" applyAlignment="1" applyProtection="1">
      <alignment horizontal="center" vertical="center" wrapText="1"/>
      <protection locked="0"/>
    </xf>
    <xf numFmtId="167" fontId="33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9" fillId="0" borderId="22" xfId="0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Fill="1" applyAlignment="1" applyProtection="1">
      <protection locked="0"/>
    </xf>
    <xf numFmtId="4" fontId="19" fillId="0" borderId="0" xfId="0" applyNumberFormat="1" applyFont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32" fillId="0" borderId="0" xfId="0" applyNumberFormat="1" applyFont="1" applyFill="1" applyAlignment="1" applyProtection="1">
      <protection locked="0"/>
    </xf>
    <xf numFmtId="167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left" vertical="center"/>
    </xf>
    <xf numFmtId="166" fontId="18" fillId="0" borderId="0" xfId="0" applyNumberFormat="1" applyFont="1" applyFill="1" applyBorder="1" applyAlignment="1">
      <alignment vertical="center"/>
    </xf>
    <xf numFmtId="166" fontId="18" fillId="0" borderId="1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30" fillId="0" borderId="3" xfId="0" applyFont="1" applyFill="1" applyBorder="1" applyAlignment="1">
      <alignment vertical="center"/>
    </xf>
    <xf numFmtId="0" fontId="29" fillId="0" borderId="14" xfId="0" applyFont="1" applyFill="1" applyBorder="1" applyAlignment="1">
      <alignment horizontal="left" vertical="center"/>
    </xf>
    <xf numFmtId="0" fontId="34" fillId="0" borderId="0" xfId="0" applyFont="1" applyFill="1" applyAlignment="1" applyProtection="1">
      <alignment vertical="top"/>
    </xf>
    <xf numFmtId="0" fontId="34" fillId="0" borderId="0" xfId="0" applyFont="1" applyFill="1" applyAlignment="1" applyProtection="1">
      <alignment horizontal="center" vertical="top"/>
    </xf>
    <xf numFmtId="49" fontId="34" fillId="0" borderId="0" xfId="0" applyNumberFormat="1" applyFont="1" applyFill="1" applyAlignment="1" applyProtection="1">
      <alignment vertical="top"/>
    </xf>
    <xf numFmtId="0" fontId="34" fillId="0" borderId="0" xfId="0" applyFont="1" applyFill="1" applyProtection="1"/>
    <xf numFmtId="49" fontId="34" fillId="0" borderId="0" xfId="0" applyNumberFormat="1" applyFont="1" applyAlignment="1" applyProtection="1">
      <alignment horizontal="right" vertical="top" wrapText="1"/>
    </xf>
    <xf numFmtId="49" fontId="34" fillId="0" borderId="0" xfId="0" applyNumberFormat="1" applyFont="1" applyFill="1" applyAlignment="1" applyProtection="1">
      <alignment horizontal="center" vertical="top"/>
    </xf>
    <xf numFmtId="49" fontId="35" fillId="0" borderId="0" xfId="0" applyNumberFormat="1" applyFont="1" applyFill="1" applyAlignment="1" applyProtection="1">
      <alignment horizontal="left" vertical="top" wrapText="1"/>
    </xf>
    <xf numFmtId="167" fontId="35" fillId="0" borderId="0" xfId="0" applyNumberFormat="1" applyFont="1" applyFill="1" applyAlignment="1" applyProtection="1">
      <alignment horizontal="left" vertical="top"/>
    </xf>
    <xf numFmtId="0" fontId="36" fillId="0" borderId="0" xfId="0" applyFont="1" applyFill="1" applyAlignment="1" applyProtection="1">
      <alignment horizontal="center" vertical="top"/>
    </xf>
    <xf numFmtId="4" fontId="36" fillId="0" borderId="0" xfId="0" applyNumberFormat="1" applyFont="1" applyFill="1" applyAlignment="1" applyProtection="1">
      <alignment vertical="top"/>
    </xf>
    <xf numFmtId="166" fontId="36" fillId="0" borderId="0" xfId="0" applyNumberFormat="1" applyFont="1" applyFill="1" applyBorder="1" applyAlignment="1" applyProtection="1">
      <alignment vertical="top"/>
    </xf>
    <xf numFmtId="0" fontId="36" fillId="0" borderId="0" xfId="0" applyFont="1" applyFill="1" applyAlignment="1" applyProtection="1">
      <alignment vertical="top"/>
    </xf>
    <xf numFmtId="167" fontId="36" fillId="0" borderId="0" xfId="0" applyNumberFormat="1" applyFont="1" applyFill="1" applyAlignment="1" applyProtection="1">
      <alignment vertical="top"/>
    </xf>
    <xf numFmtId="0" fontId="0" fillId="0" borderId="0" xfId="0" applyFont="1" applyFill="1" applyBorder="1" applyAlignment="1" applyProtection="1">
      <alignment vertical="center"/>
      <protection locked="0"/>
    </xf>
    <xf numFmtId="167" fontId="37" fillId="0" borderId="0" xfId="0" applyNumberFormat="1" applyFont="1" applyFill="1" applyAlignment="1" applyProtection="1">
      <alignment horizontal="left" vertical="top"/>
    </xf>
    <xf numFmtId="166" fontId="18" fillId="5" borderId="0" xfId="0" applyNumberFormat="1" applyFont="1" applyFill="1" applyBorder="1" applyAlignment="1" applyProtection="1">
      <alignment vertical="center"/>
      <protection locked="0"/>
    </xf>
    <xf numFmtId="166" fontId="18" fillId="5" borderId="0" xfId="0" applyNumberFormat="1" applyFont="1" applyFill="1" applyBorder="1" applyAlignment="1">
      <alignment vertical="center"/>
    </xf>
    <xf numFmtId="0" fontId="36" fillId="5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vertical="center"/>
      <protection locked="0"/>
    </xf>
    <xf numFmtId="0" fontId="0" fillId="5" borderId="12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166" fontId="27" fillId="0" borderId="12" xfId="0" applyNumberFormat="1" applyFont="1" applyFill="1" applyBorder="1" applyAlignment="1" applyProtection="1">
      <protection locked="0"/>
    </xf>
    <xf numFmtId="0" fontId="0" fillId="5" borderId="0" xfId="0" applyFont="1" applyFill="1" applyProtection="1">
      <protection locked="0"/>
    </xf>
    <xf numFmtId="0" fontId="0" fillId="5" borderId="0" xfId="0" applyFont="1" applyFill="1" applyAlignment="1" applyProtection="1">
      <alignment vertical="center" wrapText="1"/>
      <protection locked="0"/>
    </xf>
    <xf numFmtId="0" fontId="2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17" fillId="5" borderId="17" xfId="0" applyFont="1" applyFill="1" applyBorder="1" applyAlignment="1" applyProtection="1">
      <alignment horizontal="center" vertical="center" wrapText="1"/>
      <protection locked="0"/>
    </xf>
    <xf numFmtId="0" fontId="39" fillId="5" borderId="0" xfId="0" applyFont="1" applyFill="1" applyBorder="1" applyAlignment="1" applyProtection="1">
      <protection locked="0"/>
    </xf>
    <xf numFmtId="166" fontId="17" fillId="5" borderId="0" xfId="0" applyNumberFormat="1" applyFont="1" applyFill="1" applyBorder="1" applyAlignment="1" applyProtection="1">
      <alignment vertical="center"/>
      <protection locked="0"/>
    </xf>
    <xf numFmtId="166" fontId="17" fillId="5" borderId="0" xfId="0" applyNumberFormat="1" applyFont="1" applyFill="1" applyBorder="1" applyAlignment="1">
      <alignment vertical="center"/>
    </xf>
    <xf numFmtId="167" fontId="34" fillId="5" borderId="0" xfId="0" applyNumberFormat="1" applyFont="1" applyFill="1" applyAlignment="1" applyProtection="1">
      <alignment vertical="top"/>
    </xf>
    <xf numFmtId="166" fontId="40" fillId="0" borderId="15" xfId="0" applyNumberFormat="1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protection locked="0"/>
    </xf>
    <xf numFmtId="0" fontId="39" fillId="6" borderId="0" xfId="0" applyFont="1" applyFill="1" applyBorder="1" applyAlignment="1" applyProtection="1">
      <protection locked="0"/>
    </xf>
    <xf numFmtId="166" fontId="40" fillId="6" borderId="15" xfId="0" applyNumberFormat="1" applyFont="1" applyFill="1" applyBorder="1" applyAlignment="1" applyProtection="1">
      <protection locked="0"/>
    </xf>
    <xf numFmtId="166" fontId="41" fillId="6" borderId="0" xfId="0" applyNumberFormat="1" applyFont="1" applyFill="1" applyBorder="1" applyAlignment="1" applyProtection="1">
      <protection locked="0"/>
    </xf>
    <xf numFmtId="0" fontId="39" fillId="0" borderId="0" xfId="0" applyFont="1" applyFill="1" applyBorder="1" applyAlignment="1" applyProtection="1">
      <protection locked="0"/>
    </xf>
    <xf numFmtId="0" fontId="42" fillId="0" borderId="12" xfId="0" applyFont="1" applyBorder="1" applyAlignment="1" applyProtection="1">
      <alignment vertical="center"/>
      <protection locked="0"/>
    </xf>
    <xf numFmtId="166" fontId="43" fillId="0" borderId="12" xfId="0" applyNumberFormat="1" applyFont="1" applyBorder="1" applyAlignment="1" applyProtection="1">
      <protection locked="0"/>
    </xf>
    <xf numFmtId="0" fontId="43" fillId="0" borderId="0" xfId="0" applyFont="1" applyBorder="1" applyAlignment="1" applyProtection="1">
      <protection locked="0"/>
    </xf>
    <xf numFmtId="166" fontId="43" fillId="0" borderId="0" xfId="0" applyNumberFormat="1" applyFont="1" applyBorder="1" applyAlignment="1" applyProtection="1">
      <protection locked="0"/>
    </xf>
    <xf numFmtId="0" fontId="44" fillId="0" borderId="0" xfId="0" applyFont="1" applyFill="1" applyBorder="1" applyAlignment="1" applyProtection="1">
      <alignment horizontal="center" vertical="center"/>
      <protection locked="0"/>
    </xf>
    <xf numFmtId="166" fontId="44" fillId="0" borderId="0" xfId="0" applyNumberFormat="1" applyFont="1" applyFill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protection locked="0"/>
    </xf>
    <xf numFmtId="166" fontId="43" fillId="0" borderId="0" xfId="0" applyNumberFormat="1" applyFont="1" applyFill="1" applyBorder="1" applyAlignment="1" applyProtection="1">
      <protection locked="0"/>
    </xf>
    <xf numFmtId="0" fontId="44" fillId="0" borderId="0" xfId="0" applyFont="1" applyFill="1" applyBorder="1" applyAlignment="1">
      <alignment horizontal="center" vertical="center"/>
    </xf>
    <xf numFmtId="166" fontId="44" fillId="0" borderId="0" xfId="0" applyNumberFormat="1" applyFont="1" applyFill="1" applyBorder="1" applyAlignment="1">
      <alignment vertical="center"/>
    </xf>
    <xf numFmtId="166" fontId="43" fillId="6" borderId="0" xfId="0" applyNumberFormat="1" applyFont="1" applyFill="1" applyBorder="1" applyAlignment="1" applyProtection="1">
      <protection locked="0"/>
    </xf>
    <xf numFmtId="166" fontId="45" fillId="0" borderId="23" xfId="0" applyNumberFormat="1" applyFont="1" applyFill="1" applyBorder="1" applyAlignment="1" applyProtection="1">
      <alignment vertical="top"/>
    </xf>
    <xf numFmtId="167" fontId="45" fillId="0" borderId="0" xfId="0" applyNumberFormat="1" applyFont="1" applyFill="1" applyBorder="1" applyAlignment="1" applyProtection="1">
      <alignment vertical="top"/>
    </xf>
    <xf numFmtId="167" fontId="45" fillId="0" borderId="23" xfId="0" applyNumberFormat="1" applyFont="1" applyFill="1" applyBorder="1" applyAlignment="1" applyProtection="1">
      <alignment vertical="top"/>
    </xf>
    <xf numFmtId="0" fontId="46" fillId="0" borderId="0" xfId="0" applyFont="1" applyFill="1" applyBorder="1" applyAlignment="1" applyProtection="1">
      <alignment horizontal="center" vertical="center"/>
      <protection locked="0"/>
    </xf>
    <xf numFmtId="0" fontId="46" fillId="0" borderId="0" xfId="0" applyFont="1" applyFill="1" applyBorder="1" applyAlignment="1">
      <alignment horizontal="center" vertical="center"/>
    </xf>
    <xf numFmtId="166" fontId="41" fillId="0" borderId="0" xfId="0" applyNumberFormat="1" applyFont="1" applyFill="1" applyBorder="1" applyAlignment="1" applyProtection="1">
      <protection locked="0"/>
    </xf>
    <xf numFmtId="0" fontId="0" fillId="0" borderId="0" xfId="0" applyFont="1" applyFill="1" applyProtection="1">
      <protection locked="0"/>
    </xf>
    <xf numFmtId="167" fontId="38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167" fontId="28" fillId="0" borderId="0" xfId="0" applyNumberFormat="1" applyFont="1" applyFill="1" applyAlignment="1" applyProtection="1">
      <alignment vertical="center"/>
      <protection locked="0"/>
    </xf>
    <xf numFmtId="165" fontId="2" fillId="7" borderId="0" xfId="0" applyNumberFormat="1" applyFont="1" applyFill="1" applyAlignment="1" applyProtection="1">
      <alignment horizontal="left" vertical="center"/>
      <protection locked="0"/>
    </xf>
    <xf numFmtId="4" fontId="17" fillId="7" borderId="22" xfId="0" applyNumberFormat="1" applyFont="1" applyFill="1" applyBorder="1" applyAlignment="1" applyProtection="1">
      <alignment vertical="center"/>
      <protection locked="0"/>
    </xf>
    <xf numFmtId="4" fontId="17" fillId="7" borderId="18" xfId="0" applyNumberFormat="1" applyFont="1" applyFill="1" applyBorder="1" applyAlignment="1" applyProtection="1">
      <alignment vertical="center"/>
      <protection locked="0"/>
    </xf>
    <xf numFmtId="4" fontId="29" fillId="7" borderId="2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/>
    <xf numFmtId="167" fontId="7" fillId="0" borderId="0" xfId="0" applyNumberFormat="1" applyFont="1" applyAlignment="1"/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167" fontId="17" fillId="8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colors>
    <mruColors>
      <color rgb="FFFFFF99"/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8" t="s">
        <v>0</v>
      </c>
      <c r="AZ1" s="8" t="s">
        <v>1</v>
      </c>
      <c r="BA1" s="8" t="s">
        <v>2</v>
      </c>
      <c r="BB1" s="8" t="s">
        <v>1</v>
      </c>
      <c r="BT1" s="8" t="s">
        <v>3</v>
      </c>
      <c r="BU1" s="8" t="s">
        <v>3</v>
      </c>
      <c r="BV1" s="8" t="s">
        <v>4</v>
      </c>
    </row>
    <row r="2" spans="1:74" s="1" customFormat="1" ht="36.950000000000003" customHeight="1" x14ac:dyDescent="0.2">
      <c r="AR2" s="296" t="s">
        <v>5</v>
      </c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S2" s="9" t="s">
        <v>6</v>
      </c>
      <c r="BT2" s="9" t="s">
        <v>7</v>
      </c>
    </row>
    <row r="3" spans="1:74" s="1" customFormat="1" ht="6.95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6</v>
      </c>
      <c r="BT3" s="9" t="s">
        <v>7</v>
      </c>
    </row>
    <row r="4" spans="1:74" s="1" customFormat="1" ht="24.95" customHeight="1" x14ac:dyDescent="0.2">
      <c r="B4" s="12"/>
      <c r="D4" s="13" t="s">
        <v>8</v>
      </c>
      <c r="AR4" s="12"/>
      <c r="AS4" s="14" t="s">
        <v>9</v>
      </c>
      <c r="BS4" s="9" t="s">
        <v>6</v>
      </c>
    </row>
    <row r="5" spans="1:74" s="1" customFormat="1" ht="12" customHeight="1" x14ac:dyDescent="0.2">
      <c r="B5" s="12"/>
      <c r="D5" s="15" t="s">
        <v>10</v>
      </c>
      <c r="K5" s="281" t="s">
        <v>11</v>
      </c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R5" s="12"/>
      <c r="BS5" s="9" t="s">
        <v>6</v>
      </c>
    </row>
    <row r="6" spans="1:74" s="1" customFormat="1" ht="36.950000000000003" customHeight="1" x14ac:dyDescent="0.2">
      <c r="B6" s="12"/>
      <c r="D6" s="17" t="s">
        <v>12</v>
      </c>
      <c r="K6" s="283" t="s">
        <v>13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R6" s="12"/>
      <c r="BS6" s="9" t="s">
        <v>6</v>
      </c>
    </row>
    <row r="7" spans="1:74" s="1" customFormat="1" ht="12" customHeight="1" x14ac:dyDescent="0.2">
      <c r="B7" s="12"/>
      <c r="D7" s="18" t="s">
        <v>14</v>
      </c>
      <c r="K7" s="16" t="s">
        <v>1</v>
      </c>
      <c r="AK7" s="18" t="s">
        <v>15</v>
      </c>
      <c r="AN7" s="16" t="s">
        <v>1</v>
      </c>
      <c r="AR7" s="12"/>
      <c r="BS7" s="9" t="s">
        <v>6</v>
      </c>
    </row>
    <row r="8" spans="1:74" s="1" customFormat="1" ht="12" customHeight="1" x14ac:dyDescent="0.2">
      <c r="B8" s="12"/>
      <c r="D8" s="18" t="s">
        <v>16</v>
      </c>
      <c r="K8" s="16" t="s">
        <v>17</v>
      </c>
      <c r="AK8" s="18" t="s">
        <v>18</v>
      </c>
      <c r="AN8" s="16" t="s">
        <v>19</v>
      </c>
      <c r="AR8" s="12"/>
      <c r="BS8" s="9" t="s">
        <v>6</v>
      </c>
    </row>
    <row r="9" spans="1:74" s="1" customFormat="1" ht="14.45" customHeight="1" x14ac:dyDescent="0.2">
      <c r="B9" s="12"/>
      <c r="AR9" s="12"/>
      <c r="BS9" s="9" t="s">
        <v>6</v>
      </c>
    </row>
    <row r="10" spans="1:74" s="1" customFormat="1" ht="12" customHeight="1" x14ac:dyDescent="0.2">
      <c r="B10" s="12"/>
      <c r="D10" s="18" t="s">
        <v>20</v>
      </c>
      <c r="AK10" s="18" t="s">
        <v>21</v>
      </c>
      <c r="AN10" s="16" t="s">
        <v>1</v>
      </c>
      <c r="AR10" s="12"/>
      <c r="BS10" s="9" t="s">
        <v>6</v>
      </c>
    </row>
    <row r="11" spans="1:74" s="1" customFormat="1" ht="18.399999999999999" customHeight="1" x14ac:dyDescent="0.2">
      <c r="B11" s="12"/>
      <c r="E11" s="16" t="s">
        <v>22</v>
      </c>
      <c r="AK11" s="18" t="s">
        <v>23</v>
      </c>
      <c r="AN11" s="16" t="s">
        <v>1</v>
      </c>
      <c r="AR11" s="12"/>
      <c r="BS11" s="9" t="s">
        <v>6</v>
      </c>
    </row>
    <row r="12" spans="1:74" s="1" customFormat="1" ht="6.95" customHeight="1" x14ac:dyDescent="0.2">
      <c r="B12" s="12"/>
      <c r="AR12" s="12"/>
      <c r="BS12" s="9" t="s">
        <v>6</v>
      </c>
    </row>
    <row r="13" spans="1:74" s="1" customFormat="1" ht="12" customHeight="1" x14ac:dyDescent="0.2">
      <c r="B13" s="12"/>
      <c r="D13" s="18" t="s">
        <v>24</v>
      </c>
      <c r="AK13" s="18" t="s">
        <v>21</v>
      </c>
      <c r="AN13" s="16" t="s">
        <v>1</v>
      </c>
      <c r="AR13" s="12"/>
      <c r="BS13" s="9" t="s">
        <v>6</v>
      </c>
    </row>
    <row r="14" spans="1:74" ht="12.75" x14ac:dyDescent="0.2">
      <c r="B14" s="12"/>
      <c r="E14" s="16" t="s">
        <v>25</v>
      </c>
      <c r="AK14" s="18" t="s">
        <v>23</v>
      </c>
      <c r="AN14" s="16" t="s">
        <v>1</v>
      </c>
      <c r="AR14" s="12"/>
      <c r="BS14" s="9" t="s">
        <v>6</v>
      </c>
    </row>
    <row r="15" spans="1:74" s="1" customFormat="1" ht="6.95" customHeight="1" x14ac:dyDescent="0.2">
      <c r="B15" s="12"/>
      <c r="AR15" s="12"/>
      <c r="BS15" s="9" t="s">
        <v>3</v>
      </c>
    </row>
    <row r="16" spans="1:74" s="1" customFormat="1" ht="12" customHeight="1" x14ac:dyDescent="0.2">
      <c r="B16" s="12"/>
      <c r="D16" s="18" t="s">
        <v>26</v>
      </c>
      <c r="AK16" s="18" t="s">
        <v>21</v>
      </c>
      <c r="AN16" s="16" t="s">
        <v>1</v>
      </c>
      <c r="AR16" s="12"/>
      <c r="BS16" s="9" t="s">
        <v>3</v>
      </c>
    </row>
    <row r="17" spans="1:71" s="1" customFormat="1" ht="18.399999999999999" customHeight="1" x14ac:dyDescent="0.2">
      <c r="B17" s="12"/>
      <c r="E17" s="16" t="s">
        <v>27</v>
      </c>
      <c r="AK17" s="18" t="s">
        <v>23</v>
      </c>
      <c r="AN17" s="16" t="s">
        <v>1</v>
      </c>
      <c r="AR17" s="12"/>
      <c r="BS17" s="9" t="s">
        <v>28</v>
      </c>
    </row>
    <row r="18" spans="1:71" s="1" customFormat="1" ht="6.95" customHeight="1" x14ac:dyDescent="0.2">
      <c r="B18" s="12"/>
      <c r="AR18" s="12"/>
      <c r="BS18" s="9" t="s">
        <v>29</v>
      </c>
    </row>
    <row r="19" spans="1:71" s="1" customFormat="1" ht="12" customHeight="1" x14ac:dyDescent="0.2">
      <c r="B19" s="12"/>
      <c r="D19" s="18" t="s">
        <v>30</v>
      </c>
      <c r="AK19" s="18" t="s">
        <v>21</v>
      </c>
      <c r="AN19" s="16" t="s">
        <v>1</v>
      </c>
      <c r="AR19" s="12"/>
      <c r="BS19" s="9" t="s">
        <v>29</v>
      </c>
    </row>
    <row r="20" spans="1:71" s="1" customFormat="1" ht="18.399999999999999" customHeight="1" x14ac:dyDescent="0.2">
      <c r="B20" s="12"/>
      <c r="E20" s="16" t="s">
        <v>25</v>
      </c>
      <c r="AK20" s="18" t="s">
        <v>23</v>
      </c>
      <c r="AN20" s="16" t="s">
        <v>1</v>
      </c>
      <c r="AR20" s="12"/>
      <c r="BS20" s="9" t="s">
        <v>28</v>
      </c>
    </row>
    <row r="21" spans="1:71" s="1" customFormat="1" ht="6.95" customHeight="1" x14ac:dyDescent="0.2">
      <c r="B21" s="12"/>
      <c r="AR21" s="12"/>
    </row>
    <row r="22" spans="1:71" s="1" customFormat="1" ht="12" customHeight="1" x14ac:dyDescent="0.2">
      <c r="B22" s="12"/>
      <c r="D22" s="18" t="s">
        <v>31</v>
      </c>
      <c r="AR22" s="12"/>
    </row>
    <row r="23" spans="1:71" s="1" customFormat="1" ht="16.5" customHeight="1" x14ac:dyDescent="0.2">
      <c r="B23" s="12"/>
      <c r="E23" s="284" t="s">
        <v>1</v>
      </c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R23" s="12"/>
    </row>
    <row r="24" spans="1:71" s="1" customFormat="1" ht="6.95" customHeight="1" x14ac:dyDescent="0.2">
      <c r="B24" s="12"/>
      <c r="AR24" s="12"/>
    </row>
    <row r="25" spans="1:71" s="1" customFormat="1" ht="6.95" customHeight="1" x14ac:dyDescent="0.2">
      <c r="B25" s="1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R25" s="12"/>
    </row>
    <row r="26" spans="1:71" s="2" customFormat="1" ht="25.9" customHeight="1" x14ac:dyDescent="0.2">
      <c r="A26" s="20"/>
      <c r="B26" s="21"/>
      <c r="C26" s="20"/>
      <c r="D26" s="22" t="s">
        <v>32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85">
        <f>ROUND(AG94,2)</f>
        <v>0</v>
      </c>
      <c r="AL26" s="286"/>
      <c r="AM26" s="286"/>
      <c r="AN26" s="286"/>
      <c r="AO26" s="286"/>
      <c r="AP26" s="20"/>
      <c r="AQ26" s="20"/>
      <c r="AR26" s="21"/>
      <c r="BE26" s="20"/>
    </row>
    <row r="27" spans="1:71" s="2" customFormat="1" ht="6.95" customHeight="1" x14ac:dyDescent="0.2">
      <c r="A27" s="20"/>
      <c r="B27" s="2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1"/>
      <c r="BE27" s="20"/>
    </row>
    <row r="28" spans="1:71" s="2" customFormat="1" ht="12.75" x14ac:dyDescent="0.2">
      <c r="A28" s="20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87" t="s">
        <v>33</v>
      </c>
      <c r="M28" s="287"/>
      <c r="N28" s="287"/>
      <c r="O28" s="287"/>
      <c r="P28" s="287"/>
      <c r="Q28" s="20"/>
      <c r="R28" s="20"/>
      <c r="S28" s="20"/>
      <c r="T28" s="20"/>
      <c r="U28" s="20"/>
      <c r="V28" s="20"/>
      <c r="W28" s="287" t="s">
        <v>34</v>
      </c>
      <c r="X28" s="287"/>
      <c r="Y28" s="287"/>
      <c r="Z28" s="287"/>
      <c r="AA28" s="287"/>
      <c r="AB28" s="287"/>
      <c r="AC28" s="287"/>
      <c r="AD28" s="287"/>
      <c r="AE28" s="287"/>
      <c r="AF28" s="20"/>
      <c r="AG28" s="20"/>
      <c r="AH28" s="20"/>
      <c r="AI28" s="20"/>
      <c r="AJ28" s="20"/>
      <c r="AK28" s="287" t="s">
        <v>35</v>
      </c>
      <c r="AL28" s="287"/>
      <c r="AM28" s="287"/>
      <c r="AN28" s="287"/>
      <c r="AO28" s="287"/>
      <c r="AP28" s="20"/>
      <c r="AQ28" s="20"/>
      <c r="AR28" s="21"/>
      <c r="BE28" s="20"/>
    </row>
    <row r="29" spans="1:71" s="3" customFormat="1" ht="14.45" customHeight="1" x14ac:dyDescent="0.2">
      <c r="B29" s="24"/>
      <c r="D29" s="18" t="s">
        <v>36</v>
      </c>
      <c r="F29" s="18" t="s">
        <v>37</v>
      </c>
      <c r="L29" s="290">
        <v>0.2</v>
      </c>
      <c r="M29" s="289"/>
      <c r="N29" s="289"/>
      <c r="O29" s="289"/>
      <c r="P29" s="289"/>
      <c r="W29" s="288">
        <f>ROUND(AZ94, 2)</f>
        <v>0</v>
      </c>
      <c r="X29" s="289"/>
      <c r="Y29" s="289"/>
      <c r="Z29" s="289"/>
      <c r="AA29" s="289"/>
      <c r="AB29" s="289"/>
      <c r="AC29" s="289"/>
      <c r="AD29" s="289"/>
      <c r="AE29" s="289"/>
      <c r="AK29" s="288">
        <f>ROUND(AV94, 2)</f>
        <v>0</v>
      </c>
      <c r="AL29" s="289"/>
      <c r="AM29" s="289"/>
      <c r="AN29" s="289"/>
      <c r="AO29" s="289"/>
      <c r="AR29" s="24"/>
    </row>
    <row r="30" spans="1:71" s="3" customFormat="1" ht="14.45" customHeight="1" x14ac:dyDescent="0.2">
      <c r="B30" s="24"/>
      <c r="F30" s="18" t="s">
        <v>38</v>
      </c>
      <c r="L30" s="290">
        <v>0.2</v>
      </c>
      <c r="M30" s="289"/>
      <c r="N30" s="289"/>
      <c r="O30" s="289"/>
      <c r="P30" s="289"/>
      <c r="W30" s="288">
        <f>ROUND(BA94, 2)</f>
        <v>0</v>
      </c>
      <c r="X30" s="289"/>
      <c r="Y30" s="289"/>
      <c r="Z30" s="289"/>
      <c r="AA30" s="289"/>
      <c r="AB30" s="289"/>
      <c r="AC30" s="289"/>
      <c r="AD30" s="289"/>
      <c r="AE30" s="289"/>
      <c r="AK30" s="288">
        <f>ROUND(AW94, 2)</f>
        <v>0</v>
      </c>
      <c r="AL30" s="289"/>
      <c r="AM30" s="289"/>
      <c r="AN30" s="289"/>
      <c r="AO30" s="289"/>
      <c r="AR30" s="24"/>
    </row>
    <row r="31" spans="1:71" s="3" customFormat="1" ht="14.45" hidden="1" customHeight="1" x14ac:dyDescent="0.2">
      <c r="B31" s="24"/>
      <c r="F31" s="18" t="s">
        <v>39</v>
      </c>
      <c r="L31" s="290">
        <v>0.2</v>
      </c>
      <c r="M31" s="289"/>
      <c r="N31" s="289"/>
      <c r="O31" s="289"/>
      <c r="P31" s="289"/>
      <c r="W31" s="288">
        <f>ROUND(BB94, 2)</f>
        <v>0</v>
      </c>
      <c r="X31" s="289"/>
      <c r="Y31" s="289"/>
      <c r="Z31" s="289"/>
      <c r="AA31" s="289"/>
      <c r="AB31" s="289"/>
      <c r="AC31" s="289"/>
      <c r="AD31" s="289"/>
      <c r="AE31" s="289"/>
      <c r="AK31" s="288">
        <v>0</v>
      </c>
      <c r="AL31" s="289"/>
      <c r="AM31" s="289"/>
      <c r="AN31" s="289"/>
      <c r="AO31" s="289"/>
      <c r="AR31" s="24"/>
    </row>
    <row r="32" spans="1:71" s="3" customFormat="1" ht="14.45" hidden="1" customHeight="1" x14ac:dyDescent="0.2">
      <c r="B32" s="24"/>
      <c r="F32" s="18" t="s">
        <v>40</v>
      </c>
      <c r="L32" s="290">
        <v>0.2</v>
      </c>
      <c r="M32" s="289"/>
      <c r="N32" s="289"/>
      <c r="O32" s="289"/>
      <c r="P32" s="289"/>
      <c r="W32" s="288">
        <f>ROUND(BC94, 2)</f>
        <v>0</v>
      </c>
      <c r="X32" s="289"/>
      <c r="Y32" s="289"/>
      <c r="Z32" s="289"/>
      <c r="AA32" s="289"/>
      <c r="AB32" s="289"/>
      <c r="AC32" s="289"/>
      <c r="AD32" s="289"/>
      <c r="AE32" s="289"/>
      <c r="AK32" s="288">
        <v>0</v>
      </c>
      <c r="AL32" s="289"/>
      <c r="AM32" s="289"/>
      <c r="AN32" s="289"/>
      <c r="AO32" s="289"/>
      <c r="AR32" s="24"/>
    </row>
    <row r="33" spans="1:57" s="3" customFormat="1" ht="14.45" hidden="1" customHeight="1" x14ac:dyDescent="0.2">
      <c r="B33" s="24"/>
      <c r="F33" s="18" t="s">
        <v>41</v>
      </c>
      <c r="L33" s="290">
        <v>0</v>
      </c>
      <c r="M33" s="289"/>
      <c r="N33" s="289"/>
      <c r="O33" s="289"/>
      <c r="P33" s="289"/>
      <c r="W33" s="288">
        <f>ROUND(BD94, 2)</f>
        <v>0</v>
      </c>
      <c r="X33" s="289"/>
      <c r="Y33" s="289"/>
      <c r="Z33" s="289"/>
      <c r="AA33" s="289"/>
      <c r="AB33" s="289"/>
      <c r="AC33" s="289"/>
      <c r="AD33" s="289"/>
      <c r="AE33" s="289"/>
      <c r="AK33" s="288">
        <v>0</v>
      </c>
      <c r="AL33" s="289"/>
      <c r="AM33" s="289"/>
      <c r="AN33" s="289"/>
      <c r="AO33" s="289"/>
      <c r="AR33" s="24"/>
    </row>
    <row r="34" spans="1:57" s="2" customFormat="1" ht="6.95" customHeight="1" x14ac:dyDescent="0.2">
      <c r="A34" s="20"/>
      <c r="B34" s="2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1"/>
      <c r="BE34" s="20"/>
    </row>
    <row r="35" spans="1:57" s="2" customFormat="1" ht="25.9" customHeight="1" x14ac:dyDescent="0.2">
      <c r="A35" s="20"/>
      <c r="B35" s="21"/>
      <c r="C35" s="25"/>
      <c r="D35" s="26" t="s">
        <v>42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 t="s">
        <v>43</v>
      </c>
      <c r="U35" s="27"/>
      <c r="V35" s="27"/>
      <c r="W35" s="27"/>
      <c r="X35" s="311" t="s">
        <v>44</v>
      </c>
      <c r="Y35" s="312"/>
      <c r="Z35" s="312"/>
      <c r="AA35" s="312"/>
      <c r="AB35" s="312"/>
      <c r="AC35" s="27"/>
      <c r="AD35" s="27"/>
      <c r="AE35" s="27"/>
      <c r="AF35" s="27"/>
      <c r="AG35" s="27"/>
      <c r="AH35" s="27"/>
      <c r="AI35" s="27"/>
      <c r="AJ35" s="27"/>
      <c r="AK35" s="313">
        <f>SUM(AK26:AK33)</f>
        <v>0</v>
      </c>
      <c r="AL35" s="312"/>
      <c r="AM35" s="312"/>
      <c r="AN35" s="312"/>
      <c r="AO35" s="314"/>
      <c r="AP35" s="25"/>
      <c r="AQ35" s="25"/>
      <c r="AR35" s="21"/>
      <c r="BE35" s="20"/>
    </row>
    <row r="36" spans="1:57" s="2" customFormat="1" ht="6.95" customHeight="1" x14ac:dyDescent="0.2">
      <c r="A36" s="20"/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1"/>
      <c r="BE36" s="20"/>
    </row>
    <row r="37" spans="1:57" s="2" customFormat="1" ht="14.45" customHeight="1" x14ac:dyDescent="0.2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1"/>
      <c r="BE37" s="20"/>
    </row>
    <row r="38" spans="1:57" s="1" customFormat="1" ht="14.45" customHeight="1" x14ac:dyDescent="0.2">
      <c r="B38" s="12"/>
      <c r="AR38" s="12"/>
    </row>
    <row r="39" spans="1:57" s="1" customFormat="1" ht="14.45" customHeight="1" x14ac:dyDescent="0.2">
      <c r="B39" s="12"/>
      <c r="AR39" s="12"/>
    </row>
    <row r="40" spans="1:57" s="1" customFormat="1" ht="14.45" customHeight="1" x14ac:dyDescent="0.2">
      <c r="B40" s="12"/>
      <c r="AR40" s="12"/>
    </row>
    <row r="41" spans="1:57" s="1" customFormat="1" ht="14.45" customHeight="1" x14ac:dyDescent="0.2">
      <c r="B41" s="12"/>
      <c r="AR41" s="12"/>
    </row>
    <row r="42" spans="1:57" s="1" customFormat="1" ht="14.45" customHeight="1" x14ac:dyDescent="0.2">
      <c r="B42" s="12"/>
      <c r="AR42" s="12"/>
    </row>
    <row r="43" spans="1:57" s="1" customFormat="1" ht="14.45" customHeight="1" x14ac:dyDescent="0.2">
      <c r="B43" s="12"/>
      <c r="AR43" s="12"/>
    </row>
    <row r="44" spans="1:57" s="1" customFormat="1" ht="14.45" customHeight="1" x14ac:dyDescent="0.2">
      <c r="B44" s="12"/>
      <c r="AR44" s="12"/>
    </row>
    <row r="45" spans="1:57" s="1" customFormat="1" ht="14.45" customHeight="1" x14ac:dyDescent="0.2">
      <c r="B45" s="12"/>
      <c r="AR45" s="12"/>
    </row>
    <row r="46" spans="1:57" s="1" customFormat="1" ht="14.45" customHeight="1" x14ac:dyDescent="0.2">
      <c r="B46" s="12"/>
      <c r="AR46" s="12"/>
    </row>
    <row r="47" spans="1:57" s="1" customFormat="1" ht="14.45" customHeight="1" x14ac:dyDescent="0.2">
      <c r="B47" s="12"/>
      <c r="AR47" s="12"/>
    </row>
    <row r="48" spans="1:57" s="1" customFormat="1" ht="14.45" customHeight="1" x14ac:dyDescent="0.2">
      <c r="B48" s="12"/>
      <c r="AR48" s="12"/>
    </row>
    <row r="49" spans="1:57" s="2" customFormat="1" ht="14.45" customHeight="1" x14ac:dyDescent="0.2">
      <c r="B49" s="29"/>
      <c r="D49" s="30" t="s">
        <v>45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46</v>
      </c>
      <c r="AI49" s="31"/>
      <c r="AJ49" s="31"/>
      <c r="AK49" s="31"/>
      <c r="AL49" s="31"/>
      <c r="AM49" s="31"/>
      <c r="AN49" s="31"/>
      <c r="AO49" s="31"/>
      <c r="AR49" s="29"/>
    </row>
    <row r="50" spans="1:57" x14ac:dyDescent="0.2">
      <c r="B50" s="12"/>
      <c r="AR50" s="12"/>
    </row>
    <row r="51" spans="1:57" x14ac:dyDescent="0.2">
      <c r="B51" s="12"/>
      <c r="AR51" s="12"/>
    </row>
    <row r="52" spans="1:57" x14ac:dyDescent="0.2">
      <c r="B52" s="12"/>
      <c r="AR52" s="12"/>
    </row>
    <row r="53" spans="1:57" x14ac:dyDescent="0.2">
      <c r="B53" s="12"/>
      <c r="AR53" s="12"/>
    </row>
    <row r="54" spans="1:57" x14ac:dyDescent="0.2">
      <c r="B54" s="12"/>
      <c r="AR54" s="12"/>
    </row>
    <row r="55" spans="1:57" x14ac:dyDescent="0.2">
      <c r="B55" s="12"/>
      <c r="AR55" s="12"/>
    </row>
    <row r="56" spans="1:57" x14ac:dyDescent="0.2">
      <c r="B56" s="12"/>
      <c r="AR56" s="12"/>
    </row>
    <row r="57" spans="1:57" x14ac:dyDescent="0.2">
      <c r="B57" s="12"/>
      <c r="AR57" s="12"/>
    </row>
    <row r="58" spans="1:57" x14ac:dyDescent="0.2">
      <c r="B58" s="12"/>
      <c r="AR58" s="12"/>
    </row>
    <row r="59" spans="1:57" x14ac:dyDescent="0.2">
      <c r="B59" s="12"/>
      <c r="AR59" s="12"/>
    </row>
    <row r="60" spans="1:57" s="2" customFormat="1" ht="12.75" x14ac:dyDescent="0.2">
      <c r="A60" s="20"/>
      <c r="B60" s="21"/>
      <c r="C60" s="20"/>
      <c r="D60" s="32" t="s">
        <v>47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32" t="s">
        <v>48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2" t="s">
        <v>47</v>
      </c>
      <c r="AI60" s="23"/>
      <c r="AJ60" s="23"/>
      <c r="AK60" s="23"/>
      <c r="AL60" s="23"/>
      <c r="AM60" s="32" t="s">
        <v>48</v>
      </c>
      <c r="AN60" s="23"/>
      <c r="AO60" s="23"/>
      <c r="AP60" s="20"/>
      <c r="AQ60" s="20"/>
      <c r="AR60" s="21"/>
      <c r="BE60" s="20"/>
    </row>
    <row r="61" spans="1:57" x14ac:dyDescent="0.2">
      <c r="B61" s="12"/>
      <c r="AR61" s="12"/>
    </row>
    <row r="62" spans="1:57" x14ac:dyDescent="0.2">
      <c r="B62" s="12"/>
      <c r="AR62" s="12"/>
    </row>
    <row r="63" spans="1:57" x14ac:dyDescent="0.2">
      <c r="B63" s="12"/>
      <c r="AR63" s="12"/>
    </row>
    <row r="64" spans="1:57" s="2" customFormat="1" ht="12.75" x14ac:dyDescent="0.2">
      <c r="A64" s="20"/>
      <c r="B64" s="21"/>
      <c r="C64" s="20"/>
      <c r="D64" s="30" t="s">
        <v>49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0" t="s">
        <v>50</v>
      </c>
      <c r="AI64" s="33"/>
      <c r="AJ64" s="33"/>
      <c r="AK64" s="33"/>
      <c r="AL64" s="33"/>
      <c r="AM64" s="33"/>
      <c r="AN64" s="33"/>
      <c r="AO64" s="33"/>
      <c r="AP64" s="20"/>
      <c r="AQ64" s="20"/>
      <c r="AR64" s="21"/>
      <c r="BE64" s="20"/>
    </row>
    <row r="65" spans="1:57" x14ac:dyDescent="0.2">
      <c r="B65" s="12"/>
      <c r="AR65" s="12"/>
    </row>
    <row r="66" spans="1:57" x14ac:dyDescent="0.2">
      <c r="B66" s="12"/>
      <c r="AR66" s="12"/>
    </row>
    <row r="67" spans="1:57" x14ac:dyDescent="0.2">
      <c r="B67" s="12"/>
      <c r="AR67" s="12"/>
    </row>
    <row r="68" spans="1:57" x14ac:dyDescent="0.2">
      <c r="B68" s="12"/>
      <c r="AR68" s="12"/>
    </row>
    <row r="69" spans="1:57" x14ac:dyDescent="0.2">
      <c r="B69" s="12"/>
      <c r="AR69" s="12"/>
    </row>
    <row r="70" spans="1:57" x14ac:dyDescent="0.2">
      <c r="B70" s="12"/>
      <c r="AR70" s="12"/>
    </row>
    <row r="71" spans="1:57" x14ac:dyDescent="0.2">
      <c r="B71" s="12"/>
      <c r="AR71" s="12"/>
    </row>
    <row r="72" spans="1:57" x14ac:dyDescent="0.2">
      <c r="B72" s="12"/>
      <c r="AR72" s="12"/>
    </row>
    <row r="73" spans="1:57" x14ac:dyDescent="0.2">
      <c r="B73" s="12"/>
      <c r="AR73" s="12"/>
    </row>
    <row r="74" spans="1:57" x14ac:dyDescent="0.2">
      <c r="B74" s="12"/>
      <c r="AR74" s="12"/>
    </row>
    <row r="75" spans="1:57" s="2" customFormat="1" ht="12.75" x14ac:dyDescent="0.2">
      <c r="A75" s="20"/>
      <c r="B75" s="21"/>
      <c r="C75" s="20"/>
      <c r="D75" s="32" t="s">
        <v>47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32" t="s">
        <v>48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2" t="s">
        <v>47</v>
      </c>
      <c r="AI75" s="23"/>
      <c r="AJ75" s="23"/>
      <c r="AK75" s="23"/>
      <c r="AL75" s="23"/>
      <c r="AM75" s="32" t="s">
        <v>48</v>
      </c>
      <c r="AN75" s="23"/>
      <c r="AO75" s="23"/>
      <c r="AP75" s="20"/>
      <c r="AQ75" s="20"/>
      <c r="AR75" s="21"/>
      <c r="BE75" s="20"/>
    </row>
    <row r="76" spans="1:57" s="2" customFormat="1" x14ac:dyDescent="0.2">
      <c r="A76" s="20"/>
      <c r="B76" s="2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1"/>
      <c r="BE76" s="20"/>
    </row>
    <row r="77" spans="1:57" s="2" customFormat="1" ht="6.95" customHeight="1" x14ac:dyDescent="0.2">
      <c r="A77" s="20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21"/>
      <c r="BE77" s="20"/>
    </row>
    <row r="81" spans="1:91" s="2" customFormat="1" ht="6.95" customHeight="1" x14ac:dyDescent="0.2">
      <c r="A81" s="20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21"/>
      <c r="BE81" s="20"/>
    </row>
    <row r="82" spans="1:91" s="2" customFormat="1" ht="24.95" customHeight="1" x14ac:dyDescent="0.2">
      <c r="A82" s="20"/>
      <c r="B82" s="21"/>
      <c r="C82" s="13" t="s">
        <v>51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1"/>
      <c r="BE82" s="20"/>
    </row>
    <row r="83" spans="1:91" s="2" customFormat="1" ht="6.95" customHeight="1" x14ac:dyDescent="0.2">
      <c r="A83" s="20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1"/>
      <c r="BE83" s="20"/>
    </row>
    <row r="84" spans="1:91" s="4" customFormat="1" ht="12" customHeight="1" x14ac:dyDescent="0.2">
      <c r="B84" s="38"/>
      <c r="C84" s="18" t="s">
        <v>10</v>
      </c>
      <c r="L84" s="4" t="str">
        <f>K5</f>
        <v>BOROVICA</v>
      </c>
      <c r="AR84" s="38"/>
    </row>
    <row r="85" spans="1:91" s="5" customFormat="1" ht="36.950000000000003" customHeight="1" x14ac:dyDescent="0.2">
      <c r="B85" s="39"/>
      <c r="C85" s="40" t="s">
        <v>12</v>
      </c>
      <c r="L85" s="302" t="str">
        <f>K6</f>
        <v>Novostavba bytových domov Borovica 1 a 2</v>
      </c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R85" s="39"/>
    </row>
    <row r="86" spans="1:91" s="2" customFormat="1" ht="6.95" customHeight="1" x14ac:dyDescent="0.2">
      <c r="A86" s="20"/>
      <c r="B86" s="2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1"/>
      <c r="BE86" s="20"/>
    </row>
    <row r="87" spans="1:91" s="2" customFormat="1" ht="12" customHeight="1" x14ac:dyDescent="0.2">
      <c r="A87" s="20"/>
      <c r="B87" s="21"/>
      <c r="C87" s="18" t="s">
        <v>16</v>
      </c>
      <c r="D87" s="20"/>
      <c r="E87" s="20"/>
      <c r="F87" s="20"/>
      <c r="G87" s="20"/>
      <c r="H87" s="20"/>
      <c r="I87" s="20"/>
      <c r="J87" s="20"/>
      <c r="K87" s="20"/>
      <c r="L87" s="41" t="str">
        <f>IF(K8="","",K8)</f>
        <v>Nitra, k.ú. Chrenová, p.č.1392/37, 1458/12,1458/15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18" t="s">
        <v>18</v>
      </c>
      <c r="AJ87" s="20"/>
      <c r="AK87" s="20"/>
      <c r="AL87" s="20"/>
      <c r="AM87" s="304" t="str">
        <f>IF(AN8= "","",AN8)</f>
        <v>27. 2. 2020</v>
      </c>
      <c r="AN87" s="304"/>
      <c r="AO87" s="20"/>
      <c r="AP87" s="20"/>
      <c r="AQ87" s="20"/>
      <c r="AR87" s="21"/>
      <c r="BE87" s="20"/>
    </row>
    <row r="88" spans="1:91" s="2" customFormat="1" ht="6.95" customHeight="1" x14ac:dyDescent="0.2">
      <c r="A88" s="20"/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1"/>
      <c r="BE88" s="20"/>
    </row>
    <row r="89" spans="1:91" s="2" customFormat="1" ht="15.2" customHeight="1" x14ac:dyDescent="0.2">
      <c r="A89" s="20"/>
      <c r="B89" s="21"/>
      <c r="C89" s="18" t="s">
        <v>20</v>
      </c>
      <c r="D89" s="20"/>
      <c r="E89" s="20"/>
      <c r="F89" s="20"/>
      <c r="G89" s="20"/>
      <c r="H89" s="20"/>
      <c r="I89" s="20"/>
      <c r="J89" s="20"/>
      <c r="K89" s="20"/>
      <c r="L89" s="4" t="str">
        <f>IF(E11= "","",E11)</f>
        <v>Borovica JŠ s.r.o.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18" t="s">
        <v>26</v>
      </c>
      <c r="AJ89" s="20"/>
      <c r="AK89" s="20"/>
      <c r="AL89" s="20"/>
      <c r="AM89" s="305" t="str">
        <f>IF(E17="","",E17)</f>
        <v>De Bondt, Trenčín</v>
      </c>
      <c r="AN89" s="306"/>
      <c r="AO89" s="306"/>
      <c r="AP89" s="306"/>
      <c r="AQ89" s="20"/>
      <c r="AR89" s="21"/>
      <c r="AS89" s="307" t="s">
        <v>52</v>
      </c>
      <c r="AT89" s="308"/>
      <c r="AU89" s="42"/>
      <c r="AV89" s="42"/>
      <c r="AW89" s="42"/>
      <c r="AX89" s="42"/>
      <c r="AY89" s="42"/>
      <c r="AZ89" s="42"/>
      <c r="BA89" s="42"/>
      <c r="BB89" s="42"/>
      <c r="BC89" s="42"/>
      <c r="BD89" s="43"/>
      <c r="BE89" s="20"/>
    </row>
    <row r="90" spans="1:91" s="2" customFormat="1" ht="15.2" customHeight="1" x14ac:dyDescent="0.2">
      <c r="A90" s="20"/>
      <c r="B90" s="21"/>
      <c r="C90" s="18" t="s">
        <v>24</v>
      </c>
      <c r="D90" s="20"/>
      <c r="E90" s="20"/>
      <c r="F90" s="20"/>
      <c r="G90" s="20"/>
      <c r="H90" s="20"/>
      <c r="I90" s="20"/>
      <c r="J90" s="20"/>
      <c r="K90" s="20"/>
      <c r="L90" s="4" t="str">
        <f>IF(E14="","",E14)</f>
        <v xml:space="preserve"> </v>
      </c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18" t="s">
        <v>30</v>
      </c>
      <c r="AJ90" s="20"/>
      <c r="AK90" s="20"/>
      <c r="AL90" s="20"/>
      <c r="AM90" s="305" t="str">
        <f>IF(E20="","",E20)</f>
        <v xml:space="preserve"> </v>
      </c>
      <c r="AN90" s="306"/>
      <c r="AO90" s="306"/>
      <c r="AP90" s="306"/>
      <c r="AQ90" s="20"/>
      <c r="AR90" s="21"/>
      <c r="AS90" s="309"/>
      <c r="AT90" s="310"/>
      <c r="AU90" s="44"/>
      <c r="AV90" s="44"/>
      <c r="AW90" s="44"/>
      <c r="AX90" s="44"/>
      <c r="AY90" s="44"/>
      <c r="AZ90" s="44"/>
      <c r="BA90" s="44"/>
      <c r="BB90" s="44"/>
      <c r="BC90" s="44"/>
      <c r="BD90" s="45"/>
      <c r="BE90" s="20"/>
    </row>
    <row r="91" spans="1:91" s="2" customFormat="1" ht="10.9" customHeight="1" x14ac:dyDescent="0.2">
      <c r="A91" s="20"/>
      <c r="B91" s="2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1"/>
      <c r="AS91" s="309"/>
      <c r="AT91" s="310"/>
      <c r="AU91" s="44"/>
      <c r="AV91" s="44"/>
      <c r="AW91" s="44"/>
      <c r="AX91" s="44"/>
      <c r="AY91" s="44"/>
      <c r="AZ91" s="44"/>
      <c r="BA91" s="44"/>
      <c r="BB91" s="44"/>
      <c r="BC91" s="44"/>
      <c r="BD91" s="45"/>
      <c r="BE91" s="20"/>
    </row>
    <row r="92" spans="1:91" s="2" customFormat="1" ht="29.25" customHeight="1" x14ac:dyDescent="0.2">
      <c r="A92" s="20"/>
      <c r="B92" s="21"/>
      <c r="C92" s="297" t="s">
        <v>53</v>
      </c>
      <c r="D92" s="298"/>
      <c r="E92" s="298"/>
      <c r="F92" s="298"/>
      <c r="G92" s="298"/>
      <c r="H92" s="46"/>
      <c r="I92" s="299" t="s">
        <v>54</v>
      </c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300" t="s">
        <v>55</v>
      </c>
      <c r="AH92" s="298"/>
      <c r="AI92" s="298"/>
      <c r="AJ92" s="298"/>
      <c r="AK92" s="298"/>
      <c r="AL92" s="298"/>
      <c r="AM92" s="298"/>
      <c r="AN92" s="299" t="s">
        <v>56</v>
      </c>
      <c r="AO92" s="298"/>
      <c r="AP92" s="301"/>
      <c r="AQ92" s="47" t="s">
        <v>57</v>
      </c>
      <c r="AR92" s="21"/>
      <c r="AS92" s="48" t="s">
        <v>58</v>
      </c>
      <c r="AT92" s="49" t="s">
        <v>59</v>
      </c>
      <c r="AU92" s="49" t="s">
        <v>60</v>
      </c>
      <c r="AV92" s="49" t="s">
        <v>61</v>
      </c>
      <c r="AW92" s="49" t="s">
        <v>62</v>
      </c>
      <c r="AX92" s="49" t="s">
        <v>63</v>
      </c>
      <c r="AY92" s="49" t="s">
        <v>64</v>
      </c>
      <c r="AZ92" s="49" t="s">
        <v>65</v>
      </c>
      <c r="BA92" s="49" t="s">
        <v>66</v>
      </c>
      <c r="BB92" s="49" t="s">
        <v>67</v>
      </c>
      <c r="BC92" s="49" t="s">
        <v>68</v>
      </c>
      <c r="BD92" s="50" t="s">
        <v>69</v>
      </c>
      <c r="BE92" s="20"/>
    </row>
    <row r="93" spans="1:91" s="2" customFormat="1" ht="10.9" customHeight="1" x14ac:dyDescent="0.2">
      <c r="A93" s="20"/>
      <c r="B93" s="2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1"/>
      <c r="AS93" s="5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  <c r="BE93" s="20"/>
    </row>
    <row r="94" spans="1:91" s="6" customFormat="1" ht="32.450000000000003" customHeight="1" x14ac:dyDescent="0.2">
      <c r="B94" s="54"/>
      <c r="C94" s="55" t="s">
        <v>70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294">
        <f>ROUND(AG95,2)</f>
        <v>0</v>
      </c>
      <c r="AH94" s="294"/>
      <c r="AI94" s="294"/>
      <c r="AJ94" s="294"/>
      <c r="AK94" s="294"/>
      <c r="AL94" s="294"/>
      <c r="AM94" s="294"/>
      <c r="AN94" s="295">
        <f>SUM(AG94,AT94)</f>
        <v>0</v>
      </c>
      <c r="AO94" s="295"/>
      <c r="AP94" s="295"/>
      <c r="AQ94" s="57" t="s">
        <v>1</v>
      </c>
      <c r="AR94" s="54"/>
      <c r="AS94" s="58">
        <f>ROUND(AS95,2)</f>
        <v>0</v>
      </c>
      <c r="AT94" s="59">
        <f>ROUND(SUM(AV94:AW94),2)</f>
        <v>0</v>
      </c>
      <c r="AU94" s="60" t="e">
        <f>ROUND(AU95,5)</f>
        <v>#REF!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ROUND(AZ95,2)</f>
        <v>0</v>
      </c>
      <c r="BA94" s="59">
        <f>ROUND(BA95,2)</f>
        <v>0</v>
      </c>
      <c r="BB94" s="59">
        <f>ROUND(BB95,2)</f>
        <v>0</v>
      </c>
      <c r="BC94" s="59">
        <f>ROUND(BC95,2)</f>
        <v>0</v>
      </c>
      <c r="BD94" s="61">
        <f>ROUND(BD95,2)</f>
        <v>0</v>
      </c>
      <c r="BS94" s="62" t="s">
        <v>71</v>
      </c>
      <c r="BT94" s="62" t="s">
        <v>72</v>
      </c>
      <c r="BU94" s="63" t="s">
        <v>73</v>
      </c>
      <c r="BV94" s="62" t="s">
        <v>74</v>
      </c>
      <c r="BW94" s="62" t="s">
        <v>4</v>
      </c>
      <c r="BX94" s="62" t="s">
        <v>75</v>
      </c>
      <c r="CL94" s="62" t="s">
        <v>1</v>
      </c>
    </row>
    <row r="95" spans="1:91" s="7" customFormat="1" ht="16.5" customHeight="1" x14ac:dyDescent="0.2">
      <c r="A95" s="64" t="s">
        <v>76</v>
      </c>
      <c r="B95" s="65"/>
      <c r="C95" s="66"/>
      <c r="D95" s="293" t="s">
        <v>77</v>
      </c>
      <c r="E95" s="293"/>
      <c r="F95" s="293"/>
      <c r="G95" s="293"/>
      <c r="H95" s="293"/>
      <c r="I95" s="67"/>
      <c r="J95" s="293" t="s">
        <v>78</v>
      </c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1">
        <f>'ulica Dolnohorská 1 etapa'!J30</f>
        <v>0</v>
      </c>
      <c r="AH95" s="292"/>
      <c r="AI95" s="292"/>
      <c r="AJ95" s="292"/>
      <c r="AK95" s="292"/>
      <c r="AL95" s="292"/>
      <c r="AM95" s="292"/>
      <c r="AN95" s="291">
        <f>SUM(AG95,AT95)</f>
        <v>0</v>
      </c>
      <c r="AO95" s="292"/>
      <c r="AP95" s="292"/>
      <c r="AQ95" s="68" t="s">
        <v>79</v>
      </c>
      <c r="AR95" s="65"/>
      <c r="AS95" s="69">
        <v>0</v>
      </c>
      <c r="AT95" s="70">
        <f>ROUND(SUM(AV95:AW95),2)</f>
        <v>0</v>
      </c>
      <c r="AU95" s="71" t="e">
        <f>'ulica Dolnohorská 1 etapa'!P123</f>
        <v>#REF!</v>
      </c>
      <c r="AV95" s="70">
        <f>'ulica Dolnohorská 1 etapa'!J33</f>
        <v>0</v>
      </c>
      <c r="AW95" s="70">
        <f>'ulica Dolnohorská 1 etapa'!J34</f>
        <v>0</v>
      </c>
      <c r="AX95" s="70">
        <f>'ulica Dolnohorská 1 etapa'!J35</f>
        <v>0</v>
      </c>
      <c r="AY95" s="70">
        <f>'ulica Dolnohorská 1 etapa'!J36</f>
        <v>0</v>
      </c>
      <c r="AZ95" s="70">
        <f>'ulica Dolnohorská 1 etapa'!F33</f>
        <v>0</v>
      </c>
      <c r="BA95" s="70">
        <f>'ulica Dolnohorská 1 etapa'!F34</f>
        <v>0</v>
      </c>
      <c r="BB95" s="70">
        <f>'ulica Dolnohorská 1 etapa'!F35</f>
        <v>0</v>
      </c>
      <c r="BC95" s="70">
        <f>'ulica Dolnohorská 1 etapa'!F36</f>
        <v>0</v>
      </c>
      <c r="BD95" s="72">
        <f>'ulica Dolnohorská 1 etapa'!F37</f>
        <v>0</v>
      </c>
      <c r="BT95" s="73" t="s">
        <v>80</v>
      </c>
      <c r="BV95" s="73" t="s">
        <v>74</v>
      </c>
      <c r="BW95" s="73" t="s">
        <v>81</v>
      </c>
      <c r="BX95" s="73" t="s">
        <v>4</v>
      </c>
      <c r="CL95" s="73" t="s">
        <v>1</v>
      </c>
      <c r="CM95" s="73" t="s">
        <v>72</v>
      </c>
    </row>
    <row r="96" spans="1:91" s="2" customFormat="1" ht="30" customHeight="1" x14ac:dyDescent="0.2">
      <c r="A96" s="20"/>
      <c r="B96" s="2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1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s="2" customFormat="1" ht="6.95" customHeight="1" x14ac:dyDescent="0.2">
      <c r="A97" s="20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21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004 - SO 004 Spevnené p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M184"/>
  <sheetViews>
    <sheetView showGridLines="0" tabSelected="1" topLeftCell="B83" zoomScale="110" zoomScaleNormal="110" zoomScaleSheetLayoutView="110" workbookViewId="0">
      <selection activeCell="I175" sqref="I175"/>
    </sheetView>
  </sheetViews>
  <sheetFormatPr defaultRowHeight="11.25" x14ac:dyDescent="0.2"/>
  <cols>
    <col min="1" max="1" width="8.33203125" style="89" customWidth="1"/>
    <col min="2" max="2" width="1.6640625" style="89" customWidth="1"/>
    <col min="3" max="3" width="4.1640625" style="89" customWidth="1"/>
    <col min="4" max="4" width="4.33203125" style="89" customWidth="1"/>
    <col min="5" max="5" width="17.1640625" style="89" customWidth="1"/>
    <col min="6" max="6" width="50.83203125" style="89" customWidth="1"/>
    <col min="7" max="7" width="7" style="89" customWidth="1"/>
    <col min="8" max="8" width="11.5" style="89" customWidth="1"/>
    <col min="9" max="11" width="20.1640625" style="89" customWidth="1"/>
    <col min="12" max="12" width="9.33203125" style="89" hidden="1" customWidth="1"/>
    <col min="13" max="13" width="10.83203125" style="89" hidden="1" customWidth="1"/>
    <col min="14" max="14" width="9.33203125" style="89" hidden="1" customWidth="1"/>
    <col min="15" max="16" width="14.1640625" style="89" hidden="1" customWidth="1"/>
    <col min="17" max="17" width="14.1640625" style="188" hidden="1" customWidth="1"/>
    <col min="18" max="18" width="14.1640625" style="235" hidden="1" customWidth="1"/>
    <col min="19" max="19" width="14.1640625" style="241" hidden="1" customWidth="1"/>
    <col min="20" max="20" width="14.1640625" style="89" hidden="1" customWidth="1"/>
    <col min="21" max="21" width="16.33203125" style="89" hidden="1" customWidth="1"/>
    <col min="22" max="29" width="9.33203125" style="89" customWidth="1"/>
    <col min="30" max="30" width="10.6640625" style="235" customWidth="1"/>
    <col min="31" max="34" width="9.33203125" style="235" customWidth="1"/>
    <col min="35" max="35" width="12.33203125" style="235" customWidth="1"/>
    <col min="36" max="79" width="9.33203125" style="89" customWidth="1"/>
    <col min="80" max="16384" width="9.33203125" style="89"/>
  </cols>
  <sheetData>
    <row r="2" spans="1:35" ht="36.950000000000003" customHeight="1" x14ac:dyDescent="0.2">
      <c r="L2" s="319" t="s">
        <v>5</v>
      </c>
      <c r="M2" s="320"/>
      <c r="N2" s="320"/>
      <c r="O2" s="320"/>
      <c r="P2" s="320"/>
      <c r="Q2" s="320"/>
      <c r="R2" s="320"/>
      <c r="S2" s="320"/>
      <c r="T2" s="320"/>
      <c r="U2" s="320"/>
      <c r="Y2" s="90"/>
    </row>
    <row r="3" spans="1:35" ht="6.95" customHeight="1" x14ac:dyDescent="0.2">
      <c r="B3" s="91"/>
      <c r="C3" s="92"/>
      <c r="D3" s="92"/>
      <c r="E3" s="92"/>
      <c r="F3" s="92"/>
      <c r="G3" s="92"/>
      <c r="H3" s="92"/>
      <c r="I3" s="92"/>
      <c r="J3" s="92"/>
      <c r="K3" s="92"/>
      <c r="L3" s="93"/>
      <c r="Y3" s="90"/>
    </row>
    <row r="4" spans="1:35" ht="24.95" customHeight="1" x14ac:dyDescent="0.2">
      <c r="B4" s="93"/>
      <c r="D4" s="94" t="s">
        <v>82</v>
      </c>
      <c r="L4" s="93"/>
      <c r="M4" s="95" t="s">
        <v>9</v>
      </c>
      <c r="Y4" s="90"/>
    </row>
    <row r="5" spans="1:35" ht="6.95" customHeight="1" x14ac:dyDescent="0.2">
      <c r="B5" s="93"/>
      <c r="L5" s="93"/>
    </row>
    <row r="6" spans="1:35" ht="12" customHeight="1" x14ac:dyDescent="0.2">
      <c r="B6" s="93"/>
      <c r="D6" s="96" t="s">
        <v>12</v>
      </c>
      <c r="L6" s="93"/>
    </row>
    <row r="7" spans="1:35" ht="16.5" customHeight="1" x14ac:dyDescent="0.2">
      <c r="B7" s="93"/>
      <c r="E7" s="321" t="s">
        <v>178</v>
      </c>
      <c r="F7" s="322"/>
      <c r="G7" s="322"/>
      <c r="H7" s="322"/>
      <c r="L7" s="93"/>
    </row>
    <row r="8" spans="1:35" s="100" customFormat="1" ht="12" customHeight="1" x14ac:dyDescent="0.2">
      <c r="A8" s="97"/>
      <c r="B8" s="98"/>
      <c r="C8" s="97"/>
      <c r="D8" s="96" t="s">
        <v>83</v>
      </c>
      <c r="E8" s="97"/>
      <c r="F8" s="97"/>
      <c r="G8" s="97"/>
      <c r="H8" s="97"/>
      <c r="I8" s="97"/>
      <c r="J8" s="97"/>
      <c r="K8" s="97"/>
      <c r="L8" s="99"/>
      <c r="Q8" s="189"/>
      <c r="R8" s="172"/>
      <c r="S8" s="232"/>
      <c r="T8" s="97"/>
      <c r="U8" s="97"/>
      <c r="AD8" s="172"/>
      <c r="AE8" s="172"/>
      <c r="AF8" s="172"/>
      <c r="AG8" s="172"/>
      <c r="AH8" s="172"/>
      <c r="AI8" s="172"/>
    </row>
    <row r="9" spans="1:35" s="100" customFormat="1" ht="16.5" customHeight="1" x14ac:dyDescent="0.2">
      <c r="A9" s="97"/>
      <c r="B9" s="98"/>
      <c r="C9" s="97"/>
      <c r="D9" s="97"/>
      <c r="E9" s="315" t="s">
        <v>189</v>
      </c>
      <c r="F9" s="316"/>
      <c r="G9" s="316"/>
      <c r="H9" s="316"/>
      <c r="I9" s="97"/>
      <c r="J9" s="97"/>
      <c r="K9" s="97"/>
      <c r="L9" s="99"/>
      <c r="Q9" s="189"/>
      <c r="R9" s="172"/>
      <c r="S9" s="232"/>
      <c r="T9" s="97"/>
      <c r="U9" s="97"/>
      <c r="AD9" s="172"/>
      <c r="AE9" s="172"/>
      <c r="AF9" s="172"/>
      <c r="AG9" s="172"/>
      <c r="AH9" s="172"/>
      <c r="AI9" s="172"/>
    </row>
    <row r="10" spans="1:35" s="100" customFormat="1" x14ac:dyDescent="0.2">
      <c r="A10" s="97"/>
      <c r="B10" s="98"/>
      <c r="C10" s="97"/>
      <c r="D10" s="97"/>
      <c r="E10" s="97"/>
      <c r="F10" s="97"/>
      <c r="G10" s="97"/>
      <c r="H10" s="97"/>
      <c r="I10" s="97"/>
      <c r="J10" s="97"/>
      <c r="K10" s="97"/>
      <c r="L10" s="99"/>
      <c r="Q10" s="189"/>
      <c r="R10" s="172"/>
      <c r="S10" s="232"/>
      <c r="T10" s="97"/>
      <c r="U10" s="97"/>
      <c r="AD10" s="172"/>
      <c r="AE10" s="172"/>
      <c r="AF10" s="172"/>
      <c r="AG10" s="172"/>
      <c r="AH10" s="172"/>
      <c r="AI10" s="172"/>
    </row>
    <row r="11" spans="1:35" s="100" customFormat="1" ht="12" customHeight="1" x14ac:dyDescent="0.2">
      <c r="A11" s="97"/>
      <c r="B11" s="98"/>
      <c r="C11" s="97"/>
      <c r="D11" s="96" t="s">
        <v>14</v>
      </c>
      <c r="E11" s="97"/>
      <c r="F11" s="101" t="s">
        <v>1</v>
      </c>
      <c r="G11" s="97"/>
      <c r="H11" s="97"/>
      <c r="I11" s="96" t="s">
        <v>15</v>
      </c>
      <c r="J11" s="101" t="s">
        <v>1</v>
      </c>
      <c r="K11" s="97"/>
      <c r="L11" s="99"/>
      <c r="Q11" s="189"/>
      <c r="R11" s="172"/>
      <c r="S11" s="232"/>
      <c r="T11" s="97"/>
      <c r="U11" s="97"/>
      <c r="AD11" s="172"/>
      <c r="AE11" s="172"/>
      <c r="AF11" s="172"/>
      <c r="AG11" s="172"/>
      <c r="AH11" s="172"/>
      <c r="AI11" s="172"/>
    </row>
    <row r="12" spans="1:35" s="100" customFormat="1" ht="12" customHeight="1" x14ac:dyDescent="0.2">
      <c r="A12" s="97"/>
      <c r="B12" s="98"/>
      <c r="C12" s="97"/>
      <c r="D12" s="96" t="s">
        <v>16</v>
      </c>
      <c r="E12" s="97"/>
      <c r="F12" s="101" t="s">
        <v>174</v>
      </c>
      <c r="G12" s="97"/>
      <c r="H12" s="97"/>
      <c r="I12" s="96" t="s">
        <v>18</v>
      </c>
      <c r="J12" s="277"/>
      <c r="K12" s="97"/>
      <c r="L12" s="99"/>
      <c r="Q12" s="189"/>
      <c r="R12" s="172"/>
      <c r="S12" s="232"/>
      <c r="T12" s="97"/>
      <c r="U12" s="97"/>
      <c r="AD12" s="172"/>
      <c r="AE12" s="172"/>
      <c r="AF12" s="172"/>
      <c r="AG12" s="172"/>
      <c r="AH12" s="172"/>
      <c r="AI12" s="172"/>
    </row>
    <row r="13" spans="1:35" s="100" customFormat="1" ht="10.9" customHeight="1" x14ac:dyDescent="0.2">
      <c r="A13" s="97"/>
      <c r="B13" s="98"/>
      <c r="C13" s="97"/>
      <c r="D13" s="97"/>
      <c r="E13" s="97"/>
      <c r="F13" s="97"/>
      <c r="G13" s="97"/>
      <c r="H13" s="97"/>
      <c r="I13" s="97"/>
      <c r="J13" s="97"/>
      <c r="K13" s="97"/>
      <c r="L13" s="99"/>
      <c r="Q13" s="189"/>
      <c r="R13" s="172"/>
      <c r="S13" s="232"/>
      <c r="T13" s="97"/>
      <c r="U13" s="97"/>
      <c r="AD13" s="172"/>
      <c r="AE13" s="172"/>
      <c r="AF13" s="172"/>
      <c r="AG13" s="172"/>
      <c r="AH13" s="172"/>
      <c r="AI13" s="172"/>
    </row>
    <row r="14" spans="1:35" s="100" customFormat="1" ht="12" customHeight="1" x14ac:dyDescent="0.2">
      <c r="A14" s="97"/>
      <c r="B14" s="98"/>
      <c r="C14" s="97"/>
      <c r="D14" s="96" t="s">
        <v>20</v>
      </c>
      <c r="E14" s="97"/>
      <c r="F14" s="97"/>
      <c r="G14" s="97"/>
      <c r="H14" s="97"/>
      <c r="I14" s="96" t="s">
        <v>21</v>
      </c>
      <c r="J14" s="101" t="s">
        <v>1</v>
      </c>
      <c r="K14" s="97"/>
      <c r="L14" s="99"/>
      <c r="Q14" s="189"/>
      <c r="R14" s="172"/>
      <c r="S14" s="232"/>
      <c r="T14" s="97"/>
      <c r="U14" s="97"/>
      <c r="AD14" s="172"/>
      <c r="AE14" s="172"/>
      <c r="AF14" s="172"/>
      <c r="AG14" s="172"/>
      <c r="AH14" s="172"/>
      <c r="AI14" s="172"/>
    </row>
    <row r="15" spans="1:35" s="100" customFormat="1" ht="18" customHeight="1" x14ac:dyDescent="0.2">
      <c r="A15" s="97"/>
      <c r="B15" s="98"/>
      <c r="C15" s="97"/>
      <c r="D15" s="97"/>
      <c r="F15" s="101" t="s">
        <v>175</v>
      </c>
      <c r="G15" s="97"/>
      <c r="H15" s="97"/>
      <c r="I15" s="96" t="s">
        <v>23</v>
      </c>
      <c r="J15" s="101" t="s">
        <v>1</v>
      </c>
      <c r="K15" s="97"/>
      <c r="L15" s="99"/>
      <c r="Q15" s="189"/>
      <c r="R15" s="172"/>
      <c r="S15" s="232"/>
      <c r="T15" s="97"/>
      <c r="U15" s="97"/>
      <c r="AD15" s="172"/>
      <c r="AE15" s="172"/>
      <c r="AF15" s="172"/>
      <c r="AG15" s="172"/>
      <c r="AH15" s="172"/>
      <c r="AI15" s="172"/>
    </row>
    <row r="16" spans="1:35" s="100" customFormat="1" ht="6.95" customHeight="1" x14ac:dyDescent="0.2">
      <c r="A16" s="97"/>
      <c r="B16" s="98"/>
      <c r="C16" s="97"/>
      <c r="D16" s="97"/>
      <c r="E16" s="97"/>
      <c r="F16" s="97"/>
      <c r="G16" s="97"/>
      <c r="H16" s="97"/>
      <c r="I16" s="97"/>
      <c r="J16" s="97"/>
      <c r="K16" s="97"/>
      <c r="L16" s="99"/>
      <c r="Q16" s="189"/>
      <c r="R16" s="172"/>
      <c r="S16" s="232"/>
      <c r="T16" s="97"/>
      <c r="U16" s="97"/>
      <c r="AD16" s="172"/>
      <c r="AE16" s="172"/>
      <c r="AF16" s="172"/>
      <c r="AG16" s="172"/>
      <c r="AH16" s="172"/>
      <c r="AI16" s="172"/>
    </row>
    <row r="17" spans="1:35" s="100" customFormat="1" ht="12" customHeight="1" x14ac:dyDescent="0.2">
      <c r="A17" s="97"/>
      <c r="B17" s="98"/>
      <c r="C17" s="97"/>
      <c r="D17" s="96" t="s">
        <v>24</v>
      </c>
      <c r="E17" s="97"/>
      <c r="F17" s="97"/>
      <c r="G17" s="97"/>
      <c r="H17" s="97"/>
      <c r="I17" s="96" t="s">
        <v>21</v>
      </c>
      <c r="J17" s="101" t="str">
        <f>'Rekapitulácia stavby'!AN13</f>
        <v/>
      </c>
      <c r="K17" s="97"/>
      <c r="L17" s="99"/>
      <c r="Q17" s="189"/>
      <c r="R17" s="172"/>
      <c r="S17" s="232"/>
      <c r="T17" s="97"/>
      <c r="U17" s="97"/>
      <c r="AD17" s="172"/>
      <c r="AE17" s="172"/>
      <c r="AF17" s="172"/>
      <c r="AG17" s="172"/>
      <c r="AH17" s="172"/>
      <c r="AI17" s="172"/>
    </row>
    <row r="18" spans="1:35" s="100" customFormat="1" ht="18" customHeight="1" x14ac:dyDescent="0.2">
      <c r="A18" s="97"/>
      <c r="B18" s="98"/>
      <c r="C18" s="97"/>
      <c r="D18" s="97"/>
      <c r="E18" s="323" t="str">
        <f>'Rekapitulácia stavby'!E14</f>
        <v xml:space="preserve"> </v>
      </c>
      <c r="F18" s="323"/>
      <c r="G18" s="323"/>
      <c r="H18" s="323"/>
      <c r="I18" s="96" t="s">
        <v>23</v>
      </c>
      <c r="J18" s="101" t="str">
        <f>'Rekapitulácia stavby'!AN14</f>
        <v/>
      </c>
      <c r="K18" s="97"/>
      <c r="L18" s="99"/>
      <c r="Q18" s="189"/>
      <c r="R18" s="172"/>
      <c r="S18" s="232"/>
      <c r="T18" s="97"/>
      <c r="U18" s="97"/>
      <c r="AD18" s="172"/>
      <c r="AE18" s="172"/>
      <c r="AF18" s="172"/>
      <c r="AG18" s="172"/>
      <c r="AH18" s="172"/>
      <c r="AI18" s="172"/>
    </row>
    <row r="19" spans="1:35" s="100" customFormat="1" ht="6.95" customHeight="1" x14ac:dyDescent="0.2">
      <c r="A19" s="97"/>
      <c r="B19" s="98"/>
      <c r="C19" s="97"/>
      <c r="D19" s="97"/>
      <c r="E19" s="97"/>
      <c r="F19" s="97"/>
      <c r="G19" s="97"/>
      <c r="H19" s="97"/>
      <c r="I19" s="97"/>
      <c r="J19" s="97"/>
      <c r="K19" s="97"/>
      <c r="L19" s="99"/>
      <c r="Q19" s="189"/>
      <c r="R19" s="172"/>
      <c r="S19" s="232"/>
      <c r="T19" s="97"/>
      <c r="U19" s="97"/>
      <c r="AD19" s="172"/>
      <c r="AE19" s="172"/>
      <c r="AF19" s="172"/>
      <c r="AG19" s="172"/>
      <c r="AH19" s="172"/>
      <c r="AI19" s="172"/>
    </row>
    <row r="20" spans="1:35" s="100" customFormat="1" ht="12" customHeight="1" x14ac:dyDescent="0.2">
      <c r="A20" s="97"/>
      <c r="B20" s="98"/>
      <c r="C20" s="97"/>
      <c r="D20" s="96" t="s">
        <v>26</v>
      </c>
      <c r="E20" s="97"/>
      <c r="F20" s="97"/>
      <c r="G20" s="97"/>
      <c r="H20" s="97"/>
      <c r="I20" s="96" t="s">
        <v>21</v>
      </c>
      <c r="J20" s="101"/>
      <c r="K20" s="97"/>
      <c r="L20" s="99"/>
      <c r="Q20" s="189"/>
      <c r="R20" s="172"/>
      <c r="S20" s="232"/>
      <c r="T20" s="97"/>
      <c r="U20" s="97"/>
      <c r="AD20" s="172"/>
      <c r="AE20" s="172"/>
      <c r="AF20" s="172"/>
      <c r="AG20" s="172"/>
      <c r="AH20" s="172"/>
      <c r="AI20" s="172"/>
    </row>
    <row r="21" spans="1:35" s="100" customFormat="1" ht="18" customHeight="1" x14ac:dyDescent="0.2">
      <c r="A21" s="97"/>
      <c r="B21" s="98"/>
      <c r="C21" s="97"/>
      <c r="D21" s="97"/>
      <c r="E21" s="101"/>
      <c r="F21" s="97"/>
      <c r="G21" s="97"/>
      <c r="H21" s="97"/>
      <c r="I21" s="96" t="s">
        <v>23</v>
      </c>
      <c r="J21" s="101" t="s">
        <v>1</v>
      </c>
      <c r="K21" s="97"/>
      <c r="L21" s="99"/>
      <c r="Q21" s="189"/>
      <c r="R21" s="172"/>
      <c r="S21" s="232"/>
      <c r="T21" s="97"/>
      <c r="U21" s="97"/>
      <c r="AD21" s="172"/>
      <c r="AE21" s="172"/>
      <c r="AF21" s="172"/>
      <c r="AG21" s="172"/>
      <c r="AH21" s="172"/>
      <c r="AI21" s="172"/>
    </row>
    <row r="22" spans="1:35" s="100" customFormat="1" ht="6.95" customHeight="1" x14ac:dyDescent="0.2">
      <c r="A22" s="97"/>
      <c r="B22" s="98"/>
      <c r="C22" s="97"/>
      <c r="D22" s="97"/>
      <c r="E22" s="97"/>
      <c r="F22" s="97"/>
      <c r="G22" s="97"/>
      <c r="H22" s="97"/>
      <c r="I22" s="97"/>
      <c r="J22" s="97"/>
      <c r="K22" s="97"/>
      <c r="L22" s="99"/>
      <c r="Q22" s="189"/>
      <c r="R22" s="172"/>
      <c r="S22" s="232"/>
      <c r="T22" s="97"/>
      <c r="U22" s="97"/>
      <c r="AD22" s="172"/>
      <c r="AE22" s="172"/>
      <c r="AF22" s="172"/>
      <c r="AG22" s="172"/>
      <c r="AH22" s="172"/>
      <c r="AI22" s="172"/>
    </row>
    <row r="23" spans="1:35" s="100" customFormat="1" ht="12" customHeight="1" x14ac:dyDescent="0.2">
      <c r="A23" s="97"/>
      <c r="B23" s="98"/>
      <c r="C23" s="97"/>
      <c r="D23" s="96" t="s">
        <v>30</v>
      </c>
      <c r="E23" s="97"/>
      <c r="F23" s="97"/>
      <c r="G23" s="97"/>
      <c r="H23" s="97"/>
      <c r="I23" s="96" t="s">
        <v>21</v>
      </c>
      <c r="J23" s="101" t="str">
        <f>IF('Rekapitulácia stavby'!AN19="","",'Rekapitulácia stavby'!AN19)</f>
        <v/>
      </c>
      <c r="K23" s="97"/>
      <c r="L23" s="99"/>
      <c r="Q23" s="189"/>
      <c r="R23" s="172"/>
      <c r="S23" s="232"/>
      <c r="T23" s="97"/>
      <c r="U23" s="97"/>
      <c r="AD23" s="172"/>
      <c r="AE23" s="172"/>
      <c r="AF23" s="172"/>
      <c r="AG23" s="172"/>
      <c r="AH23" s="172"/>
      <c r="AI23" s="172"/>
    </row>
    <row r="24" spans="1:35" s="100" customFormat="1" ht="18" customHeight="1" x14ac:dyDescent="0.2">
      <c r="A24" s="97"/>
      <c r="B24" s="98"/>
      <c r="C24" s="97"/>
      <c r="D24" s="97"/>
      <c r="E24" s="101" t="str">
        <f>IF('Rekapitulácia stavby'!E20="","",'Rekapitulácia stavby'!E20)</f>
        <v xml:space="preserve"> </v>
      </c>
      <c r="F24" s="97"/>
      <c r="G24" s="97"/>
      <c r="H24" s="97"/>
      <c r="I24" s="96" t="s">
        <v>23</v>
      </c>
      <c r="J24" s="101" t="str">
        <f>IF('Rekapitulácia stavby'!AN20="","",'Rekapitulácia stavby'!AN20)</f>
        <v/>
      </c>
      <c r="K24" s="97"/>
      <c r="L24" s="99"/>
      <c r="Q24" s="189"/>
      <c r="R24" s="172"/>
      <c r="S24" s="232"/>
      <c r="T24" s="97"/>
      <c r="U24" s="97"/>
      <c r="AD24" s="172"/>
      <c r="AE24" s="172"/>
      <c r="AF24" s="172"/>
      <c r="AG24" s="172"/>
      <c r="AH24" s="172"/>
      <c r="AI24" s="172"/>
    </row>
    <row r="25" spans="1:35" s="100" customFormat="1" ht="6.95" customHeight="1" x14ac:dyDescent="0.2">
      <c r="A25" s="97"/>
      <c r="B25" s="98"/>
      <c r="C25" s="97"/>
      <c r="D25" s="97"/>
      <c r="E25" s="97"/>
      <c r="F25" s="97"/>
      <c r="G25" s="97"/>
      <c r="H25" s="97"/>
      <c r="I25" s="97"/>
      <c r="J25" s="97"/>
      <c r="K25" s="97"/>
      <c r="L25" s="99"/>
      <c r="Q25" s="189"/>
      <c r="R25" s="172"/>
      <c r="S25" s="232"/>
      <c r="T25" s="97"/>
      <c r="U25" s="97"/>
      <c r="AD25" s="172"/>
      <c r="AE25" s="172"/>
      <c r="AF25" s="172"/>
      <c r="AG25" s="172"/>
      <c r="AH25" s="172"/>
      <c r="AI25" s="172"/>
    </row>
    <row r="26" spans="1:35" s="100" customFormat="1" ht="12" customHeight="1" x14ac:dyDescent="0.2">
      <c r="A26" s="97"/>
      <c r="B26" s="98"/>
      <c r="C26" s="97"/>
      <c r="D26" s="96" t="s">
        <v>31</v>
      </c>
      <c r="E26" s="97"/>
      <c r="F26" s="97"/>
      <c r="G26" s="97"/>
      <c r="H26" s="97"/>
      <c r="I26" s="97"/>
      <c r="J26" s="97"/>
      <c r="K26" s="97"/>
      <c r="L26" s="99"/>
      <c r="Q26" s="189"/>
      <c r="R26" s="172"/>
      <c r="S26" s="232"/>
      <c r="T26" s="97"/>
      <c r="U26" s="97"/>
      <c r="AD26" s="172"/>
      <c r="AE26" s="172"/>
      <c r="AF26" s="172"/>
      <c r="AG26" s="172"/>
      <c r="AH26" s="172"/>
      <c r="AI26" s="172"/>
    </row>
    <row r="27" spans="1:35" s="106" customFormat="1" ht="16.5" customHeight="1" x14ac:dyDescent="0.2">
      <c r="A27" s="103"/>
      <c r="B27" s="104"/>
      <c r="C27" s="103"/>
      <c r="D27" s="103"/>
      <c r="E27" s="324" t="s">
        <v>1</v>
      </c>
      <c r="F27" s="324"/>
      <c r="G27" s="324"/>
      <c r="H27" s="324"/>
      <c r="I27" s="103"/>
      <c r="J27" s="103"/>
      <c r="K27" s="103"/>
      <c r="L27" s="105"/>
      <c r="Q27" s="190"/>
      <c r="R27" s="236"/>
      <c r="S27" s="242"/>
      <c r="T27" s="103"/>
      <c r="U27" s="103"/>
      <c r="AD27" s="236"/>
      <c r="AE27" s="236"/>
      <c r="AF27" s="236"/>
      <c r="AG27" s="236"/>
      <c r="AH27" s="236"/>
      <c r="AI27" s="236"/>
    </row>
    <row r="28" spans="1:35" s="100" customFormat="1" ht="6.95" customHeight="1" x14ac:dyDescent="0.2">
      <c r="A28" s="97"/>
      <c r="B28" s="98"/>
      <c r="C28" s="97"/>
      <c r="D28" s="97"/>
      <c r="E28" s="97"/>
      <c r="F28" s="97"/>
      <c r="G28" s="97"/>
      <c r="H28" s="97"/>
      <c r="I28" s="97"/>
      <c r="J28" s="97"/>
      <c r="K28" s="97"/>
      <c r="L28" s="99"/>
      <c r="Q28" s="189"/>
      <c r="R28" s="172"/>
      <c r="S28" s="232"/>
      <c r="T28" s="97"/>
      <c r="U28" s="97"/>
      <c r="AD28" s="172"/>
      <c r="AE28" s="172"/>
      <c r="AF28" s="172"/>
      <c r="AG28" s="172"/>
      <c r="AH28" s="172"/>
      <c r="AI28" s="172"/>
    </row>
    <row r="29" spans="1:35" s="100" customFormat="1" ht="6.95" customHeight="1" x14ac:dyDescent="0.2">
      <c r="A29" s="97"/>
      <c r="B29" s="98"/>
      <c r="C29" s="97"/>
      <c r="D29" s="107"/>
      <c r="E29" s="107"/>
      <c r="F29" s="107"/>
      <c r="G29" s="107"/>
      <c r="H29" s="107"/>
      <c r="I29" s="107"/>
      <c r="J29" s="107"/>
      <c r="K29" s="107"/>
      <c r="L29" s="99"/>
      <c r="Q29" s="189"/>
      <c r="R29" s="172"/>
      <c r="S29" s="232"/>
      <c r="T29" s="97"/>
      <c r="U29" s="97"/>
      <c r="AD29" s="172"/>
      <c r="AE29" s="172"/>
      <c r="AF29" s="172"/>
      <c r="AG29" s="172"/>
      <c r="AH29" s="172"/>
      <c r="AI29" s="172"/>
    </row>
    <row r="30" spans="1:35" s="100" customFormat="1" ht="25.35" customHeight="1" x14ac:dyDescent="0.2">
      <c r="A30" s="97"/>
      <c r="B30" s="98"/>
      <c r="C30" s="97"/>
      <c r="D30" s="108" t="s">
        <v>32</v>
      </c>
      <c r="E30" s="97"/>
      <c r="F30" s="97"/>
      <c r="G30" s="97"/>
      <c r="H30" s="97"/>
      <c r="I30" s="97"/>
      <c r="J30" s="109">
        <f>ROUND(J123, 2)</f>
        <v>0</v>
      </c>
      <c r="K30" s="97"/>
      <c r="L30" s="99"/>
      <c r="Q30" s="189"/>
      <c r="R30" s="172"/>
      <c r="S30" s="232"/>
      <c r="T30" s="97"/>
      <c r="U30" s="97"/>
      <c r="AD30" s="172"/>
      <c r="AE30" s="172"/>
      <c r="AF30" s="172"/>
      <c r="AG30" s="172"/>
      <c r="AH30" s="172"/>
      <c r="AI30" s="172"/>
    </row>
    <row r="31" spans="1:35" s="100" customFormat="1" ht="6.95" customHeight="1" x14ac:dyDescent="0.2">
      <c r="A31" s="97"/>
      <c r="B31" s="98"/>
      <c r="C31" s="97"/>
      <c r="D31" s="107"/>
      <c r="E31" s="107"/>
      <c r="F31" s="107"/>
      <c r="G31" s="107"/>
      <c r="H31" s="107"/>
      <c r="I31" s="107"/>
      <c r="J31" s="107"/>
      <c r="K31" s="107"/>
      <c r="L31" s="99"/>
      <c r="Q31" s="189"/>
      <c r="R31" s="172"/>
      <c r="S31" s="232"/>
      <c r="T31" s="97"/>
      <c r="U31" s="97"/>
      <c r="AD31" s="172"/>
      <c r="AE31" s="172"/>
      <c r="AF31" s="172"/>
      <c r="AG31" s="172"/>
      <c r="AH31" s="172"/>
      <c r="AI31" s="172"/>
    </row>
    <row r="32" spans="1:35" s="100" customFormat="1" ht="14.45" customHeight="1" x14ac:dyDescent="0.2">
      <c r="A32" s="97"/>
      <c r="B32" s="98"/>
      <c r="C32" s="97"/>
      <c r="D32" s="97"/>
      <c r="E32" s="97"/>
      <c r="F32" s="110" t="s">
        <v>34</v>
      </c>
      <c r="G32" s="97"/>
      <c r="H32" s="97"/>
      <c r="I32" s="110" t="s">
        <v>33</v>
      </c>
      <c r="J32" s="110" t="s">
        <v>35</v>
      </c>
      <c r="K32" s="97"/>
      <c r="L32" s="99"/>
      <c r="Q32" s="189"/>
      <c r="R32" s="172"/>
      <c r="S32" s="232"/>
      <c r="T32" s="97"/>
      <c r="U32" s="97"/>
      <c r="AD32" s="172"/>
      <c r="AE32" s="172"/>
      <c r="AF32" s="172"/>
      <c r="AG32" s="172"/>
      <c r="AH32" s="172"/>
      <c r="AI32" s="172"/>
    </row>
    <row r="33" spans="1:35" s="100" customFormat="1" ht="14.45" customHeight="1" x14ac:dyDescent="0.2">
      <c r="A33" s="97"/>
      <c r="B33" s="98"/>
      <c r="C33" s="97"/>
      <c r="D33" s="111" t="s">
        <v>36</v>
      </c>
      <c r="E33" s="96" t="s">
        <v>37</v>
      </c>
      <c r="F33" s="112">
        <f>ROUND((SUM(AC123:AC160)),  2)</f>
        <v>0</v>
      </c>
      <c r="G33" s="97"/>
      <c r="H33" s="97"/>
      <c r="I33" s="113">
        <v>0.2</v>
      </c>
      <c r="J33" s="112">
        <f>ROUND(((SUM(AC123:AC160))*I33),  2)</f>
        <v>0</v>
      </c>
      <c r="K33" s="97"/>
      <c r="L33" s="99"/>
      <c r="Q33" s="189"/>
      <c r="R33" s="172"/>
      <c r="S33" s="232"/>
      <c r="T33" s="97"/>
      <c r="U33" s="97"/>
      <c r="AD33" s="172"/>
      <c r="AE33" s="172"/>
      <c r="AF33" s="172"/>
      <c r="AG33" s="172"/>
      <c r="AH33" s="172"/>
      <c r="AI33" s="172"/>
    </row>
    <row r="34" spans="1:35" s="100" customFormat="1" ht="14.45" customHeight="1" x14ac:dyDescent="0.2">
      <c r="A34" s="97"/>
      <c r="B34" s="98"/>
      <c r="C34" s="97"/>
      <c r="D34" s="97"/>
      <c r="E34" s="96" t="s">
        <v>38</v>
      </c>
      <c r="F34" s="112">
        <f>J123</f>
        <v>0</v>
      </c>
      <c r="G34" s="97"/>
      <c r="H34" s="97"/>
      <c r="I34" s="113">
        <v>0.2</v>
      </c>
      <c r="J34" s="112">
        <f>ROUND(F34*I34,2)</f>
        <v>0</v>
      </c>
      <c r="K34" s="97"/>
      <c r="L34" s="99"/>
      <c r="Q34" s="189"/>
      <c r="R34" s="172"/>
      <c r="S34" s="232"/>
      <c r="T34" s="97"/>
      <c r="U34" s="97"/>
      <c r="AD34" s="172"/>
      <c r="AE34" s="172"/>
      <c r="AF34" s="172"/>
      <c r="AG34" s="172"/>
      <c r="AH34" s="172"/>
      <c r="AI34" s="172"/>
    </row>
    <row r="35" spans="1:35" s="100" customFormat="1" ht="14.45" hidden="1" customHeight="1" x14ac:dyDescent="0.2">
      <c r="A35" s="97"/>
      <c r="B35" s="98"/>
      <c r="C35" s="97"/>
      <c r="D35" s="97"/>
      <c r="E35" s="96" t="s">
        <v>39</v>
      </c>
      <c r="F35" s="112">
        <f>ROUND((SUM(AE123:AE160)),  2)</f>
        <v>0</v>
      </c>
      <c r="G35" s="97"/>
      <c r="H35" s="97"/>
      <c r="I35" s="113">
        <v>0.2</v>
      </c>
      <c r="J35" s="112">
        <f>0</f>
        <v>0</v>
      </c>
      <c r="K35" s="97"/>
      <c r="L35" s="99"/>
      <c r="Q35" s="189"/>
      <c r="R35" s="172"/>
      <c r="S35" s="232"/>
      <c r="T35" s="97"/>
      <c r="U35" s="97"/>
      <c r="AD35" s="172"/>
      <c r="AE35" s="172"/>
      <c r="AF35" s="172"/>
      <c r="AG35" s="172"/>
      <c r="AH35" s="172"/>
      <c r="AI35" s="172"/>
    </row>
    <row r="36" spans="1:35" s="100" customFormat="1" ht="14.45" hidden="1" customHeight="1" x14ac:dyDescent="0.2">
      <c r="A36" s="97"/>
      <c r="B36" s="98"/>
      <c r="C36" s="97"/>
      <c r="D36" s="97"/>
      <c r="E36" s="96" t="s">
        <v>40</v>
      </c>
      <c r="F36" s="112">
        <f>ROUND((SUM(AF123:AF160)),  2)</f>
        <v>0</v>
      </c>
      <c r="G36" s="97"/>
      <c r="H36" s="97"/>
      <c r="I36" s="113">
        <v>0.2</v>
      </c>
      <c r="J36" s="112">
        <f>0</f>
        <v>0</v>
      </c>
      <c r="K36" s="97"/>
      <c r="L36" s="99"/>
      <c r="Q36" s="189"/>
      <c r="R36" s="172"/>
      <c r="S36" s="232"/>
      <c r="T36" s="97"/>
      <c r="U36" s="97"/>
      <c r="AD36" s="172"/>
      <c r="AE36" s="172"/>
      <c r="AF36" s="172"/>
      <c r="AG36" s="172"/>
      <c r="AH36" s="172"/>
      <c r="AI36" s="172"/>
    </row>
    <row r="37" spans="1:35" s="100" customFormat="1" ht="14.45" hidden="1" customHeight="1" x14ac:dyDescent="0.2">
      <c r="A37" s="97"/>
      <c r="B37" s="98"/>
      <c r="C37" s="97"/>
      <c r="D37" s="97"/>
      <c r="E37" s="96" t="s">
        <v>41</v>
      </c>
      <c r="F37" s="112">
        <f>ROUND((SUM(AG123:AG160)),  2)</f>
        <v>0</v>
      </c>
      <c r="G37" s="97"/>
      <c r="H37" s="97"/>
      <c r="I37" s="113">
        <v>0</v>
      </c>
      <c r="J37" s="112">
        <f>0</f>
        <v>0</v>
      </c>
      <c r="K37" s="97"/>
      <c r="L37" s="99"/>
      <c r="Q37" s="189"/>
      <c r="R37" s="172"/>
      <c r="S37" s="232"/>
      <c r="T37" s="97"/>
      <c r="U37" s="97"/>
      <c r="AD37" s="172"/>
      <c r="AE37" s="172"/>
      <c r="AF37" s="172"/>
      <c r="AG37" s="172"/>
      <c r="AH37" s="172"/>
      <c r="AI37" s="172"/>
    </row>
    <row r="38" spans="1:35" s="100" customFormat="1" ht="6.95" customHeight="1" x14ac:dyDescent="0.2">
      <c r="A38" s="97"/>
      <c r="B38" s="98"/>
      <c r="C38" s="97"/>
      <c r="D38" s="97"/>
      <c r="E38" s="97"/>
      <c r="F38" s="97"/>
      <c r="G38" s="97"/>
      <c r="H38" s="97"/>
      <c r="I38" s="97"/>
      <c r="J38" s="97"/>
      <c r="K38" s="97"/>
      <c r="L38" s="99"/>
      <c r="Q38" s="189"/>
      <c r="R38" s="172"/>
      <c r="S38" s="232"/>
      <c r="T38" s="97"/>
      <c r="U38" s="97"/>
      <c r="AD38" s="172"/>
      <c r="AE38" s="172"/>
      <c r="AF38" s="172"/>
      <c r="AG38" s="172"/>
      <c r="AH38" s="172"/>
      <c r="AI38" s="172"/>
    </row>
    <row r="39" spans="1:35" s="100" customFormat="1" ht="25.35" customHeight="1" x14ac:dyDescent="0.2">
      <c r="A39" s="97"/>
      <c r="B39" s="98"/>
      <c r="C39" s="114"/>
      <c r="D39" s="115" t="s">
        <v>42</v>
      </c>
      <c r="E39" s="116"/>
      <c r="F39" s="116"/>
      <c r="G39" s="117" t="s">
        <v>43</v>
      </c>
      <c r="H39" s="118" t="s">
        <v>44</v>
      </c>
      <c r="I39" s="116"/>
      <c r="J39" s="119">
        <f>SUM(J30:J37)</f>
        <v>0</v>
      </c>
      <c r="K39" s="120"/>
      <c r="L39" s="99"/>
      <c r="Q39" s="189"/>
      <c r="R39" s="172"/>
      <c r="S39" s="232"/>
      <c r="T39" s="97"/>
      <c r="U39" s="97"/>
      <c r="AD39" s="172"/>
      <c r="AE39" s="172"/>
      <c r="AF39" s="172"/>
      <c r="AG39" s="172"/>
      <c r="AH39" s="172"/>
      <c r="AI39" s="172"/>
    </row>
    <row r="40" spans="1:35" s="100" customFormat="1" ht="14.45" customHeight="1" x14ac:dyDescent="0.2">
      <c r="A40" s="97"/>
      <c r="B40" s="98"/>
      <c r="C40" s="97"/>
      <c r="D40" s="97"/>
      <c r="E40" s="97"/>
      <c r="F40" s="97"/>
      <c r="G40" s="97"/>
      <c r="H40" s="97"/>
      <c r="I40" s="97"/>
      <c r="J40" s="97"/>
      <c r="K40" s="97"/>
      <c r="L40" s="99"/>
      <c r="Q40" s="189"/>
      <c r="R40" s="172"/>
      <c r="S40" s="232"/>
      <c r="T40" s="97"/>
      <c r="U40" s="97"/>
      <c r="AD40" s="172"/>
      <c r="AE40" s="172"/>
      <c r="AF40" s="172"/>
      <c r="AG40" s="172"/>
      <c r="AH40" s="172"/>
      <c r="AI40" s="172"/>
    </row>
    <row r="41" spans="1:35" ht="14.45" customHeight="1" x14ac:dyDescent="0.2">
      <c r="B41" s="93"/>
      <c r="L41" s="93"/>
    </row>
    <row r="42" spans="1:35" ht="14.45" customHeight="1" x14ac:dyDescent="0.2">
      <c r="B42" s="93"/>
      <c r="L42" s="93"/>
    </row>
    <row r="43" spans="1:35" ht="14.45" customHeight="1" x14ac:dyDescent="0.2">
      <c r="B43" s="93"/>
      <c r="L43" s="93"/>
    </row>
    <row r="44" spans="1:35" ht="14.45" customHeight="1" x14ac:dyDescent="0.2">
      <c r="B44" s="93"/>
      <c r="L44" s="93"/>
    </row>
    <row r="45" spans="1:35" ht="14.45" customHeight="1" x14ac:dyDescent="0.2">
      <c r="B45" s="93"/>
      <c r="L45" s="93"/>
    </row>
    <row r="46" spans="1:35" ht="14.45" customHeight="1" x14ac:dyDescent="0.2">
      <c r="B46" s="93"/>
      <c r="L46" s="93"/>
    </row>
    <row r="47" spans="1:35" ht="14.45" customHeight="1" x14ac:dyDescent="0.2">
      <c r="B47" s="93"/>
      <c r="L47" s="93"/>
    </row>
    <row r="48" spans="1:35" ht="14.45" customHeight="1" x14ac:dyDescent="0.2">
      <c r="B48" s="93"/>
      <c r="L48" s="93"/>
    </row>
    <row r="49" spans="1:35" ht="14.45" customHeight="1" x14ac:dyDescent="0.2">
      <c r="B49" s="93"/>
      <c r="L49" s="93"/>
    </row>
    <row r="50" spans="1:35" s="100" customFormat="1" ht="14.45" customHeight="1" x14ac:dyDescent="0.2">
      <c r="B50" s="99"/>
      <c r="D50" s="121" t="s">
        <v>45</v>
      </c>
      <c r="E50" s="122"/>
      <c r="F50" s="122"/>
      <c r="G50" s="121" t="s">
        <v>46</v>
      </c>
      <c r="H50" s="122"/>
      <c r="I50" s="122"/>
      <c r="J50" s="122"/>
      <c r="K50" s="122"/>
      <c r="L50" s="99"/>
      <c r="Q50" s="189"/>
      <c r="R50" s="172"/>
      <c r="S50" s="232"/>
      <c r="AD50" s="172"/>
      <c r="AE50" s="172"/>
      <c r="AF50" s="172"/>
      <c r="AG50" s="172"/>
      <c r="AH50" s="172"/>
      <c r="AI50" s="172"/>
    </row>
    <row r="51" spans="1:35" x14ac:dyDescent="0.2">
      <c r="B51" s="93"/>
      <c r="L51" s="93"/>
    </row>
    <row r="52" spans="1:35" x14ac:dyDescent="0.2">
      <c r="B52" s="93"/>
      <c r="L52" s="93"/>
    </row>
    <row r="53" spans="1:35" x14ac:dyDescent="0.2">
      <c r="B53" s="93"/>
      <c r="L53" s="93"/>
    </row>
    <row r="54" spans="1:35" x14ac:dyDescent="0.2">
      <c r="B54" s="93"/>
      <c r="L54" s="93"/>
    </row>
    <row r="55" spans="1:35" x14ac:dyDescent="0.2">
      <c r="B55" s="93"/>
      <c r="L55" s="93"/>
    </row>
    <row r="56" spans="1:35" x14ac:dyDescent="0.2">
      <c r="B56" s="93"/>
      <c r="L56" s="93"/>
    </row>
    <row r="57" spans="1:35" x14ac:dyDescent="0.2">
      <c r="B57" s="93"/>
      <c r="L57" s="93"/>
    </row>
    <row r="58" spans="1:35" x14ac:dyDescent="0.2">
      <c r="B58" s="93"/>
      <c r="L58" s="93"/>
    </row>
    <row r="59" spans="1:35" x14ac:dyDescent="0.2">
      <c r="B59" s="93"/>
      <c r="L59" s="93"/>
    </row>
    <row r="60" spans="1:35" x14ac:dyDescent="0.2">
      <c r="B60" s="93"/>
      <c r="L60" s="93"/>
    </row>
    <row r="61" spans="1:35" s="100" customFormat="1" ht="12.75" x14ac:dyDescent="0.2">
      <c r="A61" s="97"/>
      <c r="B61" s="98"/>
      <c r="C61" s="97"/>
      <c r="D61" s="123" t="s">
        <v>47</v>
      </c>
      <c r="E61" s="124"/>
      <c r="F61" s="125" t="s">
        <v>48</v>
      </c>
      <c r="G61" s="123" t="s">
        <v>47</v>
      </c>
      <c r="H61" s="124"/>
      <c r="I61" s="124"/>
      <c r="J61" s="126" t="s">
        <v>48</v>
      </c>
      <c r="K61" s="124"/>
      <c r="L61" s="99"/>
      <c r="Q61" s="189"/>
      <c r="R61" s="172"/>
      <c r="S61" s="232"/>
      <c r="T61" s="97"/>
      <c r="U61" s="97"/>
      <c r="AD61" s="172"/>
      <c r="AE61" s="172"/>
      <c r="AF61" s="172"/>
      <c r="AG61" s="172"/>
      <c r="AH61" s="172"/>
      <c r="AI61" s="172"/>
    </row>
    <row r="62" spans="1:35" x14ac:dyDescent="0.2">
      <c r="B62" s="93"/>
      <c r="L62" s="93"/>
    </row>
    <row r="63" spans="1:35" x14ac:dyDescent="0.2">
      <c r="B63" s="93"/>
      <c r="L63" s="93"/>
    </row>
    <row r="64" spans="1:35" x14ac:dyDescent="0.2">
      <c r="B64" s="93"/>
      <c r="L64" s="93"/>
    </row>
    <row r="65" spans="1:35" s="100" customFormat="1" ht="12.75" x14ac:dyDescent="0.2">
      <c r="A65" s="97"/>
      <c r="B65" s="98"/>
      <c r="C65" s="97"/>
      <c r="D65" s="121" t="s">
        <v>49</v>
      </c>
      <c r="E65" s="127"/>
      <c r="F65" s="127"/>
      <c r="G65" s="121" t="s">
        <v>50</v>
      </c>
      <c r="H65" s="127"/>
      <c r="I65" s="127"/>
      <c r="J65" s="127"/>
      <c r="K65" s="127"/>
      <c r="L65" s="99"/>
      <c r="Q65" s="189"/>
      <c r="R65" s="172"/>
      <c r="S65" s="232"/>
      <c r="T65" s="97"/>
      <c r="U65" s="97"/>
      <c r="AD65" s="172"/>
      <c r="AE65" s="172"/>
      <c r="AF65" s="172"/>
      <c r="AG65" s="172"/>
      <c r="AH65" s="172"/>
      <c r="AI65" s="172"/>
    </row>
    <row r="66" spans="1:35" x14ac:dyDescent="0.2">
      <c r="B66" s="93"/>
      <c r="L66" s="93"/>
    </row>
    <row r="67" spans="1:35" x14ac:dyDescent="0.2">
      <c r="B67" s="93"/>
      <c r="L67" s="93"/>
    </row>
    <row r="68" spans="1:35" x14ac:dyDescent="0.2">
      <c r="B68" s="93"/>
      <c r="L68" s="93"/>
    </row>
    <row r="69" spans="1:35" x14ac:dyDescent="0.2">
      <c r="B69" s="93"/>
      <c r="L69" s="93"/>
    </row>
    <row r="70" spans="1:35" x14ac:dyDescent="0.2">
      <c r="B70" s="93"/>
      <c r="L70" s="93"/>
    </row>
    <row r="71" spans="1:35" x14ac:dyDescent="0.2">
      <c r="B71" s="93"/>
      <c r="L71" s="93"/>
    </row>
    <row r="72" spans="1:35" x14ac:dyDescent="0.2">
      <c r="B72" s="93"/>
      <c r="L72" s="93"/>
    </row>
    <row r="73" spans="1:35" x14ac:dyDescent="0.2">
      <c r="B73" s="93"/>
      <c r="L73" s="93"/>
    </row>
    <row r="74" spans="1:35" x14ac:dyDescent="0.2">
      <c r="B74" s="93"/>
      <c r="L74" s="93"/>
    </row>
    <row r="75" spans="1:35" x14ac:dyDescent="0.2">
      <c r="B75" s="93"/>
      <c r="L75" s="93"/>
    </row>
    <row r="76" spans="1:35" s="100" customFormat="1" ht="12.75" x14ac:dyDescent="0.2">
      <c r="A76" s="97"/>
      <c r="B76" s="98"/>
      <c r="C76" s="97"/>
      <c r="D76" s="123" t="s">
        <v>47</v>
      </c>
      <c r="E76" s="124"/>
      <c r="F76" s="125" t="s">
        <v>48</v>
      </c>
      <c r="G76" s="123" t="s">
        <v>47</v>
      </c>
      <c r="H76" s="124"/>
      <c r="I76" s="124"/>
      <c r="J76" s="126" t="s">
        <v>48</v>
      </c>
      <c r="K76" s="124"/>
      <c r="L76" s="99"/>
      <c r="Q76" s="189"/>
      <c r="R76" s="172"/>
      <c r="S76" s="232"/>
      <c r="T76" s="97"/>
      <c r="U76" s="97"/>
      <c r="AD76" s="172"/>
      <c r="AE76" s="172"/>
      <c r="AF76" s="172"/>
      <c r="AG76" s="172"/>
      <c r="AH76" s="172"/>
      <c r="AI76" s="172"/>
    </row>
    <row r="77" spans="1:35" s="100" customFormat="1" ht="14.45" customHeight="1" x14ac:dyDescent="0.2">
      <c r="A77" s="97"/>
      <c r="B77" s="128"/>
      <c r="C77" s="129"/>
      <c r="D77" s="129"/>
      <c r="E77" s="129"/>
      <c r="F77" s="129"/>
      <c r="G77" s="129"/>
      <c r="H77" s="129"/>
      <c r="I77" s="129"/>
      <c r="J77" s="129"/>
      <c r="K77" s="129"/>
      <c r="L77" s="99"/>
      <c r="Q77" s="189"/>
      <c r="R77" s="172"/>
      <c r="S77" s="232"/>
      <c r="T77" s="97"/>
      <c r="U77" s="97"/>
      <c r="AD77" s="172"/>
      <c r="AE77" s="172"/>
      <c r="AF77" s="172"/>
      <c r="AG77" s="172"/>
      <c r="AH77" s="172"/>
      <c r="AI77" s="172"/>
    </row>
    <row r="81" spans="1:35" s="100" customFormat="1" ht="6.95" customHeight="1" x14ac:dyDescent="0.2">
      <c r="A81" s="97"/>
      <c r="B81" s="130"/>
      <c r="C81" s="131"/>
      <c r="D81" s="131"/>
      <c r="E81" s="131"/>
      <c r="F81" s="131"/>
      <c r="G81" s="131"/>
      <c r="H81" s="131"/>
      <c r="I81" s="131"/>
      <c r="J81" s="131"/>
      <c r="K81" s="131"/>
      <c r="L81" s="99"/>
      <c r="Q81" s="189"/>
      <c r="R81" s="172"/>
      <c r="S81" s="232"/>
      <c r="T81" s="97"/>
      <c r="U81" s="97"/>
      <c r="AD81" s="172"/>
      <c r="AE81" s="172"/>
      <c r="AF81" s="172"/>
      <c r="AG81" s="172"/>
      <c r="AH81" s="172"/>
      <c r="AI81" s="172"/>
    </row>
    <row r="82" spans="1:35" s="100" customFormat="1" ht="24.95" customHeight="1" x14ac:dyDescent="0.2">
      <c r="A82" s="97"/>
      <c r="B82" s="98"/>
      <c r="C82" s="94" t="s">
        <v>84</v>
      </c>
      <c r="D82" s="97"/>
      <c r="E82" s="97"/>
      <c r="F82" s="97"/>
      <c r="G82" s="97"/>
      <c r="H82" s="97"/>
      <c r="I82" s="97"/>
      <c r="J82" s="97"/>
      <c r="K82" s="97"/>
      <c r="L82" s="99"/>
      <c r="Q82" s="189"/>
      <c r="R82" s="172"/>
      <c r="S82" s="232"/>
      <c r="T82" s="97"/>
      <c r="U82" s="97"/>
      <c r="AD82" s="172"/>
      <c r="AE82" s="172"/>
      <c r="AF82" s="172"/>
      <c r="AG82" s="172"/>
      <c r="AH82" s="172"/>
      <c r="AI82" s="172"/>
    </row>
    <row r="83" spans="1:35" s="100" customFormat="1" ht="6.95" customHeight="1" x14ac:dyDescent="0.2">
      <c r="A83" s="97"/>
      <c r="B83" s="98"/>
      <c r="C83" s="97"/>
      <c r="D83" s="97"/>
      <c r="E83" s="97"/>
      <c r="F83" s="97"/>
      <c r="G83" s="97"/>
      <c r="H83" s="97"/>
      <c r="I83" s="97"/>
      <c r="J83" s="97"/>
      <c r="K83" s="97"/>
      <c r="L83" s="99"/>
      <c r="Q83" s="189"/>
      <c r="R83" s="172"/>
      <c r="S83" s="232"/>
      <c r="T83" s="97"/>
      <c r="U83" s="97"/>
      <c r="AD83" s="172"/>
      <c r="AE83" s="172"/>
      <c r="AF83" s="172"/>
      <c r="AG83" s="172"/>
      <c r="AH83" s="172"/>
      <c r="AI83" s="172"/>
    </row>
    <row r="84" spans="1:35" s="100" customFormat="1" ht="12" customHeight="1" x14ac:dyDescent="0.2">
      <c r="A84" s="97"/>
      <c r="B84" s="98"/>
      <c r="C84" s="96" t="s">
        <v>12</v>
      </c>
      <c r="D84" s="97"/>
      <c r="E84" s="97"/>
      <c r="F84" s="97"/>
      <c r="G84" s="97"/>
      <c r="H84" s="97"/>
      <c r="I84" s="97"/>
      <c r="J84" s="97"/>
      <c r="K84" s="97"/>
      <c r="L84" s="99"/>
      <c r="Q84" s="189"/>
      <c r="R84" s="172"/>
      <c r="S84" s="232"/>
      <c r="T84" s="97"/>
      <c r="U84" s="97"/>
      <c r="AD84" s="172"/>
      <c r="AE84" s="172"/>
      <c r="AF84" s="172"/>
      <c r="AG84" s="172"/>
      <c r="AH84" s="172"/>
      <c r="AI84" s="172"/>
    </row>
    <row r="85" spans="1:35" s="100" customFormat="1" ht="16.5" customHeight="1" x14ac:dyDescent="0.2">
      <c r="A85" s="97"/>
      <c r="B85" s="98"/>
      <c r="C85" s="97"/>
      <c r="D85" s="97"/>
      <c r="E85" s="317" t="str">
        <f>E7</f>
        <v xml:space="preserve">Obnova miestnej cesty </v>
      </c>
      <c r="F85" s="318"/>
      <c r="G85" s="318"/>
      <c r="H85" s="318"/>
      <c r="I85" s="97"/>
      <c r="J85" s="97"/>
      <c r="K85" s="97"/>
      <c r="L85" s="99"/>
      <c r="Q85" s="189"/>
      <c r="R85" s="172"/>
      <c r="S85" s="232"/>
      <c r="T85" s="97"/>
      <c r="U85" s="97"/>
      <c r="AD85" s="172"/>
      <c r="AE85" s="172"/>
      <c r="AF85" s="172"/>
      <c r="AG85" s="172"/>
      <c r="AH85" s="172"/>
      <c r="AI85" s="172"/>
    </row>
    <row r="86" spans="1:35" s="100" customFormat="1" ht="12" customHeight="1" x14ac:dyDescent="0.2">
      <c r="A86" s="97"/>
      <c r="B86" s="98"/>
      <c r="C86" s="96" t="s">
        <v>83</v>
      </c>
      <c r="D86" s="97"/>
      <c r="E86" s="97"/>
      <c r="F86" s="97"/>
      <c r="G86" s="97"/>
      <c r="H86" s="97"/>
      <c r="I86" s="97"/>
      <c r="J86" s="97"/>
      <c r="K86" s="97"/>
      <c r="L86" s="99"/>
      <c r="Q86" s="189"/>
      <c r="R86" s="172"/>
      <c r="S86" s="232"/>
      <c r="T86" s="97"/>
      <c r="U86" s="97"/>
      <c r="AD86" s="172"/>
      <c r="AE86" s="172"/>
      <c r="AF86" s="172"/>
      <c r="AG86" s="172"/>
      <c r="AH86" s="172"/>
      <c r="AI86" s="172"/>
    </row>
    <row r="87" spans="1:35" s="100" customFormat="1" ht="16.5" customHeight="1" x14ac:dyDescent="0.2">
      <c r="A87" s="97"/>
      <c r="B87" s="98"/>
      <c r="C87" s="97"/>
      <c r="D87" s="97"/>
      <c r="E87" s="315" t="str">
        <f>E9</f>
        <v xml:space="preserve">ulica Dolnohorská 1. etapa </v>
      </c>
      <c r="F87" s="316"/>
      <c r="G87" s="316"/>
      <c r="H87" s="316"/>
      <c r="I87" s="97"/>
      <c r="J87" s="97"/>
      <c r="K87" s="97"/>
      <c r="L87" s="99"/>
      <c r="Q87" s="189"/>
      <c r="R87" s="172"/>
      <c r="S87" s="232"/>
      <c r="T87" s="97"/>
      <c r="U87" s="97"/>
      <c r="AD87" s="172"/>
      <c r="AE87" s="172"/>
      <c r="AF87" s="172"/>
      <c r="AG87" s="172"/>
      <c r="AH87" s="172"/>
      <c r="AI87" s="172"/>
    </row>
    <row r="88" spans="1:35" s="100" customFormat="1" ht="6.95" customHeight="1" x14ac:dyDescent="0.2">
      <c r="A88" s="97"/>
      <c r="B88" s="98"/>
      <c r="C88" s="97"/>
      <c r="D88" s="97"/>
      <c r="E88" s="97"/>
      <c r="F88" s="97"/>
      <c r="G88" s="97"/>
      <c r="H88" s="97"/>
      <c r="I88" s="97"/>
      <c r="J88" s="97"/>
      <c r="K88" s="97"/>
      <c r="L88" s="99"/>
      <c r="Q88" s="189"/>
      <c r="R88" s="172"/>
      <c r="S88" s="232"/>
      <c r="T88" s="97"/>
      <c r="U88" s="97"/>
      <c r="AD88" s="172"/>
      <c r="AE88" s="172"/>
      <c r="AF88" s="172"/>
      <c r="AG88" s="172"/>
      <c r="AH88" s="172"/>
      <c r="AI88" s="172"/>
    </row>
    <row r="89" spans="1:35" s="100" customFormat="1" ht="12" customHeight="1" x14ac:dyDescent="0.2">
      <c r="A89" s="97"/>
      <c r="B89" s="98"/>
      <c r="C89" s="96" t="s">
        <v>16</v>
      </c>
      <c r="D89" s="97"/>
      <c r="E89" s="97"/>
      <c r="F89" s="101" t="str">
        <f>F12</f>
        <v>Nitra, k.ú. Zobor</v>
      </c>
      <c r="G89" s="97"/>
      <c r="H89" s="97"/>
      <c r="I89" s="96" t="s">
        <v>18</v>
      </c>
      <c r="J89" s="102" t="str">
        <f>IF(J12="","",J12)</f>
        <v/>
      </c>
      <c r="K89" s="97"/>
      <c r="L89" s="99"/>
      <c r="Q89" s="189"/>
      <c r="R89" s="172"/>
      <c r="S89" s="232"/>
      <c r="T89" s="97"/>
      <c r="U89" s="97"/>
      <c r="AD89" s="172"/>
      <c r="AE89" s="172"/>
      <c r="AF89" s="172"/>
      <c r="AG89" s="172"/>
      <c r="AH89" s="172"/>
      <c r="AI89" s="172"/>
    </row>
    <row r="90" spans="1:35" s="100" customFormat="1" ht="6.95" customHeight="1" x14ac:dyDescent="0.2">
      <c r="A90" s="97"/>
      <c r="B90" s="98"/>
      <c r="C90" s="97"/>
      <c r="D90" s="97"/>
      <c r="E90" s="97"/>
      <c r="F90" s="97"/>
      <c r="G90" s="97"/>
      <c r="H90" s="97"/>
      <c r="I90" s="97"/>
      <c r="J90" s="97"/>
      <c r="K90" s="97"/>
      <c r="L90" s="99"/>
      <c r="Q90" s="189"/>
      <c r="R90" s="172"/>
      <c r="S90" s="232"/>
      <c r="T90" s="97"/>
      <c r="U90" s="97"/>
      <c r="AD90" s="172"/>
      <c r="AE90" s="172"/>
      <c r="AF90" s="172"/>
      <c r="AG90" s="172"/>
      <c r="AH90" s="172"/>
      <c r="AI90" s="172"/>
    </row>
    <row r="91" spans="1:35" s="100" customFormat="1" ht="15.2" customHeight="1" x14ac:dyDescent="0.2">
      <c r="A91" s="97"/>
      <c r="B91" s="98"/>
      <c r="C91" s="96" t="s">
        <v>20</v>
      </c>
      <c r="D91" s="97"/>
      <c r="E91" s="97"/>
      <c r="F91" s="101" t="str">
        <f>F15</f>
        <v>Mesto Nitra, Štefánikova trieda 60,  950 06 Nitra</v>
      </c>
      <c r="G91" s="97"/>
      <c r="H91" s="97"/>
      <c r="I91" s="96" t="s">
        <v>26</v>
      </c>
      <c r="J91" s="195">
        <f>E23</f>
        <v>0</v>
      </c>
      <c r="K91" s="97"/>
      <c r="L91" s="99"/>
      <c r="Q91" s="189"/>
      <c r="R91" s="172"/>
      <c r="S91" s="232"/>
      <c r="T91" s="97"/>
      <c r="U91" s="97"/>
      <c r="AD91" s="172"/>
      <c r="AE91" s="172"/>
      <c r="AF91" s="172"/>
      <c r="AG91" s="172"/>
      <c r="AH91" s="172"/>
      <c r="AI91" s="172"/>
    </row>
    <row r="92" spans="1:35" s="100" customFormat="1" ht="15.2" customHeight="1" x14ac:dyDescent="0.2">
      <c r="A92" s="97"/>
      <c r="B92" s="98"/>
      <c r="C92" s="96" t="s">
        <v>24</v>
      </c>
      <c r="D92" s="97"/>
      <c r="E92" s="97"/>
      <c r="F92" s="101" t="str">
        <f>IF(E18="","",E18)</f>
        <v xml:space="preserve"> </v>
      </c>
      <c r="G92" s="97"/>
      <c r="H92" s="97"/>
      <c r="I92" s="96" t="s">
        <v>30</v>
      </c>
      <c r="J92" s="132" t="str">
        <f>E24</f>
        <v xml:space="preserve"> </v>
      </c>
      <c r="K92" s="97"/>
      <c r="L92" s="99"/>
      <c r="Q92" s="189"/>
      <c r="R92" s="172"/>
      <c r="S92" s="232"/>
      <c r="T92" s="97"/>
      <c r="U92" s="97"/>
      <c r="AD92" s="172"/>
      <c r="AE92" s="172"/>
      <c r="AF92" s="172"/>
      <c r="AG92" s="172"/>
      <c r="AH92" s="172"/>
      <c r="AI92" s="172"/>
    </row>
    <row r="93" spans="1:35" s="100" customFormat="1" ht="10.35" customHeight="1" x14ac:dyDescent="0.2">
      <c r="A93" s="97"/>
      <c r="B93" s="98"/>
      <c r="C93" s="97"/>
      <c r="D93" s="97"/>
      <c r="E93" s="97"/>
      <c r="F93" s="97"/>
      <c r="G93" s="97"/>
      <c r="H93" s="97"/>
      <c r="I93" s="97"/>
      <c r="J93" s="97"/>
      <c r="K93" s="97"/>
      <c r="L93" s="99"/>
      <c r="Q93" s="189"/>
      <c r="R93" s="172"/>
      <c r="S93" s="232"/>
      <c r="T93" s="97"/>
      <c r="U93" s="97"/>
      <c r="AD93" s="172"/>
      <c r="AE93" s="172"/>
      <c r="AF93" s="172"/>
      <c r="AG93" s="172"/>
      <c r="AH93" s="172"/>
      <c r="AI93" s="172"/>
    </row>
    <row r="94" spans="1:35" s="100" customFormat="1" ht="29.25" customHeight="1" x14ac:dyDescent="0.2">
      <c r="A94" s="97"/>
      <c r="B94" s="98"/>
      <c r="C94" s="133" t="s">
        <v>85</v>
      </c>
      <c r="D94" s="114"/>
      <c r="E94" s="114"/>
      <c r="F94" s="114"/>
      <c r="G94" s="114"/>
      <c r="H94" s="114"/>
      <c r="I94" s="114"/>
      <c r="J94" s="134" t="s">
        <v>86</v>
      </c>
      <c r="K94" s="114"/>
      <c r="L94" s="99"/>
      <c r="Q94" s="189"/>
      <c r="R94" s="172"/>
      <c r="S94" s="232"/>
      <c r="T94" s="97"/>
      <c r="U94" s="97"/>
      <c r="AD94" s="172"/>
      <c r="AE94" s="172"/>
      <c r="AF94" s="172"/>
      <c r="AG94" s="172"/>
      <c r="AH94" s="172"/>
      <c r="AI94" s="172"/>
    </row>
    <row r="95" spans="1:35" s="100" customFormat="1" ht="10.35" customHeight="1" x14ac:dyDescent="0.2">
      <c r="A95" s="97"/>
      <c r="B95" s="98"/>
      <c r="C95" s="97"/>
      <c r="D95" s="97"/>
      <c r="E95" s="97"/>
      <c r="F95" s="97"/>
      <c r="G95" s="97"/>
      <c r="H95" s="97"/>
      <c r="I95" s="97"/>
      <c r="J95" s="97"/>
      <c r="K95" s="97"/>
      <c r="L95" s="99"/>
      <c r="Q95" s="189"/>
      <c r="R95" s="172"/>
      <c r="S95" s="232"/>
      <c r="T95" s="97"/>
      <c r="U95" s="97"/>
      <c r="AD95" s="172"/>
      <c r="AE95" s="172"/>
      <c r="AF95" s="172"/>
      <c r="AG95" s="172"/>
      <c r="AH95" s="172"/>
      <c r="AI95" s="172"/>
    </row>
    <row r="96" spans="1:35" s="100" customFormat="1" ht="22.9" customHeight="1" x14ac:dyDescent="0.2">
      <c r="A96" s="97"/>
      <c r="B96" s="98"/>
      <c r="C96" s="135" t="s">
        <v>87</v>
      </c>
      <c r="D96" s="97"/>
      <c r="E96" s="97"/>
      <c r="F96" s="97"/>
      <c r="G96" s="97"/>
      <c r="H96" s="97"/>
      <c r="I96" s="97"/>
      <c r="J96" s="109">
        <f>J123</f>
        <v>0</v>
      </c>
      <c r="K96" s="97"/>
      <c r="L96" s="99"/>
      <c r="Q96" s="189"/>
      <c r="R96" s="172"/>
      <c r="S96" s="232"/>
      <c r="T96" s="97"/>
      <c r="U96" s="97"/>
      <c r="Z96" s="90"/>
      <c r="AD96" s="172"/>
      <c r="AE96" s="172"/>
      <c r="AF96" s="172"/>
      <c r="AG96" s="172"/>
      <c r="AH96" s="172"/>
      <c r="AI96" s="172"/>
    </row>
    <row r="97" spans="1:35" s="136" customFormat="1" ht="24.95" customHeight="1" x14ac:dyDescent="0.2">
      <c r="B97" s="137"/>
      <c r="D97" s="138" t="s">
        <v>88</v>
      </c>
      <c r="E97" s="139"/>
      <c r="F97" s="139"/>
      <c r="G97" s="139"/>
      <c r="H97" s="139"/>
      <c r="I97" s="139"/>
      <c r="J97" s="140">
        <f>J124</f>
        <v>0</v>
      </c>
      <c r="L97" s="137"/>
      <c r="Q97" s="191"/>
      <c r="R97" s="237"/>
      <c r="S97" s="243"/>
      <c r="AD97" s="237"/>
      <c r="AE97" s="237"/>
      <c r="AF97" s="237"/>
      <c r="AG97" s="237"/>
      <c r="AH97" s="237"/>
      <c r="AI97" s="237"/>
    </row>
    <row r="98" spans="1:35" s="136" customFormat="1" ht="24.95" customHeight="1" x14ac:dyDescent="0.2">
      <c r="B98" s="137"/>
      <c r="D98" s="143" t="s">
        <v>177</v>
      </c>
      <c r="E98" s="144"/>
      <c r="F98" s="144"/>
      <c r="G98" s="144"/>
      <c r="H98" s="144"/>
      <c r="I98" s="144"/>
      <c r="J98" s="145">
        <f>J125</f>
        <v>0</v>
      </c>
      <c r="L98" s="137"/>
      <c r="Q98" s="191"/>
      <c r="R98" s="237"/>
      <c r="S98" s="243"/>
      <c r="AD98" s="237"/>
      <c r="AE98" s="237"/>
      <c r="AF98" s="237"/>
      <c r="AG98" s="237"/>
      <c r="AH98" s="237"/>
      <c r="AI98" s="237"/>
    </row>
    <row r="99" spans="1:35" s="141" customFormat="1" ht="19.899999999999999" customHeight="1" x14ac:dyDescent="0.2">
      <c r="B99" s="142"/>
      <c r="D99" s="143" t="s">
        <v>89</v>
      </c>
      <c r="E99" s="144"/>
      <c r="F99" s="144"/>
      <c r="G99" s="144"/>
      <c r="H99" s="144"/>
      <c r="I99" s="144"/>
      <c r="J99" s="145">
        <f>J129</f>
        <v>0</v>
      </c>
      <c r="L99" s="142"/>
      <c r="Q99" s="192"/>
      <c r="R99" s="238"/>
      <c r="S99" s="244"/>
      <c r="AD99" s="238"/>
      <c r="AE99" s="238"/>
      <c r="AF99" s="238"/>
      <c r="AG99" s="238"/>
      <c r="AH99" s="238"/>
      <c r="AI99" s="238"/>
    </row>
    <row r="100" spans="1:35" s="141" customFormat="1" ht="19.899999999999999" customHeight="1" x14ac:dyDescent="0.2">
      <c r="B100" s="142"/>
      <c r="D100" s="143" t="s">
        <v>90</v>
      </c>
      <c r="E100" s="144"/>
      <c r="F100" s="144"/>
      <c r="G100" s="144"/>
      <c r="H100" s="144"/>
      <c r="I100" s="144"/>
      <c r="J100" s="145">
        <f>J135</f>
        <v>0</v>
      </c>
      <c r="L100" s="142"/>
      <c r="Q100" s="192"/>
      <c r="R100" s="238"/>
      <c r="S100" s="244"/>
      <c r="AD100" s="238"/>
      <c r="AE100" s="238"/>
      <c r="AF100" s="238"/>
      <c r="AG100" s="238"/>
      <c r="AH100" s="238"/>
      <c r="AI100" s="238"/>
    </row>
    <row r="101" spans="1:35" s="141" customFormat="1" ht="19.899999999999999" customHeight="1" x14ac:dyDescent="0.2">
      <c r="B101" s="142"/>
      <c r="D101" s="143" t="s">
        <v>173</v>
      </c>
      <c r="E101" s="144"/>
      <c r="F101" s="144"/>
      <c r="G101" s="144"/>
      <c r="H101" s="144"/>
      <c r="I101" s="144"/>
      <c r="J101" s="145">
        <f>J145</f>
        <v>0</v>
      </c>
      <c r="L101" s="142"/>
      <c r="Q101" s="192"/>
      <c r="R101" s="238"/>
      <c r="S101" s="244"/>
      <c r="AD101" s="238"/>
      <c r="AE101" s="238"/>
      <c r="AF101" s="238"/>
      <c r="AG101" s="238"/>
      <c r="AH101" s="238"/>
      <c r="AI101" s="238"/>
    </row>
    <row r="102" spans="1:35" s="141" customFormat="1" ht="19.899999999999999" customHeight="1" x14ac:dyDescent="0.2">
      <c r="B102" s="142"/>
      <c r="D102" s="143" t="s">
        <v>91</v>
      </c>
      <c r="E102" s="144"/>
      <c r="F102" s="144"/>
      <c r="G102" s="144"/>
      <c r="H102" s="144"/>
      <c r="I102" s="144"/>
      <c r="J102" s="145">
        <f>J146</f>
        <v>0</v>
      </c>
      <c r="L102" s="142"/>
      <c r="Q102" s="192"/>
      <c r="R102" s="238"/>
      <c r="S102" s="244"/>
      <c r="AD102" s="238"/>
      <c r="AE102" s="238"/>
      <c r="AF102" s="238"/>
      <c r="AG102" s="238"/>
      <c r="AH102" s="238"/>
      <c r="AI102" s="238"/>
    </row>
    <row r="103" spans="1:35" s="141" customFormat="1" ht="19.899999999999999" customHeight="1" x14ac:dyDescent="0.2">
      <c r="B103" s="142"/>
      <c r="D103" s="143" t="s">
        <v>92</v>
      </c>
      <c r="E103" s="144"/>
      <c r="F103" s="144"/>
      <c r="G103" s="144"/>
      <c r="H103" s="144"/>
      <c r="I103" s="144"/>
      <c r="J103" s="145">
        <f>J159</f>
        <v>0</v>
      </c>
      <c r="L103" s="142"/>
      <c r="Q103" s="192"/>
      <c r="R103" s="238"/>
      <c r="S103" s="244"/>
      <c r="AD103" s="238"/>
      <c r="AE103" s="238"/>
      <c r="AF103" s="238"/>
      <c r="AG103" s="238"/>
      <c r="AH103" s="238"/>
      <c r="AI103" s="238"/>
    </row>
    <row r="104" spans="1:35" s="141" customFormat="1" ht="19.899999999999999" customHeight="1" x14ac:dyDescent="0.2">
      <c r="B104" s="142"/>
      <c r="D104" s="143" t="s">
        <v>205</v>
      </c>
      <c r="E104" s="144"/>
      <c r="F104" s="144"/>
      <c r="G104" s="144"/>
      <c r="H104" s="144"/>
      <c r="I104" s="144"/>
      <c r="J104" s="145">
        <f>J160</f>
        <v>0</v>
      </c>
      <c r="L104" s="142"/>
      <c r="Q104" s="192"/>
      <c r="R104" s="238"/>
      <c r="S104" s="244"/>
      <c r="AD104" s="238"/>
      <c r="AE104" s="238"/>
      <c r="AF104" s="238"/>
      <c r="AG104" s="238"/>
      <c r="AH104" s="238"/>
      <c r="AI104" s="238"/>
    </row>
    <row r="105" spans="1:35" s="100" customFormat="1" ht="6.95" customHeight="1" x14ac:dyDescent="0.2">
      <c r="A105" s="97"/>
      <c r="B105" s="128"/>
      <c r="C105" s="129"/>
      <c r="D105" s="129"/>
      <c r="E105" s="129"/>
      <c r="F105" s="129"/>
      <c r="G105" s="129"/>
      <c r="H105" s="129"/>
      <c r="I105" s="129"/>
      <c r="J105" s="129"/>
      <c r="K105" s="129"/>
      <c r="L105" s="99"/>
      <c r="Q105" s="189"/>
      <c r="R105" s="172"/>
      <c r="S105" s="232"/>
      <c r="T105" s="97"/>
      <c r="U105" s="97"/>
      <c r="AD105" s="172"/>
      <c r="AE105" s="172"/>
      <c r="AF105" s="172"/>
      <c r="AG105" s="172"/>
      <c r="AH105" s="172"/>
      <c r="AI105" s="172"/>
    </row>
    <row r="109" spans="1:35" s="100" customFormat="1" ht="6.95" customHeight="1" x14ac:dyDescent="0.2">
      <c r="A109" s="97"/>
      <c r="B109" s="130"/>
      <c r="C109" s="131"/>
      <c r="D109" s="131"/>
      <c r="E109" s="131"/>
      <c r="F109" s="131"/>
      <c r="G109" s="131"/>
      <c r="H109" s="131"/>
      <c r="I109" s="131"/>
      <c r="J109" s="131"/>
      <c r="K109" s="131"/>
      <c r="L109" s="99"/>
      <c r="Q109" s="189"/>
      <c r="R109" s="172"/>
      <c r="S109" s="232"/>
      <c r="T109" s="97"/>
      <c r="U109" s="97"/>
      <c r="AD109" s="172"/>
      <c r="AE109" s="172"/>
      <c r="AF109" s="172"/>
      <c r="AG109" s="172"/>
      <c r="AH109" s="172"/>
      <c r="AI109" s="172"/>
    </row>
    <row r="110" spans="1:35" s="100" customFormat="1" ht="24.95" customHeight="1" x14ac:dyDescent="0.2">
      <c r="A110" s="97"/>
      <c r="B110" s="98"/>
      <c r="C110" s="94" t="s">
        <v>93</v>
      </c>
      <c r="D110" s="97"/>
      <c r="E110" s="97"/>
      <c r="F110" s="97"/>
      <c r="G110" s="97"/>
      <c r="H110" s="97"/>
      <c r="I110" s="97"/>
      <c r="J110" s="97"/>
      <c r="K110" s="97"/>
      <c r="L110" s="99"/>
      <c r="Q110" s="189"/>
      <c r="R110" s="172"/>
      <c r="S110" s="232"/>
      <c r="T110" s="97"/>
      <c r="U110" s="97"/>
      <c r="AD110" s="172"/>
      <c r="AE110" s="172"/>
      <c r="AF110" s="172"/>
      <c r="AG110" s="172"/>
      <c r="AH110" s="172"/>
      <c r="AI110" s="172"/>
    </row>
    <row r="111" spans="1:35" s="100" customFormat="1" ht="6.95" customHeight="1" x14ac:dyDescent="0.2">
      <c r="A111" s="97"/>
      <c r="B111" s="98"/>
      <c r="C111" s="97"/>
      <c r="D111" s="97"/>
      <c r="E111" s="97"/>
      <c r="F111" s="97"/>
      <c r="G111" s="97"/>
      <c r="H111" s="97"/>
      <c r="I111" s="97"/>
      <c r="J111" s="97"/>
      <c r="K111" s="97"/>
      <c r="L111" s="99"/>
      <c r="Q111" s="189"/>
      <c r="R111" s="172"/>
      <c r="S111" s="232"/>
      <c r="T111" s="97"/>
      <c r="U111" s="97"/>
      <c r="AD111" s="172"/>
      <c r="AE111" s="172"/>
      <c r="AF111" s="172"/>
      <c r="AG111" s="172"/>
      <c r="AH111" s="172"/>
      <c r="AI111" s="172"/>
    </row>
    <row r="112" spans="1:35" s="100" customFormat="1" ht="12" customHeight="1" x14ac:dyDescent="0.2">
      <c r="A112" s="97"/>
      <c r="B112" s="98"/>
      <c r="C112" s="96" t="s">
        <v>12</v>
      </c>
      <c r="D112" s="97"/>
      <c r="E112" s="97"/>
      <c r="F112" s="97"/>
      <c r="G112" s="97"/>
      <c r="H112" s="97"/>
      <c r="I112" s="97"/>
      <c r="J112" s="97"/>
      <c r="K112" s="97"/>
      <c r="L112" s="99"/>
      <c r="Q112" s="189"/>
      <c r="R112" s="172"/>
      <c r="S112" s="232"/>
      <c r="T112" s="97"/>
      <c r="U112" s="97"/>
      <c r="AD112" s="172"/>
      <c r="AE112" s="172"/>
      <c r="AF112" s="172"/>
      <c r="AG112" s="172"/>
      <c r="AH112" s="172"/>
      <c r="AI112" s="172"/>
    </row>
    <row r="113" spans="1:37" s="100" customFormat="1" ht="16.5" customHeight="1" x14ac:dyDescent="0.2">
      <c r="A113" s="97"/>
      <c r="B113" s="98"/>
      <c r="C113" s="97"/>
      <c r="D113" s="97"/>
      <c r="E113" s="317" t="str">
        <f>E7</f>
        <v xml:space="preserve">Obnova miestnej cesty </v>
      </c>
      <c r="F113" s="318"/>
      <c r="G113" s="318"/>
      <c r="H113" s="318"/>
      <c r="I113" s="97"/>
      <c r="J113" s="97"/>
      <c r="K113" s="97"/>
      <c r="L113" s="99"/>
      <c r="Q113" s="189"/>
      <c r="R113" s="172"/>
      <c r="S113" s="232"/>
      <c r="T113" s="97"/>
      <c r="U113" s="97"/>
      <c r="AD113" s="172"/>
      <c r="AE113" s="172"/>
      <c r="AF113" s="172"/>
      <c r="AG113" s="172"/>
      <c r="AH113" s="172"/>
      <c r="AI113" s="172"/>
    </row>
    <row r="114" spans="1:37" s="100" customFormat="1" ht="12" customHeight="1" x14ac:dyDescent="0.2">
      <c r="A114" s="97"/>
      <c r="B114" s="98"/>
      <c r="C114" s="96" t="s">
        <v>83</v>
      </c>
      <c r="D114" s="97"/>
      <c r="E114" s="97"/>
      <c r="F114" s="97"/>
      <c r="G114" s="97"/>
      <c r="H114" s="97"/>
      <c r="I114" s="97"/>
      <c r="J114" s="97"/>
      <c r="K114" s="97"/>
      <c r="L114" s="99"/>
      <c r="Q114" s="189"/>
      <c r="R114" s="172"/>
      <c r="S114" s="232"/>
      <c r="T114" s="97"/>
      <c r="U114" s="97"/>
      <c r="AD114" s="172"/>
      <c r="AE114" s="172"/>
      <c r="AF114" s="172"/>
      <c r="AG114" s="172"/>
      <c r="AH114" s="172"/>
      <c r="AI114" s="172"/>
    </row>
    <row r="115" spans="1:37" s="100" customFormat="1" ht="16.5" customHeight="1" x14ac:dyDescent="0.2">
      <c r="A115" s="97"/>
      <c r="B115" s="98"/>
      <c r="C115" s="97"/>
      <c r="D115" s="97"/>
      <c r="E115" s="315" t="str">
        <f>E9</f>
        <v xml:space="preserve">ulica Dolnohorská 1. etapa </v>
      </c>
      <c r="F115" s="316"/>
      <c r="G115" s="316"/>
      <c r="H115" s="316"/>
      <c r="I115" s="97"/>
      <c r="J115" s="97"/>
      <c r="K115" s="97"/>
      <c r="L115" s="99"/>
      <c r="Q115" s="189"/>
      <c r="R115" s="172"/>
      <c r="S115" s="232"/>
      <c r="T115" s="97"/>
      <c r="U115" s="97"/>
      <c r="AD115" s="172"/>
      <c r="AE115" s="172"/>
      <c r="AF115" s="172"/>
      <c r="AG115" s="172"/>
      <c r="AH115" s="172"/>
      <c r="AI115" s="172"/>
    </row>
    <row r="116" spans="1:37" s="100" customFormat="1" ht="6.95" customHeight="1" x14ac:dyDescent="0.2">
      <c r="A116" s="97"/>
      <c r="B116" s="98"/>
      <c r="C116" s="97"/>
      <c r="D116" s="97"/>
      <c r="E116" s="97"/>
      <c r="F116" s="97"/>
      <c r="G116" s="97"/>
      <c r="H116" s="97"/>
      <c r="I116" s="97"/>
      <c r="J116" s="97"/>
      <c r="K116" s="97"/>
      <c r="L116" s="99"/>
      <c r="Q116" s="189"/>
      <c r="R116" s="172"/>
      <c r="S116" s="232"/>
      <c r="T116" s="97"/>
      <c r="U116" s="97"/>
      <c r="AD116" s="172"/>
      <c r="AE116" s="172"/>
      <c r="AF116" s="172"/>
      <c r="AG116" s="172"/>
      <c r="AH116" s="172"/>
      <c r="AI116" s="172"/>
    </row>
    <row r="117" spans="1:37" s="100" customFormat="1" ht="12" customHeight="1" x14ac:dyDescent="0.2">
      <c r="A117" s="97"/>
      <c r="B117" s="98"/>
      <c r="C117" s="96" t="s">
        <v>16</v>
      </c>
      <c r="D117" s="97"/>
      <c r="E117" s="97"/>
      <c r="F117" s="101" t="str">
        <f>F12</f>
        <v>Nitra, k.ú. Zobor</v>
      </c>
      <c r="G117" s="97"/>
      <c r="H117" s="97"/>
      <c r="I117" s="96" t="s">
        <v>18</v>
      </c>
      <c r="J117" s="102" t="str">
        <f>IF(J12="","",J12)</f>
        <v/>
      </c>
      <c r="K117" s="97"/>
      <c r="L117" s="99"/>
      <c r="Q117" s="189"/>
      <c r="R117" s="172"/>
      <c r="S117" s="232"/>
      <c r="T117" s="97"/>
      <c r="U117" s="97"/>
      <c r="AD117" s="172"/>
      <c r="AE117" s="172"/>
      <c r="AF117" s="172"/>
      <c r="AG117" s="172"/>
      <c r="AH117" s="172"/>
      <c r="AI117" s="172"/>
    </row>
    <row r="118" spans="1:37" s="100" customFormat="1" ht="6.95" customHeight="1" x14ac:dyDescent="0.2">
      <c r="A118" s="97"/>
      <c r="B118" s="98"/>
      <c r="C118" s="97"/>
      <c r="D118" s="97"/>
      <c r="E118" s="97"/>
      <c r="F118" s="97"/>
      <c r="G118" s="97"/>
      <c r="H118" s="97"/>
      <c r="I118" s="97"/>
      <c r="J118" s="97"/>
      <c r="K118" s="97"/>
      <c r="L118" s="99"/>
      <c r="Q118" s="189"/>
      <c r="R118" s="172"/>
      <c r="S118" s="232"/>
      <c r="T118" s="97"/>
      <c r="U118" s="97"/>
      <c r="AD118" s="172"/>
      <c r="AE118" s="172"/>
      <c r="AF118" s="172"/>
      <c r="AG118" s="172"/>
      <c r="AH118" s="172"/>
      <c r="AI118" s="172"/>
    </row>
    <row r="119" spans="1:37" s="100" customFormat="1" ht="15.2" customHeight="1" x14ac:dyDescent="0.2">
      <c r="A119" s="97"/>
      <c r="B119" s="98"/>
      <c r="C119" s="96" t="s">
        <v>20</v>
      </c>
      <c r="D119" s="97"/>
      <c r="E119" s="97"/>
      <c r="F119" s="101" t="str">
        <f>F15</f>
        <v>Mesto Nitra, Štefánikova trieda 60,  950 06 Nitra</v>
      </c>
      <c r="G119" s="97"/>
      <c r="H119" s="97"/>
      <c r="I119" s="96" t="s">
        <v>26</v>
      </c>
      <c r="J119" s="132">
        <f>E21</f>
        <v>0</v>
      </c>
      <c r="K119" s="97"/>
      <c r="L119" s="99"/>
      <c r="Q119" s="189"/>
      <c r="R119" s="172"/>
      <c r="S119" s="232"/>
      <c r="T119" s="97"/>
      <c r="U119" s="97"/>
      <c r="AD119" s="172"/>
      <c r="AE119" s="172"/>
      <c r="AF119" s="172"/>
      <c r="AG119" s="172"/>
      <c r="AH119" s="172"/>
      <c r="AI119" s="172"/>
    </row>
    <row r="120" spans="1:37" s="100" customFormat="1" ht="15.2" customHeight="1" x14ac:dyDescent="0.2">
      <c r="A120" s="97"/>
      <c r="B120" s="98"/>
      <c r="C120" s="96" t="s">
        <v>24</v>
      </c>
      <c r="D120" s="97"/>
      <c r="E120" s="97"/>
      <c r="F120" s="101" t="str">
        <f>IF(E18="","",E18)</f>
        <v xml:space="preserve"> </v>
      </c>
      <c r="G120" s="97"/>
      <c r="H120" s="97"/>
      <c r="I120" s="96" t="s">
        <v>30</v>
      </c>
      <c r="J120" s="132" t="str">
        <f>E24</f>
        <v xml:space="preserve"> </v>
      </c>
      <c r="K120" s="97"/>
      <c r="L120" s="99"/>
      <c r="Q120" s="189"/>
      <c r="R120" s="172"/>
      <c r="S120" s="232"/>
      <c r="T120" s="97"/>
      <c r="U120" s="97"/>
      <c r="AD120" s="172"/>
      <c r="AE120" s="172"/>
      <c r="AF120" s="172"/>
      <c r="AG120" s="172"/>
      <c r="AH120" s="172"/>
      <c r="AI120" s="172"/>
    </row>
    <row r="121" spans="1:37" s="100" customFormat="1" ht="10.35" customHeight="1" x14ac:dyDescent="0.2">
      <c r="A121" s="97"/>
      <c r="B121" s="98"/>
      <c r="C121" s="97"/>
      <c r="D121" s="97"/>
      <c r="E121" s="97"/>
      <c r="F121" s="97"/>
      <c r="G121" s="97"/>
      <c r="H121" s="97"/>
      <c r="I121" s="97"/>
      <c r="J121" s="97"/>
      <c r="K121" s="97"/>
      <c r="L121" s="99"/>
      <c r="Q121" s="189"/>
      <c r="R121" s="172"/>
      <c r="S121" s="232"/>
      <c r="T121" s="97"/>
      <c r="U121" s="97"/>
      <c r="AD121" s="172"/>
      <c r="AE121" s="172"/>
      <c r="AF121" s="172"/>
      <c r="AG121" s="172"/>
      <c r="AH121" s="172"/>
      <c r="AI121" s="172"/>
    </row>
    <row r="122" spans="1:37" s="88" customFormat="1" ht="29.25" customHeight="1" x14ac:dyDescent="0.2">
      <c r="A122" s="78"/>
      <c r="B122" s="79"/>
      <c r="C122" s="80" t="s">
        <v>94</v>
      </c>
      <c r="D122" s="81" t="s">
        <v>57</v>
      </c>
      <c r="E122" s="81" t="s">
        <v>53</v>
      </c>
      <c r="F122" s="81" t="s">
        <v>54</v>
      </c>
      <c r="G122" s="81" t="s">
        <v>95</v>
      </c>
      <c r="H122" s="81" t="s">
        <v>96</v>
      </c>
      <c r="I122" s="81" t="s">
        <v>97</v>
      </c>
      <c r="J122" s="82" t="s">
        <v>86</v>
      </c>
      <c r="K122" s="83" t="s">
        <v>98</v>
      </c>
      <c r="L122" s="84"/>
      <c r="M122" s="85" t="s">
        <v>1</v>
      </c>
      <c r="N122" s="86" t="s">
        <v>36</v>
      </c>
      <c r="O122" s="86" t="s">
        <v>99</v>
      </c>
      <c r="P122" s="86" t="s">
        <v>100</v>
      </c>
      <c r="Q122" s="193" t="s">
        <v>101</v>
      </c>
      <c r="R122" s="239" t="s">
        <v>102</v>
      </c>
      <c r="S122" s="245" t="s">
        <v>103</v>
      </c>
      <c r="T122" s="87" t="s">
        <v>104</v>
      </c>
      <c r="U122" s="78"/>
      <c r="AD122" s="275"/>
      <c r="AE122" s="275"/>
      <c r="AF122" s="275"/>
      <c r="AG122" s="275"/>
      <c r="AH122" s="275"/>
      <c r="AI122" s="275"/>
    </row>
    <row r="123" spans="1:37" s="100" customFormat="1" ht="22.9" customHeight="1" x14ac:dyDescent="0.25">
      <c r="A123" s="97"/>
      <c r="B123" s="98"/>
      <c r="C123" s="146" t="s">
        <v>87</v>
      </c>
      <c r="D123" s="97"/>
      <c r="E123" s="97"/>
      <c r="F123" s="97"/>
      <c r="G123" s="97"/>
      <c r="H123" s="97"/>
      <c r="I123" s="97"/>
      <c r="J123" s="198">
        <f>J124</f>
        <v>0</v>
      </c>
      <c r="K123" s="97"/>
      <c r="L123" s="98"/>
      <c r="M123" s="147"/>
      <c r="N123" s="256"/>
      <c r="O123" s="256"/>
      <c r="P123" s="257" t="e">
        <f>P124+#REF!</f>
        <v>#REF!</v>
      </c>
      <c r="Q123" s="233"/>
      <c r="R123" s="240">
        <f>R124</f>
        <v>224.47555999999997</v>
      </c>
      <c r="S123" s="233"/>
      <c r="T123" s="148">
        <f>T124</f>
        <v>169.0028125</v>
      </c>
      <c r="U123" s="97"/>
      <c r="Y123" s="90"/>
      <c r="Z123" s="90"/>
      <c r="AD123" s="172"/>
      <c r="AE123" s="172"/>
      <c r="AF123" s="172"/>
      <c r="AG123" s="172"/>
      <c r="AH123" s="172"/>
      <c r="AI123" s="276"/>
    </row>
    <row r="124" spans="1:37" s="149" customFormat="1" ht="25.9" customHeight="1" x14ac:dyDescent="0.2">
      <c r="B124" s="150"/>
      <c r="D124" s="151" t="s">
        <v>71</v>
      </c>
      <c r="E124" s="152" t="s">
        <v>105</v>
      </c>
      <c r="F124" s="152" t="s">
        <v>106</v>
      </c>
      <c r="J124" s="199">
        <f>J125+J129+J135+J144+J146+J159</f>
        <v>0</v>
      </c>
      <c r="L124" s="150"/>
      <c r="M124" s="153"/>
      <c r="N124" s="258"/>
      <c r="O124" s="258"/>
      <c r="P124" s="259" t="e">
        <f>P129+#REF!+#REF!+P135+#REF!+P146+P159</f>
        <v>#REF!</v>
      </c>
      <c r="Q124" s="181"/>
      <c r="R124" s="182">
        <f>R129+R135+R146+R144</f>
        <v>224.47555999999997</v>
      </c>
      <c r="S124" s="255"/>
      <c r="T124" s="183">
        <f>T129+T135+T146</f>
        <v>169.0028125</v>
      </c>
      <c r="W124" s="151"/>
      <c r="Y124" s="155"/>
      <c r="Z124" s="155"/>
      <c r="AA124" s="151"/>
      <c r="AD124" s="176"/>
      <c r="AE124" s="176"/>
      <c r="AF124" s="176"/>
      <c r="AG124" s="176"/>
      <c r="AH124" s="176"/>
      <c r="AI124" s="185"/>
    </row>
    <row r="125" spans="1:37" s="149" customFormat="1" ht="25.9" customHeight="1" x14ac:dyDescent="0.2">
      <c r="B125" s="150"/>
      <c r="D125" s="151"/>
      <c r="E125" s="179">
        <v>0</v>
      </c>
      <c r="F125" s="179" t="s">
        <v>176</v>
      </c>
      <c r="J125" s="200">
        <f>J126+J127</f>
        <v>0</v>
      </c>
      <c r="L125" s="150"/>
      <c r="M125" s="153"/>
      <c r="N125" s="258"/>
      <c r="O125" s="258"/>
      <c r="P125" s="259"/>
      <c r="Q125" s="181"/>
      <c r="R125" s="182"/>
      <c r="S125" s="255"/>
      <c r="T125" s="183"/>
      <c r="W125" s="151"/>
      <c r="Y125" s="155"/>
      <c r="Z125" s="155"/>
      <c r="AA125" s="151"/>
      <c r="AD125" s="176"/>
      <c r="AE125" s="176"/>
      <c r="AF125" s="176"/>
      <c r="AG125" s="176"/>
      <c r="AH125" s="176"/>
      <c r="AI125" s="185"/>
    </row>
    <row r="126" spans="1:37" s="172" customFormat="1" ht="36" x14ac:dyDescent="0.2">
      <c r="A126" s="168"/>
      <c r="B126" s="159"/>
      <c r="C126" s="160" t="s">
        <v>80</v>
      </c>
      <c r="D126" s="160"/>
      <c r="E126" s="161" t="s">
        <v>137</v>
      </c>
      <c r="F126" s="162" t="s">
        <v>138</v>
      </c>
      <c r="G126" s="74" t="s">
        <v>121</v>
      </c>
      <c r="H126" s="158">
        <v>1</v>
      </c>
      <c r="I126" s="278"/>
      <c r="J126" s="77">
        <f>ROUND(I126*H126,2)</f>
        <v>0</v>
      </c>
      <c r="K126" s="163"/>
      <c r="L126" s="159"/>
      <c r="M126" s="169" t="s">
        <v>1</v>
      </c>
      <c r="N126" s="260" t="s">
        <v>38</v>
      </c>
      <c r="O126" s="261">
        <v>0.20533999999999999</v>
      </c>
      <c r="P126" s="261">
        <f t="shared" ref="P126:P127" si="0">O126*H126</f>
        <v>0.20533999999999999</v>
      </c>
      <c r="Q126" s="229">
        <v>0</v>
      </c>
      <c r="R126" s="170">
        <f t="shared" ref="R126:R127" si="1">Q126*H126</f>
        <v>0</v>
      </c>
      <c r="S126" s="247">
        <v>0</v>
      </c>
      <c r="T126" s="171">
        <f t="shared" ref="T126:T127" si="2">S126*H126</f>
        <v>0</v>
      </c>
      <c r="U126" s="168"/>
      <c r="W126" s="173"/>
      <c r="Y126" s="173"/>
      <c r="Z126" s="173"/>
      <c r="AA126" s="174"/>
      <c r="AC126" s="175"/>
      <c r="AD126" s="175"/>
      <c r="AE126" s="175"/>
      <c r="AF126" s="175"/>
      <c r="AG126" s="175"/>
      <c r="AH126" s="174"/>
      <c r="AI126" s="201"/>
      <c r="AJ126" s="174"/>
      <c r="AK126" s="173"/>
    </row>
    <row r="127" spans="1:37" s="172" customFormat="1" ht="24" x14ac:dyDescent="0.2">
      <c r="A127" s="168"/>
      <c r="B127" s="159"/>
      <c r="C127" s="160">
        <v>2</v>
      </c>
      <c r="D127" s="160"/>
      <c r="E127" s="161" t="s">
        <v>139</v>
      </c>
      <c r="F127" s="162" t="s">
        <v>140</v>
      </c>
      <c r="G127" s="74" t="s">
        <v>121</v>
      </c>
      <c r="H127" s="158">
        <v>1</v>
      </c>
      <c r="I127" s="278"/>
      <c r="J127" s="77">
        <f>ROUND(I127*H127,2)</f>
        <v>0</v>
      </c>
      <c r="K127" s="163"/>
      <c r="L127" s="159"/>
      <c r="M127" s="169" t="s">
        <v>1</v>
      </c>
      <c r="N127" s="260" t="s">
        <v>38</v>
      </c>
      <c r="O127" s="261">
        <v>0.20533999999999999</v>
      </c>
      <c r="P127" s="261">
        <f t="shared" si="0"/>
        <v>0.20533999999999999</v>
      </c>
      <c r="Q127" s="229">
        <v>0</v>
      </c>
      <c r="R127" s="170">
        <f t="shared" si="1"/>
        <v>0</v>
      </c>
      <c r="S127" s="247">
        <v>0</v>
      </c>
      <c r="T127" s="171">
        <f t="shared" si="2"/>
        <v>0</v>
      </c>
      <c r="U127" s="168"/>
      <c r="W127" s="173"/>
      <c r="Y127" s="173"/>
      <c r="Z127" s="173"/>
      <c r="AA127" s="174"/>
      <c r="AC127" s="175"/>
      <c r="AD127" s="175"/>
      <c r="AE127" s="175"/>
      <c r="AF127" s="175"/>
      <c r="AG127" s="175"/>
      <c r="AH127" s="174"/>
      <c r="AI127" s="201"/>
      <c r="AJ127" s="174"/>
      <c r="AK127" s="173"/>
    </row>
    <row r="128" spans="1:37" s="149" customFormat="1" ht="15" x14ac:dyDescent="0.2">
      <c r="B128" s="150"/>
      <c r="D128" s="151"/>
      <c r="E128" s="152"/>
      <c r="F128" s="218"/>
      <c r="H128" s="197"/>
      <c r="L128" s="150"/>
      <c r="M128" s="153"/>
      <c r="N128" s="258"/>
      <c r="O128" s="258"/>
      <c r="P128" s="259"/>
      <c r="Q128" s="234"/>
      <c r="R128" s="182"/>
      <c r="S128" s="246"/>
      <c r="T128" s="154"/>
      <c r="W128" s="151"/>
      <c r="Y128" s="155"/>
      <c r="Z128" s="155"/>
      <c r="AA128" s="151"/>
      <c r="AD128" s="176"/>
      <c r="AE128" s="176"/>
      <c r="AF128" s="176"/>
      <c r="AG128" s="176"/>
      <c r="AH128" s="176"/>
      <c r="AI128" s="185"/>
    </row>
    <row r="129" spans="1:65" s="176" customFormat="1" ht="22.9" customHeight="1" x14ac:dyDescent="0.2">
      <c r="B129" s="177"/>
      <c r="D129" s="178" t="s">
        <v>71</v>
      </c>
      <c r="E129" s="179" t="s">
        <v>80</v>
      </c>
      <c r="F129" s="179" t="s">
        <v>107</v>
      </c>
      <c r="J129" s="200">
        <f>J130+J132+J134+J133</f>
        <v>0</v>
      </c>
      <c r="K129" s="197"/>
      <c r="L129" s="177"/>
      <c r="M129" s="180"/>
      <c r="N129" s="262"/>
      <c r="O129" s="262"/>
      <c r="P129" s="263">
        <f>SUM(P130:P134)</f>
        <v>46.479518749999997</v>
      </c>
      <c r="Q129" s="234"/>
      <c r="R129" s="182">
        <f>SUM(R130:R134)</f>
        <v>0</v>
      </c>
      <c r="S129" s="246"/>
      <c r="T129" s="183"/>
      <c r="W129" s="178"/>
      <c r="Y129" s="184"/>
      <c r="Z129" s="184"/>
      <c r="AA129" s="178"/>
      <c r="AI129" s="194"/>
    </row>
    <row r="130" spans="1:65" s="172" customFormat="1" ht="24" x14ac:dyDescent="0.2">
      <c r="A130" s="168"/>
      <c r="B130" s="159"/>
      <c r="C130" s="160">
        <v>3</v>
      </c>
      <c r="D130" s="160" t="s">
        <v>108</v>
      </c>
      <c r="E130" s="161" t="s">
        <v>182</v>
      </c>
      <c r="F130" s="162" t="s">
        <v>183</v>
      </c>
      <c r="G130" s="74" t="s">
        <v>116</v>
      </c>
      <c r="H130" s="158">
        <f>37.5*0.15/2</f>
        <v>2.8125</v>
      </c>
      <c r="I130" s="278"/>
      <c r="J130" s="77">
        <f>ROUND(I130*H130,2)</f>
        <v>0</v>
      </c>
      <c r="K130" s="163"/>
      <c r="L130" s="159"/>
      <c r="M130" s="169" t="s">
        <v>1</v>
      </c>
      <c r="N130" s="260" t="s">
        <v>38</v>
      </c>
      <c r="O130" s="261">
        <v>0.20533999999999999</v>
      </c>
      <c r="P130" s="261">
        <f t="shared" ref="P130:P134" si="3">O130*H130</f>
        <v>0.57751874999999997</v>
      </c>
      <c r="Q130" s="229">
        <v>0</v>
      </c>
      <c r="R130" s="170">
        <f t="shared" ref="R130:R134" si="4">Q130*H130</f>
        <v>0</v>
      </c>
      <c r="S130" s="247">
        <v>0.22500000000000001</v>
      </c>
      <c r="T130" s="171">
        <f>H130*S130</f>
        <v>0.6328125</v>
      </c>
      <c r="U130" s="168"/>
      <c r="W130" s="173"/>
      <c r="Y130" s="173"/>
      <c r="Z130" s="173"/>
      <c r="AA130" s="174"/>
      <c r="AC130" s="175"/>
      <c r="AD130" s="175"/>
      <c r="AE130" s="175"/>
      <c r="AF130" s="175"/>
      <c r="AG130" s="175"/>
      <c r="AH130" s="174"/>
      <c r="AI130" s="201"/>
      <c r="AJ130" s="174"/>
      <c r="AK130" s="173"/>
    </row>
    <row r="131" spans="1:65" s="172" customFormat="1" ht="12" x14ac:dyDescent="0.2">
      <c r="A131" s="168"/>
      <c r="B131" s="159"/>
      <c r="C131" s="160"/>
      <c r="D131" s="160"/>
      <c r="E131" s="161"/>
      <c r="F131" s="220" t="s">
        <v>184</v>
      </c>
      <c r="G131" s="74"/>
      <c r="H131" s="158"/>
      <c r="I131" s="77"/>
      <c r="J131" s="77"/>
      <c r="K131" s="163"/>
      <c r="L131" s="159"/>
      <c r="M131" s="169"/>
      <c r="N131" s="260"/>
      <c r="O131" s="261"/>
      <c r="P131" s="261"/>
      <c r="Q131" s="229"/>
      <c r="R131" s="170"/>
      <c r="S131" s="247"/>
      <c r="T131" s="171"/>
      <c r="U131" s="168"/>
      <c r="W131" s="173"/>
      <c r="Y131" s="173"/>
      <c r="Z131" s="173"/>
      <c r="AA131" s="174"/>
      <c r="AC131" s="175"/>
      <c r="AD131" s="175"/>
      <c r="AE131" s="175"/>
      <c r="AF131" s="175"/>
      <c r="AG131" s="175"/>
      <c r="AH131" s="174"/>
      <c r="AI131" s="201"/>
      <c r="AJ131" s="174"/>
      <c r="AK131" s="173"/>
    </row>
    <row r="132" spans="1:65" s="207" customFormat="1" ht="24" x14ac:dyDescent="0.2">
      <c r="A132" s="202"/>
      <c r="B132" s="159"/>
      <c r="C132" s="160">
        <v>4</v>
      </c>
      <c r="D132" s="160" t="s">
        <v>108</v>
      </c>
      <c r="E132" s="161" t="s">
        <v>128</v>
      </c>
      <c r="F132" s="162" t="s">
        <v>129</v>
      </c>
      <c r="G132" s="74" t="s">
        <v>116</v>
      </c>
      <c r="H132" s="158">
        <v>5</v>
      </c>
      <c r="I132" s="278"/>
      <c r="J132" s="77">
        <f t="shared" ref="J132:J133" si="5">ROUND(I132*H132,2)</f>
        <v>0</v>
      </c>
      <c r="K132" s="163"/>
      <c r="L132" s="203"/>
      <c r="M132" s="204" t="s">
        <v>1</v>
      </c>
      <c r="N132" s="264" t="s">
        <v>38</v>
      </c>
      <c r="O132" s="265">
        <v>8.5000000000000006E-2</v>
      </c>
      <c r="P132" s="265">
        <f t="shared" ref="P132" si="6">O132*H132</f>
        <v>0.42500000000000004</v>
      </c>
      <c r="Q132" s="230">
        <v>0</v>
      </c>
      <c r="R132" s="205">
        <f t="shared" ref="R132" si="7">Q132*H132</f>
        <v>0</v>
      </c>
      <c r="S132" s="248">
        <v>0.4</v>
      </c>
      <c r="T132" s="171">
        <f t="shared" ref="T132:T134" si="8">H132*S132</f>
        <v>2</v>
      </c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R132" s="208"/>
      <c r="AT132" s="208"/>
      <c r="AU132" s="208"/>
      <c r="AY132" s="209"/>
      <c r="BE132" s="210"/>
      <c r="BF132" s="210"/>
      <c r="BG132" s="210"/>
      <c r="BH132" s="210"/>
      <c r="BI132" s="210">
        <f t="shared" ref="BI132" si="9">IF(N132="nulová",J132,0)</f>
        <v>0</v>
      </c>
      <c r="BJ132" s="209" t="s">
        <v>111</v>
      </c>
      <c r="BK132" s="210">
        <f t="shared" ref="BK132" si="10">ROUND(I132*H132,2)</f>
        <v>0</v>
      </c>
      <c r="BL132" s="209" t="s">
        <v>110</v>
      </c>
      <c r="BM132" s="208" t="s">
        <v>136</v>
      </c>
    </row>
    <row r="133" spans="1:65" s="207" customFormat="1" ht="36" x14ac:dyDescent="0.2">
      <c r="A133" s="202"/>
      <c r="B133" s="159"/>
      <c r="C133" s="160"/>
      <c r="D133" s="160"/>
      <c r="E133" s="161" t="s">
        <v>185</v>
      </c>
      <c r="F133" s="162" t="s">
        <v>186</v>
      </c>
      <c r="G133" s="74" t="s">
        <v>116</v>
      </c>
      <c r="H133" s="158">
        <v>190</v>
      </c>
      <c r="I133" s="278"/>
      <c r="J133" s="77">
        <f t="shared" si="5"/>
        <v>0</v>
      </c>
      <c r="K133" s="163"/>
      <c r="L133" s="203"/>
      <c r="M133" s="204"/>
      <c r="N133" s="264"/>
      <c r="O133" s="265"/>
      <c r="P133" s="265"/>
      <c r="Q133" s="230"/>
      <c r="R133" s="205"/>
      <c r="S133" s="247">
        <v>0.254</v>
      </c>
      <c r="T133" s="171">
        <f t="shared" ref="T133" si="11">H133*S133</f>
        <v>48.26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R133" s="208"/>
      <c r="AT133" s="208"/>
      <c r="AU133" s="208"/>
      <c r="AY133" s="209"/>
      <c r="BE133" s="210"/>
      <c r="BF133" s="210"/>
      <c r="BG133" s="210"/>
      <c r="BH133" s="210"/>
      <c r="BI133" s="210"/>
      <c r="BJ133" s="209"/>
      <c r="BK133" s="210"/>
      <c r="BL133" s="209"/>
      <c r="BM133" s="208"/>
    </row>
    <row r="134" spans="1:65" s="172" customFormat="1" ht="36" x14ac:dyDescent="0.2">
      <c r="A134" s="168"/>
      <c r="B134" s="159"/>
      <c r="C134" s="160">
        <v>5</v>
      </c>
      <c r="D134" s="160" t="s">
        <v>108</v>
      </c>
      <c r="E134" s="161" t="s">
        <v>188</v>
      </c>
      <c r="F134" s="162" t="s">
        <v>187</v>
      </c>
      <c r="G134" s="74" t="s">
        <v>116</v>
      </c>
      <c r="H134" s="158">
        <v>930</v>
      </c>
      <c r="I134" s="278"/>
      <c r="J134" s="77">
        <f>ROUND(I134*H134,2)</f>
        <v>0</v>
      </c>
      <c r="K134" s="163"/>
      <c r="L134" s="159"/>
      <c r="M134" s="169" t="s">
        <v>1</v>
      </c>
      <c r="N134" s="260" t="s">
        <v>38</v>
      </c>
      <c r="O134" s="261">
        <v>4.8899999999999999E-2</v>
      </c>
      <c r="P134" s="261">
        <f t="shared" si="3"/>
        <v>45.476999999999997</v>
      </c>
      <c r="Q134" s="229">
        <v>0</v>
      </c>
      <c r="R134" s="170">
        <f t="shared" si="4"/>
        <v>0</v>
      </c>
      <c r="S134" s="247">
        <v>0.127</v>
      </c>
      <c r="T134" s="171">
        <f t="shared" si="8"/>
        <v>118.11</v>
      </c>
      <c r="U134" s="168"/>
      <c r="W134" s="173"/>
      <c r="Y134" s="173"/>
      <c r="Z134" s="173"/>
      <c r="AA134" s="174"/>
      <c r="AC134" s="175"/>
      <c r="AD134" s="175"/>
      <c r="AE134" s="175"/>
      <c r="AF134" s="175"/>
      <c r="AG134" s="175"/>
      <c r="AH134" s="174"/>
      <c r="AI134" s="201"/>
      <c r="AJ134" s="174"/>
      <c r="AK134" s="173"/>
    </row>
    <row r="135" spans="1:65" s="176" customFormat="1" ht="22.9" customHeight="1" x14ac:dyDescent="0.2">
      <c r="B135" s="177"/>
      <c r="D135" s="178" t="s">
        <v>71</v>
      </c>
      <c r="E135" s="179" t="s">
        <v>112</v>
      </c>
      <c r="F135" s="179" t="s">
        <v>114</v>
      </c>
      <c r="J135" s="200">
        <f>J136+J137+J139+J140+J142+J143</f>
        <v>0</v>
      </c>
      <c r="L135" s="159"/>
      <c r="M135" s="180"/>
      <c r="N135" s="262"/>
      <c r="O135" s="262"/>
      <c r="P135" s="266">
        <f>SUM(P137:P137)</f>
        <v>5.2883999999999993</v>
      </c>
      <c r="Q135" s="251"/>
      <c r="R135" s="254">
        <f>SUM(R136:R143)</f>
        <v>211.03547399999999</v>
      </c>
      <c r="S135" s="252"/>
      <c r="T135" s="253">
        <f>SUM(T130:T134)</f>
        <v>169.0028125</v>
      </c>
      <c r="W135" s="178"/>
      <c r="Y135" s="184"/>
      <c r="Z135" s="184"/>
      <c r="AA135" s="178"/>
      <c r="AI135" s="194"/>
    </row>
    <row r="136" spans="1:65" s="172" customFormat="1" ht="24" x14ac:dyDescent="0.2">
      <c r="A136" s="168"/>
      <c r="B136" s="159"/>
      <c r="C136" s="160">
        <v>7</v>
      </c>
      <c r="D136" s="160" t="s">
        <v>108</v>
      </c>
      <c r="E136" s="161" t="s">
        <v>117</v>
      </c>
      <c r="F136" s="162" t="s">
        <v>118</v>
      </c>
      <c r="G136" s="211" t="s">
        <v>116</v>
      </c>
      <c r="H136" s="158">
        <v>5</v>
      </c>
      <c r="I136" s="279"/>
      <c r="J136" s="77">
        <f t="shared" ref="J136" si="12">ROUND(I136*H136,3)</f>
        <v>0</v>
      </c>
      <c r="K136" s="163"/>
      <c r="L136" s="159"/>
      <c r="M136" s="169"/>
      <c r="N136" s="260" t="s">
        <v>38</v>
      </c>
      <c r="O136" s="261"/>
      <c r="P136" s="261"/>
      <c r="Q136" s="247">
        <v>0.37080000000000002</v>
      </c>
      <c r="R136" s="170">
        <f t="shared" ref="R136" si="13">Q136*H136</f>
        <v>1.8540000000000001</v>
      </c>
      <c r="S136" s="247">
        <v>0</v>
      </c>
      <c r="T136" s="171"/>
      <c r="U136" s="168"/>
      <c r="W136" s="173"/>
      <c r="Y136" s="173"/>
      <c r="Z136" s="173"/>
      <c r="AA136" s="174"/>
      <c r="AC136" s="175"/>
      <c r="AD136" s="175"/>
      <c r="AE136" s="175"/>
      <c r="AF136" s="175"/>
      <c r="AG136" s="175"/>
      <c r="AH136" s="174"/>
      <c r="AI136" s="201"/>
      <c r="AJ136" s="174"/>
      <c r="AK136" s="173"/>
    </row>
    <row r="137" spans="1:65" s="172" customFormat="1" ht="36" x14ac:dyDescent="0.2">
      <c r="A137" s="168"/>
      <c r="B137" s="159"/>
      <c r="C137" s="160">
        <v>9</v>
      </c>
      <c r="D137" s="160" t="s">
        <v>108</v>
      </c>
      <c r="E137" s="161" t="s">
        <v>141</v>
      </c>
      <c r="F137" s="162" t="s">
        <v>142</v>
      </c>
      <c r="G137" s="74" t="s">
        <v>116</v>
      </c>
      <c r="H137" s="158">
        <v>195</v>
      </c>
      <c r="I137" s="278"/>
      <c r="J137" s="77">
        <f>ROUND(I137*H137,3)</f>
        <v>0</v>
      </c>
      <c r="K137" s="163"/>
      <c r="L137" s="159"/>
      <c r="M137" s="169" t="s">
        <v>1</v>
      </c>
      <c r="N137" s="260" t="s">
        <v>38</v>
      </c>
      <c r="O137" s="261">
        <v>2.7119999999999998E-2</v>
      </c>
      <c r="P137" s="261">
        <f>O137*H137</f>
        <v>5.2883999999999993</v>
      </c>
      <c r="Q137" s="247">
        <v>0.12966</v>
      </c>
      <c r="R137" s="170">
        <f>Q137*H137</f>
        <v>25.2837</v>
      </c>
      <c r="S137" s="247">
        <v>0</v>
      </c>
      <c r="T137" s="171">
        <f>S137*H137</f>
        <v>0</v>
      </c>
      <c r="U137" s="168"/>
      <c r="W137" s="173"/>
      <c r="Y137" s="173"/>
      <c r="Z137" s="173"/>
      <c r="AA137" s="174"/>
      <c r="AC137" s="175"/>
      <c r="AD137" s="175"/>
      <c r="AE137" s="175"/>
      <c r="AF137" s="175"/>
      <c r="AG137" s="175"/>
      <c r="AH137" s="174"/>
      <c r="AI137" s="201"/>
      <c r="AJ137" s="174"/>
      <c r="AK137" s="173"/>
    </row>
    <row r="138" spans="1:65" s="172" customFormat="1" ht="12" x14ac:dyDescent="0.2">
      <c r="A138" s="168"/>
      <c r="B138" s="159"/>
      <c r="C138" s="160"/>
      <c r="D138" s="160"/>
      <c r="E138" s="161"/>
      <c r="F138" s="220" t="s">
        <v>180</v>
      </c>
      <c r="G138" s="74"/>
      <c r="H138" s="158"/>
      <c r="I138" s="77"/>
      <c r="J138" s="77"/>
      <c r="K138" s="163"/>
      <c r="L138" s="159"/>
      <c r="M138" s="169"/>
      <c r="N138" s="260"/>
      <c r="O138" s="261"/>
      <c r="P138" s="261"/>
      <c r="Q138" s="247"/>
      <c r="R138" s="170"/>
      <c r="S138" s="247"/>
      <c r="T138" s="171"/>
      <c r="U138" s="168"/>
      <c r="W138" s="173"/>
      <c r="Y138" s="173"/>
      <c r="Z138" s="173"/>
      <c r="AA138" s="174"/>
      <c r="AC138" s="175"/>
      <c r="AD138" s="175"/>
      <c r="AE138" s="175"/>
      <c r="AF138" s="175"/>
      <c r="AG138" s="175"/>
      <c r="AH138" s="174"/>
      <c r="AI138" s="201"/>
      <c r="AJ138" s="174"/>
      <c r="AK138" s="173"/>
    </row>
    <row r="139" spans="1:65" s="207" customFormat="1" ht="24" x14ac:dyDescent="0.2">
      <c r="A139" s="202"/>
      <c r="B139" s="159"/>
      <c r="C139" s="160">
        <v>10</v>
      </c>
      <c r="D139" s="160" t="s">
        <v>108</v>
      </c>
      <c r="E139" s="161" t="s">
        <v>143</v>
      </c>
      <c r="F139" s="162" t="s">
        <v>144</v>
      </c>
      <c r="G139" s="74" t="s">
        <v>116</v>
      </c>
      <c r="H139" s="158">
        <v>1120</v>
      </c>
      <c r="I139" s="278"/>
      <c r="J139" s="77">
        <f t="shared" ref="J139:J142" si="14">ROUND(I139*H139,2)</f>
        <v>0</v>
      </c>
      <c r="K139" s="163"/>
      <c r="L139" s="203"/>
      <c r="M139" s="204" t="s">
        <v>1</v>
      </c>
      <c r="N139" s="264" t="s">
        <v>38</v>
      </c>
      <c r="O139" s="265">
        <v>2.5000000000000001E-2</v>
      </c>
      <c r="P139" s="265">
        <f t="shared" ref="P139:P142" si="15">O139*H139</f>
        <v>28</v>
      </c>
      <c r="Q139" s="247">
        <v>6.0999999999999997E-4</v>
      </c>
      <c r="R139" s="205">
        <f t="shared" ref="R139:R142" si="16">Q139*H139</f>
        <v>0.68319999999999992</v>
      </c>
      <c r="S139" s="248">
        <v>0</v>
      </c>
      <c r="T139" s="206">
        <f t="shared" ref="T139:T142" si="17">S139*H139</f>
        <v>0</v>
      </c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I139" s="201"/>
      <c r="AR139" s="208"/>
      <c r="AT139" s="208"/>
      <c r="AU139" s="208"/>
      <c r="AY139" s="209"/>
      <c r="BE139" s="210"/>
      <c r="BF139" s="210"/>
      <c r="BG139" s="210"/>
      <c r="BH139" s="210"/>
      <c r="BI139" s="210">
        <f t="shared" ref="BI139:BI142" si="18">IF(N139="nulová",J139,0)</f>
        <v>0</v>
      </c>
      <c r="BJ139" s="209" t="s">
        <v>111</v>
      </c>
      <c r="BK139" s="210">
        <f t="shared" ref="BK139:BK142" si="19">ROUND(I139*H139,2)</f>
        <v>0</v>
      </c>
      <c r="BL139" s="209" t="s">
        <v>110</v>
      </c>
      <c r="BM139" s="208" t="s">
        <v>130</v>
      </c>
    </row>
    <row r="140" spans="1:65" s="207" customFormat="1" ht="24.2" customHeight="1" x14ac:dyDescent="0.2">
      <c r="A140" s="202"/>
      <c r="B140" s="159"/>
      <c r="C140" s="160">
        <v>11</v>
      </c>
      <c r="D140" s="160" t="s">
        <v>108</v>
      </c>
      <c r="E140" s="161" t="s">
        <v>145</v>
      </c>
      <c r="F140" s="162" t="s">
        <v>146</v>
      </c>
      <c r="G140" s="74" t="s">
        <v>113</v>
      </c>
      <c r="H140" s="158">
        <f>G141</f>
        <v>46.871999999999993</v>
      </c>
      <c r="I140" s="278"/>
      <c r="J140" s="77">
        <f t="shared" si="14"/>
        <v>0</v>
      </c>
      <c r="K140" s="163"/>
      <c r="L140" s="203"/>
      <c r="M140" s="204" t="s">
        <v>1</v>
      </c>
      <c r="N140" s="264" t="s">
        <v>38</v>
      </c>
      <c r="O140" s="265">
        <v>4.0000000000000001E-3</v>
      </c>
      <c r="P140" s="265">
        <f t="shared" si="15"/>
        <v>0.18748799999999999</v>
      </c>
      <c r="Q140" s="247">
        <v>0.95825000000000005</v>
      </c>
      <c r="R140" s="205">
        <f t="shared" si="16"/>
        <v>44.915093999999996</v>
      </c>
      <c r="S140" s="248">
        <v>0</v>
      </c>
      <c r="T140" s="206">
        <f t="shared" si="17"/>
        <v>0</v>
      </c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I140" s="201"/>
      <c r="AR140" s="208"/>
      <c r="AT140" s="208"/>
      <c r="AU140" s="208"/>
      <c r="AY140" s="209"/>
      <c r="BE140" s="210"/>
      <c r="BF140" s="210"/>
      <c r="BG140" s="210"/>
      <c r="BH140" s="210"/>
      <c r="BI140" s="210">
        <f t="shared" si="18"/>
        <v>0</v>
      </c>
      <c r="BJ140" s="209" t="s">
        <v>111</v>
      </c>
      <c r="BK140" s="210">
        <f t="shared" si="19"/>
        <v>0</v>
      </c>
      <c r="BL140" s="209" t="s">
        <v>110</v>
      </c>
      <c r="BM140" s="208" t="s">
        <v>131</v>
      </c>
    </row>
    <row r="141" spans="1:65" s="217" customFormat="1" ht="12.75" x14ac:dyDescent="0.25">
      <c r="B141" s="159"/>
      <c r="C141" s="215"/>
      <c r="D141" s="219"/>
      <c r="E141" s="216"/>
      <c r="F141" s="220" t="s">
        <v>179</v>
      </c>
      <c r="G141" s="221">
        <f>930*0.03*2.4*70%</f>
        <v>46.871999999999993</v>
      </c>
      <c r="H141" s="222"/>
      <c r="I141" s="223"/>
      <c r="J141" s="223"/>
      <c r="K141" s="223"/>
      <c r="L141" s="203"/>
      <c r="M141" s="224"/>
      <c r="N141" s="267"/>
      <c r="O141" s="268"/>
      <c r="P141" s="269"/>
      <c r="Q141" s="247"/>
      <c r="R141" s="225"/>
      <c r="S141" s="249"/>
      <c r="T141" s="226"/>
      <c r="U141" s="226"/>
      <c r="V141" s="222"/>
      <c r="W141" s="222"/>
      <c r="X141" s="222"/>
      <c r="Y141" s="226"/>
      <c r="Z141" s="225"/>
      <c r="AA141" s="214"/>
      <c r="AB141" s="216"/>
      <c r="AC141" s="216"/>
      <c r="AD141" s="214"/>
      <c r="AE141" s="214"/>
      <c r="AF141" s="214"/>
      <c r="AG141" s="214"/>
      <c r="AH141" s="214"/>
      <c r="AI141" s="214"/>
      <c r="AJ141" s="214"/>
    </row>
    <row r="142" spans="1:65" s="207" customFormat="1" ht="12" x14ac:dyDescent="0.2">
      <c r="A142" s="202"/>
      <c r="B142" s="159"/>
      <c r="C142" s="160">
        <v>12</v>
      </c>
      <c r="D142" s="160" t="s">
        <v>108</v>
      </c>
      <c r="E142" s="161" t="s">
        <v>147</v>
      </c>
      <c r="F142" s="162" t="s">
        <v>148</v>
      </c>
      <c r="G142" s="74" t="s">
        <v>116</v>
      </c>
      <c r="H142" s="274">
        <v>1120</v>
      </c>
      <c r="I142" s="278"/>
      <c r="J142" s="77">
        <f t="shared" si="14"/>
        <v>0</v>
      </c>
      <c r="K142" s="163"/>
      <c r="L142" s="203"/>
      <c r="M142" s="204" t="s">
        <v>1</v>
      </c>
      <c r="N142" s="264" t="s">
        <v>38</v>
      </c>
      <c r="O142" s="265">
        <v>7.0999999999999994E-2</v>
      </c>
      <c r="P142" s="265">
        <f t="shared" si="15"/>
        <v>79.52</v>
      </c>
      <c r="Q142" s="247">
        <v>0.12341000000000001</v>
      </c>
      <c r="R142" s="205">
        <f t="shared" si="16"/>
        <v>138.2192</v>
      </c>
      <c r="S142" s="248">
        <v>0</v>
      </c>
      <c r="T142" s="206">
        <f t="shared" si="17"/>
        <v>0</v>
      </c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I142" s="201"/>
      <c r="AR142" s="208"/>
      <c r="AT142" s="208"/>
      <c r="AU142" s="208"/>
      <c r="AY142" s="209"/>
      <c r="BE142" s="210"/>
      <c r="BF142" s="210"/>
      <c r="BG142" s="210"/>
      <c r="BH142" s="210"/>
      <c r="BI142" s="210">
        <f t="shared" si="18"/>
        <v>0</v>
      </c>
      <c r="BJ142" s="209" t="s">
        <v>111</v>
      </c>
      <c r="BK142" s="210">
        <f t="shared" si="19"/>
        <v>0</v>
      </c>
      <c r="BL142" s="209" t="s">
        <v>110</v>
      </c>
      <c r="BM142" s="208" t="s">
        <v>132</v>
      </c>
    </row>
    <row r="143" spans="1:65" s="207" customFormat="1" ht="12" x14ac:dyDescent="0.2">
      <c r="A143" s="202"/>
      <c r="B143" s="159"/>
      <c r="C143" s="160">
        <v>13</v>
      </c>
      <c r="D143" s="160" t="s">
        <v>108</v>
      </c>
      <c r="E143" s="161" t="s">
        <v>149</v>
      </c>
      <c r="F143" s="162" t="s">
        <v>150</v>
      </c>
      <c r="G143" s="74" t="s">
        <v>122</v>
      </c>
      <c r="H143" s="158">
        <v>22.3</v>
      </c>
      <c r="I143" s="278"/>
      <c r="J143" s="77">
        <f t="shared" ref="J143" si="20">ROUND(I143*H143,2)</f>
        <v>0</v>
      </c>
      <c r="K143" s="163"/>
      <c r="L143" s="203"/>
      <c r="M143" s="204" t="s">
        <v>1</v>
      </c>
      <c r="N143" s="264" t="s">
        <v>38</v>
      </c>
      <c r="O143" s="265">
        <v>8.8999999999999996E-2</v>
      </c>
      <c r="P143" s="265">
        <f t="shared" ref="P143" si="21">O143*H143</f>
        <v>1.9846999999999999</v>
      </c>
      <c r="Q143" s="247">
        <v>3.5999999999999999E-3</v>
      </c>
      <c r="R143" s="205">
        <f t="shared" ref="R143" si="22">Q143*H143</f>
        <v>8.0280000000000004E-2</v>
      </c>
      <c r="S143" s="248">
        <v>0</v>
      </c>
      <c r="T143" s="206">
        <f t="shared" ref="T143" si="23">S143*H143</f>
        <v>0</v>
      </c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I143" s="201"/>
      <c r="AR143" s="208"/>
      <c r="AT143" s="208"/>
      <c r="AU143" s="208"/>
      <c r="AY143" s="209"/>
      <c r="BE143" s="210"/>
      <c r="BF143" s="210"/>
      <c r="BG143" s="210"/>
      <c r="BH143" s="210"/>
      <c r="BI143" s="210">
        <f t="shared" ref="BI143" si="24">IF(N143="nulová",J143,0)</f>
        <v>0</v>
      </c>
      <c r="BJ143" s="209" t="s">
        <v>111</v>
      </c>
      <c r="BK143" s="210">
        <f t="shared" ref="BK143" si="25">ROUND(I143*H143,2)</f>
        <v>0</v>
      </c>
      <c r="BL143" s="209" t="s">
        <v>110</v>
      </c>
      <c r="BM143" s="208" t="s">
        <v>133</v>
      </c>
    </row>
    <row r="144" spans="1:65" s="176" customFormat="1" ht="22.9" customHeight="1" x14ac:dyDescent="0.2">
      <c r="B144" s="177"/>
      <c r="D144" s="178" t="s">
        <v>71</v>
      </c>
      <c r="E144" s="179">
        <v>8</v>
      </c>
      <c r="F144" s="179" t="s">
        <v>172</v>
      </c>
      <c r="I144" s="197"/>
      <c r="J144" s="200">
        <f>J145</f>
        <v>0</v>
      </c>
      <c r="L144" s="177"/>
      <c r="M144" s="180"/>
      <c r="N144" s="262"/>
      <c r="O144" s="262"/>
      <c r="P144" s="263">
        <f>SUM(P145:P154)</f>
        <v>39.39</v>
      </c>
      <c r="Q144" s="181"/>
      <c r="R144" s="272">
        <f>SUM(R145)</f>
        <v>4.4666600000000001</v>
      </c>
      <c r="S144" s="255"/>
      <c r="T144" s="183">
        <f>SUM(T145)</f>
        <v>0</v>
      </c>
      <c r="W144" s="178"/>
      <c r="Y144" s="184"/>
      <c r="Z144" s="184"/>
      <c r="AA144" s="178"/>
      <c r="AI144" s="185"/>
    </row>
    <row r="145" spans="1:65" s="172" customFormat="1" ht="21" customHeight="1" x14ac:dyDescent="0.2">
      <c r="A145" s="168"/>
      <c r="B145" s="159"/>
      <c r="C145" s="160">
        <v>14</v>
      </c>
      <c r="D145" s="160" t="s">
        <v>108</v>
      </c>
      <c r="E145" s="161" t="s">
        <v>151</v>
      </c>
      <c r="F145" s="162" t="s">
        <v>152</v>
      </c>
      <c r="G145" s="74" t="s">
        <v>121</v>
      </c>
      <c r="H145" s="158">
        <v>11</v>
      </c>
      <c r="I145" s="278"/>
      <c r="J145" s="77">
        <f t="shared" ref="J145" si="26">ROUND(I145*H145,2)</f>
        <v>0</v>
      </c>
      <c r="K145" s="163"/>
      <c r="L145" s="159"/>
      <c r="M145" s="169" t="s">
        <v>1</v>
      </c>
      <c r="N145" s="260" t="s">
        <v>38</v>
      </c>
      <c r="O145" s="261">
        <v>0.746</v>
      </c>
      <c r="P145" s="261">
        <f t="shared" ref="P145" si="27">O145*H145</f>
        <v>8.2059999999999995</v>
      </c>
      <c r="Q145" s="229">
        <v>0.40605999999999998</v>
      </c>
      <c r="R145" s="170">
        <f t="shared" ref="R145" si="28">Q145*H145</f>
        <v>4.4666600000000001</v>
      </c>
      <c r="S145" s="247">
        <v>0</v>
      </c>
      <c r="T145" s="171">
        <f t="shared" ref="T145" si="29">S145*H145</f>
        <v>0</v>
      </c>
      <c r="U145" s="168"/>
      <c r="W145" s="173"/>
      <c r="Y145" s="173"/>
      <c r="Z145" s="173"/>
      <c r="AA145" s="174"/>
      <c r="AC145" s="175"/>
      <c r="AD145" s="175"/>
      <c r="AE145" s="175"/>
      <c r="AF145" s="175"/>
      <c r="AG145" s="175"/>
      <c r="AH145" s="174"/>
      <c r="AI145" s="201"/>
      <c r="AJ145" s="174"/>
      <c r="AK145" s="173"/>
    </row>
    <row r="146" spans="1:65" s="176" customFormat="1" ht="22.9" customHeight="1" x14ac:dyDescent="0.2">
      <c r="B146" s="177"/>
      <c r="D146" s="178" t="s">
        <v>71</v>
      </c>
      <c r="E146" s="179" t="s">
        <v>115</v>
      </c>
      <c r="F146" s="179" t="s">
        <v>120</v>
      </c>
      <c r="I146" s="197"/>
      <c r="J146" s="200">
        <f>SUM(J147:J158)</f>
        <v>0</v>
      </c>
      <c r="L146" s="177"/>
      <c r="M146" s="180"/>
      <c r="N146" s="262"/>
      <c r="O146" s="262"/>
      <c r="P146" s="263">
        <f>SUM(P147:P154)</f>
        <v>15.592000000000001</v>
      </c>
      <c r="Q146" s="181"/>
      <c r="R146" s="272">
        <f>SUM(R147:R158)</f>
        <v>8.9734259999999999</v>
      </c>
      <c r="S146" s="255"/>
      <c r="T146" s="250">
        <f>SUM(T147:T154)</f>
        <v>0</v>
      </c>
      <c r="W146" s="178"/>
      <c r="Y146" s="184"/>
      <c r="Z146" s="184"/>
      <c r="AA146" s="178"/>
      <c r="AI146" s="185"/>
    </row>
    <row r="147" spans="1:65" s="172" customFormat="1" ht="21" customHeight="1" x14ac:dyDescent="0.2">
      <c r="A147" s="168"/>
      <c r="B147" s="159"/>
      <c r="C147" s="160">
        <v>15</v>
      </c>
      <c r="D147" s="160" t="s">
        <v>108</v>
      </c>
      <c r="E147" s="161" t="s">
        <v>153</v>
      </c>
      <c r="F147" s="162" t="s">
        <v>154</v>
      </c>
      <c r="G147" s="74" t="s">
        <v>122</v>
      </c>
      <c r="H147" s="158">
        <v>20</v>
      </c>
      <c r="I147" s="278"/>
      <c r="J147" s="77">
        <f t="shared" ref="J147:J150" si="30">ROUND(I147*H147,2)</f>
        <v>0</v>
      </c>
      <c r="K147" s="163"/>
      <c r="L147" s="159"/>
      <c r="M147" s="169" t="s">
        <v>1</v>
      </c>
      <c r="N147" s="260" t="s">
        <v>38</v>
      </c>
      <c r="O147" s="261">
        <v>0.746</v>
      </c>
      <c r="P147" s="261">
        <f t="shared" ref="P147:P157" si="31">O147*H147</f>
        <v>14.92</v>
      </c>
      <c r="Q147" s="229">
        <v>0.15223</v>
      </c>
      <c r="R147" s="170">
        <f t="shared" ref="R147:R154" si="32">Q147*H147</f>
        <v>3.0446</v>
      </c>
      <c r="S147" s="247">
        <v>0</v>
      </c>
      <c r="T147" s="171">
        <f t="shared" ref="T147:T154" si="33">S147*H147</f>
        <v>0</v>
      </c>
      <c r="U147" s="168"/>
      <c r="W147" s="173"/>
      <c r="Y147" s="173"/>
      <c r="Z147" s="173"/>
      <c r="AA147" s="174"/>
      <c r="AC147" s="175"/>
      <c r="AD147" s="175"/>
      <c r="AE147" s="175"/>
      <c r="AF147" s="175"/>
      <c r="AG147" s="175"/>
      <c r="AH147" s="174"/>
      <c r="AI147" s="201"/>
      <c r="AJ147" s="174"/>
      <c r="AK147" s="173"/>
    </row>
    <row r="148" spans="1:65" s="172" customFormat="1" ht="21.75" customHeight="1" x14ac:dyDescent="0.2">
      <c r="A148" s="168"/>
      <c r="B148" s="159"/>
      <c r="C148" s="164">
        <v>16</v>
      </c>
      <c r="D148" s="164" t="s">
        <v>119</v>
      </c>
      <c r="E148" s="75" t="s">
        <v>155</v>
      </c>
      <c r="F148" s="165" t="s">
        <v>190</v>
      </c>
      <c r="G148" s="76" t="s">
        <v>121</v>
      </c>
      <c r="H148" s="166">
        <v>20</v>
      </c>
      <c r="I148" s="280"/>
      <c r="J148" s="196">
        <f t="shared" si="30"/>
        <v>0</v>
      </c>
      <c r="K148" s="167"/>
      <c r="L148" s="186"/>
      <c r="M148" s="187" t="s">
        <v>1</v>
      </c>
      <c r="N148" s="270" t="s">
        <v>38</v>
      </c>
      <c r="O148" s="261">
        <v>0</v>
      </c>
      <c r="P148" s="261">
        <f t="shared" ref="P148" si="34">O148*H148</f>
        <v>0</v>
      </c>
      <c r="Q148" s="229">
        <v>0.09</v>
      </c>
      <c r="R148" s="170">
        <f t="shared" si="32"/>
        <v>1.7999999999999998</v>
      </c>
      <c r="S148" s="247">
        <v>0</v>
      </c>
      <c r="T148" s="171">
        <f t="shared" ref="T148" si="35">S148*H148</f>
        <v>0</v>
      </c>
      <c r="U148" s="168"/>
      <c r="W148" s="173"/>
      <c r="Y148" s="173"/>
      <c r="Z148" s="173"/>
      <c r="AA148" s="174"/>
      <c r="AC148" s="175"/>
      <c r="AD148" s="175"/>
      <c r="AE148" s="175"/>
      <c r="AF148" s="175"/>
      <c r="AG148" s="175"/>
      <c r="AH148" s="174"/>
      <c r="AI148" s="201"/>
      <c r="AJ148" s="174"/>
      <c r="AK148" s="173"/>
    </row>
    <row r="149" spans="1:65" s="172" customFormat="1" ht="21.75" customHeight="1" x14ac:dyDescent="0.2">
      <c r="A149" s="168"/>
      <c r="B149" s="159"/>
      <c r="C149" s="160">
        <v>17</v>
      </c>
      <c r="D149" s="160" t="s">
        <v>108</v>
      </c>
      <c r="E149" s="161" t="s">
        <v>156</v>
      </c>
      <c r="F149" s="162" t="s">
        <v>157</v>
      </c>
      <c r="G149" s="74" t="s">
        <v>109</v>
      </c>
      <c r="H149" s="158">
        <f>0.08*20</f>
        <v>1.6</v>
      </c>
      <c r="I149" s="278"/>
      <c r="J149" s="77">
        <f t="shared" si="30"/>
        <v>0</v>
      </c>
      <c r="K149" s="163"/>
      <c r="L149" s="159"/>
      <c r="M149" s="169" t="s">
        <v>1</v>
      </c>
      <c r="N149" s="260" t="s">
        <v>38</v>
      </c>
      <c r="O149" s="261">
        <v>0.42</v>
      </c>
      <c r="P149" s="261">
        <f t="shared" si="31"/>
        <v>0.67200000000000004</v>
      </c>
      <c r="Q149" s="229">
        <v>2.3628499999999999</v>
      </c>
      <c r="R149" s="170">
        <f t="shared" si="32"/>
        <v>3.7805599999999999</v>
      </c>
      <c r="S149" s="247">
        <v>0</v>
      </c>
      <c r="T149" s="171">
        <f t="shared" si="33"/>
        <v>0</v>
      </c>
      <c r="U149" s="168"/>
      <c r="W149" s="173"/>
      <c r="Y149" s="173"/>
      <c r="Z149" s="173"/>
      <c r="AA149" s="174"/>
      <c r="AC149" s="175"/>
      <c r="AD149" s="175"/>
      <c r="AE149" s="175"/>
      <c r="AF149" s="175"/>
      <c r="AG149" s="175"/>
      <c r="AH149" s="174"/>
      <c r="AI149" s="201"/>
      <c r="AJ149" s="174"/>
      <c r="AK149" s="173"/>
    </row>
    <row r="150" spans="1:65" s="172" customFormat="1" ht="24" x14ac:dyDescent="0.2">
      <c r="A150" s="168"/>
      <c r="B150" s="159"/>
      <c r="C150" s="160">
        <v>18</v>
      </c>
      <c r="D150" s="160" t="s">
        <v>108</v>
      </c>
      <c r="E150" s="161" t="s">
        <v>158</v>
      </c>
      <c r="F150" s="162" t="s">
        <v>159</v>
      </c>
      <c r="G150" s="74" t="s">
        <v>116</v>
      </c>
      <c r="H150" s="158">
        <f>G151</f>
        <v>186</v>
      </c>
      <c r="I150" s="278"/>
      <c r="J150" s="77">
        <f t="shared" si="30"/>
        <v>0</v>
      </c>
      <c r="K150" s="167"/>
      <c r="L150" s="186"/>
      <c r="M150" s="187" t="s">
        <v>1</v>
      </c>
      <c r="N150" s="270" t="s">
        <v>38</v>
      </c>
      <c r="O150" s="261">
        <v>0</v>
      </c>
      <c r="P150" s="261">
        <f t="shared" si="31"/>
        <v>0</v>
      </c>
      <c r="Q150" s="229">
        <v>1.8699999999999999E-3</v>
      </c>
      <c r="R150" s="170">
        <f t="shared" si="32"/>
        <v>0.34781999999999996</v>
      </c>
      <c r="S150" s="247">
        <v>0</v>
      </c>
      <c r="T150" s="171">
        <f t="shared" si="33"/>
        <v>0</v>
      </c>
      <c r="U150" s="168"/>
      <c r="W150" s="173"/>
      <c r="Y150" s="173"/>
      <c r="Z150" s="173"/>
      <c r="AA150" s="174"/>
      <c r="AC150" s="175"/>
      <c r="AD150" s="175"/>
      <c r="AE150" s="175"/>
      <c r="AF150" s="175"/>
      <c r="AG150" s="175"/>
      <c r="AH150" s="174"/>
      <c r="AI150" s="201"/>
      <c r="AJ150" s="174"/>
      <c r="AK150" s="173"/>
    </row>
    <row r="151" spans="1:65" s="217" customFormat="1" ht="12.75" x14ac:dyDescent="0.25">
      <c r="B151" s="159"/>
      <c r="C151" s="215"/>
      <c r="D151" s="219"/>
      <c r="E151" s="216"/>
      <c r="F151" s="220" t="s">
        <v>181</v>
      </c>
      <c r="G151" s="228">
        <f>930*0.2</f>
        <v>186</v>
      </c>
      <c r="H151" s="222"/>
      <c r="I151" s="223"/>
      <c r="J151" s="223"/>
      <c r="K151" s="223"/>
      <c r="L151" s="186"/>
      <c r="M151" s="224"/>
      <c r="N151" s="267"/>
      <c r="O151" s="268"/>
      <c r="P151" s="269"/>
      <c r="Q151" s="231"/>
      <c r="R151" s="170">
        <f t="shared" si="32"/>
        <v>0</v>
      </c>
      <c r="S151" s="249"/>
      <c r="T151" s="226"/>
      <c r="U151" s="226"/>
      <c r="V151" s="222"/>
      <c r="W151" s="222"/>
      <c r="X151" s="222"/>
      <c r="Y151" s="226"/>
      <c r="Z151" s="225"/>
      <c r="AA151" s="214"/>
      <c r="AB151" s="216"/>
      <c r="AC151" s="216"/>
      <c r="AD151" s="214"/>
      <c r="AE151" s="214"/>
      <c r="AF151" s="214"/>
      <c r="AG151" s="214"/>
      <c r="AH151" s="214"/>
      <c r="AI151" s="214"/>
      <c r="AJ151" s="214"/>
    </row>
    <row r="152" spans="1:65" s="207" customFormat="1" ht="24" x14ac:dyDescent="0.2">
      <c r="A152" s="202"/>
      <c r="B152" s="159"/>
      <c r="C152" s="160">
        <v>19</v>
      </c>
      <c r="D152" s="160" t="s">
        <v>108</v>
      </c>
      <c r="E152" s="161" t="s">
        <v>160</v>
      </c>
      <c r="F152" s="162" t="s">
        <v>161</v>
      </c>
      <c r="G152" s="74" t="s">
        <v>122</v>
      </c>
      <c r="H152" s="158">
        <v>22.3</v>
      </c>
      <c r="I152" s="278"/>
      <c r="J152" s="77">
        <f t="shared" ref="J152:J154" si="36">ROUND(I152*H152,2)</f>
        <v>0</v>
      </c>
      <c r="K152" s="167"/>
      <c r="L152" s="186"/>
      <c r="M152" s="213" t="s">
        <v>1</v>
      </c>
      <c r="N152" s="271" t="s">
        <v>38</v>
      </c>
      <c r="O152" s="265">
        <v>0</v>
      </c>
      <c r="P152" s="265">
        <f t="shared" si="31"/>
        <v>0</v>
      </c>
      <c r="Q152" s="230">
        <v>2.0000000000000002E-5</v>
      </c>
      <c r="R152" s="170">
        <f t="shared" si="32"/>
        <v>4.4600000000000005E-4</v>
      </c>
      <c r="S152" s="248">
        <v>0</v>
      </c>
      <c r="T152" s="206">
        <f t="shared" si="33"/>
        <v>0</v>
      </c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I152" s="201"/>
      <c r="AR152" s="208"/>
      <c r="AT152" s="208"/>
      <c r="AU152" s="208"/>
      <c r="AY152" s="209"/>
      <c r="BE152" s="210"/>
      <c r="BF152" s="210"/>
      <c r="BG152" s="210"/>
      <c r="BH152" s="210"/>
      <c r="BI152" s="210">
        <f t="shared" ref="BI152:BI154" si="37">IF(N152="nulová",J152,0)</f>
        <v>0</v>
      </c>
      <c r="BJ152" s="209" t="s">
        <v>111</v>
      </c>
      <c r="BK152" s="210">
        <f t="shared" ref="BK152:BK154" si="38">ROUND(I152*H152,2)</f>
        <v>0</v>
      </c>
      <c r="BL152" s="209" t="s">
        <v>110</v>
      </c>
      <c r="BM152" s="208" t="s">
        <v>126</v>
      </c>
    </row>
    <row r="153" spans="1:65" s="207" customFormat="1" ht="24" x14ac:dyDescent="0.2">
      <c r="A153" s="202"/>
      <c r="B153" s="159"/>
      <c r="C153" s="160">
        <v>20</v>
      </c>
      <c r="D153" s="160" t="s">
        <v>108</v>
      </c>
      <c r="E153" s="161">
        <v>919731121</v>
      </c>
      <c r="F153" s="162" t="s">
        <v>125</v>
      </c>
      <c r="G153" s="74" t="s">
        <v>122</v>
      </c>
      <c r="H153" s="158">
        <v>22.3</v>
      </c>
      <c r="I153" s="278"/>
      <c r="J153" s="77">
        <f t="shared" si="36"/>
        <v>0</v>
      </c>
      <c r="K153" s="167"/>
      <c r="L153" s="186"/>
      <c r="M153" s="213"/>
      <c r="N153" s="271" t="s">
        <v>38</v>
      </c>
      <c r="O153" s="265"/>
      <c r="P153" s="265"/>
      <c r="Q153" s="230"/>
      <c r="R153" s="170"/>
      <c r="S153" s="248"/>
      <c r="T153" s="206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I153" s="201"/>
      <c r="AR153" s="208"/>
      <c r="AT153" s="208"/>
      <c r="AU153" s="208"/>
      <c r="AY153" s="209"/>
      <c r="BE153" s="210"/>
      <c r="BF153" s="210"/>
      <c r="BG153" s="210"/>
      <c r="BH153" s="210"/>
      <c r="BI153" s="210"/>
      <c r="BJ153" s="209"/>
      <c r="BK153" s="210"/>
      <c r="BL153" s="209"/>
      <c r="BM153" s="208"/>
    </row>
    <row r="154" spans="1:65" s="207" customFormat="1" ht="24" x14ac:dyDescent="0.2">
      <c r="A154" s="202"/>
      <c r="B154" s="159"/>
      <c r="C154" s="160">
        <v>21</v>
      </c>
      <c r="D154" s="160" t="s">
        <v>108</v>
      </c>
      <c r="E154" s="161" t="s">
        <v>162</v>
      </c>
      <c r="F154" s="162" t="s">
        <v>163</v>
      </c>
      <c r="G154" s="74" t="s">
        <v>116</v>
      </c>
      <c r="H154" s="158">
        <f>H142</f>
        <v>1120</v>
      </c>
      <c r="I154" s="278"/>
      <c r="J154" s="77">
        <f t="shared" si="36"/>
        <v>0</v>
      </c>
      <c r="K154" s="167"/>
      <c r="L154" s="212"/>
      <c r="M154" s="213" t="s">
        <v>1</v>
      </c>
      <c r="N154" s="271" t="s">
        <v>38</v>
      </c>
      <c r="O154" s="265">
        <v>0</v>
      </c>
      <c r="P154" s="265">
        <f t="shared" si="31"/>
        <v>0</v>
      </c>
      <c r="Q154" s="230"/>
      <c r="R154" s="170">
        <f t="shared" si="32"/>
        <v>0</v>
      </c>
      <c r="S154" s="248">
        <v>0</v>
      </c>
      <c r="T154" s="206">
        <f t="shared" si="33"/>
        <v>0</v>
      </c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I154" s="201"/>
      <c r="AR154" s="208"/>
      <c r="AT154" s="208"/>
      <c r="AU154" s="208"/>
      <c r="AY154" s="209"/>
      <c r="BE154" s="210"/>
      <c r="BF154" s="210"/>
      <c r="BG154" s="210"/>
      <c r="BH154" s="210"/>
      <c r="BI154" s="210">
        <f t="shared" si="37"/>
        <v>0</v>
      </c>
      <c r="BJ154" s="209" t="s">
        <v>111</v>
      </c>
      <c r="BK154" s="210">
        <f t="shared" si="38"/>
        <v>0</v>
      </c>
      <c r="BL154" s="209" t="s">
        <v>110</v>
      </c>
      <c r="BM154" s="208" t="s">
        <v>127</v>
      </c>
    </row>
    <row r="155" spans="1:65" s="172" customFormat="1" ht="24" x14ac:dyDescent="0.2">
      <c r="A155" s="168"/>
      <c r="B155" s="159"/>
      <c r="C155" s="160">
        <v>24</v>
      </c>
      <c r="D155" s="160" t="s">
        <v>108</v>
      </c>
      <c r="E155" s="161" t="s">
        <v>164</v>
      </c>
      <c r="F155" s="162" t="s">
        <v>165</v>
      </c>
      <c r="G155" s="74" t="s">
        <v>113</v>
      </c>
      <c r="H155" s="274">
        <f>T168</f>
        <v>169.0028125</v>
      </c>
      <c r="I155" s="278"/>
      <c r="J155" s="77">
        <f>ROUND(I155*H155,2)</f>
        <v>0</v>
      </c>
      <c r="K155" s="167"/>
      <c r="L155" s="186"/>
      <c r="M155" s="187" t="s">
        <v>1</v>
      </c>
      <c r="N155" s="270" t="s">
        <v>38</v>
      </c>
      <c r="O155" s="261">
        <v>0</v>
      </c>
      <c r="P155" s="261">
        <f t="shared" si="31"/>
        <v>0</v>
      </c>
      <c r="Q155" s="229"/>
      <c r="R155" s="170"/>
      <c r="S155" s="247"/>
      <c r="T155" s="171"/>
      <c r="U155" s="168"/>
      <c r="W155" s="173"/>
      <c r="Y155" s="173"/>
      <c r="Z155" s="173"/>
      <c r="AA155" s="174"/>
      <c r="AC155" s="175"/>
      <c r="AD155" s="175"/>
      <c r="AE155" s="175"/>
      <c r="AF155" s="175"/>
      <c r="AG155" s="175"/>
      <c r="AH155" s="174"/>
      <c r="AI155" s="201"/>
      <c r="AJ155" s="174"/>
      <c r="AK155" s="173"/>
    </row>
    <row r="156" spans="1:65" s="172" customFormat="1" ht="24" x14ac:dyDescent="0.2">
      <c r="A156" s="168"/>
      <c r="B156" s="159"/>
      <c r="C156" s="160">
        <v>25</v>
      </c>
      <c r="D156" s="160" t="s">
        <v>108</v>
      </c>
      <c r="E156" s="161" t="s">
        <v>166</v>
      </c>
      <c r="F156" s="162" t="s">
        <v>167</v>
      </c>
      <c r="G156" s="74" t="s">
        <v>113</v>
      </c>
      <c r="H156" s="158">
        <f>H155</f>
        <v>169.0028125</v>
      </c>
      <c r="I156" s="278"/>
      <c r="J156" s="77">
        <f t="shared" ref="J156:J158" si="39">ROUND(I156*H156,2)</f>
        <v>0</v>
      </c>
      <c r="K156" s="163"/>
      <c r="L156" s="159"/>
      <c r="M156" s="169" t="s">
        <v>1</v>
      </c>
      <c r="N156" s="260" t="s">
        <v>38</v>
      </c>
      <c r="O156" s="261">
        <v>0.48</v>
      </c>
      <c r="P156" s="261">
        <f t="shared" si="31"/>
        <v>81.121349999999993</v>
      </c>
      <c r="Q156" s="229"/>
      <c r="R156" s="170"/>
      <c r="S156" s="247"/>
      <c r="T156" s="171"/>
      <c r="U156" s="168"/>
      <c r="W156" s="173"/>
      <c r="Y156" s="173"/>
      <c r="Z156" s="173"/>
      <c r="AA156" s="174"/>
      <c r="AC156" s="175"/>
      <c r="AD156" s="175"/>
      <c r="AE156" s="175"/>
      <c r="AF156" s="175"/>
      <c r="AG156" s="175"/>
      <c r="AH156" s="174"/>
      <c r="AI156" s="201"/>
      <c r="AJ156" s="174"/>
      <c r="AK156" s="173"/>
    </row>
    <row r="157" spans="1:65" s="172" customFormat="1" ht="24" x14ac:dyDescent="0.2">
      <c r="A157" s="168"/>
      <c r="B157" s="159"/>
      <c r="C157" s="160">
        <v>26</v>
      </c>
      <c r="D157" s="160" t="s">
        <v>108</v>
      </c>
      <c r="E157" s="161" t="s">
        <v>168</v>
      </c>
      <c r="F157" s="162" t="s">
        <v>169</v>
      </c>
      <c r="G157" s="74" t="s">
        <v>113</v>
      </c>
      <c r="H157" s="274">
        <f>T134+T133</f>
        <v>166.37</v>
      </c>
      <c r="I157" s="278"/>
      <c r="J157" s="77">
        <f t="shared" si="39"/>
        <v>0</v>
      </c>
      <c r="K157" s="163"/>
      <c r="L157" s="159"/>
      <c r="M157" s="169" t="s">
        <v>1</v>
      </c>
      <c r="N157" s="260" t="s">
        <v>38</v>
      </c>
      <c r="O157" s="261">
        <v>0.11899999999999999</v>
      </c>
      <c r="P157" s="261">
        <f t="shared" si="31"/>
        <v>19.798030000000001</v>
      </c>
      <c r="Q157" s="229"/>
      <c r="R157" s="170"/>
      <c r="S157" s="247"/>
      <c r="T157" s="171"/>
      <c r="U157" s="168"/>
      <c r="W157" s="173"/>
      <c r="Y157" s="173"/>
      <c r="Z157" s="173"/>
      <c r="AA157" s="174"/>
      <c r="AC157" s="175"/>
      <c r="AD157" s="175"/>
      <c r="AE157" s="175"/>
      <c r="AF157" s="175"/>
      <c r="AG157" s="175"/>
      <c r="AH157" s="174"/>
      <c r="AI157" s="201"/>
      <c r="AJ157" s="174"/>
      <c r="AK157" s="173"/>
    </row>
    <row r="158" spans="1:65" s="172" customFormat="1" ht="21.75" customHeight="1" x14ac:dyDescent="0.2">
      <c r="A158" s="168"/>
      <c r="B158" s="159"/>
      <c r="C158" s="160">
        <v>27</v>
      </c>
      <c r="D158" s="160" t="s">
        <v>108</v>
      </c>
      <c r="E158" s="161" t="s">
        <v>170</v>
      </c>
      <c r="F158" s="162" t="s">
        <v>171</v>
      </c>
      <c r="G158" s="74" t="s">
        <v>113</v>
      </c>
      <c r="H158" s="274">
        <f>T132+T130</f>
        <v>2.6328125</v>
      </c>
      <c r="I158" s="278"/>
      <c r="J158" s="77">
        <f t="shared" si="39"/>
        <v>0</v>
      </c>
      <c r="K158" s="227"/>
      <c r="L158" s="159"/>
      <c r="M158" s="169"/>
      <c r="N158" s="260"/>
      <c r="O158" s="261"/>
      <c r="P158" s="261"/>
      <c r="Q158" s="229"/>
      <c r="R158" s="170"/>
      <c r="S158" s="247"/>
      <c r="T158" s="171"/>
      <c r="U158" s="168"/>
      <c r="W158" s="173"/>
      <c r="Y158" s="173"/>
      <c r="Z158" s="173"/>
      <c r="AA158" s="174"/>
      <c r="AC158" s="175"/>
      <c r="AD158" s="175"/>
      <c r="AE158" s="175"/>
      <c r="AF158" s="175"/>
      <c r="AG158" s="175"/>
      <c r="AH158" s="174"/>
      <c r="AI158" s="201"/>
      <c r="AJ158" s="174"/>
      <c r="AK158" s="173"/>
    </row>
    <row r="159" spans="1:65" s="176" customFormat="1" ht="22.9" customHeight="1" x14ac:dyDescent="0.2">
      <c r="B159" s="177"/>
      <c r="D159" s="178" t="s">
        <v>71</v>
      </c>
      <c r="E159" s="179" t="s">
        <v>123</v>
      </c>
      <c r="F159" s="179" t="s">
        <v>124</v>
      </c>
      <c r="I159" s="197"/>
      <c r="J159" s="200">
        <f>J160</f>
        <v>0</v>
      </c>
      <c r="L159" s="177"/>
      <c r="M159" s="180"/>
      <c r="N159" s="262"/>
      <c r="O159" s="262"/>
      <c r="P159" s="263">
        <f>P160</f>
        <v>0</v>
      </c>
      <c r="Q159" s="181"/>
      <c r="R159" s="182"/>
      <c r="S159" s="255"/>
      <c r="T159" s="183"/>
      <c r="W159" s="178"/>
      <c r="Y159" s="184"/>
      <c r="Z159" s="184"/>
      <c r="AA159" s="178"/>
      <c r="AI159" s="185"/>
    </row>
    <row r="160" spans="1:65" s="172" customFormat="1" ht="21.75" customHeight="1" x14ac:dyDescent="0.2">
      <c r="A160" s="168"/>
      <c r="B160" s="159"/>
      <c r="C160" s="160">
        <v>28</v>
      </c>
      <c r="D160" s="160" t="s">
        <v>108</v>
      </c>
      <c r="E160" s="161" t="s">
        <v>134</v>
      </c>
      <c r="F160" s="162" t="s">
        <v>135</v>
      </c>
      <c r="G160" s="74" t="s">
        <v>113</v>
      </c>
      <c r="H160" s="158">
        <f>R168</f>
        <v>224.47555999999997</v>
      </c>
      <c r="I160" s="278"/>
      <c r="J160" s="77">
        <f>ROUND(I160*H160,2)</f>
        <v>0</v>
      </c>
      <c r="K160" s="163"/>
      <c r="L160" s="159"/>
      <c r="M160" s="169" t="s">
        <v>1</v>
      </c>
      <c r="N160" s="260" t="s">
        <v>38</v>
      </c>
      <c r="O160" s="261">
        <v>0.39300000000000002</v>
      </c>
      <c r="P160" s="261"/>
      <c r="Q160" s="229">
        <v>0</v>
      </c>
      <c r="R160" s="170"/>
      <c r="S160" s="247"/>
      <c r="T160" s="171"/>
      <c r="U160" s="168"/>
      <c r="W160" s="173"/>
      <c r="Y160" s="173"/>
      <c r="Z160" s="173"/>
      <c r="AA160" s="174"/>
      <c r="AC160" s="175"/>
      <c r="AD160" s="175"/>
      <c r="AE160" s="175"/>
      <c r="AF160" s="175"/>
      <c r="AG160" s="175"/>
      <c r="AH160" s="174"/>
      <c r="AI160" s="201"/>
      <c r="AJ160" s="174"/>
      <c r="AK160" s="173"/>
    </row>
    <row r="161" spans="1:37" s="172" customFormat="1" ht="21.75" customHeight="1" x14ac:dyDescent="0.2">
      <c r="A161" s="168"/>
      <c r="B161" s="159"/>
      <c r="C161" s="328"/>
      <c r="D161" s="326" t="s">
        <v>71</v>
      </c>
      <c r="E161" s="327" t="s">
        <v>191</v>
      </c>
      <c r="F161" s="327" t="s">
        <v>192</v>
      </c>
      <c r="G161" s="328"/>
      <c r="H161" s="328"/>
      <c r="I161" s="149"/>
      <c r="J161" s="329">
        <f>BK161</f>
        <v>0</v>
      </c>
      <c r="K161" s="227"/>
      <c r="L161" s="159"/>
      <c r="M161" s="325"/>
      <c r="N161" s="260"/>
      <c r="O161" s="261"/>
      <c r="P161" s="261"/>
      <c r="Q161" s="229"/>
      <c r="R161" s="170"/>
      <c r="S161" s="247"/>
      <c r="T161" s="170"/>
      <c r="U161" s="168"/>
      <c r="W161" s="173"/>
      <c r="Y161" s="173"/>
      <c r="Z161" s="173"/>
      <c r="AA161" s="174"/>
      <c r="AC161" s="175"/>
      <c r="AD161" s="175"/>
      <c r="AE161" s="175"/>
      <c r="AF161" s="175"/>
      <c r="AG161" s="175"/>
      <c r="AH161" s="174"/>
      <c r="AI161" s="201"/>
      <c r="AJ161" s="174"/>
      <c r="AK161" s="173"/>
    </row>
    <row r="162" spans="1:37" s="172" customFormat="1" ht="21.75" customHeight="1" x14ac:dyDescent="0.2">
      <c r="A162" s="168"/>
      <c r="B162" s="159"/>
      <c r="C162" s="330">
        <v>29</v>
      </c>
      <c r="D162" s="330" t="s">
        <v>108</v>
      </c>
      <c r="E162" s="331" t="s">
        <v>193</v>
      </c>
      <c r="F162" s="332" t="s">
        <v>194</v>
      </c>
      <c r="G162" s="333" t="s">
        <v>195</v>
      </c>
      <c r="H162" s="334">
        <v>1</v>
      </c>
      <c r="I162" s="335"/>
      <c r="J162" s="334">
        <f t="shared" ref="J162:J166" si="40">ROUND(I162*H162,2)</f>
        <v>0</v>
      </c>
      <c r="K162" s="227"/>
      <c r="L162" s="159"/>
      <c r="M162" s="325"/>
      <c r="N162" s="260"/>
      <c r="O162" s="261"/>
      <c r="P162" s="261"/>
      <c r="Q162" s="229"/>
      <c r="R162" s="170"/>
      <c r="S162" s="247"/>
      <c r="T162" s="170"/>
      <c r="U162" s="168"/>
      <c r="W162" s="173"/>
      <c r="Y162" s="173"/>
      <c r="Z162" s="173"/>
      <c r="AA162" s="174"/>
      <c r="AC162" s="175"/>
      <c r="AD162" s="175"/>
      <c r="AE162" s="175"/>
      <c r="AF162" s="175"/>
      <c r="AG162" s="175"/>
      <c r="AH162" s="174"/>
      <c r="AI162" s="201"/>
      <c r="AJ162" s="174"/>
      <c r="AK162" s="173"/>
    </row>
    <row r="163" spans="1:37" s="172" customFormat="1" ht="21.75" customHeight="1" x14ac:dyDescent="0.2">
      <c r="A163" s="168"/>
      <c r="B163" s="159"/>
      <c r="C163" s="330">
        <v>30</v>
      </c>
      <c r="D163" s="330" t="s">
        <v>108</v>
      </c>
      <c r="E163" s="331" t="s">
        <v>196</v>
      </c>
      <c r="F163" s="332" t="s">
        <v>197</v>
      </c>
      <c r="G163" s="333" t="s">
        <v>198</v>
      </c>
      <c r="H163" s="334">
        <v>1</v>
      </c>
      <c r="I163" s="335"/>
      <c r="J163" s="334">
        <f t="shared" si="40"/>
        <v>0</v>
      </c>
      <c r="K163" s="227"/>
      <c r="L163" s="159"/>
      <c r="M163" s="325"/>
      <c r="N163" s="260"/>
      <c r="O163" s="261"/>
      <c r="P163" s="261"/>
      <c r="Q163" s="229"/>
      <c r="R163" s="170"/>
      <c r="S163" s="247"/>
      <c r="T163" s="170"/>
      <c r="U163" s="168"/>
      <c r="W163" s="173"/>
      <c r="Y163" s="173"/>
      <c r="Z163" s="173"/>
      <c r="AA163" s="174"/>
      <c r="AC163" s="175"/>
      <c r="AD163" s="175"/>
      <c r="AE163" s="175"/>
      <c r="AF163" s="175"/>
      <c r="AG163" s="175"/>
      <c r="AH163" s="174"/>
      <c r="AI163" s="201"/>
      <c r="AJ163" s="174"/>
      <c r="AK163" s="173"/>
    </row>
    <row r="164" spans="1:37" s="172" customFormat="1" ht="21.75" customHeight="1" x14ac:dyDescent="0.2">
      <c r="A164" s="168"/>
      <c r="B164" s="159"/>
      <c r="C164" s="330">
        <v>31</v>
      </c>
      <c r="D164" s="330" t="s">
        <v>108</v>
      </c>
      <c r="E164" s="331" t="s">
        <v>203</v>
      </c>
      <c r="F164" s="332" t="s">
        <v>204</v>
      </c>
      <c r="G164" s="333" t="s">
        <v>198</v>
      </c>
      <c r="H164" s="334">
        <v>1</v>
      </c>
      <c r="I164" s="335"/>
      <c r="J164" s="334">
        <f t="shared" si="40"/>
        <v>0</v>
      </c>
      <c r="K164" s="227"/>
      <c r="L164" s="159"/>
      <c r="M164" s="325"/>
      <c r="N164" s="260"/>
      <c r="O164" s="261"/>
      <c r="P164" s="261"/>
      <c r="Q164" s="229"/>
      <c r="R164" s="170"/>
      <c r="S164" s="247"/>
      <c r="T164" s="170"/>
      <c r="U164" s="168"/>
      <c r="W164" s="173"/>
      <c r="Y164" s="173"/>
      <c r="Z164" s="173"/>
      <c r="AA164" s="174"/>
      <c r="AC164" s="175"/>
      <c r="AD164" s="175"/>
      <c r="AE164" s="175"/>
      <c r="AF164" s="175"/>
      <c r="AG164" s="175"/>
      <c r="AH164" s="174"/>
      <c r="AI164" s="201"/>
      <c r="AJ164" s="174"/>
      <c r="AK164" s="173"/>
    </row>
    <row r="165" spans="1:37" s="172" customFormat="1" ht="21.75" customHeight="1" x14ac:dyDescent="0.2">
      <c r="A165" s="168"/>
      <c r="B165" s="159"/>
      <c r="C165" s="330">
        <v>32</v>
      </c>
      <c r="D165" s="330" t="s">
        <v>108</v>
      </c>
      <c r="E165" s="331" t="s">
        <v>199</v>
      </c>
      <c r="F165" s="332" t="s">
        <v>200</v>
      </c>
      <c r="G165" s="333" t="s">
        <v>195</v>
      </c>
      <c r="H165" s="334">
        <v>1</v>
      </c>
      <c r="I165" s="335"/>
      <c r="J165" s="334">
        <f t="shared" si="40"/>
        <v>0</v>
      </c>
      <c r="K165" s="227"/>
      <c r="L165" s="159"/>
      <c r="M165" s="325"/>
      <c r="N165" s="260"/>
      <c r="O165" s="261"/>
      <c r="P165" s="261"/>
      <c r="Q165" s="229"/>
      <c r="R165" s="170"/>
      <c r="S165" s="247"/>
      <c r="T165" s="170"/>
      <c r="U165" s="168"/>
      <c r="W165" s="173"/>
      <c r="Y165" s="173"/>
      <c r="Z165" s="173"/>
      <c r="AA165" s="174"/>
      <c r="AC165" s="175"/>
      <c r="AD165" s="175"/>
      <c r="AE165" s="175"/>
      <c r="AF165" s="175"/>
      <c r="AG165" s="175"/>
      <c r="AH165" s="174"/>
      <c r="AI165" s="201"/>
      <c r="AJ165" s="174"/>
      <c r="AK165" s="173"/>
    </row>
    <row r="166" spans="1:37" s="172" customFormat="1" ht="21.75" customHeight="1" x14ac:dyDescent="0.2">
      <c r="A166" s="168"/>
      <c r="B166" s="159"/>
      <c r="C166" s="330">
        <v>33</v>
      </c>
      <c r="D166" s="330" t="s">
        <v>108</v>
      </c>
      <c r="E166" s="331" t="s">
        <v>201</v>
      </c>
      <c r="F166" s="332" t="s">
        <v>202</v>
      </c>
      <c r="G166" s="333" t="s">
        <v>195</v>
      </c>
      <c r="H166" s="334">
        <v>1</v>
      </c>
      <c r="I166" s="335"/>
      <c r="J166" s="334">
        <f t="shared" si="40"/>
        <v>0</v>
      </c>
      <c r="K166" s="227"/>
      <c r="L166" s="159"/>
      <c r="M166" s="325"/>
      <c r="N166" s="260"/>
      <c r="O166" s="261"/>
      <c r="P166" s="261"/>
      <c r="Q166" s="229"/>
      <c r="R166" s="170"/>
      <c r="S166" s="247"/>
      <c r="T166" s="170"/>
      <c r="U166" s="168"/>
      <c r="W166" s="173"/>
      <c r="Y166" s="173"/>
      <c r="Z166" s="173"/>
      <c r="AA166" s="174"/>
      <c r="AC166" s="175"/>
      <c r="AD166" s="175"/>
      <c r="AE166" s="175"/>
      <c r="AF166" s="175"/>
      <c r="AG166" s="175"/>
      <c r="AH166" s="174"/>
      <c r="AI166" s="201"/>
      <c r="AJ166" s="174"/>
      <c r="AK166" s="173"/>
    </row>
    <row r="167" spans="1:37" s="172" customFormat="1" ht="6.95" customHeight="1" x14ac:dyDescent="0.2">
      <c r="A167" s="168"/>
      <c r="B167" s="156"/>
      <c r="C167" s="157"/>
      <c r="D167" s="157"/>
      <c r="E167" s="157"/>
      <c r="F167" s="157"/>
      <c r="G167" s="157"/>
      <c r="H167" s="157"/>
      <c r="I167" s="157"/>
      <c r="J167" s="157"/>
      <c r="K167" s="157"/>
      <c r="L167" s="159"/>
      <c r="M167" s="168"/>
      <c r="O167" s="168"/>
      <c r="P167" s="168"/>
      <c r="Q167" s="232"/>
      <c r="R167" s="168"/>
      <c r="S167" s="232"/>
      <c r="T167" s="168"/>
      <c r="U167" s="168"/>
    </row>
    <row r="168" spans="1:37" ht="12" x14ac:dyDescent="0.2">
      <c r="R168" s="254">
        <f>R123</f>
        <v>224.47555999999997</v>
      </c>
      <c r="T168" s="253">
        <f>T123</f>
        <v>169.0028125</v>
      </c>
    </row>
    <row r="169" spans="1:37" x14ac:dyDescent="0.2">
      <c r="Q169" s="235"/>
      <c r="S169" s="273"/>
      <c r="T169" s="235"/>
    </row>
    <row r="170" spans="1:37" x14ac:dyDescent="0.2">
      <c r="Q170" s="235"/>
      <c r="S170" s="273"/>
      <c r="T170" s="235"/>
    </row>
    <row r="171" spans="1:37" x14ac:dyDescent="0.2">
      <c r="Q171" s="235"/>
      <c r="S171" s="273"/>
      <c r="T171" s="235"/>
    </row>
    <row r="172" spans="1:37" x14ac:dyDescent="0.2">
      <c r="Q172" s="235"/>
      <c r="S172" s="273"/>
      <c r="T172" s="235"/>
    </row>
    <row r="173" spans="1:37" x14ac:dyDescent="0.2">
      <c r="Q173" s="235"/>
      <c r="S173" s="273"/>
      <c r="T173" s="235"/>
    </row>
    <row r="174" spans="1:37" x14ac:dyDescent="0.2">
      <c r="Q174" s="235"/>
      <c r="S174" s="273"/>
      <c r="T174" s="235"/>
    </row>
    <row r="175" spans="1:37" x14ac:dyDescent="0.2">
      <c r="Q175" s="235"/>
      <c r="S175" s="273"/>
      <c r="T175" s="235"/>
    </row>
    <row r="176" spans="1:37" x14ac:dyDescent="0.2">
      <c r="Q176" s="235"/>
      <c r="S176" s="273"/>
      <c r="T176" s="235"/>
    </row>
    <row r="177" spans="17:20" x14ac:dyDescent="0.2">
      <c r="Q177" s="235"/>
      <c r="S177" s="273"/>
      <c r="T177" s="235"/>
    </row>
    <row r="178" spans="17:20" x14ac:dyDescent="0.2">
      <c r="Q178" s="235"/>
      <c r="S178" s="273"/>
      <c r="T178" s="235"/>
    </row>
    <row r="179" spans="17:20" x14ac:dyDescent="0.2">
      <c r="Q179" s="235"/>
      <c r="S179" s="273"/>
      <c r="T179" s="235"/>
    </row>
    <row r="180" spans="17:20" x14ac:dyDescent="0.2">
      <c r="Q180" s="235"/>
      <c r="S180" s="273"/>
      <c r="T180" s="235"/>
    </row>
    <row r="181" spans="17:20" x14ac:dyDescent="0.2">
      <c r="Q181" s="235"/>
      <c r="S181" s="273"/>
      <c r="T181" s="235"/>
    </row>
    <row r="182" spans="17:20" x14ac:dyDescent="0.2">
      <c r="Q182" s="235"/>
      <c r="S182" s="273"/>
      <c r="T182" s="235"/>
    </row>
    <row r="183" spans="17:20" x14ac:dyDescent="0.2">
      <c r="Q183" s="235"/>
      <c r="S183" s="273"/>
      <c r="T183" s="235"/>
    </row>
    <row r="184" spans="17:20" x14ac:dyDescent="0.2">
      <c r="Q184" s="235"/>
      <c r="S184" s="273"/>
      <c r="T184" s="235"/>
    </row>
  </sheetData>
  <autoFilter ref="C122:K160" xr:uid="{00000000-0009-0000-0000-000001000000}"/>
  <mergeCells count="9">
    <mergeCell ref="E87:H87"/>
    <mergeCell ref="E113:H113"/>
    <mergeCell ref="E115:H115"/>
    <mergeCell ref="E85:H85"/>
    <mergeCell ref="L2:U2"/>
    <mergeCell ref="E7:H7"/>
    <mergeCell ref="E9:H9"/>
    <mergeCell ref="E18:H18"/>
    <mergeCell ref="E27:H27"/>
  </mergeCells>
  <pageMargins left="0.39370078740157483" right="0.39370078740157483" top="0.39370078740157483" bottom="0.39370078740157483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ulica Dolnohorská 1 etapa</vt:lpstr>
      <vt:lpstr>'Rekapitulácia stavby'!Názvy_tlače</vt:lpstr>
      <vt:lpstr>'ulica Dolnohorská 1 etapa'!Názvy_tlače</vt:lpstr>
      <vt:lpstr>'Rekapitulácia stavby'!Oblasť_tlače</vt:lpstr>
      <vt:lpstr>'ulica Dolnohorská 1 etapa'!Oblasť_tlače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Robert-PC\Robert</dc:creator>
  <cp:lastModifiedBy>Matula Vladimír, Ing.</cp:lastModifiedBy>
  <cp:lastPrinted>2022-04-15T14:42:44Z</cp:lastPrinted>
  <dcterms:created xsi:type="dcterms:W3CDTF">2020-02-27T17:35:27Z</dcterms:created>
  <dcterms:modified xsi:type="dcterms:W3CDTF">2022-06-01T14:06:15Z</dcterms:modified>
</cp:coreProperties>
</file>