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JANKO\Desktop\ACER2\Vranov okružná križovatka\PD\VYKAZY_VYMER\"/>
    </mc:Choice>
  </mc:AlternateContent>
  <xr:revisionPtr revIDLastSave="0" documentId="13_ncr:1_{99CF84C3-98BF-42DE-AADA-AD1FDB68916F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Kryci list" sheetId="6" r:id="rId1"/>
    <sheet name="Rekapitulacia" sheetId="5" r:id="rId2"/>
    <sheet name="Prehlad" sheetId="3" r:id="rId3"/>
  </sheets>
  <definedNames>
    <definedName name="fakt1R">#REF!</definedName>
    <definedName name="_xlnm.Print_Titles" localSheetId="2">Prehlad!$8:$10</definedName>
    <definedName name="_xlnm.Print_Titles" localSheetId="1">Rekapitulacia!$8:$10</definedName>
    <definedName name="_xlnm.Print_Area" localSheetId="0">'Kryci list'!$A:$J</definedName>
    <definedName name="_xlnm.Print_Area" localSheetId="2">Prehlad!$A:$O</definedName>
    <definedName name="_xlnm.Print_Area" localSheetId="1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30" i="6" l="1"/>
  <c r="J30" i="6" s="1"/>
  <c r="C16" i="5"/>
  <c r="W113" i="3"/>
  <c r="G16" i="5" s="1"/>
  <c r="I113" i="3"/>
  <c r="N112" i="3"/>
  <c r="L112" i="3"/>
  <c r="J112" i="3"/>
  <c r="H112" i="3"/>
  <c r="N110" i="3"/>
  <c r="N113" i="3" s="1"/>
  <c r="F16" i="5" s="1"/>
  <c r="L110" i="3"/>
  <c r="L113" i="3" s="1"/>
  <c r="E16" i="5" s="1"/>
  <c r="J110" i="3"/>
  <c r="J113" i="3" s="1"/>
  <c r="E113" i="3" s="1"/>
  <c r="H110" i="3"/>
  <c r="G15" i="5"/>
  <c r="W107" i="3"/>
  <c r="N106" i="3"/>
  <c r="L106" i="3"/>
  <c r="J106" i="3"/>
  <c r="H106" i="3"/>
  <c r="N105" i="3"/>
  <c r="L105" i="3"/>
  <c r="J105" i="3"/>
  <c r="H105" i="3"/>
  <c r="N104" i="3"/>
  <c r="L104" i="3"/>
  <c r="J104" i="3"/>
  <c r="H104" i="3"/>
  <c r="N103" i="3"/>
  <c r="L103" i="3"/>
  <c r="J103" i="3"/>
  <c r="H103" i="3"/>
  <c r="N102" i="3"/>
  <c r="L102" i="3"/>
  <c r="J102" i="3"/>
  <c r="H102" i="3"/>
  <c r="N101" i="3"/>
  <c r="L101" i="3"/>
  <c r="J101" i="3"/>
  <c r="I101" i="3"/>
  <c r="N100" i="3"/>
  <c r="L100" i="3"/>
  <c r="J100" i="3"/>
  <c r="I100" i="3"/>
  <c r="N99" i="3"/>
  <c r="L99" i="3"/>
  <c r="J99" i="3"/>
  <c r="I99" i="3"/>
  <c r="N98" i="3"/>
  <c r="L98" i="3"/>
  <c r="J98" i="3"/>
  <c r="I98" i="3"/>
  <c r="N97" i="3"/>
  <c r="L97" i="3"/>
  <c r="J97" i="3"/>
  <c r="I97" i="3"/>
  <c r="N96" i="3"/>
  <c r="L96" i="3"/>
  <c r="J96" i="3"/>
  <c r="I96" i="3"/>
  <c r="N95" i="3"/>
  <c r="L95" i="3"/>
  <c r="J95" i="3"/>
  <c r="I95" i="3"/>
  <c r="N94" i="3"/>
  <c r="L94" i="3"/>
  <c r="J94" i="3"/>
  <c r="I94" i="3"/>
  <c r="N93" i="3"/>
  <c r="L93" i="3"/>
  <c r="J93" i="3"/>
  <c r="I93" i="3"/>
  <c r="N92" i="3"/>
  <c r="L92" i="3"/>
  <c r="J92" i="3"/>
  <c r="I92" i="3"/>
  <c r="N91" i="3"/>
  <c r="L91" i="3"/>
  <c r="J91" i="3"/>
  <c r="I91" i="3"/>
  <c r="N90" i="3"/>
  <c r="L90" i="3"/>
  <c r="J90" i="3"/>
  <c r="I90" i="3"/>
  <c r="N89" i="3"/>
  <c r="L89" i="3"/>
  <c r="J89" i="3"/>
  <c r="I89" i="3"/>
  <c r="N88" i="3"/>
  <c r="L88" i="3"/>
  <c r="J88" i="3"/>
  <c r="I88" i="3"/>
  <c r="N87" i="3"/>
  <c r="L87" i="3"/>
  <c r="J87" i="3"/>
  <c r="I87" i="3"/>
  <c r="N86" i="3"/>
  <c r="L86" i="3"/>
  <c r="J86" i="3"/>
  <c r="I86" i="3"/>
  <c r="N85" i="3"/>
  <c r="L85" i="3"/>
  <c r="J85" i="3"/>
  <c r="I85" i="3"/>
  <c r="N84" i="3"/>
  <c r="L84" i="3"/>
  <c r="J84" i="3"/>
  <c r="H84" i="3"/>
  <c r="N83" i="3"/>
  <c r="L83" i="3"/>
  <c r="J83" i="3"/>
  <c r="H83" i="3"/>
  <c r="N82" i="3"/>
  <c r="L82" i="3"/>
  <c r="J82" i="3"/>
  <c r="H82" i="3"/>
  <c r="N81" i="3"/>
  <c r="L81" i="3"/>
  <c r="J81" i="3"/>
  <c r="H81" i="3"/>
  <c r="N80" i="3"/>
  <c r="L80" i="3"/>
  <c r="J80" i="3"/>
  <c r="I80" i="3"/>
  <c r="N79" i="3"/>
  <c r="L79" i="3"/>
  <c r="J79" i="3"/>
  <c r="I79" i="3"/>
  <c r="N78" i="3"/>
  <c r="L78" i="3"/>
  <c r="J78" i="3"/>
  <c r="I78" i="3"/>
  <c r="N77" i="3"/>
  <c r="L77" i="3"/>
  <c r="J77" i="3"/>
  <c r="I77" i="3"/>
  <c r="N76" i="3"/>
  <c r="L76" i="3"/>
  <c r="J76" i="3"/>
  <c r="I76" i="3"/>
  <c r="N75" i="3"/>
  <c r="L75" i="3"/>
  <c r="J75" i="3"/>
  <c r="I75" i="3"/>
  <c r="N74" i="3"/>
  <c r="L74" i="3"/>
  <c r="J74" i="3"/>
  <c r="I74" i="3"/>
  <c r="N73" i="3"/>
  <c r="L73" i="3"/>
  <c r="J73" i="3"/>
  <c r="I73" i="3"/>
  <c r="N72" i="3"/>
  <c r="L72" i="3"/>
  <c r="J72" i="3"/>
  <c r="I72" i="3"/>
  <c r="N71" i="3"/>
  <c r="L71" i="3"/>
  <c r="J71" i="3"/>
  <c r="I71" i="3"/>
  <c r="N70" i="3"/>
  <c r="L70" i="3"/>
  <c r="J70" i="3"/>
  <c r="I70" i="3"/>
  <c r="N69" i="3"/>
  <c r="L69" i="3"/>
  <c r="J69" i="3"/>
  <c r="I69" i="3"/>
  <c r="N68" i="3"/>
  <c r="L68" i="3"/>
  <c r="J68" i="3"/>
  <c r="H68" i="3"/>
  <c r="N67" i="3"/>
  <c r="L67" i="3"/>
  <c r="J67" i="3"/>
  <c r="H67" i="3"/>
  <c r="N66" i="3"/>
  <c r="L66" i="3"/>
  <c r="J66" i="3"/>
  <c r="H66" i="3"/>
  <c r="N65" i="3"/>
  <c r="L65" i="3"/>
  <c r="L107" i="3" s="1"/>
  <c r="E15" i="5" s="1"/>
  <c r="J65" i="3"/>
  <c r="H65" i="3"/>
  <c r="G14" i="5"/>
  <c r="C14" i="5"/>
  <c r="W62" i="3"/>
  <c r="N62" i="3"/>
  <c r="F14" i="5" s="1"/>
  <c r="I62" i="3"/>
  <c r="N61" i="3"/>
  <c r="L61" i="3"/>
  <c r="J61" i="3"/>
  <c r="H61" i="3"/>
  <c r="N59" i="3"/>
  <c r="L59" i="3"/>
  <c r="J59" i="3"/>
  <c r="H59" i="3"/>
  <c r="N57" i="3"/>
  <c r="L57" i="3"/>
  <c r="J57" i="3"/>
  <c r="H57" i="3"/>
  <c r="N55" i="3"/>
  <c r="L55" i="3"/>
  <c r="J55" i="3"/>
  <c r="H55" i="3"/>
  <c r="N51" i="3"/>
  <c r="L51" i="3"/>
  <c r="L62" i="3" s="1"/>
  <c r="E14" i="5" s="1"/>
  <c r="J51" i="3"/>
  <c r="H51" i="3"/>
  <c r="F13" i="5"/>
  <c r="C13" i="5"/>
  <c r="W48" i="3"/>
  <c r="G13" i="5" s="1"/>
  <c r="N48" i="3"/>
  <c r="I48" i="3"/>
  <c r="N47" i="3"/>
  <c r="L47" i="3"/>
  <c r="L48" i="3" s="1"/>
  <c r="E13" i="5" s="1"/>
  <c r="J47" i="3"/>
  <c r="J48" i="3" s="1"/>
  <c r="H47" i="3"/>
  <c r="H48" i="3" s="1"/>
  <c r="W44" i="3"/>
  <c r="G12" i="5" s="1"/>
  <c r="N43" i="3"/>
  <c r="L43" i="3"/>
  <c r="J43" i="3"/>
  <c r="H43" i="3"/>
  <c r="N41" i="3"/>
  <c r="L41" i="3"/>
  <c r="J41" i="3"/>
  <c r="H41" i="3"/>
  <c r="N39" i="3"/>
  <c r="L39" i="3"/>
  <c r="J39" i="3"/>
  <c r="I39" i="3"/>
  <c r="I44" i="3" s="1"/>
  <c r="N37" i="3"/>
  <c r="L37" i="3"/>
  <c r="J37" i="3"/>
  <c r="H37" i="3"/>
  <c r="N36" i="3"/>
  <c r="L36" i="3"/>
  <c r="J36" i="3"/>
  <c r="H36" i="3"/>
  <c r="N35" i="3"/>
  <c r="L35" i="3"/>
  <c r="J35" i="3"/>
  <c r="H35" i="3"/>
  <c r="N33" i="3"/>
  <c r="L33" i="3"/>
  <c r="J33" i="3"/>
  <c r="H33" i="3"/>
  <c r="N31" i="3"/>
  <c r="L31" i="3"/>
  <c r="J31" i="3"/>
  <c r="H31" i="3"/>
  <c r="N30" i="3"/>
  <c r="L30" i="3"/>
  <c r="J30" i="3"/>
  <c r="H30" i="3"/>
  <c r="N28" i="3"/>
  <c r="L28" i="3"/>
  <c r="J28" i="3"/>
  <c r="H28" i="3"/>
  <c r="N27" i="3"/>
  <c r="L27" i="3"/>
  <c r="J27" i="3"/>
  <c r="H27" i="3"/>
  <c r="N25" i="3"/>
  <c r="L25" i="3"/>
  <c r="J25" i="3"/>
  <c r="H25" i="3"/>
  <c r="N24" i="3"/>
  <c r="L24" i="3"/>
  <c r="J24" i="3"/>
  <c r="H24" i="3"/>
  <c r="N22" i="3"/>
  <c r="L22" i="3"/>
  <c r="J22" i="3"/>
  <c r="H22" i="3"/>
  <c r="N21" i="3"/>
  <c r="L21" i="3"/>
  <c r="J21" i="3"/>
  <c r="H21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N44" i="3" s="1"/>
  <c r="F12" i="5" s="1"/>
  <c r="L14" i="3"/>
  <c r="L44" i="3" s="1"/>
  <c r="E12" i="5" s="1"/>
  <c r="J14" i="3"/>
  <c r="J44" i="3" s="1"/>
  <c r="H14" i="3"/>
  <c r="H44" i="3" s="1"/>
  <c r="B12" i="5" s="1"/>
  <c r="J26" i="6"/>
  <c r="J20" i="6"/>
  <c r="F19" i="6"/>
  <c r="F18" i="6"/>
  <c r="F17" i="6"/>
  <c r="J14" i="6"/>
  <c r="F14" i="6"/>
  <c r="J13" i="6"/>
  <c r="F13" i="6"/>
  <c r="J12" i="6"/>
  <c r="F12" i="6"/>
  <c r="F1" i="6"/>
  <c r="B8" i="5"/>
  <c r="D8" i="3"/>
  <c r="H113" i="3" l="1"/>
  <c r="B16" i="5" s="1"/>
  <c r="J62" i="3"/>
  <c r="H62" i="3"/>
  <c r="B14" i="5" s="1"/>
  <c r="I107" i="3"/>
  <c r="C15" i="5" s="1"/>
  <c r="D12" i="5"/>
  <c r="E44" i="3"/>
  <c r="I115" i="3"/>
  <c r="E62" i="3"/>
  <c r="D14" i="5"/>
  <c r="H107" i="3"/>
  <c r="B15" i="5" s="1"/>
  <c r="J107" i="3"/>
  <c r="J115" i="3" s="1"/>
  <c r="C12" i="5"/>
  <c r="D16" i="5"/>
  <c r="N107" i="3"/>
  <c r="F15" i="5" s="1"/>
  <c r="W115" i="3"/>
  <c r="L115" i="3"/>
  <c r="B13" i="5"/>
  <c r="H115" i="3"/>
  <c r="D13" i="5"/>
  <c r="E48" i="3"/>
  <c r="N115" i="3" l="1"/>
  <c r="N117" i="3" s="1"/>
  <c r="F20" i="5" s="1"/>
  <c r="E107" i="3"/>
  <c r="D15" i="5"/>
  <c r="W117" i="3"/>
  <c r="G20" i="5" s="1"/>
  <c r="G17" i="5"/>
  <c r="I117" i="3"/>
  <c r="C20" i="5" s="1"/>
  <c r="E16" i="6"/>
  <c r="E20" i="6" s="1"/>
  <c r="C17" i="5"/>
  <c r="F17" i="5"/>
  <c r="E17" i="5"/>
  <c r="L117" i="3"/>
  <c r="E20" i="5" s="1"/>
  <c r="J117" i="3"/>
  <c r="D17" i="5"/>
  <c r="E115" i="3"/>
  <c r="D16" i="6"/>
  <c r="H117" i="3"/>
  <c r="B20" i="5" s="1"/>
  <c r="B17" i="5"/>
  <c r="E117" i="3" l="1"/>
  <c r="D20" i="5"/>
  <c r="F25" i="6"/>
  <c r="F24" i="6"/>
  <c r="F23" i="6"/>
  <c r="F22" i="6"/>
  <c r="D20" i="6"/>
  <c r="F16" i="6"/>
  <c r="F20" i="6" s="1"/>
  <c r="F26" i="6" l="1"/>
  <c r="J28" i="6" s="1"/>
  <c r="I29" i="6" l="1"/>
  <c r="J29" i="6" s="1"/>
  <c r="J31" i="6" s="1"/>
</calcChain>
</file>

<file path=xl/sharedStrings.xml><?xml version="1.0" encoding="utf-8"?>
<sst xmlns="http://schemas.openxmlformats.org/spreadsheetml/2006/main" count="1083" uniqueCount="403">
  <si>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</si>
  <si>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</si>
  <si>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</si>
  <si>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</si>
  <si>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</si>
  <si>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</si>
  <si>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</si>
  <si>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</si>
  <si>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</si>
  <si>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</si>
  <si>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</si>
  <si>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</si>
  <si>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</si>
  <si>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</si>
  <si>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</si>
  <si>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</si>
  <si>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</si>
  <si>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</si>
  <si>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</si>
  <si>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</si>
  <si>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</si>
  <si>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</si>
  <si>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</si>
  <si>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</si>
  <si>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</si>
  <si>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</si>
  <si>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</si>
  <si>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</si>
  <si>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</si>
  <si>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</si>
  <si>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</si>
  <si>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</si>
  <si>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</si>
  <si>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</si>
  <si>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</si>
  <si>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</si>
  <si>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</si>
  <si>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</si>
  <si>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</si>
  <si>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</si>
  <si>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</si>
  <si>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</si>
  <si>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</si>
  <si>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</si>
  <si>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</si>
  <si>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</si>
  <si>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</si>
  <si>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</si>
  <si>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</si>
  <si>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</si>
  <si>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</si>
  <si>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</si>
  <si>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</si>
  <si>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</si>
  <si>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</si>
  <si>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</si>
  <si>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</si>
  <si>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</si>
  <si>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</si>
  <si>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</si>
  <si>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</si>
  <si>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</si>
  <si>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</si>
  <si>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</si>
  <si>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</si>
  <si>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</si>
  <si>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</si>
  <si>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</si>
  <si>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</si>
  <si>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</si>
  <si>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</si>
  <si>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</si>
  <si>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</si>
  <si>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</si>
  <si>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</si>
  <si>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</si>
  <si>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</si>
  <si>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</si>
  <si>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</si>
  <si>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</si>
  <si>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</si>
  <si>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</si>
  <si>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</si>
  <si>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</si>
  <si>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</si>
  <si>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</si>
  <si>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</si>
  <si>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</si>
  <si>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</si>
  <si>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</si>
  <si>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</si>
  <si>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</si>
  <si>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</si>
  <si>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</si>
  <si>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</si>
  <si>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</si>
  <si>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</si>
  <si>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</si>
  <si>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</si>
  <si>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</si>
  <si>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</si>
  <si>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</si>
  <si>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</si>
  <si>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</si>
  <si>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</si>
  <si>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</si>
  <si>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</si>
  <si>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</si>
  <si>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</si>
  <si>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</si>
  <si>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</si>
  <si>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Mesto Vranov n/Topľou </t>
  </si>
  <si>
    <t xml:space="preserve">Spracoval: Ing. Zvada                              </t>
  </si>
  <si>
    <t xml:space="preserve">Projektant: Stavoprojekt s.r.o., Prešov </t>
  </si>
  <si>
    <t xml:space="preserve">JKSO : </t>
  </si>
  <si>
    <t xml:space="preserve">Dodávateľ: Verejné obstarávanie </t>
  </si>
  <si>
    <t>Dátum: 04.06.2022</t>
  </si>
  <si>
    <t>Stavba : VRANOV N/T - KRIŽOVANIE ULÍC HVIEZDOSLAVOVA, M. R. ŠTEFÁNIKA A PLOCHY PRED CVČ</t>
  </si>
  <si>
    <t>Objekt : SO 03A - Povrchové odvodnenie - parkovisko pred CVČ</t>
  </si>
  <si>
    <t>Ing. Vladimír Zvada</t>
  </si>
  <si>
    <t xml:space="preserve"> Ing. Vladimír Zvada</t>
  </si>
  <si>
    <t>JKSO :</t>
  </si>
  <si>
    <t>Ing. Zvada</t>
  </si>
  <si>
    <t>04.06.2022</t>
  </si>
  <si>
    <t xml:space="preserve">Mesto Vranov n/Topľou </t>
  </si>
  <si>
    <t xml:space="preserve">Verejné obstarávanie </t>
  </si>
  <si>
    <t xml:space="preserve">Stavoprojekt s.r.o., Prešov </t>
  </si>
  <si>
    <t xml:space="preserve"> Práce nadčas</t>
  </si>
  <si>
    <t xml:space="preserve"> Murárske výpomoce</t>
  </si>
  <si>
    <t xml:space="preserve"> Bez pevnej podlahy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</si>
  <si>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</si>
  <si>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</si>
  <si>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</si>
  <si>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</si>
  <si>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</si>
  <si>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</si>
  <si>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</si>
  <si>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</si>
  <si>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</si>
  <si>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</si>
  <si>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</si>
  <si>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</si>
  <si>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115101302</t>
  </si>
  <si>
    <t>Pohotovosť čerpacej súpravy do 10m do 1000 l/min</t>
  </si>
  <si>
    <t>deň</t>
  </si>
  <si>
    <t xml:space="preserve">                    </t>
  </si>
  <si>
    <t>11510-1302</t>
  </si>
  <si>
    <t>45.11.24</t>
  </si>
  <si>
    <t>EK</t>
  </si>
  <si>
    <t>S</t>
  </si>
  <si>
    <t>119001401</t>
  </si>
  <si>
    <t>Dočasné zaistenie potrubia oceľ. alebo liat. DN do 200 mm</t>
  </si>
  <si>
    <t>m</t>
  </si>
  <si>
    <t>11900-1401</t>
  </si>
  <si>
    <t>45.11.21</t>
  </si>
  <si>
    <t>119001411</t>
  </si>
  <si>
    <t>Dočasné zaist. potrubia bet. želbet. kam. vláknocem. DN do 200 mm</t>
  </si>
  <si>
    <t>11900-1411</t>
  </si>
  <si>
    <t>001</t>
  </si>
  <si>
    <t>120001101</t>
  </si>
  <si>
    <t>Príplatok za sťaženú vykopávku v blízkosti podzem. vedenia</t>
  </si>
  <si>
    <t>m3</t>
  </si>
  <si>
    <t>12000-1101</t>
  </si>
  <si>
    <t>130300000</t>
  </si>
  <si>
    <t>Výkop v obmedzenom priestore hornine tr. 3 ručne</t>
  </si>
  <si>
    <t>13030-0000</t>
  </si>
  <si>
    <t xml:space="preserve">  .  .  </t>
  </si>
  <si>
    <t>131201201</t>
  </si>
  <si>
    <t>Hĺbenie jám zapaž. v horn. tr. 3 do 100 m3</t>
  </si>
  <si>
    <t>13120-1201</t>
  </si>
  <si>
    <t>3*3*(2,85-0,45)*0,75 "75 % ORL =   16,200</t>
  </si>
  <si>
    <t>131201209</t>
  </si>
  <si>
    <t>Príplatok za lepivosť horn. tr. 3</t>
  </si>
  <si>
    <t>13120-1209</t>
  </si>
  <si>
    <t>131301201</t>
  </si>
  <si>
    <t>Hĺbenie jám zapaž. v horn. tr. 4 do 100 m3</t>
  </si>
  <si>
    <t>13130-1201</t>
  </si>
  <si>
    <t>16,2/0,75*0,25 =   5,400</t>
  </si>
  <si>
    <t>131301209</t>
  </si>
  <si>
    <t>Príplatok za lepivosť horn. tr. 4</t>
  </si>
  <si>
    <t>13130-1209</t>
  </si>
  <si>
    <t>132201201</t>
  </si>
  <si>
    <t>Hĺbenie rýh šírka do 2 m v horn. tr. 3 do 100 m3</t>
  </si>
  <si>
    <t>13220-1201</t>
  </si>
  <si>
    <t>132201209</t>
  </si>
  <si>
    <t>Príplatok za lepivosť horniny tr.3 v rýhach š. do 200 cm</t>
  </si>
  <si>
    <t>13220-1209</t>
  </si>
  <si>
    <t>132301201</t>
  </si>
  <si>
    <t>Hĺbenie rýh šírka do 2 m v horn. tr. 4 do 100 m3</t>
  </si>
  <si>
    <t>13230-1201</t>
  </si>
  <si>
    <t>58,718/0,75*0,25 =   19,573</t>
  </si>
  <si>
    <t>132301209</t>
  </si>
  <si>
    <t>Príplatok za lepivosť horniny tr.4 v rýhach š. do 200 cm</t>
  </si>
  <si>
    <t>13230-1209</t>
  </si>
  <si>
    <t>161101101</t>
  </si>
  <si>
    <t>Zvislé premiestnenie výkopu horn. tr. 1-4 nad 1 m do 2,5 m</t>
  </si>
  <si>
    <t>16110-1101</t>
  </si>
  <si>
    <t>58,718/0,75+1+21,6 =   100,891</t>
  </si>
  <si>
    <t>162701105</t>
  </si>
  <si>
    <t>Vodorovné premiestnenie výkopu do 10000 m horn. tr. 1-4</t>
  </si>
  <si>
    <t>16270-1105</t>
  </si>
  <si>
    <t>100,891-46,313 =   54,578</t>
  </si>
  <si>
    <t>167101101</t>
  </si>
  <si>
    <t>Nakladanie výkopku do 100 m3 v horn. tr. 1-4</t>
  </si>
  <si>
    <t>16710-1101</t>
  </si>
  <si>
    <t>171201201</t>
  </si>
  <si>
    <t>Uloženie sypaniny na skládku</t>
  </si>
  <si>
    <t>17120-1201</t>
  </si>
  <si>
    <t>174101001</t>
  </si>
  <si>
    <t>Zásyp zhutnený jám, šachiet, rýh, zárezov alebo okolo objektov do 100 m3</t>
  </si>
  <si>
    <t>17410-1001</t>
  </si>
  <si>
    <t>100,891-(8,064+41,488+3,1415*0,8*0,8*2,5) "V-vytl.z. =   46,313</t>
  </si>
  <si>
    <t>MAT</t>
  </si>
  <si>
    <t>583336910</t>
  </si>
  <si>
    <t>Kamenivo ťažené hrubé 32-63</t>
  </si>
  <si>
    <t>t</t>
  </si>
  <si>
    <t>14.21.12</t>
  </si>
  <si>
    <t>EZ</t>
  </si>
  <si>
    <t>(66,92-50+32)*0,8*(1,3-0,45-0,5)*1,8 =   24,656</t>
  </si>
  <si>
    <t>175101101</t>
  </si>
  <si>
    <t>Obsyp potrubia bez prehodenia sypaniny</t>
  </si>
  <si>
    <t>17510-1101</t>
  </si>
  <si>
    <t>41,488-3,858 =   37,630</t>
  </si>
  <si>
    <t>175101109</t>
  </si>
  <si>
    <t>Obsyp potrubia príplatok za prehodenie sypaniny</t>
  </si>
  <si>
    <t>17510-1109</t>
  </si>
  <si>
    <t xml:space="preserve">1 - ZEMNE PRÁCE  spolu: </t>
  </si>
  <si>
    <t>3 - ZVISLÉ A KOMPLETNÉ KONŠTRUKCIE</t>
  </si>
  <si>
    <t>271</t>
  </si>
  <si>
    <t>386944212</t>
  </si>
  <si>
    <t>kus</t>
  </si>
  <si>
    <t>38694-4212</t>
  </si>
  <si>
    <t xml:space="preserve">3 - ZVISLÉ A KOMPLETNÉ KONŠTRUKCIE  spolu: </t>
  </si>
  <si>
    <t>4 - VODOROVNÉ KONŠTRUKCIE</t>
  </si>
  <si>
    <t>451573111</t>
  </si>
  <si>
    <t>Lôžko pod potrubie, stoky v otvorenom výkope z piesku a štrkopiesku</t>
  </si>
  <si>
    <t>45157-3111</t>
  </si>
  <si>
    <t>45.21.41</t>
  </si>
  <si>
    <t>(66,92+32)*0,8*0,1+6*0,5*0,5*0,1 "L =   8,064</t>
  </si>
  <si>
    <t>(66,92+32)*0,8*0,5+6*0,8*0,8*0,5 "O =   41,488</t>
  </si>
  <si>
    <t>-3,1415*0,1*0,1*98,92-6*0,5*0,5*0,5 "DN+UV =   -3,858</t>
  </si>
  <si>
    <t>211</t>
  </si>
  <si>
    <t>451576111</t>
  </si>
  <si>
    <t>m2</t>
  </si>
  <si>
    <t>45157-6111</t>
  </si>
  <si>
    <t>45.21.21</t>
  </si>
  <si>
    <t>2*2 =   4,000</t>
  </si>
  <si>
    <t>452321141</t>
  </si>
  <si>
    <t>45232-1141</t>
  </si>
  <si>
    <t>2*2*0,2 =   0,800</t>
  </si>
  <si>
    <t>452351101</t>
  </si>
  <si>
    <t>45235-1101</t>
  </si>
  <si>
    <t>4*2*0,25 =   2,000</t>
  </si>
  <si>
    <t>452361111</t>
  </si>
  <si>
    <t>Výstuž podkladových dosiek, blokov, podvalov z ocele 10216</t>
  </si>
  <si>
    <t>45236-1111</t>
  </si>
  <si>
    <t xml:space="preserve">4 - VODOROVNÉ KONŠTRUKCIE  spolu: </t>
  </si>
  <si>
    <t>8 - RÚROVÉ VEDENIA</t>
  </si>
  <si>
    <t>817354111</t>
  </si>
  <si>
    <t>Montáž betónových útesov s hrdlom DN 200</t>
  </si>
  <si>
    <t>81735-4111</t>
  </si>
  <si>
    <t>837354111</t>
  </si>
  <si>
    <t>83735-4111</t>
  </si>
  <si>
    <t>871313121</t>
  </si>
  <si>
    <t>MTZ kanalizačných rúr PVC vo výkope DN 150</t>
  </si>
  <si>
    <t>87131-3121</t>
  </si>
  <si>
    <t>871353121</t>
  </si>
  <si>
    <t>MTZ kanalizačných rúr PVC vo výkope DN 200</t>
  </si>
  <si>
    <t>87135-3121</t>
  </si>
  <si>
    <t>2865A0303</t>
  </si>
  <si>
    <t>25.21.22</t>
  </si>
  <si>
    <t xml:space="preserve">3022344             </t>
  </si>
  <si>
    <t>2865A0304</t>
  </si>
  <si>
    <t xml:space="preserve">3022402             </t>
  </si>
  <si>
    <t>2865A0306</t>
  </si>
  <si>
    <t xml:space="preserve">3057453             </t>
  </si>
  <si>
    <t>2865A0307</t>
  </si>
  <si>
    <t xml:space="preserve">3057460             </t>
  </si>
  <si>
    <t>2865A0309</t>
  </si>
  <si>
    <t xml:space="preserve">3022407             </t>
  </si>
  <si>
    <t>2865A0453</t>
  </si>
  <si>
    <t>Presuvka kanalizačná PVC d 160</t>
  </si>
  <si>
    <t xml:space="preserve">3001706             </t>
  </si>
  <si>
    <t>2865A0604</t>
  </si>
  <si>
    <t>Zátka kanalizačná vnútorná PVC d 200</t>
  </si>
  <si>
    <t xml:space="preserve">3022151             </t>
  </si>
  <si>
    <t>2865A0706</t>
  </si>
  <si>
    <t>Odbočka kanalizačná PVC 45° d 160/160</t>
  </si>
  <si>
    <t xml:space="preserve">3001732             </t>
  </si>
  <si>
    <t>2865A0902</t>
  </si>
  <si>
    <t>Prechodka šachtová kanalizačná PVC d 200/240</t>
  </si>
  <si>
    <t xml:space="preserve">3041355             </t>
  </si>
  <si>
    <t>2865A1013</t>
  </si>
  <si>
    <t>Koleno kanalizačné PVC d 160x45°</t>
  </si>
  <si>
    <t xml:space="preserve">3024159             </t>
  </si>
  <si>
    <t>2865A1016</t>
  </si>
  <si>
    <t>Koleno kanalizačné PVC d 200x15°</t>
  </si>
  <si>
    <t xml:space="preserve">3009593             </t>
  </si>
  <si>
    <t>2865A1018</t>
  </si>
  <si>
    <t>Koleno kanalizačné PVC d 200x45°</t>
  </si>
  <si>
    <t xml:space="preserve">3023720             </t>
  </si>
  <si>
    <t>871373131</t>
  </si>
  <si>
    <t>87137-3131</t>
  </si>
  <si>
    <t>879172198</t>
  </si>
  <si>
    <t>Príplatok za montáž kanalizačných prípojok DN 150-200</t>
  </si>
  <si>
    <t>87917-2198</t>
  </si>
  <si>
    <t>894802060</t>
  </si>
  <si>
    <t>MTZ a kompletizácia revíznej šachty DN400</t>
  </si>
  <si>
    <t>89480-20660</t>
  </si>
  <si>
    <t>894802070</t>
  </si>
  <si>
    <t>MTZ a kompletizácia uličného vpustu plast DN315-400</t>
  </si>
  <si>
    <t>89480-20670</t>
  </si>
  <si>
    <t>2865A2703</t>
  </si>
  <si>
    <t xml:space="preserve">3011330             </t>
  </si>
  <si>
    <t>2865A2709</t>
  </si>
  <si>
    <t xml:space="preserve">3011346             </t>
  </si>
  <si>
    <t>2865A2713</t>
  </si>
  <si>
    <t xml:space="preserve">3011356             </t>
  </si>
  <si>
    <t>2865A2743</t>
  </si>
  <si>
    <t xml:space="preserve">3011407             </t>
  </si>
  <si>
    <t>2865A2746</t>
  </si>
  <si>
    <t xml:space="preserve">3032299             </t>
  </si>
  <si>
    <t>2865A2748</t>
  </si>
  <si>
    <t xml:space="preserve">3032757             </t>
  </si>
  <si>
    <t>2865A2749</t>
  </si>
  <si>
    <t xml:space="preserve">3033210             </t>
  </si>
  <si>
    <t>2865A3142</t>
  </si>
  <si>
    <t>Rúra teleskopická s tesnením 315x750</t>
  </si>
  <si>
    <t xml:space="preserve">3022180             </t>
  </si>
  <si>
    <t>2865A3145</t>
  </si>
  <si>
    <t>Tesnenie šachtovej rúry gumové 315</t>
  </si>
  <si>
    <t xml:space="preserve">3022251             </t>
  </si>
  <si>
    <t>2865A3146</t>
  </si>
  <si>
    <t>Spojka na šachtovú rúru 315</t>
  </si>
  <si>
    <t xml:space="preserve">3044154             </t>
  </si>
  <si>
    <t>2865A3150</t>
  </si>
  <si>
    <t>PP Uličný vpust Wavin D315/160 s filtrom</t>
  </si>
  <si>
    <t xml:space="preserve">3022163             </t>
  </si>
  <si>
    <t>2865F2048</t>
  </si>
  <si>
    <t xml:space="preserve">700862              </t>
  </si>
  <si>
    <t>552421380</t>
  </si>
  <si>
    <t>28.75.11</t>
  </si>
  <si>
    <t>592241600</t>
  </si>
  <si>
    <t>Skruž TBH 25/12-SP 100x25x12</t>
  </si>
  <si>
    <t>26.61.11</t>
  </si>
  <si>
    <t>592241650</t>
  </si>
  <si>
    <t>Skruž prechodová TBS 625/12 62,5/100x60x12</t>
  </si>
  <si>
    <t>59224C223</t>
  </si>
  <si>
    <t>Poklop zab.KB 01 BEGU "B1" B125.vnútorný priemer 605mm</t>
  </si>
  <si>
    <t>59226A090</t>
  </si>
  <si>
    <t>Odlučovač ropných látok Klartec  KLk 8/1s</t>
  </si>
  <si>
    <t>899101111</t>
  </si>
  <si>
    <t>Osadenie poklopov liatinových, oceľových s rámom do 50 kg</t>
  </si>
  <si>
    <t>89910-1111</t>
  </si>
  <si>
    <t>899102111</t>
  </si>
  <si>
    <t>Osadenie poklopov liatinových, oceľových s rámom nad 50 do 100 kg</t>
  </si>
  <si>
    <t>89910-2111</t>
  </si>
  <si>
    <t>899202111</t>
  </si>
  <si>
    <t>Osadenie mreží liatinových s rámom nad 50 do 100 kg</t>
  </si>
  <si>
    <t>89920-2111</t>
  </si>
  <si>
    <t>899623141</t>
  </si>
  <si>
    <t>Obetónovanie potrubia betónom tr. C 12/15 v otvorenom výkope</t>
  </si>
  <si>
    <t>89962-3141</t>
  </si>
  <si>
    <t>899643111</t>
  </si>
  <si>
    <t>Debnenie pre obetónovanie potrubia v otvorenom výkope</t>
  </si>
  <si>
    <t>89964-3111</t>
  </si>
  <si>
    <t xml:space="preserve">8 - RÚROVÉ VEDENIA  spolu: </t>
  </si>
  <si>
    <t>9 - OSTATNÉ KONŠTRUKCIE A PRÁCE</t>
  </si>
  <si>
    <t>995117152</t>
  </si>
  <si>
    <t>Zemina výkopová 17 05 06 (O) (iná ako uvedená v 170505)</t>
  </si>
  <si>
    <t>99511-7152</t>
  </si>
  <si>
    <t>17.05.06</t>
  </si>
  <si>
    <t>46,313*0,8 =   37,050</t>
  </si>
  <si>
    <t>998276101</t>
  </si>
  <si>
    <t>Presun hmôt pre potrubie z rúr plastových vo výkope</t>
  </si>
  <si>
    <t>99827-6101</t>
  </si>
  <si>
    <t xml:space="preserve">9 - OSTATNÉ KONŠTRUKCIE A PRÁCE  spolu: </t>
  </si>
  <si>
    <t xml:space="preserve">PRÁCE A DODÁVKY HSV  spolu: </t>
  </si>
  <si>
    <t>Za rozpočet celkom</t>
  </si>
  <si>
    <t>((66,92+32)*0,8*(1,3-0,45)+7*1,5*0,7*1,5)*0,75 "ryhy, napoj.,Š,UV-75 %=58,718</t>
  </si>
  <si>
    <t>Montáž odlučovača ropných látok s 1 nádržou do 5 t</t>
  </si>
  <si>
    <t>Podkladná vrstva zo štrkopiesku hr. do 200 mm pod prefabrikátom</t>
  </si>
  <si>
    <t>Podkladové dosky zo železobetónu tr. C 16/20 vo výkope pod potrubie</t>
  </si>
  <si>
    <t>Debnenie podkladových dosiek a sedlových lôžok pod potrubie vo výkope</t>
  </si>
  <si>
    <t>Montáž kameninových útesov s hrdlom na potrubie železobetónové DN 200</t>
  </si>
  <si>
    <t>Kanalizačné potrubie PVC SW SN8 d 160x4,7x3000</t>
  </si>
  <si>
    <t>Kanalizačné potrubie PVC SW SN8 d 160x4,7x5000</t>
  </si>
  <si>
    <t>Kanalizačné potrubie PVC SW SN8 d 200x5,9x1000</t>
  </si>
  <si>
    <t>Kanalizačné potrubie PVC SW SN8 d 200x5,9x2000</t>
  </si>
  <si>
    <t>Kanalizačné potrubie PVC SW SN8 d 200x5,9x5000</t>
  </si>
  <si>
    <t>Montáž kanalizačných tvaroviek z PVC,PP vo výkope DN 200</t>
  </si>
  <si>
    <t xml:space="preserve">Poklop plastový A 1,5t DN600 pre šachtu D425 </t>
  </si>
  <si>
    <t>Mreža kanálová liatinová 555x555 pre vpust D315</t>
  </si>
  <si>
    <t>kpl</t>
  </si>
  <si>
    <t>NUS - náklady umiestnenia stavby zahrnuté v jednotkových cenách</t>
  </si>
  <si>
    <t>dátum: 06_2022</t>
  </si>
  <si>
    <t>TEGRA 425 alebo ekivalent - dno šachtové prietočné 200 x 0°</t>
  </si>
  <si>
    <t>TEGRA 425 alebo ekivalent - dno šachtové prietočné 200 x 60°</t>
  </si>
  <si>
    <t>TEGRA 425 alebo ekivalent - dno šachtové s prítokom T 200</t>
  </si>
  <si>
    <t>TEGRA 425  alebo ekivalent - rúra šachtová vlnovcová ID425 x 6000</t>
  </si>
  <si>
    <t>TEGRA 425 alebo ekivalent - rúra teleskopická s tesnením 425x375</t>
  </si>
  <si>
    <t>TEGRA 425 alebo ekivalent - spojka na šachtovú rúru 425</t>
  </si>
  <si>
    <t>TEGRA 425 alebo ekivalent - tesnenie šachtovej rúry gumové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</si>
</sst>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33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9"/>
      <color rgb="FF000000"/>
      <name val="Arial Narrow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112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1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160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2" xfId="49" applyFont="1" applyBorder="1" applyAlignment="1">
      <alignment horizontal="left" vertical="center"/>
    </xf>
    <xf numFmtId="0" fontId="1" fillId="0" borderId="52" xfId="49" applyFont="1" applyBorder="1" applyAlignment="1">
      <alignment horizontal="right" vertical="center"/>
    </xf>
    <xf numFmtId="0" fontId="1" fillId="0" borderId="53" xfId="49" applyFont="1" applyBorder="1" applyAlignment="1">
      <alignment horizontal="left" vertical="center"/>
    </xf>
    <xf numFmtId="0" fontId="1" fillId="0" borderId="54" xfId="49" applyFont="1" applyBorder="1" applyAlignment="1">
      <alignment horizontal="left" vertical="center"/>
    </xf>
    <xf numFmtId="0" fontId="1" fillId="0" borderId="54" xfId="49" applyFont="1" applyBorder="1" applyAlignment="1">
      <alignment horizontal="right" vertical="center"/>
    </xf>
    <xf numFmtId="0" fontId="1" fillId="0" borderId="55" xfId="49" applyFont="1" applyBorder="1" applyAlignment="1">
      <alignment horizontal="left" vertical="center"/>
    </xf>
    <xf numFmtId="0" fontId="1" fillId="0" borderId="56" xfId="49" applyFont="1" applyBorder="1" applyAlignment="1">
      <alignment horizontal="left" vertical="center"/>
    </xf>
    <xf numFmtId="0" fontId="1" fillId="0" borderId="56" xfId="49" applyFont="1" applyBorder="1" applyAlignment="1">
      <alignment horizontal="right" vertical="center"/>
    </xf>
    <xf numFmtId="0" fontId="1" fillId="0" borderId="57" xfId="49" applyFont="1" applyBorder="1" applyAlignment="1">
      <alignment horizontal="left" vertical="center"/>
    </xf>
    <xf numFmtId="0" fontId="1" fillId="0" borderId="58" xfId="49" applyFont="1" applyBorder="1" applyAlignment="1">
      <alignment horizontal="left" vertical="center"/>
    </xf>
    <xf numFmtId="0" fontId="1" fillId="0" borderId="58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righ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62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59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3" fontId="1" fillId="0" borderId="65" xfId="49" applyNumberFormat="1" applyFont="1" applyBorder="1" applyAlignment="1">
      <alignment horizontal="right" vertical="center"/>
    </xf>
    <xf numFmtId="0" fontId="1" fillId="0" borderId="62" xfId="49" applyFont="1" applyBorder="1" applyAlignment="1">
      <alignment horizontal="right" vertical="center"/>
    </xf>
    <xf numFmtId="0" fontId="3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left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center" vertical="center"/>
    </xf>
    <xf numFmtId="0" fontId="1" fillId="0" borderId="71" xfId="49" applyFont="1" applyBorder="1" applyAlignment="1">
      <alignment horizontal="left" vertical="center"/>
    </xf>
    <xf numFmtId="0" fontId="1" fillId="0" borderId="73" xfId="49" applyFont="1" applyBorder="1" applyAlignment="1">
      <alignment horizontal="left" vertical="center"/>
    </xf>
    <xf numFmtId="0" fontId="1" fillId="0" borderId="74" xfId="49" applyFont="1" applyBorder="1" applyAlignment="1">
      <alignment horizontal="center" vertical="center"/>
    </xf>
    <xf numFmtId="0" fontId="1" fillId="0" borderId="48" xfId="49" applyFont="1" applyBorder="1" applyAlignment="1">
      <alignment horizontal="left" vertical="center"/>
    </xf>
    <xf numFmtId="0" fontId="1" fillId="0" borderId="75" xfId="49" applyFont="1" applyBorder="1" applyAlignment="1">
      <alignment horizontal="left" vertical="center"/>
    </xf>
    <xf numFmtId="0" fontId="1" fillId="0" borderId="49" xfId="49" applyFont="1" applyBorder="1" applyAlignment="1">
      <alignment horizontal="center" vertical="center"/>
    </xf>
    <xf numFmtId="0" fontId="1" fillId="0" borderId="50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80" xfId="49" applyFont="1" applyBorder="1" applyAlignment="1">
      <alignment horizontal="center" vertical="center"/>
    </xf>
    <xf numFmtId="0" fontId="1" fillId="0" borderId="81" xfId="49" applyFont="1" applyBorder="1" applyAlignment="1">
      <alignment horizontal="center" vertical="center"/>
    </xf>
    <xf numFmtId="10" fontId="1" fillId="0" borderId="60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10" fontId="1" fillId="0" borderId="54" xfId="49" applyNumberFormat="1" applyFont="1" applyBorder="1" applyAlignment="1">
      <alignment horizontal="right" vertical="center"/>
    </xf>
    <xf numFmtId="10" fontId="1" fillId="0" borderId="83" xfId="49" applyNumberFormat="1" applyFont="1" applyBorder="1" applyAlignment="1">
      <alignment horizontal="right" vertical="center"/>
    </xf>
    <xf numFmtId="0" fontId="1" fillId="0" borderId="77" xfId="49" applyFont="1" applyBorder="1" applyAlignment="1">
      <alignment horizontal="left" vertical="center"/>
    </xf>
    <xf numFmtId="0" fontId="1" fillId="0" borderId="79" xfId="49" applyFont="1" applyBorder="1" applyAlignment="1">
      <alignment horizontal="right" vertical="center"/>
    </xf>
    <xf numFmtId="0" fontId="1" fillId="0" borderId="85" xfId="49" applyFont="1" applyBorder="1" applyAlignment="1">
      <alignment horizontal="center" vertical="center"/>
    </xf>
    <xf numFmtId="0" fontId="1" fillId="0" borderId="86" xfId="49" applyFont="1" applyBorder="1" applyAlignment="1">
      <alignment horizontal="left" vertical="center"/>
    </xf>
    <xf numFmtId="0" fontId="1" fillId="0" borderId="86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5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3" fillId="0" borderId="90" xfId="49" applyFont="1" applyBorder="1" applyAlignment="1">
      <alignment horizontal="center" vertical="center"/>
    </xf>
    <xf numFmtId="0" fontId="1" fillId="0" borderId="91" xfId="49" applyFont="1" applyBorder="1" applyAlignment="1">
      <alignment horizontal="left" vertical="center"/>
    </xf>
    <xf numFmtId="0" fontId="1" fillId="0" borderId="92" xfId="49" applyFont="1" applyBorder="1" applyAlignment="1">
      <alignment horizontal="left" vertical="center"/>
    </xf>
    <xf numFmtId="0" fontId="1" fillId="0" borderId="86" xfId="49" applyFont="1" applyBorder="1" applyAlignment="1">
      <alignment horizontal="center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0" fontId="1" fillId="0" borderId="98" xfId="49" applyFont="1" applyBorder="1" applyAlignment="1">
      <alignment horizontal="left" vertical="center"/>
    </xf>
    <xf numFmtId="3" fontId="1" fillId="0" borderId="93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3" fontId="1" fillId="0" borderId="98" xfId="49" applyNumberFormat="1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0" fontId="1" fillId="0" borderId="77" xfId="49" applyFont="1" applyBorder="1" applyAlignment="1">
      <alignment horizontal="right" vertical="center"/>
    </xf>
    <xf numFmtId="0" fontId="1" fillId="0" borderId="83" xfId="49" applyFont="1" applyBorder="1" applyAlignment="1">
      <alignment horizontal="left" vertical="center"/>
    </xf>
    <xf numFmtId="0" fontId="1" fillId="0" borderId="64" xfId="49" applyFont="1" applyBorder="1" applyAlignment="1">
      <alignment horizontal="right" vertical="center"/>
    </xf>
    <xf numFmtId="0" fontId="1" fillId="0" borderId="100" xfId="49" applyFont="1" applyBorder="1" applyAlignment="1">
      <alignment horizontal="left" vertical="center"/>
    </xf>
    <xf numFmtId="169" fontId="1" fillId="0" borderId="101" xfId="49" applyNumberFormat="1" applyFont="1" applyBorder="1" applyAlignment="1">
      <alignment horizontal="right" vertical="center"/>
    </xf>
    <xf numFmtId="0" fontId="1" fillId="0" borderId="102" xfId="49" applyFont="1" applyBorder="1" applyAlignment="1">
      <alignment horizontal="center" vertical="center"/>
    </xf>
    <xf numFmtId="0" fontId="1" fillId="0" borderId="103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106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11" xfId="0" applyFont="1" applyBorder="1" applyAlignment="1">
      <alignment horizontal="centerContinuous"/>
    </xf>
    <xf numFmtId="0" fontId="1" fillId="0" borderId="107" xfId="0" applyFont="1" applyBorder="1" applyAlignment="1">
      <alignment horizontal="center"/>
    </xf>
    <xf numFmtId="0" fontId="1" fillId="0" borderId="108" xfId="0" applyFont="1" applyBorder="1" applyAlignment="1">
      <alignment horizontal="center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4" xfId="0" applyFont="1" applyBorder="1" applyAlignment="1" applyProtection="1">
      <alignment horizontal="center"/>
      <protection locked="0"/>
    </xf>
    <xf numFmtId="0" fontId="1" fillId="0" borderId="104" xfId="0" applyFont="1" applyBorder="1" applyAlignment="1" applyProtection="1">
      <alignment horizontal="center"/>
      <protection locked="0"/>
    </xf>
    <xf numFmtId="0" fontId="6" fillId="0" borderId="108" xfId="0" applyFont="1" applyBorder="1" applyAlignment="1" applyProtection="1">
      <alignment horizontal="center"/>
      <protection locked="0"/>
    </xf>
    <xf numFmtId="0" fontId="6" fillId="0" borderId="106" xfId="0" applyFont="1" applyBorder="1" applyAlignment="1" applyProtection="1">
      <alignment horizontal="center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167" fontId="1" fillId="0" borderId="106" xfId="0" applyNumberFormat="1" applyFont="1" applyBorder="1"/>
    <xf numFmtId="0" fontId="1" fillId="0" borderId="106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4" xfId="0" applyNumberFormat="1" applyFont="1" applyBorder="1" applyAlignment="1">
      <alignment horizontal="left"/>
    </xf>
    <xf numFmtId="0" fontId="1" fillId="0" borderId="104" xfId="0" applyFont="1" applyBorder="1" applyAlignment="1">
      <alignment horizontal="right"/>
    </xf>
    <xf numFmtId="49" fontId="1" fillId="0" borderId="106" xfId="0" applyNumberFormat="1" applyFont="1" applyBorder="1" applyAlignment="1">
      <alignment horizontal="left"/>
    </xf>
    <xf numFmtId="0" fontId="1" fillId="0" borderId="106" xfId="0" applyFont="1" applyBorder="1" applyAlignment="1">
      <alignment horizontal="right"/>
    </xf>
    <xf numFmtId="4" fontId="1" fillId="0" borderId="71" xfId="49" applyNumberFormat="1" applyFont="1" applyBorder="1" applyAlignment="1">
      <alignment horizontal="right" vertical="center"/>
    </xf>
    <xf numFmtId="4" fontId="1" fillId="0" borderId="72" xfId="49" applyNumberFormat="1" applyFont="1" applyBorder="1" applyAlignment="1">
      <alignment horizontal="right" vertical="center"/>
    </xf>
    <xf numFmtId="4" fontId="1" fillId="0" borderId="48" xfId="49" applyNumberFormat="1" applyFont="1" applyBorder="1" applyAlignment="1">
      <alignment horizontal="right" vertical="center"/>
    </xf>
    <xf numFmtId="4" fontId="1" fillId="0" borderId="84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50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78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2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5" fontId="6" fillId="0" borderId="0" xfId="0" applyNumberFormat="1" applyFont="1" applyAlignment="1">
      <alignment vertical="top"/>
    </xf>
    <xf numFmtId="49" fontId="4" fillId="0" borderId="0" xfId="1" applyNumberFormat="1" applyFont="1"/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0" fontId="30" fillId="0" borderId="0" xfId="0" applyFont="1" applyAlignment="1">
      <alignment horizontal="right" vertical="top"/>
    </xf>
    <xf numFmtId="49" fontId="30" fillId="0" borderId="0" xfId="0" applyNumberFormat="1" applyFont="1" applyAlignment="1">
      <alignment horizontal="center" vertical="top"/>
    </xf>
    <xf numFmtId="49" fontId="30" fillId="0" borderId="0" xfId="0" applyNumberFormat="1" applyFont="1" applyAlignment="1">
      <alignment vertical="top"/>
    </xf>
    <xf numFmtId="49" fontId="30" fillId="0" borderId="0" xfId="0" applyNumberFormat="1" applyFont="1" applyAlignment="1">
      <alignment horizontal="left" vertical="top" wrapText="1"/>
    </xf>
    <xf numFmtId="49" fontId="31" fillId="0" borderId="0" xfId="0" applyNumberFormat="1" applyFont="1" applyAlignment="1">
      <alignment vertical="top"/>
    </xf>
    <xf numFmtId="49" fontId="30" fillId="0" borderId="0" xfId="0" applyNumberFormat="1" applyFont="1" applyAlignment="1">
      <alignment horizontal="right" vertical="top" wrapText="1"/>
    </xf>
    <xf numFmtId="49" fontId="31" fillId="0" borderId="0" xfId="0" applyNumberFormat="1" applyFont="1" applyAlignment="1">
      <alignment horizontal="left" vertical="top" wrapText="1"/>
    </xf>
    <xf numFmtId="0" fontId="1" fillId="0" borderId="87" xfId="49" applyFont="1" applyBorder="1" applyAlignment="1">
      <alignment horizontal="center" vertical="center"/>
    </xf>
    <xf numFmtId="0" fontId="1" fillId="0" borderId="102" xfId="49" applyFont="1" applyBorder="1" applyAlignment="1">
      <alignment horizontal="center" vertical="center"/>
    </xf>
    <xf numFmtId="0" fontId="1" fillId="0" borderId="88" xfId="49" applyFont="1" applyBorder="1" applyAlignment="1">
      <alignment horizontal="center" vertical="center"/>
    </xf>
    <xf numFmtId="0" fontId="1" fillId="0" borderId="103" xfId="49" applyFont="1" applyBorder="1" applyAlignment="1">
      <alignment horizontal="center" vertical="center"/>
    </xf>
    <xf numFmtId="0" fontId="1" fillId="0" borderId="89" xfId="49" applyFont="1" applyBorder="1" applyAlignment="1">
      <alignment horizontal="center" vertical="center"/>
    </xf>
    <xf numFmtId="0" fontId="1" fillId="0" borderId="98" xfId="49" applyFont="1" applyBorder="1" applyAlignment="1">
      <alignment horizontal="center" vertical="center"/>
    </xf>
    <xf numFmtId="0" fontId="32" fillId="0" borderId="69" xfId="49" applyFont="1" applyBorder="1" applyAlignment="1">
      <alignment horizontal="center" vertical="center"/>
    </xf>
    <xf numFmtId="0" fontId="32" fillId="0" borderId="80" xfId="49" applyFont="1" applyBorder="1" applyAlignment="1">
      <alignment horizontal="center" vertical="center"/>
    </xf>
    <xf numFmtId="0" fontId="32" fillId="0" borderId="81" xfId="49" applyFont="1" applyBorder="1" applyAlignment="1">
      <alignment horizontal="center" vertical="center"/>
    </xf>
  </cellXfs>
  <cellStyles count="81">
    <cellStyle name="1 000 Sk" xfId="60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8" xr:uid="{00000000-0005-0000-0000-000003000000}"/>
    <cellStyle name="1000 Sk_fakturuj99" xfId="31" xr:uid="{00000000-0005-0000-0000-000004000000}"/>
    <cellStyle name="20 % – Zvýraznění1" xfId="53" xr:uid="{00000000-0005-0000-0000-000005000000}"/>
    <cellStyle name="20 % – Zvýraznění2" xfId="57" xr:uid="{00000000-0005-0000-0000-000006000000}"/>
    <cellStyle name="20 % – Zvýraznění3" xfId="29" xr:uid="{00000000-0005-0000-0000-000007000000}"/>
    <cellStyle name="20 % – Zvýraznění4" xfId="61" xr:uid="{00000000-0005-0000-0000-000008000000}"/>
    <cellStyle name="20 % – Zvýraznění5" xfId="62" xr:uid="{00000000-0005-0000-0000-000009000000}"/>
    <cellStyle name="20 % – Zvýraznění6" xfId="63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4" xr:uid="{00000000-0005-0000-0000-000012000000}"/>
    <cellStyle name="40 % – Zvýraznění3" xfId="65" xr:uid="{00000000-0005-0000-0000-000013000000}"/>
    <cellStyle name="40 % – Zvýraznění4" xfId="66" xr:uid="{00000000-0005-0000-0000-000014000000}"/>
    <cellStyle name="40 % – Zvýraznění5" xfId="36" xr:uid="{00000000-0005-0000-0000-000015000000}"/>
    <cellStyle name="40 % – Zvýraznění6" xfId="67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1D000000}"/>
    <cellStyle name="60 % – Zvýraznění2" xfId="69" xr:uid="{00000000-0005-0000-0000-00001E000000}"/>
    <cellStyle name="60 % – Zvýraznění3" xfId="70" xr:uid="{00000000-0005-0000-0000-00001F000000}"/>
    <cellStyle name="60 % – Zvýraznění4" xfId="71" xr:uid="{00000000-0005-0000-0000-000020000000}"/>
    <cellStyle name="60 % – Zvýraznění5" xfId="72" xr:uid="{00000000-0005-0000-0000-000021000000}"/>
    <cellStyle name="60 % – Zvýraznění6" xfId="73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74" xr:uid="{00000000-0005-0000-0000-000029000000}"/>
    <cellStyle name="Čiarka" xfId="3" builtinId="3" customBuiltin="1"/>
    <cellStyle name="Čiarka [0]" xfId="4" builtinId="6" customBuiltin="1"/>
    <cellStyle name="data" xfId="75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6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7" xr:uid="{00000000-0005-0000-0000-000039000000}"/>
    <cellStyle name="normálne_KLs" xfId="1" xr:uid="{00000000-0005-0000-0000-00003A000000}"/>
    <cellStyle name="normálne_KLv" xfId="49" xr:uid="{00000000-0005-0000-0000-00003B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8" xr:uid="{00000000-0005-0000-0000-000041000000}"/>
    <cellStyle name="Text upozornění" xfId="79" xr:uid="{00000000-0005-0000-0000-000042000000}"/>
    <cellStyle name="Text upozornenia" xfId="15" builtinId="11" customBuiltin="1"/>
    <cellStyle name="TEXT1" xfId="80" xr:uid="{00000000-0005-0000-0000-000044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extLst>
            <a:ext uri="smNativeData">
              <pm:smNativeData xmlns:pm="smNativeData" xmlns="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3"/>
  <sheetViews>
    <sheetView showGridLines="0" showZeros="0" tabSelected="1" topLeftCell="A7" workbookViewId="0">
      <selection activeCell="C21" sqref="C21:F21"/>
    </sheetView>
  </sheetViews>
  <sheetFormatPr defaultColWidth="9.109375" defaultRowHeight="10.199999999999999"/>
  <cols>
    <col min="1" max="1" width="0.6640625" style="1" customWidth="1"/>
    <col min="2" max="2" width="3.6640625" style="1" customWidth="1"/>
    <col min="3" max="3" width="6.88671875" style="1" customWidth="1"/>
    <col min="4" max="6" width="14" style="1" customWidth="1"/>
    <col min="7" max="7" width="3.88671875" style="1" customWidth="1"/>
    <col min="8" max="8" width="17.6640625" style="1" customWidth="1"/>
    <col min="9" max="9" width="8.6640625" style="1" customWidth="1"/>
    <col min="10" max="10" width="14" style="1" customWidth="1"/>
    <col min="11" max="11" width="2.33203125" style="1" customWidth="1"/>
    <col min="12" max="12" width="6.88671875" style="1" customWidth="1"/>
    <col min="13" max="23" width="9.109375" style="1"/>
    <col min="24" max="25" width="5.6640625" style="1" customWidth="1"/>
    <col min="26" max="26" width="6.5546875" style="1" customWidth="1"/>
    <col min="27" max="27" width="21.44140625" style="1" customWidth="1"/>
    <col min="28" max="28" width="4.33203125" style="1" customWidth="1"/>
    <col min="29" max="29" width="8.33203125" style="1" customWidth="1"/>
    <col min="30" max="30" width="8.6640625" style="1" customWidth="1"/>
    <col min="31" max="16384" width="9.109375" style="1"/>
  </cols>
  <sheetData>
    <row r="1" spans="2:30" ht="28.5" customHeight="1">
      <c r="B1" s="2" t="s">
        <v>120</v>
      </c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77" t="s">
        <v>5</v>
      </c>
      <c r="AA1" s="77" t="s">
        <v>6</v>
      </c>
      <c r="AB1" s="77" t="s">
        <v>7</v>
      </c>
      <c r="AC1" s="77" t="s">
        <v>8</v>
      </c>
      <c r="AD1" s="77" t="s">
        <v>9</v>
      </c>
    </row>
    <row r="2" spans="2:30" ht="18" customHeight="1">
      <c r="B2" s="4"/>
      <c r="C2" s="5" t="s">
        <v>117</v>
      </c>
      <c r="D2" s="5"/>
      <c r="E2" s="5"/>
      <c r="F2" s="5"/>
      <c r="G2" s="6" t="s">
        <v>71</v>
      </c>
      <c r="H2" s="5"/>
      <c r="I2" s="5"/>
      <c r="J2" s="60"/>
      <c r="Z2" s="77" t="s">
        <v>12</v>
      </c>
      <c r="AA2" s="78" t="s">
        <v>72</v>
      </c>
      <c r="AB2" s="78" t="s">
        <v>14</v>
      </c>
      <c r="AC2" s="78"/>
      <c r="AD2" s="79"/>
    </row>
    <row r="3" spans="2:30" ht="18" customHeight="1">
      <c r="B3" s="7"/>
      <c r="C3" s="8" t="s">
        <v>118</v>
      </c>
      <c r="D3" s="8"/>
      <c r="E3" s="8"/>
      <c r="F3" s="8"/>
      <c r="G3" s="9" t="s">
        <v>121</v>
      </c>
      <c r="H3" s="8"/>
      <c r="I3" s="8"/>
      <c r="J3" s="61"/>
      <c r="Z3" s="77" t="s">
        <v>15</v>
      </c>
      <c r="AA3" s="78" t="s">
        <v>73</v>
      </c>
      <c r="AB3" s="78" t="s">
        <v>14</v>
      </c>
      <c r="AC3" s="78" t="s">
        <v>17</v>
      </c>
      <c r="AD3" s="79" t="s">
        <v>18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62"/>
      <c r="Z4" s="77" t="s">
        <v>19</v>
      </c>
      <c r="AA4" s="78" t="s">
        <v>74</v>
      </c>
      <c r="AB4" s="78" t="s">
        <v>14</v>
      </c>
      <c r="AC4" s="78"/>
      <c r="AD4" s="79"/>
    </row>
    <row r="5" spans="2:30" ht="18" customHeight="1">
      <c r="B5" s="13"/>
      <c r="C5" s="14" t="s">
        <v>75</v>
      </c>
      <c r="D5" s="14"/>
      <c r="E5" s="14" t="s">
        <v>76</v>
      </c>
      <c r="F5" s="15"/>
      <c r="G5" s="15" t="s">
        <v>77</v>
      </c>
      <c r="H5" s="14" t="s">
        <v>122</v>
      </c>
      <c r="I5" s="15" t="s">
        <v>78</v>
      </c>
      <c r="J5" s="63" t="s">
        <v>123</v>
      </c>
      <c r="Z5" s="77" t="s">
        <v>21</v>
      </c>
      <c r="AA5" s="78" t="s">
        <v>73</v>
      </c>
      <c r="AB5" s="78" t="s">
        <v>14</v>
      </c>
      <c r="AC5" s="78" t="s">
        <v>17</v>
      </c>
      <c r="AD5" s="79" t="s">
        <v>18</v>
      </c>
    </row>
    <row r="6" spans="2:30" ht="18" customHeight="1">
      <c r="B6" s="4"/>
      <c r="C6" s="5" t="s">
        <v>2</v>
      </c>
      <c r="D6" s="5" t="s">
        <v>124</v>
      </c>
      <c r="E6" s="5"/>
      <c r="F6" s="5"/>
      <c r="G6" s="5" t="s">
        <v>79</v>
      </c>
      <c r="H6" s="5"/>
      <c r="I6" s="5"/>
      <c r="J6" s="60"/>
    </row>
    <row r="7" spans="2:30" ht="18" customHeight="1">
      <c r="B7" s="16"/>
      <c r="C7" s="17"/>
      <c r="D7" s="18"/>
      <c r="E7" s="18"/>
      <c r="F7" s="18"/>
      <c r="G7" s="18" t="s">
        <v>80</v>
      </c>
      <c r="H7" s="18"/>
      <c r="I7" s="18"/>
      <c r="J7" s="64"/>
    </row>
    <row r="8" spans="2:30" ht="18" customHeight="1">
      <c r="B8" s="7"/>
      <c r="C8" s="8" t="s">
        <v>1</v>
      </c>
      <c r="D8" s="8" t="s">
        <v>125</v>
      </c>
      <c r="E8" s="8"/>
      <c r="F8" s="8"/>
      <c r="G8" s="8" t="s">
        <v>79</v>
      </c>
      <c r="H8" s="8"/>
      <c r="I8" s="8"/>
      <c r="J8" s="61"/>
    </row>
    <row r="9" spans="2:30" ht="18" customHeight="1">
      <c r="B9" s="10"/>
      <c r="C9" s="12"/>
      <c r="D9" s="11"/>
      <c r="E9" s="11"/>
      <c r="F9" s="11"/>
      <c r="G9" s="18" t="s">
        <v>80</v>
      </c>
      <c r="H9" s="11"/>
      <c r="I9" s="11"/>
      <c r="J9" s="62"/>
    </row>
    <row r="10" spans="2:30" ht="18" customHeight="1">
      <c r="B10" s="7"/>
      <c r="C10" s="8" t="s">
        <v>81</v>
      </c>
      <c r="D10" s="8" t="s">
        <v>126</v>
      </c>
      <c r="E10" s="8"/>
      <c r="F10" s="8"/>
      <c r="G10" s="8" t="s">
        <v>79</v>
      </c>
      <c r="H10" s="8"/>
      <c r="I10" s="8"/>
      <c r="J10" s="61"/>
    </row>
    <row r="11" spans="2:30" ht="18" customHeight="1">
      <c r="B11" s="19"/>
      <c r="C11" s="20"/>
      <c r="D11" s="20"/>
      <c r="E11" s="20"/>
      <c r="F11" s="20"/>
      <c r="G11" s="20" t="s">
        <v>80</v>
      </c>
      <c r="H11" s="20"/>
      <c r="I11" s="20"/>
      <c r="J11" s="65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66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67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68">
        <f>IF(G14&lt;&gt;0,ROUND($J$31/G14,0),0)</f>
        <v>0</v>
      </c>
    </row>
    <row r="15" spans="2:30" ht="18" customHeight="1">
      <c r="B15" s="28" t="s">
        <v>82</v>
      </c>
      <c r="C15" s="29" t="s">
        <v>83</v>
      </c>
      <c r="D15" s="30" t="s">
        <v>30</v>
      </c>
      <c r="E15" s="30" t="s">
        <v>84</v>
      </c>
      <c r="F15" s="31" t="s">
        <v>85</v>
      </c>
      <c r="G15" s="28" t="s">
        <v>86</v>
      </c>
      <c r="H15" s="32" t="s">
        <v>87</v>
      </c>
      <c r="I15" s="42"/>
      <c r="J15" s="43"/>
    </row>
    <row r="16" spans="2:30" ht="18" customHeight="1">
      <c r="B16" s="33">
        <v>1</v>
      </c>
      <c r="C16" s="34" t="s">
        <v>88</v>
      </c>
      <c r="D16" s="125">
        <f>Prehlad!H115</f>
        <v>0</v>
      </c>
      <c r="E16" s="125">
        <f>Prehlad!I115</f>
        <v>0</v>
      </c>
      <c r="F16" s="126">
        <f>D16+E16</f>
        <v>0</v>
      </c>
      <c r="G16" s="33">
        <v>6</v>
      </c>
      <c r="H16" s="35" t="s">
        <v>127</v>
      </c>
      <c r="I16" s="69"/>
      <c r="J16" s="126">
        <v>0</v>
      </c>
    </row>
    <row r="17" spans="2:10" ht="18" customHeight="1">
      <c r="B17" s="36">
        <v>2</v>
      </c>
      <c r="C17" s="37" t="s">
        <v>89</v>
      </c>
      <c r="D17" s="127"/>
      <c r="E17" s="127"/>
      <c r="F17" s="126">
        <f>D17+E17</f>
        <v>0</v>
      </c>
      <c r="G17" s="36">
        <v>7</v>
      </c>
      <c r="H17" s="38" t="s">
        <v>128</v>
      </c>
      <c r="I17" s="8"/>
      <c r="J17" s="128">
        <v>0</v>
      </c>
    </row>
    <row r="18" spans="2:10" ht="18" customHeight="1">
      <c r="B18" s="36">
        <v>3</v>
      </c>
      <c r="C18" s="37" t="s">
        <v>90</v>
      </c>
      <c r="D18" s="127"/>
      <c r="E18" s="127"/>
      <c r="F18" s="126">
        <f>D18+E18</f>
        <v>0</v>
      </c>
      <c r="G18" s="36">
        <v>8</v>
      </c>
      <c r="H18" s="38" t="s">
        <v>129</v>
      </c>
      <c r="I18" s="8"/>
      <c r="J18" s="128">
        <v>0</v>
      </c>
    </row>
    <row r="19" spans="2:10" ht="18" customHeight="1">
      <c r="B19" s="36">
        <v>4</v>
      </c>
      <c r="C19" s="37" t="s">
        <v>91</v>
      </c>
      <c r="D19" s="127"/>
      <c r="E19" s="127"/>
      <c r="F19" s="129">
        <f>D19+E19</f>
        <v>0</v>
      </c>
      <c r="G19" s="36">
        <v>9</v>
      </c>
      <c r="H19" s="38" t="s">
        <v>3</v>
      </c>
      <c r="I19" s="8"/>
      <c r="J19" s="128">
        <v>0</v>
      </c>
    </row>
    <row r="20" spans="2:10" ht="18" customHeight="1" thickBot="1">
      <c r="B20" s="39">
        <v>5</v>
      </c>
      <c r="C20" s="40" t="s">
        <v>92</v>
      </c>
      <c r="D20" s="130">
        <f>SUM(D16:D19)</f>
        <v>0</v>
      </c>
      <c r="E20" s="131">
        <f>SUM(E16:E19)</f>
        <v>0</v>
      </c>
      <c r="F20" s="132">
        <f>SUM(F16:F19)</f>
        <v>0</v>
      </c>
      <c r="G20" s="41">
        <v>10</v>
      </c>
      <c r="I20" s="70" t="s">
        <v>93</v>
      </c>
      <c r="J20" s="132">
        <f>SUM(J16:J19)</f>
        <v>0</v>
      </c>
    </row>
    <row r="21" spans="2:10" ht="18" customHeight="1" thickTop="1">
      <c r="B21" s="28" t="s">
        <v>94</v>
      </c>
      <c r="C21" s="157" t="s">
        <v>394</v>
      </c>
      <c r="D21" s="158"/>
      <c r="E21" s="158"/>
      <c r="F21" s="159"/>
      <c r="G21" s="28" t="s">
        <v>95</v>
      </c>
      <c r="H21" s="32" t="s">
        <v>96</v>
      </c>
      <c r="I21" s="42"/>
      <c r="J21" s="43"/>
    </row>
    <row r="22" spans="2:10" ht="18" customHeight="1">
      <c r="B22" s="33">
        <v>11</v>
      </c>
      <c r="C22" s="35"/>
      <c r="D22" s="44"/>
      <c r="E22" s="45">
        <v>0</v>
      </c>
      <c r="F22" s="126">
        <f>ROUND(((D16+E16+D17+E17+D18)*E22),2)</f>
        <v>0</v>
      </c>
      <c r="G22" s="36">
        <v>16</v>
      </c>
      <c r="H22" s="38" t="s">
        <v>97</v>
      </c>
      <c r="I22" s="71"/>
      <c r="J22" s="128">
        <v>0</v>
      </c>
    </row>
    <row r="23" spans="2:10" ht="18" customHeight="1">
      <c r="B23" s="36">
        <v>12</v>
      </c>
      <c r="C23" s="38"/>
      <c r="D23" s="46"/>
      <c r="E23" s="47">
        <v>0</v>
      </c>
      <c r="F23" s="128">
        <f>ROUND(((D16+E16+D17+E17+D18)*E23),2)</f>
        <v>0</v>
      </c>
      <c r="G23" s="36">
        <v>17</v>
      </c>
      <c r="H23" s="38" t="s">
        <v>130</v>
      </c>
      <c r="I23" s="71"/>
      <c r="J23" s="128">
        <v>0</v>
      </c>
    </row>
    <row r="24" spans="2:10" ht="18" customHeight="1">
      <c r="B24" s="36">
        <v>13</v>
      </c>
      <c r="C24" s="38"/>
      <c r="D24" s="46"/>
      <c r="E24" s="47">
        <v>0</v>
      </c>
      <c r="F24" s="128">
        <f>ROUND(((D16+E16+D17+E17+D18)*E24),2)</f>
        <v>0</v>
      </c>
      <c r="G24" s="36">
        <v>18</v>
      </c>
      <c r="H24" s="38" t="s">
        <v>131</v>
      </c>
      <c r="I24" s="71"/>
      <c r="J24" s="128">
        <v>0</v>
      </c>
    </row>
    <row r="25" spans="2:10" ht="18" customHeight="1">
      <c r="B25" s="36">
        <v>14</v>
      </c>
      <c r="C25" s="38" t="s">
        <v>3</v>
      </c>
      <c r="D25" s="46"/>
      <c r="E25" s="47">
        <v>0</v>
      </c>
      <c r="F25" s="128">
        <f>ROUND(((D16+E16+D17+E17+D18+E18)*E25),2)</f>
        <v>0</v>
      </c>
      <c r="G25" s="36">
        <v>19</v>
      </c>
      <c r="H25" s="38" t="s">
        <v>3</v>
      </c>
      <c r="I25" s="71"/>
      <c r="J25" s="128">
        <v>0</v>
      </c>
    </row>
    <row r="26" spans="2:10" ht="18" customHeight="1" thickBot="1">
      <c r="B26" s="39">
        <v>15</v>
      </c>
      <c r="C26" s="48"/>
      <c r="D26" s="49"/>
      <c r="E26" s="49" t="s">
        <v>98</v>
      </c>
      <c r="F26" s="132">
        <f>SUM(F22:F25)</f>
        <v>0</v>
      </c>
      <c r="G26" s="39">
        <v>20</v>
      </c>
      <c r="H26" s="48"/>
      <c r="I26" s="49" t="s">
        <v>99</v>
      </c>
      <c r="J26" s="132">
        <f>SUM(J22:J25)</f>
        <v>0</v>
      </c>
    </row>
    <row r="27" spans="2:10" ht="18" customHeight="1" thickTop="1">
      <c r="B27" s="50"/>
      <c r="C27" s="51" t="s">
        <v>100</v>
      </c>
      <c r="D27" s="52"/>
      <c r="E27" s="151"/>
      <c r="F27" s="152"/>
      <c r="G27" s="28" t="s">
        <v>102</v>
      </c>
      <c r="H27" s="32" t="s">
        <v>103</v>
      </c>
      <c r="I27" s="42"/>
      <c r="J27" s="43"/>
    </row>
    <row r="28" spans="2:10" ht="18" customHeight="1">
      <c r="B28" s="54"/>
      <c r="C28" s="55" t="s">
        <v>122</v>
      </c>
      <c r="D28" s="2"/>
      <c r="E28" s="153"/>
      <c r="F28" s="154"/>
      <c r="G28" s="33">
        <v>21</v>
      </c>
      <c r="H28" s="35"/>
      <c r="I28" s="72" t="s">
        <v>104</v>
      </c>
      <c r="J28" s="126">
        <f>ROUND(F20,2)+J20+F26+J26</f>
        <v>0</v>
      </c>
    </row>
    <row r="29" spans="2:10" ht="18" customHeight="1">
      <c r="B29" s="54"/>
      <c r="C29" s="2" t="s">
        <v>105</v>
      </c>
      <c r="D29" s="2"/>
      <c r="E29" s="153"/>
      <c r="F29" s="154"/>
      <c r="G29" s="36">
        <v>22</v>
      </c>
      <c r="H29" s="38" t="s">
        <v>132</v>
      </c>
      <c r="I29" s="133">
        <f>J28-I30</f>
        <v>0</v>
      </c>
      <c r="J29" s="128">
        <f>ROUND((I29*20)/100,2)</f>
        <v>0</v>
      </c>
    </row>
    <row r="30" spans="2:10" ht="18" customHeight="1" thickBot="1">
      <c r="B30" s="7"/>
      <c r="C30" s="8" t="s">
        <v>395</v>
      </c>
      <c r="D30" s="8"/>
      <c r="E30" s="153"/>
      <c r="F30" s="154"/>
      <c r="G30" s="36">
        <v>23</v>
      </c>
      <c r="H30" s="38" t="s">
        <v>133</v>
      </c>
      <c r="I30" s="133">
        <f>SUMIF(Prehlad!O11:O9999,0,Prehlad!J11:J9999)</f>
        <v>0</v>
      </c>
      <c r="J30" s="128">
        <f>ROUND((I30*0)/100,1)</f>
        <v>0</v>
      </c>
    </row>
    <row r="31" spans="2:10" ht="18" customHeight="1" thickBot="1">
      <c r="B31" s="54"/>
      <c r="C31" s="2"/>
      <c r="D31" s="2"/>
      <c r="E31" s="153"/>
      <c r="F31" s="154"/>
      <c r="G31" s="39">
        <v>24</v>
      </c>
      <c r="H31" s="48"/>
      <c r="I31" s="49" t="s">
        <v>107</v>
      </c>
      <c r="J31" s="132">
        <f>SUM(J28:J30)</f>
        <v>0</v>
      </c>
    </row>
    <row r="32" spans="2:10" ht="18" customHeight="1" thickTop="1" thickBot="1">
      <c r="B32" s="50"/>
      <c r="C32" s="2"/>
      <c r="D32" s="53"/>
      <c r="E32" s="155"/>
      <c r="F32" s="156"/>
      <c r="G32" s="56" t="s">
        <v>108</v>
      </c>
      <c r="H32" s="57" t="s">
        <v>134</v>
      </c>
      <c r="I32" s="73"/>
      <c r="J32" s="74">
        <v>0</v>
      </c>
    </row>
    <row r="33" spans="2:10" ht="18" customHeight="1" thickTop="1">
      <c r="B33" s="58"/>
      <c r="C33" s="59"/>
      <c r="D33" s="51" t="s">
        <v>109</v>
      </c>
      <c r="E33" s="59"/>
      <c r="F33" s="59"/>
      <c r="G33" s="59"/>
      <c r="H33" s="59" t="s">
        <v>110</v>
      </c>
      <c r="I33" s="59"/>
      <c r="J33" s="75"/>
    </row>
    <row r="34" spans="2:10" ht="18" customHeight="1">
      <c r="B34" s="54"/>
      <c r="C34" s="55"/>
      <c r="D34" s="2"/>
      <c r="E34" s="2"/>
      <c r="F34" s="55"/>
      <c r="G34" s="2"/>
      <c r="H34" s="2"/>
      <c r="I34" s="2"/>
      <c r="J34" s="76"/>
    </row>
    <row r="35" spans="2:10" ht="18" customHeight="1">
      <c r="B35" s="54"/>
      <c r="C35" s="2" t="s">
        <v>105</v>
      </c>
      <c r="D35" s="2"/>
      <c r="E35" s="2"/>
      <c r="F35" s="55"/>
      <c r="G35" s="2" t="s">
        <v>105</v>
      </c>
      <c r="H35" s="2"/>
      <c r="I35" s="2"/>
      <c r="J35" s="76"/>
    </row>
    <row r="36" spans="2:10" ht="18" customHeight="1">
      <c r="B36" s="7"/>
      <c r="C36" s="8" t="s">
        <v>106</v>
      </c>
      <c r="D36" s="8"/>
      <c r="E36" s="8"/>
      <c r="F36" s="9"/>
      <c r="G36" s="8" t="s">
        <v>106</v>
      </c>
      <c r="H36" s="8"/>
      <c r="I36" s="8"/>
      <c r="J36" s="61"/>
    </row>
    <row r="37" spans="2:10" ht="18" customHeight="1">
      <c r="B37" s="54"/>
      <c r="C37" s="2" t="s">
        <v>101</v>
      </c>
      <c r="D37" s="2"/>
      <c r="E37" s="2"/>
      <c r="F37" s="55"/>
      <c r="G37" s="2" t="s">
        <v>101</v>
      </c>
      <c r="H37" s="2"/>
      <c r="I37" s="2"/>
      <c r="J37" s="76"/>
    </row>
    <row r="38" spans="2:10" ht="18" customHeight="1">
      <c r="B38" s="54"/>
      <c r="C38" s="2"/>
      <c r="D38" s="2"/>
      <c r="E38" s="2"/>
      <c r="F38" s="2"/>
      <c r="G38" s="2"/>
      <c r="H38" s="2"/>
      <c r="I38" s="2"/>
      <c r="J38" s="76"/>
    </row>
    <row r="39" spans="2:10" ht="18" customHeight="1">
      <c r="B39" s="54"/>
      <c r="C39" s="2"/>
      <c r="D39" s="2"/>
      <c r="E39" s="2"/>
      <c r="F39" s="2"/>
      <c r="G39" s="2"/>
      <c r="H39" s="2"/>
      <c r="I39" s="2"/>
      <c r="J39" s="76"/>
    </row>
    <row r="40" spans="2:10" ht="18" customHeight="1">
      <c r="B40" s="54"/>
      <c r="C40" s="2"/>
      <c r="D40" s="2"/>
      <c r="E40" s="2"/>
      <c r="F40" s="2"/>
      <c r="G40" s="2"/>
      <c r="H40" s="2"/>
      <c r="I40" s="2"/>
      <c r="J40" s="76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65"/>
    </row>
    <row r="42" spans="2:10" ht="14.25" customHeight="1"/>
    <row r="43" spans="2:10" ht="2.25" customHeight="1"/>
  </sheetData>
  <mergeCells count="2">
    <mergeCell ref="E27:F32"/>
    <mergeCell ref="C21:F21"/>
  </mergeCells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0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"/>
    </sheetView>
  </sheetViews>
  <sheetFormatPr defaultColWidth="9.109375" defaultRowHeight="10.199999999999999"/>
  <cols>
    <col min="1" max="1" width="42.33203125" style="80" customWidth="1"/>
    <col min="2" max="4" width="9.6640625" style="81" customWidth="1"/>
    <col min="5" max="5" width="9.6640625" style="82" customWidth="1"/>
    <col min="6" max="6" width="8.6640625" style="83" customWidth="1"/>
    <col min="7" max="7" width="9.109375" style="83"/>
    <col min="8" max="23" width="9.109375" style="80"/>
    <col min="24" max="25" width="5.6640625" style="80" customWidth="1"/>
    <col min="26" max="26" width="6.5546875" style="80" customWidth="1"/>
    <col min="27" max="27" width="24.33203125" style="80" customWidth="1"/>
    <col min="28" max="28" width="4.33203125" style="80" customWidth="1"/>
    <col min="29" max="29" width="8.33203125" style="80" customWidth="1"/>
    <col min="30" max="30" width="8.6640625" style="80" customWidth="1"/>
    <col min="31" max="16384" width="9.109375" style="80"/>
  </cols>
  <sheetData>
    <row r="1" spans="1:30">
      <c r="A1" s="84" t="s">
        <v>111</v>
      </c>
      <c r="C1" s="80"/>
      <c r="E1" s="84" t="s">
        <v>112</v>
      </c>
      <c r="F1" s="80"/>
      <c r="G1" s="80"/>
      <c r="Z1" s="77" t="s">
        <v>5</v>
      </c>
      <c r="AA1" s="77" t="s">
        <v>6</v>
      </c>
      <c r="AB1" s="77" t="s">
        <v>7</v>
      </c>
      <c r="AC1" s="77" t="s">
        <v>8</v>
      </c>
      <c r="AD1" s="77" t="s">
        <v>9</v>
      </c>
    </row>
    <row r="2" spans="1:30">
      <c r="A2" s="84" t="s">
        <v>113</v>
      </c>
      <c r="C2" s="80"/>
      <c r="E2" s="84" t="s">
        <v>114</v>
      </c>
      <c r="F2" s="80"/>
      <c r="G2" s="80"/>
      <c r="Z2" s="77" t="s">
        <v>12</v>
      </c>
      <c r="AA2" s="78" t="s">
        <v>66</v>
      </c>
      <c r="AB2" s="78" t="s">
        <v>14</v>
      </c>
      <c r="AC2" s="78"/>
      <c r="AD2" s="79"/>
    </row>
    <row r="3" spans="1:30">
      <c r="A3" s="84" t="s">
        <v>115</v>
      </c>
      <c r="C3" s="80"/>
      <c r="E3" s="84" t="s">
        <v>116</v>
      </c>
      <c r="F3" s="80"/>
      <c r="G3" s="80"/>
      <c r="Z3" s="77" t="s">
        <v>15</v>
      </c>
      <c r="AA3" s="78" t="s">
        <v>67</v>
      </c>
      <c r="AB3" s="78" t="s">
        <v>14</v>
      </c>
      <c r="AC3" s="78" t="s">
        <v>17</v>
      </c>
      <c r="AD3" s="79" t="s">
        <v>18</v>
      </c>
    </row>
    <row r="4" spans="1:30">
      <c r="B4" s="80"/>
      <c r="C4" s="80"/>
      <c r="D4" s="80"/>
      <c r="E4" s="80"/>
      <c r="F4" s="80"/>
      <c r="G4" s="80"/>
      <c r="Z4" s="77" t="s">
        <v>19</v>
      </c>
      <c r="AA4" s="78" t="s">
        <v>68</v>
      </c>
      <c r="AB4" s="78" t="s">
        <v>14</v>
      </c>
      <c r="AC4" s="78"/>
      <c r="AD4" s="79"/>
    </row>
    <row r="5" spans="1:30">
      <c r="A5" s="84" t="s">
        <v>117</v>
      </c>
      <c r="B5" s="80"/>
      <c r="C5" s="80"/>
      <c r="D5" s="80"/>
      <c r="E5" s="80"/>
      <c r="F5" s="80"/>
      <c r="G5" s="80"/>
      <c r="Z5" s="77" t="s">
        <v>21</v>
      </c>
      <c r="AA5" s="78" t="s">
        <v>67</v>
      </c>
      <c r="AB5" s="78" t="s">
        <v>14</v>
      </c>
      <c r="AC5" s="78" t="s">
        <v>17</v>
      </c>
      <c r="AD5" s="79" t="s">
        <v>18</v>
      </c>
    </row>
    <row r="6" spans="1:30">
      <c r="A6" s="84" t="s">
        <v>118</v>
      </c>
      <c r="B6" s="80"/>
      <c r="C6" s="80"/>
      <c r="D6" s="80"/>
      <c r="E6" s="80"/>
      <c r="F6" s="80"/>
      <c r="G6" s="80"/>
    </row>
    <row r="7" spans="1:30">
      <c r="A7" s="84"/>
      <c r="B7" s="80"/>
      <c r="C7" s="80"/>
      <c r="D7" s="80"/>
      <c r="E7" s="80"/>
      <c r="F7" s="80"/>
      <c r="G7" s="80"/>
    </row>
    <row r="8" spans="1:30" ht="13.8">
      <c r="A8" s="80" t="s">
        <v>119</v>
      </c>
      <c r="B8" s="85" t="str">
        <f>CONCATENATE(AA2," ",AB2," ",AC2," ",AD2)</f>
        <v xml:space="preserve">Rekapitulácia rozpočtu v EUR  </v>
      </c>
      <c r="G8" s="80"/>
    </row>
    <row r="9" spans="1:30">
      <c r="A9" s="86" t="s">
        <v>69</v>
      </c>
      <c r="B9" s="86" t="s">
        <v>30</v>
      </c>
      <c r="C9" s="86" t="s">
        <v>31</v>
      </c>
      <c r="D9" s="86" t="s">
        <v>32</v>
      </c>
      <c r="E9" s="87" t="s">
        <v>70</v>
      </c>
      <c r="F9" s="87" t="s">
        <v>34</v>
      </c>
      <c r="G9" s="87" t="s">
        <v>39</v>
      </c>
    </row>
    <row r="10" spans="1:30">
      <c r="A10" s="88"/>
      <c r="B10" s="88"/>
      <c r="C10" s="88" t="s">
        <v>56</v>
      </c>
      <c r="D10" s="88"/>
      <c r="E10" s="88" t="s">
        <v>32</v>
      </c>
      <c r="F10" s="88" t="s">
        <v>32</v>
      </c>
      <c r="G10" s="88" t="s">
        <v>32</v>
      </c>
    </row>
    <row r="12" spans="1:30">
      <c r="A12" s="80" t="s">
        <v>140</v>
      </c>
      <c r="B12" s="81">
        <f>Prehlad!H44</f>
        <v>0</v>
      </c>
      <c r="C12" s="81">
        <f>Prehlad!I44</f>
        <v>0</v>
      </c>
      <c r="D12" s="81">
        <f>Prehlad!J44</f>
        <v>0</v>
      </c>
      <c r="E12" s="82">
        <f>Prehlad!L44</f>
        <v>24.6663</v>
      </c>
      <c r="F12" s="83">
        <f>Prehlad!N44</f>
        <v>0</v>
      </c>
      <c r="G12" s="83">
        <f>Prehlad!W44</f>
        <v>347.12900000000002</v>
      </c>
    </row>
    <row r="13" spans="1:30">
      <c r="A13" s="80" t="s">
        <v>227</v>
      </c>
      <c r="B13" s="81">
        <f>Prehlad!H48</f>
        <v>0</v>
      </c>
      <c r="C13" s="81">
        <f>Prehlad!I48</f>
        <v>0</v>
      </c>
      <c r="D13" s="81">
        <f>Prehlad!J48</f>
        <v>0</v>
      </c>
      <c r="E13" s="82">
        <f>Prehlad!L48</f>
        <v>0</v>
      </c>
      <c r="F13" s="83">
        <f>Prehlad!N48</f>
        <v>0</v>
      </c>
      <c r="G13" s="83">
        <f>Prehlad!W48</f>
        <v>5.0410000000000004</v>
      </c>
    </row>
    <row r="14" spans="1:30">
      <c r="A14" s="80" t="s">
        <v>233</v>
      </c>
      <c r="B14" s="81">
        <f>Prehlad!H62</f>
        <v>0</v>
      </c>
      <c r="C14" s="81">
        <f>Prehlad!I62</f>
        <v>0</v>
      </c>
      <c r="D14" s="81">
        <f>Prehlad!J62</f>
        <v>0</v>
      </c>
      <c r="E14" s="82">
        <f>Prehlad!L62</f>
        <v>89.799908380000005</v>
      </c>
      <c r="F14" s="83">
        <f>Prehlad!N62</f>
        <v>0</v>
      </c>
      <c r="G14" s="83">
        <f>Prehlad!W62</f>
        <v>65.310999999999993</v>
      </c>
    </row>
    <row r="15" spans="1:30">
      <c r="A15" s="80" t="s">
        <v>257</v>
      </c>
      <c r="B15" s="81">
        <f>Prehlad!H107</f>
        <v>0</v>
      </c>
      <c r="C15" s="81">
        <f>Prehlad!I107</f>
        <v>0</v>
      </c>
      <c r="D15" s="81">
        <f>Prehlad!J107</f>
        <v>0</v>
      </c>
      <c r="E15" s="82">
        <f>Prehlad!L107</f>
        <v>9.2149564000000002</v>
      </c>
      <c r="F15" s="83">
        <f>Prehlad!N107</f>
        <v>0</v>
      </c>
      <c r="G15" s="83">
        <f>Prehlad!W107</f>
        <v>34.818999999999996</v>
      </c>
    </row>
    <row r="16" spans="1:30">
      <c r="A16" s="80" t="s">
        <v>367</v>
      </c>
      <c r="B16" s="81">
        <f>Prehlad!H113</f>
        <v>0</v>
      </c>
      <c r="C16" s="81">
        <f>Prehlad!I113</f>
        <v>0</v>
      </c>
      <c r="D16" s="81">
        <f>Prehlad!J113</f>
        <v>0</v>
      </c>
      <c r="E16" s="82">
        <f>Prehlad!L113</f>
        <v>37.049999999999997</v>
      </c>
      <c r="F16" s="83">
        <f>Prehlad!N113</f>
        <v>0</v>
      </c>
      <c r="G16" s="83">
        <f>Prehlad!W113</f>
        <v>143.39099999999999</v>
      </c>
    </row>
    <row r="17" spans="1:7">
      <c r="A17" s="80" t="s">
        <v>377</v>
      </c>
      <c r="B17" s="81">
        <f>Prehlad!H115</f>
        <v>0</v>
      </c>
      <c r="C17" s="81">
        <f>Prehlad!I115</f>
        <v>0</v>
      </c>
      <c r="D17" s="81">
        <f>Prehlad!J115</f>
        <v>0</v>
      </c>
      <c r="E17" s="82">
        <f>Prehlad!L115</f>
        <v>160.73116478000003</v>
      </c>
      <c r="F17" s="83">
        <f>Prehlad!N115</f>
        <v>0</v>
      </c>
      <c r="G17" s="83">
        <f>Prehlad!W115</f>
        <v>595.69100000000003</v>
      </c>
    </row>
    <row r="20" spans="1:7">
      <c r="A20" s="80" t="s">
        <v>378</v>
      </c>
      <c r="B20" s="81">
        <f>Prehlad!H117</f>
        <v>0</v>
      </c>
      <c r="C20" s="81">
        <f>Prehlad!I117</f>
        <v>0</v>
      </c>
      <c r="D20" s="81">
        <f>Prehlad!J117</f>
        <v>0</v>
      </c>
      <c r="E20" s="82">
        <f>Prehlad!L117</f>
        <v>160.73116478000003</v>
      </c>
      <c r="F20" s="83">
        <f>Prehlad!N117</f>
        <v>0</v>
      </c>
      <c r="G20" s="83">
        <f>Prehlad!W117</f>
        <v>595.69100000000003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21"/>
  <sheetViews>
    <sheetView showGridLines="0" workbookViewId="0">
      <pane xSplit="4" ySplit="10" topLeftCell="E80" activePane="bottomRight" state="frozen"/>
      <selection pane="topRight"/>
      <selection pane="bottomLeft"/>
      <selection pane="bottomRight" activeCell="G14" sqref="G14:G116"/>
    </sheetView>
  </sheetViews>
  <sheetFormatPr defaultColWidth="9.109375" defaultRowHeight="10.199999999999999"/>
  <cols>
    <col min="1" max="1" width="3.5546875" style="89" customWidth="1"/>
    <col min="2" max="2" width="3.6640625" style="90" customWidth="1"/>
    <col min="3" max="3" width="7.5546875" style="91" customWidth="1"/>
    <col min="4" max="4" width="48.44140625" style="92" customWidth="1"/>
    <col min="5" max="5" width="8.88671875" style="93" customWidth="1"/>
    <col min="6" max="6" width="5.33203125" style="94" customWidth="1"/>
    <col min="7" max="7" width="7.6640625" style="95" customWidth="1"/>
    <col min="8" max="9" width="9.6640625" style="95" hidden="1" customWidth="1"/>
    <col min="10" max="10" width="8.88671875" style="95" customWidth="1"/>
    <col min="11" max="11" width="7.44140625" style="96" hidden="1" customWidth="1"/>
    <col min="12" max="12" width="8.33203125" style="96" hidden="1" customWidth="1"/>
    <col min="13" max="13" width="9.109375" style="93" hidden="1" customWidth="1"/>
    <col min="14" max="14" width="7" style="93" hidden="1" customWidth="1"/>
    <col min="15" max="15" width="3.5546875" style="94" hidden="1" customWidth="1"/>
    <col min="16" max="16" width="12.6640625" style="94" hidden="1" customWidth="1"/>
    <col min="17" max="19" width="13.33203125" style="93" hidden="1" customWidth="1"/>
    <col min="20" max="20" width="10.5546875" style="97" hidden="1" customWidth="1"/>
    <col min="21" max="21" width="10.33203125" style="97" hidden="1" customWidth="1"/>
    <col min="22" max="22" width="5.6640625" style="97" hidden="1" customWidth="1"/>
    <col min="23" max="23" width="9.109375" style="98" hidden="1"/>
    <col min="24" max="25" width="5.6640625" style="94" hidden="1" customWidth="1"/>
    <col min="26" max="26" width="7.5546875" style="94" hidden="1" customWidth="1"/>
    <col min="27" max="27" width="24.88671875" style="94" hidden="1" customWidth="1"/>
    <col min="28" max="28" width="4.33203125" style="94" hidden="1" customWidth="1"/>
    <col min="29" max="29" width="8.33203125" style="94" hidden="1" customWidth="1"/>
    <col min="30" max="30" width="8.6640625" style="94" hidden="1" customWidth="1"/>
    <col min="31" max="34" width="9.109375" style="94" hidden="1"/>
    <col min="35" max="35" width="9.109375" style="80"/>
    <col min="36" max="37" width="0" style="80" hidden="1" customWidth="1"/>
    <col min="38" max="16384" width="9.109375" style="80"/>
  </cols>
  <sheetData>
    <row r="1" spans="1:37">
      <c r="A1" s="84" t="s">
        <v>111</v>
      </c>
      <c r="B1" s="80"/>
      <c r="C1" s="80"/>
      <c r="D1" s="80"/>
      <c r="E1" s="84"/>
      <c r="F1" s="80"/>
      <c r="G1" s="81"/>
      <c r="H1" s="80"/>
      <c r="I1" s="80"/>
      <c r="J1" s="81"/>
      <c r="K1" s="82"/>
      <c r="L1" s="80"/>
      <c r="M1" s="80"/>
      <c r="N1" s="80"/>
      <c r="O1" s="80"/>
      <c r="P1" s="80"/>
      <c r="Q1" s="83"/>
      <c r="R1" s="83"/>
      <c r="S1" s="83"/>
      <c r="T1" s="80"/>
      <c r="U1" s="80"/>
      <c r="V1" s="80"/>
      <c r="W1" s="80"/>
      <c r="X1" s="80"/>
      <c r="Y1" s="80"/>
      <c r="Z1" s="77" t="s">
        <v>5</v>
      </c>
      <c r="AA1" s="140" t="s">
        <v>6</v>
      </c>
      <c r="AB1" s="77" t="s">
        <v>7</v>
      </c>
      <c r="AC1" s="77" t="s">
        <v>8</v>
      </c>
      <c r="AD1" s="77" t="s">
        <v>9</v>
      </c>
      <c r="AE1" s="115" t="s">
        <v>10</v>
      </c>
      <c r="AF1" s="116" t="s">
        <v>11</v>
      </c>
      <c r="AG1" s="80"/>
      <c r="AH1" s="80"/>
    </row>
    <row r="2" spans="1:37">
      <c r="A2" s="84" t="s">
        <v>113</v>
      </c>
      <c r="B2" s="80"/>
      <c r="C2" s="80"/>
      <c r="D2" s="80"/>
      <c r="E2" s="84"/>
      <c r="F2" s="80"/>
      <c r="G2" s="81"/>
      <c r="H2" s="99"/>
      <c r="I2" s="80"/>
      <c r="J2" s="81"/>
      <c r="K2" s="82"/>
      <c r="L2" s="80"/>
      <c r="M2" s="80"/>
      <c r="N2" s="80"/>
      <c r="O2" s="80"/>
      <c r="P2" s="80"/>
      <c r="Q2" s="83"/>
      <c r="R2" s="83"/>
      <c r="S2" s="83"/>
      <c r="T2" s="80"/>
      <c r="U2" s="80"/>
      <c r="V2" s="80"/>
      <c r="W2" s="80"/>
      <c r="X2" s="80"/>
      <c r="Y2" s="80"/>
      <c r="Z2" s="77" t="s">
        <v>12</v>
      </c>
      <c r="AA2" s="78" t="s">
        <v>13</v>
      </c>
      <c r="AB2" s="78" t="s">
        <v>14</v>
      </c>
      <c r="AC2" s="78"/>
      <c r="AD2" s="79"/>
      <c r="AE2" s="115">
        <v>1</v>
      </c>
      <c r="AF2" s="117">
        <v>123.5</v>
      </c>
      <c r="AG2" s="80"/>
      <c r="AH2" s="80"/>
    </row>
    <row r="3" spans="1:37">
      <c r="A3" s="84" t="s">
        <v>115</v>
      </c>
      <c r="B3" s="80"/>
      <c r="C3" s="80"/>
      <c r="D3" s="80"/>
      <c r="E3" s="84"/>
      <c r="F3" s="80"/>
      <c r="G3" s="81"/>
      <c r="H3" s="80"/>
      <c r="I3" s="80"/>
      <c r="J3" s="81"/>
      <c r="K3" s="82"/>
      <c r="L3" s="80"/>
      <c r="M3" s="80"/>
      <c r="N3" s="80"/>
      <c r="O3" s="80"/>
      <c r="P3" s="80"/>
      <c r="Q3" s="83"/>
      <c r="R3" s="83"/>
      <c r="S3" s="83"/>
      <c r="T3" s="80"/>
      <c r="U3" s="80"/>
      <c r="V3" s="80"/>
      <c r="W3" s="80"/>
      <c r="X3" s="80"/>
      <c r="Y3" s="80"/>
      <c r="Z3" s="77" t="s">
        <v>15</v>
      </c>
      <c r="AA3" s="78" t="s">
        <v>16</v>
      </c>
      <c r="AB3" s="78" t="s">
        <v>14</v>
      </c>
      <c r="AC3" s="78" t="s">
        <v>17</v>
      </c>
      <c r="AD3" s="79" t="s">
        <v>18</v>
      </c>
      <c r="AE3" s="115">
        <v>2</v>
      </c>
      <c r="AF3" s="118">
        <v>123.46</v>
      </c>
      <c r="AG3" s="80"/>
      <c r="AH3" s="80"/>
    </row>
    <row r="4" spans="1:37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3"/>
      <c r="R4" s="83"/>
      <c r="S4" s="83"/>
      <c r="T4" s="80"/>
      <c r="U4" s="80"/>
      <c r="V4" s="80"/>
      <c r="W4" s="80"/>
      <c r="X4" s="80"/>
      <c r="Y4" s="80"/>
      <c r="Z4" s="77" t="s">
        <v>19</v>
      </c>
      <c r="AA4" s="78" t="s">
        <v>20</v>
      </c>
      <c r="AB4" s="78" t="s">
        <v>14</v>
      </c>
      <c r="AC4" s="78"/>
      <c r="AD4" s="79"/>
      <c r="AE4" s="115">
        <v>3</v>
      </c>
      <c r="AF4" s="119">
        <v>123.45699999999999</v>
      </c>
      <c r="AG4" s="80"/>
      <c r="AH4" s="80"/>
    </row>
    <row r="5" spans="1:37">
      <c r="A5" s="84" t="s">
        <v>117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3"/>
      <c r="R5" s="83"/>
      <c r="S5" s="83"/>
      <c r="T5" s="80"/>
      <c r="U5" s="80"/>
      <c r="V5" s="80"/>
      <c r="W5" s="80"/>
      <c r="X5" s="80"/>
      <c r="Y5" s="80"/>
      <c r="Z5" s="77" t="s">
        <v>21</v>
      </c>
      <c r="AA5" s="78" t="s">
        <v>16</v>
      </c>
      <c r="AB5" s="78" t="s">
        <v>14</v>
      </c>
      <c r="AC5" s="78" t="s">
        <v>17</v>
      </c>
      <c r="AD5" s="79" t="s">
        <v>18</v>
      </c>
      <c r="AE5" s="115">
        <v>4</v>
      </c>
      <c r="AF5" s="120">
        <v>123.4567</v>
      </c>
      <c r="AG5" s="80"/>
      <c r="AH5" s="80"/>
    </row>
    <row r="6" spans="1:37">
      <c r="A6" s="84" t="s">
        <v>118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3"/>
      <c r="R6" s="83"/>
      <c r="S6" s="83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115" t="s">
        <v>22</v>
      </c>
      <c r="AF6" s="118">
        <v>123.46</v>
      </c>
      <c r="AG6" s="80"/>
      <c r="AH6" s="80"/>
    </row>
    <row r="7" spans="1:37">
      <c r="A7" s="84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3"/>
      <c r="R7" s="83"/>
      <c r="S7" s="83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</row>
    <row r="8" spans="1:37" ht="13.8">
      <c r="A8" s="80"/>
      <c r="B8" s="100"/>
      <c r="C8" s="99"/>
      <c r="D8" s="85" t="str">
        <f>CONCATENATE(AA2," ",AB2," ",AC2," ",AD2)</f>
        <v xml:space="preserve">Prehľad rozpočtových nákladov v EUR  </v>
      </c>
      <c r="E8" s="83"/>
      <c r="F8" s="80"/>
      <c r="G8" s="81"/>
      <c r="H8" s="81"/>
      <c r="I8" s="81"/>
      <c r="J8" s="81"/>
      <c r="K8" s="82"/>
      <c r="L8" s="82"/>
      <c r="M8" s="83"/>
      <c r="N8" s="83"/>
      <c r="O8" s="80"/>
      <c r="P8" s="80"/>
      <c r="Q8" s="83"/>
      <c r="R8" s="83"/>
      <c r="S8" s="83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</row>
    <row r="9" spans="1:37">
      <c r="A9" s="86" t="s">
        <v>23</v>
      </c>
      <c r="B9" s="86" t="s">
        <v>24</v>
      </c>
      <c r="C9" s="86" t="s">
        <v>25</v>
      </c>
      <c r="D9" s="86" t="s">
        <v>26</v>
      </c>
      <c r="E9" s="86" t="s">
        <v>27</v>
      </c>
      <c r="F9" s="86" t="s">
        <v>28</v>
      </c>
      <c r="G9" s="86" t="s">
        <v>29</v>
      </c>
      <c r="H9" s="86" t="s">
        <v>30</v>
      </c>
      <c r="I9" s="86" t="s">
        <v>31</v>
      </c>
      <c r="J9" s="86" t="s">
        <v>32</v>
      </c>
      <c r="K9" s="102" t="s">
        <v>33</v>
      </c>
      <c r="L9" s="103"/>
      <c r="M9" s="104" t="s">
        <v>34</v>
      </c>
      <c r="N9" s="103"/>
      <c r="O9" s="86" t="s">
        <v>4</v>
      </c>
      <c r="P9" s="105" t="s">
        <v>35</v>
      </c>
      <c r="Q9" s="86" t="s">
        <v>27</v>
      </c>
      <c r="R9" s="86" t="s">
        <v>27</v>
      </c>
      <c r="S9" s="105" t="s">
        <v>27</v>
      </c>
      <c r="T9" s="107" t="s">
        <v>36</v>
      </c>
      <c r="U9" s="108" t="s">
        <v>37</v>
      </c>
      <c r="V9" s="109" t="s">
        <v>38</v>
      </c>
      <c r="W9" s="86" t="s">
        <v>39</v>
      </c>
      <c r="X9" s="86" t="s">
        <v>40</v>
      </c>
      <c r="Y9" s="86" t="s">
        <v>41</v>
      </c>
      <c r="Z9" s="121" t="s">
        <v>42</v>
      </c>
      <c r="AA9" s="121" t="s">
        <v>43</v>
      </c>
      <c r="AB9" s="86" t="s">
        <v>38</v>
      </c>
      <c r="AC9" s="86" t="s">
        <v>44</v>
      </c>
      <c r="AD9" s="86" t="s">
        <v>45</v>
      </c>
      <c r="AE9" s="122" t="s">
        <v>46</v>
      </c>
      <c r="AF9" s="122" t="s">
        <v>47</v>
      </c>
      <c r="AG9" s="122" t="s">
        <v>27</v>
      </c>
      <c r="AH9" s="122" t="s">
        <v>48</v>
      </c>
      <c r="AJ9" s="80" t="s">
        <v>135</v>
      </c>
      <c r="AK9" s="80" t="s">
        <v>137</v>
      </c>
    </row>
    <row r="10" spans="1:37">
      <c r="A10" s="88" t="s">
        <v>49</v>
      </c>
      <c r="B10" s="88" t="s">
        <v>50</v>
      </c>
      <c r="C10" s="101"/>
      <c r="D10" s="88" t="s">
        <v>51</v>
      </c>
      <c r="E10" s="88" t="s">
        <v>52</v>
      </c>
      <c r="F10" s="88" t="s">
        <v>53</v>
      </c>
      <c r="G10" s="88" t="s">
        <v>54</v>
      </c>
      <c r="H10" s="88" t="s">
        <v>55</v>
      </c>
      <c r="I10" s="88" t="s">
        <v>56</v>
      </c>
      <c r="J10" s="88"/>
      <c r="K10" s="88" t="s">
        <v>29</v>
      </c>
      <c r="L10" s="88" t="s">
        <v>32</v>
      </c>
      <c r="M10" s="106" t="s">
        <v>29</v>
      </c>
      <c r="N10" s="88" t="s">
        <v>32</v>
      </c>
      <c r="O10" s="88" t="s">
        <v>57</v>
      </c>
      <c r="P10" s="106"/>
      <c r="Q10" s="88" t="s">
        <v>58</v>
      </c>
      <c r="R10" s="88" t="s">
        <v>59</v>
      </c>
      <c r="S10" s="106" t="s">
        <v>60</v>
      </c>
      <c r="T10" s="110" t="s">
        <v>61</v>
      </c>
      <c r="U10" s="111" t="s">
        <v>62</v>
      </c>
      <c r="V10" s="112" t="s">
        <v>63</v>
      </c>
      <c r="W10" s="113"/>
      <c r="X10" s="114"/>
      <c r="Y10" s="114"/>
      <c r="Z10" s="123" t="s">
        <v>64</v>
      </c>
      <c r="AA10" s="123" t="s">
        <v>49</v>
      </c>
      <c r="AB10" s="88" t="s">
        <v>65</v>
      </c>
      <c r="AC10" s="114"/>
      <c r="AD10" s="114"/>
      <c r="AE10" s="124"/>
      <c r="AF10" s="124"/>
      <c r="AG10" s="124"/>
      <c r="AH10" s="124"/>
      <c r="AJ10" s="80" t="s">
        <v>136</v>
      </c>
      <c r="AK10" s="80" t="s">
        <v>138</v>
      </c>
    </row>
    <row r="11" spans="1:37">
      <c r="A11" s="144"/>
      <c r="B11" s="145"/>
      <c r="C11" s="146"/>
      <c r="D11" s="147"/>
    </row>
    <row r="12" spans="1:37">
      <c r="A12" s="144"/>
      <c r="B12" s="148" t="s">
        <v>139</v>
      </c>
      <c r="C12" s="146"/>
      <c r="D12" s="147"/>
    </row>
    <row r="13" spans="1:37">
      <c r="A13" s="144"/>
      <c r="B13" s="146" t="s">
        <v>140</v>
      </c>
      <c r="C13" s="146"/>
      <c r="D13" s="147"/>
    </row>
    <row r="14" spans="1:37">
      <c r="A14" s="144">
        <v>1</v>
      </c>
      <c r="B14" s="145" t="s">
        <v>141</v>
      </c>
      <c r="C14" s="146" t="s">
        <v>142</v>
      </c>
      <c r="D14" s="147" t="s">
        <v>143</v>
      </c>
      <c r="E14" s="93">
        <v>20</v>
      </c>
      <c r="F14" s="94" t="s">
        <v>144</v>
      </c>
      <c r="H14" s="95">
        <f t="shared" ref="H14:H19" si="0">ROUND(E14*G14,2)</f>
        <v>0</v>
      </c>
      <c r="J14" s="95">
        <f t="shared" ref="J14:J19" si="1">ROUND(E14*G14,2)</f>
        <v>0</v>
      </c>
      <c r="L14" s="96">
        <f t="shared" ref="L14:L19" si="2">E14*K14</f>
        <v>0</v>
      </c>
      <c r="N14" s="93">
        <f t="shared" ref="N14:N19" si="3">E14*M14</f>
        <v>0</v>
      </c>
      <c r="O14" s="94">
        <v>20</v>
      </c>
      <c r="P14" s="94" t="s">
        <v>145</v>
      </c>
      <c r="V14" s="97" t="s">
        <v>102</v>
      </c>
      <c r="X14" s="91" t="s">
        <v>146</v>
      </c>
      <c r="Y14" s="91" t="s">
        <v>142</v>
      </c>
      <c r="Z14" s="94" t="s">
        <v>147</v>
      </c>
      <c r="AB14" s="94">
        <v>6</v>
      </c>
      <c r="AJ14" s="80" t="s">
        <v>148</v>
      </c>
      <c r="AK14" s="80" t="s">
        <v>149</v>
      </c>
    </row>
    <row r="15" spans="1:37">
      <c r="A15" s="144">
        <v>2</v>
      </c>
      <c r="B15" s="145" t="s">
        <v>141</v>
      </c>
      <c r="C15" s="146" t="s">
        <v>150</v>
      </c>
      <c r="D15" s="147" t="s">
        <v>151</v>
      </c>
      <c r="E15" s="93">
        <v>2</v>
      </c>
      <c r="F15" s="94" t="s">
        <v>152</v>
      </c>
      <c r="H15" s="95">
        <f t="shared" si="0"/>
        <v>0</v>
      </c>
      <c r="J15" s="95">
        <f t="shared" si="1"/>
        <v>0</v>
      </c>
      <c r="K15" s="96">
        <v>3.31E-3</v>
      </c>
      <c r="L15" s="96">
        <f t="shared" si="2"/>
        <v>6.62E-3</v>
      </c>
      <c r="N15" s="93">
        <f t="shared" si="3"/>
        <v>0</v>
      </c>
      <c r="O15" s="94">
        <v>20</v>
      </c>
      <c r="P15" s="94" t="s">
        <v>145</v>
      </c>
      <c r="V15" s="97" t="s">
        <v>102</v>
      </c>
      <c r="W15" s="98">
        <v>1.3859999999999999</v>
      </c>
      <c r="X15" s="91" t="s">
        <v>153</v>
      </c>
      <c r="Y15" s="91" t="s">
        <v>150</v>
      </c>
      <c r="Z15" s="94" t="s">
        <v>154</v>
      </c>
      <c r="AB15" s="94">
        <v>6</v>
      </c>
      <c r="AJ15" s="80" t="s">
        <v>148</v>
      </c>
      <c r="AK15" s="80" t="s">
        <v>149</v>
      </c>
    </row>
    <row r="16" spans="1:37">
      <c r="A16" s="144">
        <v>3</v>
      </c>
      <c r="B16" s="145" t="s">
        <v>141</v>
      </c>
      <c r="C16" s="146" t="s">
        <v>155</v>
      </c>
      <c r="D16" s="147" t="s">
        <v>156</v>
      </c>
      <c r="E16" s="93">
        <v>1</v>
      </c>
      <c r="F16" s="94" t="s">
        <v>152</v>
      </c>
      <c r="H16" s="95">
        <f t="shared" si="0"/>
        <v>0</v>
      </c>
      <c r="J16" s="95">
        <f t="shared" si="1"/>
        <v>0</v>
      </c>
      <c r="K16" s="96">
        <v>3.6800000000000001E-3</v>
      </c>
      <c r="L16" s="96">
        <f t="shared" si="2"/>
        <v>3.6800000000000001E-3</v>
      </c>
      <c r="N16" s="93">
        <f t="shared" si="3"/>
        <v>0</v>
      </c>
      <c r="O16" s="94">
        <v>20</v>
      </c>
      <c r="P16" s="94" t="s">
        <v>145</v>
      </c>
      <c r="V16" s="97" t="s">
        <v>102</v>
      </c>
      <c r="W16" s="98">
        <v>0.89800000000000002</v>
      </c>
      <c r="X16" s="91" t="s">
        <v>157</v>
      </c>
      <c r="Y16" s="91" t="s">
        <v>155</v>
      </c>
      <c r="Z16" s="94" t="s">
        <v>154</v>
      </c>
      <c r="AB16" s="94">
        <v>6</v>
      </c>
      <c r="AJ16" s="80" t="s">
        <v>148</v>
      </c>
      <c r="AK16" s="80" t="s">
        <v>149</v>
      </c>
    </row>
    <row r="17" spans="1:37">
      <c r="A17" s="144">
        <v>4</v>
      </c>
      <c r="B17" s="145" t="s">
        <v>158</v>
      </c>
      <c r="C17" s="146" t="s">
        <v>159</v>
      </c>
      <c r="D17" s="147" t="s">
        <v>160</v>
      </c>
      <c r="E17" s="93">
        <v>5</v>
      </c>
      <c r="F17" s="94" t="s">
        <v>161</v>
      </c>
      <c r="H17" s="95">
        <f t="shared" si="0"/>
        <v>0</v>
      </c>
      <c r="J17" s="95">
        <f t="shared" si="1"/>
        <v>0</v>
      </c>
      <c r="L17" s="96">
        <f t="shared" si="2"/>
        <v>0</v>
      </c>
      <c r="N17" s="93">
        <f t="shared" si="3"/>
        <v>0</v>
      </c>
      <c r="O17" s="94">
        <v>20</v>
      </c>
      <c r="P17" s="94" t="s">
        <v>145</v>
      </c>
      <c r="V17" s="97" t="s">
        <v>102</v>
      </c>
      <c r="W17" s="98">
        <v>7.74</v>
      </c>
      <c r="X17" s="91" t="s">
        <v>162</v>
      </c>
      <c r="Y17" s="91" t="s">
        <v>159</v>
      </c>
      <c r="Z17" s="94" t="s">
        <v>154</v>
      </c>
      <c r="AB17" s="94">
        <v>6</v>
      </c>
      <c r="AJ17" s="80" t="s">
        <v>148</v>
      </c>
      <c r="AK17" s="80" t="s">
        <v>149</v>
      </c>
    </row>
    <row r="18" spans="1:37">
      <c r="A18" s="144">
        <v>5</v>
      </c>
      <c r="B18" s="145" t="s">
        <v>158</v>
      </c>
      <c r="C18" s="146" t="s">
        <v>163</v>
      </c>
      <c r="D18" s="147" t="s">
        <v>164</v>
      </c>
      <c r="E18" s="93">
        <v>1</v>
      </c>
      <c r="F18" s="94" t="s">
        <v>161</v>
      </c>
      <c r="H18" s="95">
        <f t="shared" si="0"/>
        <v>0</v>
      </c>
      <c r="J18" s="95">
        <f t="shared" si="1"/>
        <v>0</v>
      </c>
      <c r="L18" s="96">
        <f t="shared" si="2"/>
        <v>0</v>
      </c>
      <c r="N18" s="93">
        <f t="shared" si="3"/>
        <v>0</v>
      </c>
      <c r="O18" s="94">
        <v>20</v>
      </c>
      <c r="P18" s="94" t="s">
        <v>145</v>
      </c>
      <c r="V18" s="97" t="s">
        <v>102</v>
      </c>
      <c r="W18" s="98">
        <v>3.0089999999999999</v>
      </c>
      <c r="X18" s="91" t="s">
        <v>165</v>
      </c>
      <c r="Y18" s="91" t="s">
        <v>163</v>
      </c>
      <c r="Z18" s="94" t="s">
        <v>166</v>
      </c>
      <c r="AB18" s="94">
        <v>6</v>
      </c>
      <c r="AJ18" s="80" t="s">
        <v>148</v>
      </c>
      <c r="AK18" s="80" t="s">
        <v>149</v>
      </c>
    </row>
    <row r="19" spans="1:37">
      <c r="A19" s="144">
        <v>6</v>
      </c>
      <c r="B19" s="145" t="s">
        <v>141</v>
      </c>
      <c r="C19" s="146" t="s">
        <v>167</v>
      </c>
      <c r="D19" s="147" t="s">
        <v>168</v>
      </c>
      <c r="E19" s="93">
        <v>16.2</v>
      </c>
      <c r="F19" s="94" t="s">
        <v>161</v>
      </c>
      <c r="H19" s="95">
        <f t="shared" si="0"/>
        <v>0</v>
      </c>
      <c r="J19" s="95">
        <f t="shared" si="1"/>
        <v>0</v>
      </c>
      <c r="L19" s="96">
        <f t="shared" si="2"/>
        <v>0</v>
      </c>
      <c r="N19" s="93">
        <f t="shared" si="3"/>
        <v>0</v>
      </c>
      <c r="O19" s="94">
        <v>20</v>
      </c>
      <c r="P19" s="94" t="s">
        <v>145</v>
      </c>
      <c r="V19" s="97" t="s">
        <v>102</v>
      </c>
      <c r="W19" s="98">
        <v>36.174999999999997</v>
      </c>
      <c r="X19" s="91" t="s">
        <v>169</v>
      </c>
      <c r="Y19" s="91" t="s">
        <v>167</v>
      </c>
      <c r="Z19" s="94" t="s">
        <v>154</v>
      </c>
      <c r="AB19" s="94">
        <v>6</v>
      </c>
      <c r="AJ19" s="80" t="s">
        <v>148</v>
      </c>
      <c r="AK19" s="80" t="s">
        <v>149</v>
      </c>
    </row>
    <row r="20" spans="1:37">
      <c r="A20" s="144"/>
      <c r="B20" s="145"/>
      <c r="C20" s="146"/>
      <c r="D20" s="147" t="s">
        <v>170</v>
      </c>
      <c r="E20" s="134"/>
      <c r="F20" s="135"/>
      <c r="G20" s="136"/>
      <c r="H20" s="136"/>
      <c r="I20" s="136"/>
      <c r="J20" s="136"/>
      <c r="K20" s="137"/>
      <c r="L20" s="137"/>
      <c r="M20" s="134"/>
      <c r="N20" s="134"/>
      <c r="O20" s="135"/>
      <c r="P20" s="135"/>
      <c r="Q20" s="134"/>
      <c r="R20" s="134"/>
      <c r="S20" s="134"/>
      <c r="T20" s="138"/>
      <c r="U20" s="138"/>
      <c r="V20" s="138" t="s">
        <v>0</v>
      </c>
      <c r="W20" s="139"/>
      <c r="X20" s="135"/>
    </row>
    <row r="21" spans="1:37">
      <c r="A21" s="144">
        <v>7</v>
      </c>
      <c r="B21" s="145" t="s">
        <v>141</v>
      </c>
      <c r="C21" s="146" t="s">
        <v>171</v>
      </c>
      <c r="D21" s="147" t="s">
        <v>172</v>
      </c>
      <c r="E21" s="93">
        <v>16.2</v>
      </c>
      <c r="F21" s="94" t="s">
        <v>161</v>
      </c>
      <c r="H21" s="95">
        <f>ROUND(E21*G21,2)</f>
        <v>0</v>
      </c>
      <c r="J21" s="95">
        <f>ROUND(E21*G21,2)</f>
        <v>0</v>
      </c>
      <c r="L21" s="96">
        <f>E21*K21</f>
        <v>0</v>
      </c>
      <c r="N21" s="93">
        <f>E21*M21</f>
        <v>0</v>
      </c>
      <c r="O21" s="94">
        <v>20</v>
      </c>
      <c r="P21" s="94" t="s">
        <v>145</v>
      </c>
      <c r="V21" s="97" t="s">
        <v>102</v>
      </c>
      <c r="W21" s="98">
        <v>1.571</v>
      </c>
      <c r="X21" s="91" t="s">
        <v>173</v>
      </c>
      <c r="Y21" s="91" t="s">
        <v>171</v>
      </c>
      <c r="Z21" s="94" t="s">
        <v>154</v>
      </c>
      <c r="AB21" s="94">
        <v>6</v>
      </c>
      <c r="AJ21" s="80" t="s">
        <v>148</v>
      </c>
      <c r="AK21" s="80" t="s">
        <v>149</v>
      </c>
    </row>
    <row r="22" spans="1:37">
      <c r="A22" s="144">
        <v>8</v>
      </c>
      <c r="B22" s="145" t="s">
        <v>141</v>
      </c>
      <c r="C22" s="146" t="s">
        <v>174</v>
      </c>
      <c r="D22" s="147" t="s">
        <v>175</v>
      </c>
      <c r="E22" s="93">
        <v>5.4</v>
      </c>
      <c r="F22" s="94" t="s">
        <v>161</v>
      </c>
      <c r="H22" s="95">
        <f>ROUND(E22*G22,2)</f>
        <v>0</v>
      </c>
      <c r="J22" s="95">
        <f>ROUND(E22*G22,2)</f>
        <v>0</v>
      </c>
      <c r="L22" s="96">
        <f>E22*K22</f>
        <v>0</v>
      </c>
      <c r="N22" s="93">
        <f>E22*M22</f>
        <v>0</v>
      </c>
      <c r="O22" s="94">
        <v>20</v>
      </c>
      <c r="P22" s="94" t="s">
        <v>145</v>
      </c>
      <c r="V22" s="97" t="s">
        <v>102</v>
      </c>
      <c r="W22" s="98">
        <v>15.935</v>
      </c>
      <c r="X22" s="91" t="s">
        <v>176</v>
      </c>
      <c r="Y22" s="91" t="s">
        <v>174</v>
      </c>
      <c r="Z22" s="94" t="s">
        <v>154</v>
      </c>
      <c r="AB22" s="94">
        <v>6</v>
      </c>
      <c r="AJ22" s="80" t="s">
        <v>148</v>
      </c>
      <c r="AK22" s="80" t="s">
        <v>149</v>
      </c>
    </row>
    <row r="23" spans="1:37">
      <c r="A23" s="144"/>
      <c r="B23" s="145"/>
      <c r="C23" s="146"/>
      <c r="D23" s="147" t="s">
        <v>177</v>
      </c>
      <c r="E23" s="134"/>
      <c r="F23" s="135"/>
      <c r="G23" s="136"/>
      <c r="H23" s="136"/>
      <c r="I23" s="136"/>
      <c r="J23" s="136"/>
      <c r="K23" s="137"/>
      <c r="L23" s="137"/>
      <c r="M23" s="134"/>
      <c r="N23" s="134"/>
      <c r="O23" s="135"/>
      <c r="P23" s="135"/>
      <c r="Q23" s="134"/>
      <c r="R23" s="134"/>
      <c r="S23" s="134"/>
      <c r="T23" s="138"/>
      <c r="U23" s="138"/>
      <c r="V23" s="138" t="s">
        <v>0</v>
      </c>
      <c r="W23" s="139"/>
      <c r="X23" s="135"/>
    </row>
    <row r="24" spans="1:37">
      <c r="A24" s="144">
        <v>9</v>
      </c>
      <c r="B24" s="145" t="s">
        <v>141</v>
      </c>
      <c r="C24" s="146" t="s">
        <v>178</v>
      </c>
      <c r="D24" s="147" t="s">
        <v>179</v>
      </c>
      <c r="E24" s="93">
        <v>5.4</v>
      </c>
      <c r="F24" s="94" t="s">
        <v>161</v>
      </c>
      <c r="H24" s="95">
        <f>ROUND(E24*G24,2)</f>
        <v>0</v>
      </c>
      <c r="J24" s="95">
        <f>ROUND(E24*G24,2)</f>
        <v>0</v>
      </c>
      <c r="L24" s="96">
        <f>E24*K24</f>
        <v>0</v>
      </c>
      <c r="N24" s="93">
        <f>E24*M24</f>
        <v>0</v>
      </c>
      <c r="O24" s="94">
        <v>20</v>
      </c>
      <c r="P24" s="94" t="s">
        <v>145</v>
      </c>
      <c r="V24" s="97" t="s">
        <v>102</v>
      </c>
      <c r="W24" s="98">
        <v>0.751</v>
      </c>
      <c r="X24" s="91" t="s">
        <v>180</v>
      </c>
      <c r="Y24" s="91" t="s">
        <v>178</v>
      </c>
      <c r="Z24" s="94" t="s">
        <v>154</v>
      </c>
      <c r="AB24" s="94">
        <v>6</v>
      </c>
      <c r="AJ24" s="80" t="s">
        <v>148</v>
      </c>
      <c r="AK24" s="80" t="s">
        <v>149</v>
      </c>
    </row>
    <row r="25" spans="1:37">
      <c r="A25" s="144">
        <v>10</v>
      </c>
      <c r="B25" s="145" t="s">
        <v>141</v>
      </c>
      <c r="C25" s="146" t="s">
        <v>181</v>
      </c>
      <c r="D25" s="147" t="s">
        <v>182</v>
      </c>
      <c r="E25" s="93">
        <v>58.718000000000004</v>
      </c>
      <c r="F25" s="94" t="s">
        <v>161</v>
      </c>
      <c r="H25" s="95">
        <f>ROUND(E25*G25,2)</f>
        <v>0</v>
      </c>
      <c r="J25" s="95">
        <f>ROUND(E25*G25,2)</f>
        <v>0</v>
      </c>
      <c r="L25" s="96">
        <f>E25*K25</f>
        <v>0</v>
      </c>
      <c r="N25" s="93">
        <f>E25*M25</f>
        <v>0</v>
      </c>
      <c r="O25" s="94">
        <v>20</v>
      </c>
      <c r="P25" s="94" t="s">
        <v>145</v>
      </c>
      <c r="V25" s="97" t="s">
        <v>102</v>
      </c>
      <c r="W25" s="98">
        <v>68.23</v>
      </c>
      <c r="X25" s="91" t="s">
        <v>183</v>
      </c>
      <c r="Y25" s="91" t="s">
        <v>181</v>
      </c>
      <c r="Z25" s="94" t="s">
        <v>154</v>
      </c>
      <c r="AB25" s="94">
        <v>6</v>
      </c>
      <c r="AJ25" s="80" t="s">
        <v>148</v>
      </c>
      <c r="AK25" s="80" t="s">
        <v>149</v>
      </c>
    </row>
    <row r="26" spans="1:37" ht="13.5" customHeight="1">
      <c r="A26" s="144"/>
      <c r="B26" s="145"/>
      <c r="C26" s="146"/>
      <c r="D26" s="147" t="s">
        <v>379</v>
      </c>
      <c r="E26" s="134"/>
      <c r="F26" s="135"/>
      <c r="G26" s="136"/>
      <c r="H26" s="136"/>
      <c r="I26" s="136"/>
      <c r="J26" s="136"/>
      <c r="K26" s="137"/>
      <c r="L26" s="137"/>
      <c r="M26" s="134"/>
      <c r="N26" s="134"/>
      <c r="O26" s="135"/>
      <c r="P26" s="135"/>
      <c r="Q26" s="134"/>
      <c r="R26" s="134"/>
      <c r="S26" s="134"/>
      <c r="T26" s="138"/>
      <c r="U26" s="138"/>
      <c r="V26" s="138" t="s">
        <v>0</v>
      </c>
      <c r="W26" s="139"/>
      <c r="X26" s="135"/>
    </row>
    <row r="27" spans="1:37">
      <c r="A27" s="144">
        <v>11</v>
      </c>
      <c r="B27" s="145" t="s">
        <v>141</v>
      </c>
      <c r="C27" s="146" t="s">
        <v>184</v>
      </c>
      <c r="D27" s="147" t="s">
        <v>185</v>
      </c>
      <c r="E27" s="93">
        <v>58.718000000000004</v>
      </c>
      <c r="F27" s="94" t="s">
        <v>161</v>
      </c>
      <c r="H27" s="95">
        <f>ROUND(E27*G27,2)</f>
        <v>0</v>
      </c>
      <c r="J27" s="95">
        <f>ROUND(E27*G27,2)</f>
        <v>0</v>
      </c>
      <c r="L27" s="96">
        <f>E27*K27</f>
        <v>0</v>
      </c>
      <c r="N27" s="93">
        <f>E27*M27</f>
        <v>0</v>
      </c>
      <c r="O27" s="94">
        <v>20</v>
      </c>
      <c r="P27" s="94" t="s">
        <v>145</v>
      </c>
      <c r="V27" s="97" t="s">
        <v>102</v>
      </c>
      <c r="W27" s="98">
        <v>4.9320000000000004</v>
      </c>
      <c r="X27" s="91" t="s">
        <v>186</v>
      </c>
      <c r="Y27" s="91" t="s">
        <v>184</v>
      </c>
      <c r="Z27" s="94" t="s">
        <v>154</v>
      </c>
      <c r="AB27" s="94">
        <v>6</v>
      </c>
      <c r="AJ27" s="80" t="s">
        <v>148</v>
      </c>
      <c r="AK27" s="80" t="s">
        <v>149</v>
      </c>
    </row>
    <row r="28" spans="1:37">
      <c r="A28" s="144">
        <v>12</v>
      </c>
      <c r="B28" s="145" t="s">
        <v>141</v>
      </c>
      <c r="C28" s="146" t="s">
        <v>187</v>
      </c>
      <c r="D28" s="147" t="s">
        <v>188</v>
      </c>
      <c r="E28" s="93">
        <v>19.573</v>
      </c>
      <c r="F28" s="94" t="s">
        <v>161</v>
      </c>
      <c r="H28" s="95">
        <f>ROUND(E28*G28,2)</f>
        <v>0</v>
      </c>
      <c r="J28" s="95">
        <f>ROUND(E28*G28,2)</f>
        <v>0</v>
      </c>
      <c r="L28" s="96">
        <f>E28*K28</f>
        <v>0</v>
      </c>
      <c r="N28" s="93">
        <f>E28*M28</f>
        <v>0</v>
      </c>
      <c r="O28" s="94">
        <v>20</v>
      </c>
      <c r="P28" s="94" t="s">
        <v>145</v>
      </c>
      <c r="V28" s="97" t="s">
        <v>102</v>
      </c>
      <c r="W28" s="98">
        <v>38.950000000000003</v>
      </c>
      <c r="X28" s="91" t="s">
        <v>189</v>
      </c>
      <c r="Y28" s="91" t="s">
        <v>187</v>
      </c>
      <c r="Z28" s="94" t="s">
        <v>154</v>
      </c>
      <c r="AB28" s="94">
        <v>6</v>
      </c>
      <c r="AJ28" s="80" t="s">
        <v>148</v>
      </c>
      <c r="AK28" s="80" t="s">
        <v>149</v>
      </c>
    </row>
    <row r="29" spans="1:37">
      <c r="A29" s="144"/>
      <c r="B29" s="145"/>
      <c r="C29" s="146"/>
      <c r="D29" s="147" t="s">
        <v>190</v>
      </c>
      <c r="E29" s="134"/>
      <c r="F29" s="135"/>
      <c r="G29" s="136"/>
      <c r="H29" s="136"/>
      <c r="I29" s="136"/>
      <c r="J29" s="136"/>
      <c r="K29" s="137"/>
      <c r="L29" s="137"/>
      <c r="M29" s="134"/>
      <c r="N29" s="134"/>
      <c r="O29" s="135"/>
      <c r="P29" s="135"/>
      <c r="Q29" s="134"/>
      <c r="R29" s="134"/>
      <c r="S29" s="134"/>
      <c r="T29" s="138"/>
      <c r="U29" s="138"/>
      <c r="V29" s="138" t="s">
        <v>0</v>
      </c>
      <c r="W29" s="139"/>
      <c r="X29" s="135"/>
    </row>
    <row r="30" spans="1:37">
      <c r="A30" s="144">
        <v>13</v>
      </c>
      <c r="B30" s="145" t="s">
        <v>141</v>
      </c>
      <c r="C30" s="146" t="s">
        <v>191</v>
      </c>
      <c r="D30" s="147" t="s">
        <v>192</v>
      </c>
      <c r="E30" s="93">
        <v>19.573</v>
      </c>
      <c r="F30" s="94" t="s">
        <v>161</v>
      </c>
      <c r="H30" s="95">
        <f>ROUND(E30*G30,2)</f>
        <v>0</v>
      </c>
      <c r="J30" s="95">
        <f>ROUND(E30*G30,2)</f>
        <v>0</v>
      </c>
      <c r="L30" s="96">
        <f>E30*K30</f>
        <v>0</v>
      </c>
      <c r="N30" s="93">
        <f>E30*M30</f>
        <v>0</v>
      </c>
      <c r="O30" s="94">
        <v>20</v>
      </c>
      <c r="P30" s="94" t="s">
        <v>145</v>
      </c>
      <c r="V30" s="97" t="s">
        <v>102</v>
      </c>
      <c r="W30" s="98">
        <v>3.0339999999999998</v>
      </c>
      <c r="X30" s="91" t="s">
        <v>193</v>
      </c>
      <c r="Y30" s="91" t="s">
        <v>191</v>
      </c>
      <c r="Z30" s="94" t="s">
        <v>154</v>
      </c>
      <c r="AB30" s="94">
        <v>6</v>
      </c>
      <c r="AJ30" s="80" t="s">
        <v>148</v>
      </c>
      <c r="AK30" s="80" t="s">
        <v>149</v>
      </c>
    </row>
    <row r="31" spans="1:37">
      <c r="A31" s="144">
        <v>14</v>
      </c>
      <c r="B31" s="145" t="s">
        <v>141</v>
      </c>
      <c r="C31" s="146" t="s">
        <v>194</v>
      </c>
      <c r="D31" s="147" t="s">
        <v>195</v>
      </c>
      <c r="E31" s="93">
        <v>100.89100000000001</v>
      </c>
      <c r="F31" s="94" t="s">
        <v>161</v>
      </c>
      <c r="H31" s="95">
        <f>ROUND(E31*G31,2)</f>
        <v>0</v>
      </c>
      <c r="J31" s="95">
        <f>ROUND(E31*G31,2)</f>
        <v>0</v>
      </c>
      <c r="L31" s="96">
        <f>E31*K31</f>
        <v>0</v>
      </c>
      <c r="N31" s="93">
        <f>E31*M31</f>
        <v>0</v>
      </c>
      <c r="O31" s="94">
        <v>20</v>
      </c>
      <c r="P31" s="94" t="s">
        <v>145</v>
      </c>
      <c r="V31" s="97" t="s">
        <v>102</v>
      </c>
      <c r="W31" s="98">
        <v>31.981999999999999</v>
      </c>
      <c r="X31" s="91" t="s">
        <v>196</v>
      </c>
      <c r="Y31" s="91" t="s">
        <v>194</v>
      </c>
      <c r="Z31" s="94" t="s">
        <v>147</v>
      </c>
      <c r="AB31" s="94">
        <v>6</v>
      </c>
      <c r="AJ31" s="80" t="s">
        <v>148</v>
      </c>
      <c r="AK31" s="80" t="s">
        <v>149</v>
      </c>
    </row>
    <row r="32" spans="1:37">
      <c r="A32" s="144"/>
      <c r="B32" s="145"/>
      <c r="C32" s="146"/>
      <c r="D32" s="147" t="s">
        <v>197</v>
      </c>
      <c r="E32" s="134"/>
      <c r="F32" s="135"/>
      <c r="G32" s="136"/>
      <c r="H32" s="136"/>
      <c r="I32" s="136"/>
      <c r="J32" s="136"/>
      <c r="K32" s="137"/>
      <c r="L32" s="137"/>
      <c r="M32" s="134"/>
      <c r="N32" s="134"/>
      <c r="O32" s="135"/>
      <c r="P32" s="135"/>
      <c r="Q32" s="134"/>
      <c r="R32" s="134"/>
      <c r="S32" s="134"/>
      <c r="T32" s="138"/>
      <c r="U32" s="138"/>
      <c r="V32" s="138" t="s">
        <v>0</v>
      </c>
      <c r="W32" s="139"/>
      <c r="X32" s="135"/>
    </row>
    <row r="33" spans="1:37">
      <c r="A33" s="144">
        <v>15</v>
      </c>
      <c r="B33" s="145" t="s">
        <v>141</v>
      </c>
      <c r="C33" s="146" t="s">
        <v>198</v>
      </c>
      <c r="D33" s="147" t="s">
        <v>199</v>
      </c>
      <c r="E33" s="93">
        <v>54.578000000000003</v>
      </c>
      <c r="F33" s="94" t="s">
        <v>161</v>
      </c>
      <c r="H33" s="95">
        <f>ROUND(E33*G33,2)</f>
        <v>0</v>
      </c>
      <c r="J33" s="95">
        <f>ROUND(E33*G33,2)</f>
        <v>0</v>
      </c>
      <c r="L33" s="96">
        <f>E33*K33</f>
        <v>0</v>
      </c>
      <c r="N33" s="93">
        <f>E33*M33</f>
        <v>0</v>
      </c>
      <c r="O33" s="94">
        <v>20</v>
      </c>
      <c r="P33" s="94" t="s">
        <v>145</v>
      </c>
      <c r="V33" s="97" t="s">
        <v>102</v>
      </c>
      <c r="W33" s="98">
        <v>0.6</v>
      </c>
      <c r="X33" s="91" t="s">
        <v>200</v>
      </c>
      <c r="Y33" s="91" t="s">
        <v>198</v>
      </c>
      <c r="Z33" s="94" t="s">
        <v>147</v>
      </c>
      <c r="AB33" s="94">
        <v>6</v>
      </c>
      <c r="AJ33" s="80" t="s">
        <v>148</v>
      </c>
      <c r="AK33" s="80" t="s">
        <v>149</v>
      </c>
    </row>
    <row r="34" spans="1:37">
      <c r="A34" s="144"/>
      <c r="B34" s="145"/>
      <c r="C34" s="146"/>
      <c r="D34" s="147" t="s">
        <v>201</v>
      </c>
      <c r="E34" s="134"/>
      <c r="F34" s="135"/>
      <c r="G34" s="136"/>
      <c r="H34" s="136"/>
      <c r="I34" s="136"/>
      <c r="J34" s="136"/>
      <c r="K34" s="137"/>
      <c r="L34" s="137"/>
      <c r="M34" s="134"/>
      <c r="N34" s="134"/>
      <c r="O34" s="135"/>
      <c r="P34" s="135"/>
      <c r="Q34" s="134"/>
      <c r="R34" s="134"/>
      <c r="S34" s="134"/>
      <c r="T34" s="138"/>
      <c r="U34" s="138"/>
      <c r="V34" s="138" t="s">
        <v>0</v>
      </c>
      <c r="W34" s="139"/>
      <c r="X34" s="135"/>
    </row>
    <row r="35" spans="1:37">
      <c r="A35" s="144">
        <v>16</v>
      </c>
      <c r="B35" s="145" t="s">
        <v>141</v>
      </c>
      <c r="C35" s="146" t="s">
        <v>202</v>
      </c>
      <c r="D35" s="147" t="s">
        <v>203</v>
      </c>
      <c r="E35" s="93">
        <v>54.578000000000003</v>
      </c>
      <c r="F35" s="94" t="s">
        <v>161</v>
      </c>
      <c r="H35" s="95">
        <f>ROUND(E35*G35,2)</f>
        <v>0</v>
      </c>
      <c r="J35" s="95">
        <f>ROUND(E35*G35,2)</f>
        <v>0</v>
      </c>
      <c r="L35" s="96">
        <f>E35*K35</f>
        <v>0</v>
      </c>
      <c r="N35" s="93">
        <f>E35*M35</f>
        <v>0</v>
      </c>
      <c r="O35" s="94">
        <v>20</v>
      </c>
      <c r="P35" s="94" t="s">
        <v>145</v>
      </c>
      <c r="V35" s="97" t="s">
        <v>102</v>
      </c>
      <c r="W35" s="98">
        <v>32.747</v>
      </c>
      <c r="X35" s="91" t="s">
        <v>204</v>
      </c>
      <c r="Y35" s="91" t="s">
        <v>202</v>
      </c>
      <c r="Z35" s="94" t="s">
        <v>154</v>
      </c>
      <c r="AB35" s="94">
        <v>6</v>
      </c>
      <c r="AJ35" s="80" t="s">
        <v>148</v>
      </c>
      <c r="AK35" s="80" t="s">
        <v>149</v>
      </c>
    </row>
    <row r="36" spans="1:37">
      <c r="A36" s="144">
        <v>17</v>
      </c>
      <c r="B36" s="145" t="s">
        <v>141</v>
      </c>
      <c r="C36" s="146" t="s">
        <v>205</v>
      </c>
      <c r="D36" s="147" t="s">
        <v>206</v>
      </c>
      <c r="E36" s="93">
        <v>54.578000000000003</v>
      </c>
      <c r="F36" s="94" t="s">
        <v>161</v>
      </c>
      <c r="H36" s="95">
        <f>ROUND(E36*G36,2)</f>
        <v>0</v>
      </c>
      <c r="J36" s="95">
        <f>ROUND(E36*G36,2)</f>
        <v>0</v>
      </c>
      <c r="L36" s="96">
        <f>E36*K36</f>
        <v>0</v>
      </c>
      <c r="N36" s="93">
        <f>E36*M36</f>
        <v>0</v>
      </c>
      <c r="O36" s="94">
        <v>20</v>
      </c>
      <c r="P36" s="94" t="s">
        <v>145</v>
      </c>
      <c r="V36" s="97" t="s">
        <v>102</v>
      </c>
      <c r="W36" s="98">
        <v>0.49099999999999999</v>
      </c>
      <c r="X36" s="91" t="s">
        <v>207</v>
      </c>
      <c r="Y36" s="91" t="s">
        <v>205</v>
      </c>
      <c r="Z36" s="94" t="s">
        <v>147</v>
      </c>
      <c r="AB36" s="94">
        <v>6</v>
      </c>
      <c r="AJ36" s="80" t="s">
        <v>148</v>
      </c>
      <c r="AK36" s="80" t="s">
        <v>149</v>
      </c>
    </row>
    <row r="37" spans="1:37">
      <c r="A37" s="144">
        <v>18</v>
      </c>
      <c r="B37" s="145" t="s">
        <v>158</v>
      </c>
      <c r="C37" s="146" t="s">
        <v>208</v>
      </c>
      <c r="D37" s="147" t="s">
        <v>209</v>
      </c>
      <c r="E37" s="93">
        <v>46.313000000000002</v>
      </c>
      <c r="F37" s="94" t="s">
        <v>161</v>
      </c>
      <c r="H37" s="95">
        <f>ROUND(E37*G37,2)</f>
        <v>0</v>
      </c>
      <c r="J37" s="95">
        <f>ROUND(E37*G37,2)</f>
        <v>0</v>
      </c>
      <c r="L37" s="96">
        <f>E37*K37</f>
        <v>0</v>
      </c>
      <c r="N37" s="93">
        <f>E37*M37</f>
        <v>0</v>
      </c>
      <c r="O37" s="94">
        <v>20</v>
      </c>
      <c r="P37" s="94" t="s">
        <v>145</v>
      </c>
      <c r="V37" s="97" t="s">
        <v>102</v>
      </c>
      <c r="W37" s="98">
        <v>11.208</v>
      </c>
      <c r="X37" s="91" t="s">
        <v>210</v>
      </c>
      <c r="Y37" s="91" t="s">
        <v>208</v>
      </c>
      <c r="Z37" s="94" t="s">
        <v>154</v>
      </c>
      <c r="AB37" s="94">
        <v>6</v>
      </c>
      <c r="AJ37" s="80" t="s">
        <v>148</v>
      </c>
      <c r="AK37" s="80" t="s">
        <v>149</v>
      </c>
    </row>
    <row r="38" spans="1:37">
      <c r="A38" s="144"/>
      <c r="B38" s="145"/>
      <c r="C38" s="146"/>
      <c r="D38" s="147" t="s">
        <v>211</v>
      </c>
      <c r="E38" s="134"/>
      <c r="F38" s="135"/>
      <c r="G38" s="136"/>
      <c r="H38" s="136"/>
      <c r="I38" s="136"/>
      <c r="J38" s="136"/>
      <c r="K38" s="137"/>
      <c r="L38" s="137"/>
      <c r="M38" s="134"/>
      <c r="N38" s="134"/>
      <c r="O38" s="135"/>
      <c r="P38" s="135"/>
      <c r="Q38" s="134"/>
      <c r="R38" s="134"/>
      <c r="S38" s="134"/>
      <c r="T38" s="138"/>
      <c r="U38" s="138"/>
      <c r="V38" s="138" t="s">
        <v>0</v>
      </c>
      <c r="W38" s="139"/>
      <c r="X38" s="135"/>
    </row>
    <row r="39" spans="1:37">
      <c r="A39" s="144">
        <v>19</v>
      </c>
      <c r="B39" s="145" t="s">
        <v>212</v>
      </c>
      <c r="C39" s="146" t="s">
        <v>213</v>
      </c>
      <c r="D39" s="147" t="s">
        <v>214</v>
      </c>
      <c r="E39" s="93">
        <v>24.655999999999999</v>
      </c>
      <c r="F39" s="94" t="s">
        <v>215</v>
      </c>
      <c r="I39" s="95">
        <f>ROUND(E39*G39,2)</f>
        <v>0</v>
      </c>
      <c r="J39" s="95">
        <f>ROUND(E39*G39,2)</f>
        <v>0</v>
      </c>
      <c r="K39" s="96">
        <v>1</v>
      </c>
      <c r="L39" s="96">
        <f>E39*K39</f>
        <v>24.655999999999999</v>
      </c>
      <c r="N39" s="93">
        <f>E39*M39</f>
        <v>0</v>
      </c>
      <c r="O39" s="94">
        <v>20</v>
      </c>
      <c r="P39" s="94" t="s">
        <v>145</v>
      </c>
      <c r="V39" s="97" t="s">
        <v>95</v>
      </c>
      <c r="X39" s="91" t="s">
        <v>213</v>
      </c>
      <c r="Y39" s="91" t="s">
        <v>213</v>
      </c>
      <c r="Z39" s="94" t="s">
        <v>216</v>
      </c>
      <c r="AA39" s="91" t="s">
        <v>145</v>
      </c>
      <c r="AB39" s="94">
        <v>7</v>
      </c>
      <c r="AJ39" s="80" t="s">
        <v>217</v>
      </c>
      <c r="AK39" s="80" t="s">
        <v>149</v>
      </c>
    </row>
    <row r="40" spans="1:37">
      <c r="A40" s="144"/>
      <c r="B40" s="145"/>
      <c r="C40" s="146"/>
      <c r="D40" s="147" t="s">
        <v>218</v>
      </c>
      <c r="E40" s="134"/>
      <c r="F40" s="135"/>
      <c r="G40" s="136"/>
      <c r="H40" s="136"/>
      <c r="I40" s="136"/>
      <c r="J40" s="136"/>
      <c r="K40" s="137"/>
      <c r="L40" s="137"/>
      <c r="M40" s="134"/>
      <c r="N40" s="134"/>
      <c r="O40" s="135"/>
      <c r="P40" s="135"/>
      <c r="Q40" s="134"/>
      <c r="R40" s="134"/>
      <c r="S40" s="134"/>
      <c r="T40" s="138"/>
      <c r="U40" s="138"/>
      <c r="V40" s="138" t="s">
        <v>0</v>
      </c>
      <c r="W40" s="139"/>
      <c r="X40" s="135"/>
    </row>
    <row r="41" spans="1:37">
      <c r="A41" s="144">
        <v>20</v>
      </c>
      <c r="B41" s="145" t="s">
        <v>158</v>
      </c>
      <c r="C41" s="146" t="s">
        <v>219</v>
      </c>
      <c r="D41" s="147" t="s">
        <v>220</v>
      </c>
      <c r="E41" s="93">
        <v>37.630000000000003</v>
      </c>
      <c r="F41" s="94" t="s">
        <v>161</v>
      </c>
      <c r="H41" s="95">
        <f>ROUND(E41*G41,2)</f>
        <v>0</v>
      </c>
      <c r="J41" s="95">
        <f>ROUND(E41*G41,2)</f>
        <v>0</v>
      </c>
      <c r="L41" s="96">
        <f>E41*K41</f>
        <v>0</v>
      </c>
      <c r="N41" s="93">
        <f>E41*M41</f>
        <v>0</v>
      </c>
      <c r="O41" s="94">
        <v>20</v>
      </c>
      <c r="P41" s="94" t="s">
        <v>145</v>
      </c>
      <c r="V41" s="97" t="s">
        <v>102</v>
      </c>
      <c r="W41" s="98">
        <v>54.94</v>
      </c>
      <c r="X41" s="91" t="s">
        <v>221</v>
      </c>
      <c r="Y41" s="91" t="s">
        <v>219</v>
      </c>
      <c r="Z41" s="94" t="s">
        <v>154</v>
      </c>
      <c r="AB41" s="94">
        <v>6</v>
      </c>
      <c r="AJ41" s="80" t="s">
        <v>148</v>
      </c>
      <c r="AK41" s="80" t="s">
        <v>149</v>
      </c>
    </row>
    <row r="42" spans="1:37">
      <c r="A42" s="144"/>
      <c r="B42" s="145"/>
      <c r="C42" s="146"/>
      <c r="D42" s="147" t="s">
        <v>222</v>
      </c>
      <c r="E42" s="134"/>
      <c r="F42" s="135"/>
      <c r="G42" s="136"/>
      <c r="H42" s="136"/>
      <c r="I42" s="136"/>
      <c r="J42" s="136"/>
      <c r="K42" s="137"/>
      <c r="L42" s="137"/>
      <c r="M42" s="134"/>
      <c r="N42" s="134"/>
      <c r="O42" s="135"/>
      <c r="P42" s="135"/>
      <c r="Q42" s="134"/>
      <c r="R42" s="134"/>
      <c r="S42" s="134"/>
      <c r="T42" s="138"/>
      <c r="U42" s="138"/>
      <c r="V42" s="138" t="s">
        <v>0</v>
      </c>
      <c r="W42" s="139"/>
      <c r="X42" s="135"/>
    </row>
    <row r="43" spans="1:37">
      <c r="A43" s="144">
        <v>21</v>
      </c>
      <c r="B43" s="145" t="s">
        <v>158</v>
      </c>
      <c r="C43" s="146" t="s">
        <v>223</v>
      </c>
      <c r="D43" s="147" t="s">
        <v>224</v>
      </c>
      <c r="E43" s="93">
        <v>37.630000000000003</v>
      </c>
      <c r="F43" s="94" t="s">
        <v>161</v>
      </c>
      <c r="H43" s="95">
        <f>ROUND(E43*G43,2)</f>
        <v>0</v>
      </c>
      <c r="J43" s="95">
        <f>ROUND(E43*G43,2)</f>
        <v>0</v>
      </c>
      <c r="L43" s="96">
        <f>E43*K43</f>
        <v>0</v>
      </c>
      <c r="N43" s="93">
        <f>E43*M43</f>
        <v>0</v>
      </c>
      <c r="O43" s="94">
        <v>20</v>
      </c>
      <c r="P43" s="94" t="s">
        <v>145</v>
      </c>
      <c r="V43" s="97" t="s">
        <v>102</v>
      </c>
      <c r="W43" s="98">
        <v>32.549999999999997</v>
      </c>
      <c r="X43" s="91" t="s">
        <v>225</v>
      </c>
      <c r="Y43" s="91" t="s">
        <v>223</v>
      </c>
      <c r="Z43" s="94" t="s">
        <v>154</v>
      </c>
      <c r="AB43" s="94">
        <v>6</v>
      </c>
      <c r="AJ43" s="80" t="s">
        <v>148</v>
      </c>
      <c r="AK43" s="80" t="s">
        <v>149</v>
      </c>
    </row>
    <row r="44" spans="1:37">
      <c r="A44" s="144"/>
      <c r="B44" s="145"/>
      <c r="C44" s="146"/>
      <c r="D44" s="149" t="s">
        <v>226</v>
      </c>
      <c r="E44" s="141">
        <f>J44</f>
        <v>0</v>
      </c>
      <c r="H44" s="141">
        <f>SUM(H12:H43)</f>
        <v>0</v>
      </c>
      <c r="I44" s="141">
        <f>SUM(I12:I43)</f>
        <v>0</v>
      </c>
      <c r="J44" s="141">
        <f>SUM(J12:J43)</f>
        <v>0</v>
      </c>
      <c r="L44" s="142">
        <f>SUM(L12:L43)</f>
        <v>24.6663</v>
      </c>
      <c r="N44" s="143">
        <f>SUM(N12:N43)</f>
        <v>0</v>
      </c>
      <c r="W44" s="98">
        <f>SUM(W12:W43)</f>
        <v>347.12900000000002</v>
      </c>
    </row>
    <row r="45" spans="1:37">
      <c r="A45" s="144"/>
      <c r="B45" s="145"/>
      <c r="C45" s="146"/>
      <c r="D45" s="147"/>
    </row>
    <row r="46" spans="1:37">
      <c r="A46" s="144"/>
      <c r="B46" s="146" t="s">
        <v>227</v>
      </c>
      <c r="C46" s="146"/>
      <c r="D46" s="147"/>
    </row>
    <row r="47" spans="1:37">
      <c r="A47" s="144">
        <v>22</v>
      </c>
      <c r="B47" s="145" t="s">
        <v>228</v>
      </c>
      <c r="C47" s="146" t="s">
        <v>229</v>
      </c>
      <c r="D47" s="147" t="s">
        <v>380</v>
      </c>
      <c r="E47" s="93">
        <v>1</v>
      </c>
      <c r="F47" s="94" t="s">
        <v>230</v>
      </c>
      <c r="H47" s="95">
        <f>ROUND(E47*G47,2)</f>
        <v>0</v>
      </c>
      <c r="J47" s="95">
        <f>ROUND(E47*G47,2)</f>
        <v>0</v>
      </c>
      <c r="L47" s="96">
        <f>E47*K47</f>
        <v>0</v>
      </c>
      <c r="N47" s="93">
        <f>E47*M47</f>
        <v>0</v>
      </c>
      <c r="O47" s="94">
        <v>20</v>
      </c>
      <c r="P47" s="94" t="s">
        <v>145</v>
      </c>
      <c r="V47" s="97" t="s">
        <v>102</v>
      </c>
      <c r="W47" s="98">
        <v>5.0410000000000004</v>
      </c>
      <c r="X47" s="91" t="s">
        <v>231</v>
      </c>
      <c r="Y47" s="91" t="s">
        <v>229</v>
      </c>
      <c r="Z47" s="94" t="s">
        <v>166</v>
      </c>
      <c r="AB47" s="94">
        <v>5</v>
      </c>
      <c r="AJ47" s="80" t="s">
        <v>148</v>
      </c>
      <c r="AK47" s="80" t="s">
        <v>149</v>
      </c>
    </row>
    <row r="48" spans="1:37">
      <c r="A48" s="144"/>
      <c r="B48" s="145"/>
      <c r="C48" s="146"/>
      <c r="D48" s="149" t="s">
        <v>232</v>
      </c>
      <c r="E48" s="141">
        <f>J48</f>
        <v>0</v>
      </c>
      <c r="H48" s="141">
        <f>SUM(H46:H47)</f>
        <v>0</v>
      </c>
      <c r="I48" s="141">
        <f>SUM(I46:I47)</f>
        <v>0</v>
      </c>
      <c r="J48" s="141">
        <f>SUM(J46:J47)</f>
        <v>0</v>
      </c>
      <c r="L48" s="142">
        <f>SUM(L46:L47)</f>
        <v>0</v>
      </c>
      <c r="N48" s="143">
        <f>SUM(N46:N47)</f>
        <v>0</v>
      </c>
      <c r="W48" s="98">
        <f>SUM(W46:W47)</f>
        <v>5.0410000000000004</v>
      </c>
    </row>
    <row r="49" spans="1:37">
      <c r="A49" s="144"/>
      <c r="B49" s="145"/>
      <c r="C49" s="146"/>
      <c r="D49" s="147"/>
    </row>
    <row r="50" spans="1:37">
      <c r="A50" s="144"/>
      <c r="B50" s="146" t="s">
        <v>233</v>
      </c>
      <c r="C50" s="146"/>
      <c r="D50" s="147"/>
    </row>
    <row r="51" spans="1:37">
      <c r="A51" s="144">
        <v>23</v>
      </c>
      <c r="B51" s="145" t="s">
        <v>228</v>
      </c>
      <c r="C51" s="146" t="s">
        <v>234</v>
      </c>
      <c r="D51" s="147" t="s">
        <v>235</v>
      </c>
      <c r="E51" s="93">
        <v>45.694000000000003</v>
      </c>
      <c r="F51" s="94" t="s">
        <v>161</v>
      </c>
      <c r="H51" s="95">
        <f>ROUND(E51*G51,2)</f>
        <v>0</v>
      </c>
      <c r="J51" s="95">
        <f>ROUND(E51*G51,2)</f>
        <v>0</v>
      </c>
      <c r="K51" s="96">
        <v>1.8907700000000001</v>
      </c>
      <c r="L51" s="96">
        <f>E51*K51</f>
        <v>86.396844380000005</v>
      </c>
      <c r="N51" s="93">
        <f>E51*M51</f>
        <v>0</v>
      </c>
      <c r="O51" s="94">
        <v>20</v>
      </c>
      <c r="P51" s="94" t="s">
        <v>145</v>
      </c>
      <c r="V51" s="97" t="s">
        <v>102</v>
      </c>
      <c r="W51" s="98">
        <v>55.381</v>
      </c>
      <c r="X51" s="91" t="s">
        <v>236</v>
      </c>
      <c r="Y51" s="91" t="s">
        <v>234</v>
      </c>
      <c r="Z51" s="94" t="s">
        <v>237</v>
      </c>
      <c r="AB51" s="94">
        <v>6</v>
      </c>
      <c r="AJ51" s="80" t="s">
        <v>148</v>
      </c>
      <c r="AK51" s="80" t="s">
        <v>149</v>
      </c>
    </row>
    <row r="52" spans="1:37">
      <c r="A52" s="144"/>
      <c r="B52" s="145"/>
      <c r="C52" s="146"/>
      <c r="D52" s="147" t="s">
        <v>238</v>
      </c>
      <c r="E52" s="134"/>
      <c r="F52" s="135"/>
      <c r="G52" s="136"/>
      <c r="H52" s="136"/>
      <c r="I52" s="136"/>
      <c r="J52" s="136"/>
      <c r="K52" s="137"/>
      <c r="L52" s="137"/>
      <c r="M52" s="134"/>
      <c r="N52" s="134"/>
      <c r="O52" s="135"/>
      <c r="P52" s="135"/>
      <c r="Q52" s="134"/>
      <c r="R52" s="134"/>
      <c r="S52" s="134"/>
      <c r="T52" s="138"/>
      <c r="U52" s="138"/>
      <c r="V52" s="138" t="s">
        <v>0</v>
      </c>
      <c r="W52" s="139"/>
      <c r="X52" s="135"/>
    </row>
    <row r="53" spans="1:37">
      <c r="A53" s="144"/>
      <c r="B53" s="145"/>
      <c r="C53" s="146"/>
      <c r="D53" s="147" t="s">
        <v>239</v>
      </c>
      <c r="E53" s="134"/>
      <c r="F53" s="135"/>
      <c r="G53" s="136"/>
      <c r="H53" s="136"/>
      <c r="I53" s="136"/>
      <c r="J53" s="136"/>
      <c r="K53" s="137"/>
      <c r="L53" s="137"/>
      <c r="M53" s="134"/>
      <c r="N53" s="134"/>
      <c r="O53" s="135"/>
      <c r="P53" s="135"/>
      <c r="Q53" s="134"/>
      <c r="R53" s="134"/>
      <c r="S53" s="134"/>
      <c r="T53" s="138"/>
      <c r="U53" s="138"/>
      <c r="V53" s="138" t="s">
        <v>0</v>
      </c>
      <c r="W53" s="139"/>
      <c r="X53" s="135"/>
    </row>
    <row r="54" spans="1:37">
      <c r="A54" s="144"/>
      <c r="B54" s="145"/>
      <c r="C54" s="146"/>
      <c r="D54" s="147" t="s">
        <v>240</v>
      </c>
      <c r="E54" s="134"/>
      <c r="F54" s="135"/>
      <c r="G54" s="136"/>
      <c r="H54" s="136"/>
      <c r="I54" s="136"/>
      <c r="J54" s="136"/>
      <c r="K54" s="137"/>
      <c r="L54" s="137"/>
      <c r="M54" s="134"/>
      <c r="N54" s="134"/>
      <c r="O54" s="135"/>
      <c r="P54" s="135"/>
      <c r="Q54" s="134"/>
      <c r="R54" s="134"/>
      <c r="S54" s="134"/>
      <c r="T54" s="138"/>
      <c r="U54" s="138"/>
      <c r="V54" s="138" t="s">
        <v>0</v>
      </c>
      <c r="W54" s="139"/>
      <c r="X54" s="135"/>
    </row>
    <row r="55" spans="1:37">
      <c r="A55" s="144">
        <v>24</v>
      </c>
      <c r="B55" s="145" t="s">
        <v>241</v>
      </c>
      <c r="C55" s="146" t="s">
        <v>242</v>
      </c>
      <c r="D55" s="147" t="s">
        <v>381</v>
      </c>
      <c r="E55" s="93">
        <v>4</v>
      </c>
      <c r="F55" s="94" t="s">
        <v>243</v>
      </c>
      <c r="H55" s="95">
        <f>ROUND(E55*G55,2)</f>
        <v>0</v>
      </c>
      <c r="J55" s="95">
        <f>ROUND(E55*G55,2)</f>
        <v>0</v>
      </c>
      <c r="K55" s="96">
        <v>0.35754000000000002</v>
      </c>
      <c r="L55" s="96">
        <f>E55*K55</f>
        <v>1.4301600000000001</v>
      </c>
      <c r="N55" s="93">
        <f>E55*M55</f>
        <v>0</v>
      </c>
      <c r="O55" s="94">
        <v>20</v>
      </c>
      <c r="P55" s="94" t="s">
        <v>145</v>
      </c>
      <c r="V55" s="97" t="s">
        <v>102</v>
      </c>
      <c r="W55" s="98">
        <v>5.44</v>
      </c>
      <c r="X55" s="91" t="s">
        <v>244</v>
      </c>
      <c r="Y55" s="91" t="s">
        <v>242</v>
      </c>
      <c r="Z55" s="94" t="s">
        <v>245</v>
      </c>
      <c r="AB55" s="94">
        <v>6</v>
      </c>
      <c r="AJ55" s="80" t="s">
        <v>148</v>
      </c>
      <c r="AK55" s="80" t="s">
        <v>149</v>
      </c>
    </row>
    <row r="56" spans="1:37">
      <c r="A56" s="144"/>
      <c r="B56" s="145"/>
      <c r="C56" s="146"/>
      <c r="D56" s="147" t="s">
        <v>246</v>
      </c>
      <c r="E56" s="134"/>
      <c r="F56" s="135"/>
      <c r="G56" s="136"/>
      <c r="H56" s="136"/>
      <c r="I56" s="136"/>
      <c r="J56" s="136"/>
      <c r="K56" s="137"/>
      <c r="L56" s="137"/>
      <c r="M56" s="134"/>
      <c r="N56" s="134"/>
      <c r="O56" s="135"/>
      <c r="P56" s="135"/>
      <c r="Q56" s="134"/>
      <c r="R56" s="134"/>
      <c r="S56" s="134"/>
      <c r="T56" s="138"/>
      <c r="U56" s="138"/>
      <c r="V56" s="138" t="s">
        <v>0</v>
      </c>
      <c r="W56" s="139"/>
      <c r="X56" s="135"/>
    </row>
    <row r="57" spans="1:37">
      <c r="A57" s="144">
        <v>25</v>
      </c>
      <c r="B57" s="145" t="s">
        <v>228</v>
      </c>
      <c r="C57" s="146" t="s">
        <v>247</v>
      </c>
      <c r="D57" s="147" t="s">
        <v>382</v>
      </c>
      <c r="E57" s="93">
        <v>0.8</v>
      </c>
      <c r="F57" s="94" t="s">
        <v>161</v>
      </c>
      <c r="H57" s="95">
        <f>ROUND(E57*G57,2)</f>
        <v>0</v>
      </c>
      <c r="J57" s="95">
        <f>ROUND(E57*G57,2)</f>
        <v>0</v>
      </c>
      <c r="K57" s="96">
        <v>2.39967</v>
      </c>
      <c r="L57" s="96">
        <f>E57*K57</f>
        <v>1.9197360000000001</v>
      </c>
      <c r="N57" s="93">
        <f>E57*M57</f>
        <v>0</v>
      </c>
      <c r="O57" s="94">
        <v>20</v>
      </c>
      <c r="P57" s="94" t="s">
        <v>145</v>
      </c>
      <c r="V57" s="97" t="s">
        <v>102</v>
      </c>
      <c r="W57" s="98">
        <v>1.1719999999999999</v>
      </c>
      <c r="X57" s="91" t="s">
        <v>248</v>
      </c>
      <c r="Y57" s="91" t="s">
        <v>247</v>
      </c>
      <c r="Z57" s="94" t="s">
        <v>237</v>
      </c>
      <c r="AB57" s="94">
        <v>6</v>
      </c>
      <c r="AJ57" s="80" t="s">
        <v>148</v>
      </c>
      <c r="AK57" s="80" t="s">
        <v>149</v>
      </c>
    </row>
    <row r="58" spans="1:37">
      <c r="A58" s="144"/>
      <c r="B58" s="145"/>
      <c r="C58" s="146"/>
      <c r="D58" s="147" t="s">
        <v>249</v>
      </c>
      <c r="E58" s="134"/>
      <c r="F58" s="135"/>
      <c r="G58" s="136"/>
      <c r="H58" s="136"/>
      <c r="I58" s="136"/>
      <c r="J58" s="136"/>
      <c r="K58" s="137"/>
      <c r="L58" s="137"/>
      <c r="M58" s="134"/>
      <c r="N58" s="134"/>
      <c r="O58" s="135"/>
      <c r="P58" s="135"/>
      <c r="Q58" s="134"/>
      <c r="R58" s="134"/>
      <c r="S58" s="134"/>
      <c r="T58" s="138"/>
      <c r="U58" s="138"/>
      <c r="V58" s="138" t="s">
        <v>0</v>
      </c>
      <c r="W58" s="139"/>
      <c r="X58" s="135"/>
    </row>
    <row r="59" spans="1:37">
      <c r="A59" s="144">
        <v>26</v>
      </c>
      <c r="B59" s="145" t="s">
        <v>228</v>
      </c>
      <c r="C59" s="146" t="s">
        <v>250</v>
      </c>
      <c r="D59" s="147" t="s">
        <v>383</v>
      </c>
      <c r="E59" s="93">
        <v>2</v>
      </c>
      <c r="F59" s="94" t="s">
        <v>243</v>
      </c>
      <c r="H59" s="95">
        <f>ROUND(E59*G59,2)</f>
        <v>0</v>
      </c>
      <c r="J59" s="95">
        <f>ROUND(E59*G59,2)</f>
        <v>0</v>
      </c>
      <c r="K59" s="96">
        <v>5.5000000000000003E-4</v>
      </c>
      <c r="L59" s="96">
        <f>E59*K59</f>
        <v>1.1000000000000001E-3</v>
      </c>
      <c r="N59" s="93">
        <f>E59*M59</f>
        <v>0</v>
      </c>
      <c r="O59" s="94">
        <v>20</v>
      </c>
      <c r="P59" s="94" t="s">
        <v>145</v>
      </c>
      <c r="V59" s="97" t="s">
        <v>102</v>
      </c>
      <c r="W59" s="98">
        <v>1.62</v>
      </c>
      <c r="X59" s="91" t="s">
        <v>251</v>
      </c>
      <c r="Y59" s="91" t="s">
        <v>250</v>
      </c>
      <c r="Z59" s="94" t="s">
        <v>237</v>
      </c>
      <c r="AB59" s="94">
        <v>6</v>
      </c>
      <c r="AJ59" s="80" t="s">
        <v>148</v>
      </c>
      <c r="AK59" s="80" t="s">
        <v>149</v>
      </c>
    </row>
    <row r="60" spans="1:37">
      <c r="A60" s="144"/>
      <c r="B60" s="145"/>
      <c r="C60" s="146"/>
      <c r="D60" s="147" t="s">
        <v>252</v>
      </c>
      <c r="E60" s="134"/>
      <c r="F60" s="135"/>
      <c r="G60" s="136"/>
      <c r="H60" s="136"/>
      <c r="I60" s="136"/>
      <c r="J60" s="136"/>
      <c r="K60" s="137"/>
      <c r="L60" s="137"/>
      <c r="M60" s="134"/>
      <c r="N60" s="134"/>
      <c r="O60" s="135"/>
      <c r="P60" s="135"/>
      <c r="Q60" s="134"/>
      <c r="R60" s="134"/>
      <c r="S60" s="134"/>
      <c r="T60" s="138"/>
      <c r="U60" s="138"/>
      <c r="V60" s="138" t="s">
        <v>0</v>
      </c>
      <c r="W60" s="139"/>
      <c r="X60" s="135"/>
    </row>
    <row r="61" spans="1:37">
      <c r="A61" s="144">
        <v>27</v>
      </c>
      <c r="B61" s="145" t="s">
        <v>228</v>
      </c>
      <c r="C61" s="146" t="s">
        <v>253</v>
      </c>
      <c r="D61" s="147" t="s">
        <v>254</v>
      </c>
      <c r="E61" s="93">
        <v>0.05</v>
      </c>
      <c r="F61" s="94" t="s">
        <v>215</v>
      </c>
      <c r="H61" s="95">
        <f>ROUND(E61*G61,2)</f>
        <v>0</v>
      </c>
      <c r="J61" s="95">
        <f>ROUND(E61*G61,2)</f>
        <v>0</v>
      </c>
      <c r="K61" s="96">
        <v>1.0413600000000001</v>
      </c>
      <c r="L61" s="96">
        <f>E61*K61</f>
        <v>5.2068000000000003E-2</v>
      </c>
      <c r="N61" s="93">
        <f>E61*M61</f>
        <v>0</v>
      </c>
      <c r="O61" s="94">
        <v>20</v>
      </c>
      <c r="P61" s="94" t="s">
        <v>145</v>
      </c>
      <c r="V61" s="97" t="s">
        <v>102</v>
      </c>
      <c r="W61" s="98">
        <v>1.698</v>
      </c>
      <c r="X61" s="91" t="s">
        <v>255</v>
      </c>
      <c r="Y61" s="91" t="s">
        <v>253</v>
      </c>
      <c r="Z61" s="94" t="s">
        <v>237</v>
      </c>
      <c r="AB61" s="94">
        <v>6</v>
      </c>
      <c r="AJ61" s="80" t="s">
        <v>148</v>
      </c>
      <c r="AK61" s="80" t="s">
        <v>149</v>
      </c>
    </row>
    <row r="62" spans="1:37">
      <c r="A62" s="144"/>
      <c r="B62" s="145"/>
      <c r="C62" s="146"/>
      <c r="D62" s="149" t="s">
        <v>256</v>
      </c>
      <c r="E62" s="141">
        <f>J62</f>
        <v>0</v>
      </c>
      <c r="H62" s="141">
        <f>SUM(H50:H61)</f>
        <v>0</v>
      </c>
      <c r="I62" s="141">
        <f>SUM(I50:I61)</f>
        <v>0</v>
      </c>
      <c r="J62" s="141">
        <f>SUM(J50:J61)</f>
        <v>0</v>
      </c>
      <c r="L62" s="142">
        <f>SUM(L50:L61)</f>
        <v>89.799908380000005</v>
      </c>
      <c r="N62" s="143">
        <f>SUM(N50:N61)</f>
        <v>0</v>
      </c>
      <c r="W62" s="98">
        <f>SUM(W50:W61)</f>
        <v>65.310999999999993</v>
      </c>
    </row>
    <row r="63" spans="1:37">
      <c r="A63" s="144"/>
      <c r="B63" s="145"/>
      <c r="C63" s="146"/>
      <c r="D63" s="147"/>
    </row>
    <row r="64" spans="1:37">
      <c r="A64" s="144"/>
      <c r="B64" s="146" t="s">
        <v>257</v>
      </c>
      <c r="C64" s="146"/>
      <c r="D64" s="147"/>
    </row>
    <row r="65" spans="1:37">
      <c r="A65" s="144">
        <v>28</v>
      </c>
      <c r="B65" s="145" t="s">
        <v>228</v>
      </c>
      <c r="C65" s="146" t="s">
        <v>258</v>
      </c>
      <c r="D65" s="147" t="s">
        <v>259</v>
      </c>
      <c r="E65" s="93">
        <v>4</v>
      </c>
      <c r="F65" s="94" t="s">
        <v>230</v>
      </c>
      <c r="H65" s="95">
        <f>ROUND(E65*G65,2)</f>
        <v>0</v>
      </c>
      <c r="J65" s="95">
        <f t="shared" ref="J65:J106" si="4">ROUND(E65*G65,2)</f>
        <v>0</v>
      </c>
      <c r="K65" s="96">
        <v>3.1800000000000001E-3</v>
      </c>
      <c r="L65" s="96">
        <f t="shared" ref="L65:L106" si="5">E65*K65</f>
        <v>1.272E-2</v>
      </c>
      <c r="N65" s="93">
        <f t="shared" ref="N65:N106" si="6">E65*M65</f>
        <v>0</v>
      </c>
      <c r="O65" s="94">
        <v>20</v>
      </c>
      <c r="P65" s="94" t="s">
        <v>145</v>
      </c>
      <c r="V65" s="97" t="s">
        <v>102</v>
      </c>
      <c r="W65" s="98">
        <v>6.8440000000000003</v>
      </c>
      <c r="X65" s="91" t="s">
        <v>260</v>
      </c>
      <c r="Y65" s="91" t="s">
        <v>258</v>
      </c>
      <c r="Z65" s="94" t="s">
        <v>237</v>
      </c>
      <c r="AB65" s="94">
        <v>6</v>
      </c>
      <c r="AJ65" s="80" t="s">
        <v>148</v>
      </c>
      <c r="AK65" s="80" t="s">
        <v>149</v>
      </c>
    </row>
    <row r="66" spans="1:37">
      <c r="A66" s="144">
        <v>29</v>
      </c>
      <c r="B66" s="145" t="s">
        <v>228</v>
      </c>
      <c r="C66" s="146" t="s">
        <v>261</v>
      </c>
      <c r="D66" s="147" t="s">
        <v>384</v>
      </c>
      <c r="E66" s="93">
        <v>1</v>
      </c>
      <c r="F66" s="94" t="s">
        <v>230</v>
      </c>
      <c r="H66" s="95">
        <f>ROUND(E66*G66,2)</f>
        <v>0</v>
      </c>
      <c r="J66" s="95">
        <f t="shared" si="4"/>
        <v>0</v>
      </c>
      <c r="K66" s="96">
        <v>0.23449999999999999</v>
      </c>
      <c r="L66" s="96">
        <f t="shared" si="5"/>
        <v>0.23449999999999999</v>
      </c>
      <c r="N66" s="93">
        <f t="shared" si="6"/>
        <v>0</v>
      </c>
      <c r="O66" s="94">
        <v>20</v>
      </c>
      <c r="P66" s="94" t="s">
        <v>145</v>
      </c>
      <c r="V66" s="97" t="s">
        <v>102</v>
      </c>
      <c r="W66" s="98">
        <v>4.0129999999999999</v>
      </c>
      <c r="X66" s="91" t="s">
        <v>262</v>
      </c>
      <c r="Y66" s="91" t="s">
        <v>261</v>
      </c>
      <c r="Z66" s="94" t="s">
        <v>237</v>
      </c>
      <c r="AB66" s="94">
        <v>6</v>
      </c>
      <c r="AJ66" s="80" t="s">
        <v>148</v>
      </c>
      <c r="AK66" s="80" t="s">
        <v>149</v>
      </c>
    </row>
    <row r="67" spans="1:37">
      <c r="A67" s="144">
        <v>30</v>
      </c>
      <c r="B67" s="145" t="s">
        <v>228</v>
      </c>
      <c r="C67" s="146" t="s">
        <v>263</v>
      </c>
      <c r="D67" s="147" t="s">
        <v>264</v>
      </c>
      <c r="E67" s="93">
        <v>32</v>
      </c>
      <c r="F67" s="94" t="s">
        <v>152</v>
      </c>
      <c r="H67" s="95">
        <f>ROUND(E67*G67,2)</f>
        <v>0</v>
      </c>
      <c r="J67" s="95">
        <f t="shared" si="4"/>
        <v>0</v>
      </c>
      <c r="L67" s="96">
        <f t="shared" si="5"/>
        <v>0</v>
      </c>
      <c r="N67" s="93">
        <f t="shared" si="6"/>
        <v>0</v>
      </c>
      <c r="O67" s="94">
        <v>20</v>
      </c>
      <c r="P67" s="94" t="s">
        <v>145</v>
      </c>
      <c r="V67" s="97" t="s">
        <v>102</v>
      </c>
      <c r="W67" s="98">
        <v>2.1120000000000001</v>
      </c>
      <c r="X67" s="91" t="s">
        <v>265</v>
      </c>
      <c r="Y67" s="91" t="s">
        <v>263</v>
      </c>
      <c r="Z67" s="94" t="s">
        <v>237</v>
      </c>
      <c r="AB67" s="94">
        <v>7</v>
      </c>
      <c r="AJ67" s="80" t="s">
        <v>148</v>
      </c>
      <c r="AK67" s="80" t="s">
        <v>149</v>
      </c>
    </row>
    <row r="68" spans="1:37">
      <c r="A68" s="144">
        <v>31</v>
      </c>
      <c r="B68" s="145" t="s">
        <v>228</v>
      </c>
      <c r="C68" s="146" t="s">
        <v>266</v>
      </c>
      <c r="D68" s="147" t="s">
        <v>267</v>
      </c>
      <c r="E68" s="93">
        <v>66.92</v>
      </c>
      <c r="F68" s="94" t="s">
        <v>152</v>
      </c>
      <c r="H68" s="95">
        <f>ROUND(E68*G68,2)</f>
        <v>0</v>
      </c>
      <c r="J68" s="95">
        <f t="shared" si="4"/>
        <v>0</v>
      </c>
      <c r="L68" s="96">
        <f t="shared" si="5"/>
        <v>0</v>
      </c>
      <c r="N68" s="93">
        <f t="shared" si="6"/>
        <v>0</v>
      </c>
      <c r="O68" s="94">
        <v>20</v>
      </c>
      <c r="P68" s="94" t="s">
        <v>145</v>
      </c>
      <c r="V68" s="97" t="s">
        <v>102</v>
      </c>
      <c r="W68" s="98">
        <v>5.3540000000000001</v>
      </c>
      <c r="X68" s="91" t="s">
        <v>268</v>
      </c>
      <c r="Y68" s="91" t="s">
        <v>266</v>
      </c>
      <c r="Z68" s="94" t="s">
        <v>237</v>
      </c>
      <c r="AB68" s="94">
        <v>7</v>
      </c>
      <c r="AJ68" s="80" t="s">
        <v>148</v>
      </c>
      <c r="AK68" s="80" t="s">
        <v>149</v>
      </c>
    </row>
    <row r="69" spans="1:37">
      <c r="A69" s="144">
        <v>32</v>
      </c>
      <c r="B69" s="145" t="s">
        <v>212</v>
      </c>
      <c r="C69" s="146" t="s">
        <v>269</v>
      </c>
      <c r="D69" s="147" t="s">
        <v>385</v>
      </c>
      <c r="E69" s="93">
        <v>4</v>
      </c>
      <c r="F69" s="94" t="s">
        <v>230</v>
      </c>
      <c r="I69" s="95">
        <f t="shared" ref="I69:I80" si="7">ROUND(E69*G69,2)</f>
        <v>0</v>
      </c>
      <c r="J69" s="95">
        <f t="shared" si="4"/>
        <v>0</v>
      </c>
      <c r="L69" s="96">
        <f t="shared" si="5"/>
        <v>0</v>
      </c>
      <c r="N69" s="93">
        <f t="shared" si="6"/>
        <v>0</v>
      </c>
      <c r="O69" s="94">
        <v>20</v>
      </c>
      <c r="P69" s="94" t="s">
        <v>145</v>
      </c>
      <c r="V69" s="97" t="s">
        <v>95</v>
      </c>
      <c r="X69" s="91" t="s">
        <v>269</v>
      </c>
      <c r="Y69" s="91" t="s">
        <v>269</v>
      </c>
      <c r="Z69" s="94" t="s">
        <v>270</v>
      </c>
      <c r="AA69" s="91" t="s">
        <v>271</v>
      </c>
      <c r="AB69" s="94">
        <v>7</v>
      </c>
      <c r="AJ69" s="80" t="s">
        <v>217</v>
      </c>
      <c r="AK69" s="80" t="s">
        <v>149</v>
      </c>
    </row>
    <row r="70" spans="1:37">
      <c r="A70" s="144">
        <v>33</v>
      </c>
      <c r="B70" s="145" t="s">
        <v>212</v>
      </c>
      <c r="C70" s="146" t="s">
        <v>272</v>
      </c>
      <c r="D70" s="147" t="s">
        <v>386</v>
      </c>
      <c r="E70" s="93">
        <v>4</v>
      </c>
      <c r="F70" s="94" t="s">
        <v>230</v>
      </c>
      <c r="I70" s="95">
        <f t="shared" si="7"/>
        <v>0</v>
      </c>
      <c r="J70" s="95">
        <f t="shared" si="4"/>
        <v>0</v>
      </c>
      <c r="L70" s="96">
        <f t="shared" si="5"/>
        <v>0</v>
      </c>
      <c r="N70" s="93">
        <f t="shared" si="6"/>
        <v>0</v>
      </c>
      <c r="O70" s="94">
        <v>20</v>
      </c>
      <c r="P70" s="94" t="s">
        <v>145</v>
      </c>
      <c r="V70" s="97" t="s">
        <v>95</v>
      </c>
      <c r="X70" s="91" t="s">
        <v>272</v>
      </c>
      <c r="Y70" s="91" t="s">
        <v>272</v>
      </c>
      <c r="Z70" s="94" t="s">
        <v>270</v>
      </c>
      <c r="AA70" s="91" t="s">
        <v>273</v>
      </c>
      <c r="AB70" s="94">
        <v>7</v>
      </c>
      <c r="AJ70" s="80" t="s">
        <v>217</v>
      </c>
      <c r="AK70" s="80" t="s">
        <v>149</v>
      </c>
    </row>
    <row r="71" spans="1:37">
      <c r="A71" s="144">
        <v>34</v>
      </c>
      <c r="B71" s="145" t="s">
        <v>212</v>
      </c>
      <c r="C71" s="146" t="s">
        <v>274</v>
      </c>
      <c r="D71" s="147" t="s">
        <v>387</v>
      </c>
      <c r="E71" s="93">
        <v>1</v>
      </c>
      <c r="F71" s="94" t="s">
        <v>230</v>
      </c>
      <c r="I71" s="95">
        <f t="shared" si="7"/>
        <v>0</v>
      </c>
      <c r="J71" s="95">
        <f t="shared" si="4"/>
        <v>0</v>
      </c>
      <c r="L71" s="96">
        <f t="shared" si="5"/>
        <v>0</v>
      </c>
      <c r="N71" s="93">
        <f t="shared" si="6"/>
        <v>0</v>
      </c>
      <c r="O71" s="94">
        <v>20</v>
      </c>
      <c r="P71" s="94" t="s">
        <v>145</v>
      </c>
      <c r="V71" s="97" t="s">
        <v>95</v>
      </c>
      <c r="X71" s="91" t="s">
        <v>274</v>
      </c>
      <c r="Y71" s="91" t="s">
        <v>274</v>
      </c>
      <c r="Z71" s="94" t="s">
        <v>270</v>
      </c>
      <c r="AA71" s="91" t="s">
        <v>275</v>
      </c>
      <c r="AB71" s="94">
        <v>7</v>
      </c>
      <c r="AJ71" s="80" t="s">
        <v>217</v>
      </c>
      <c r="AK71" s="80" t="s">
        <v>149</v>
      </c>
    </row>
    <row r="72" spans="1:37">
      <c r="A72" s="144">
        <v>35</v>
      </c>
      <c r="B72" s="145" t="s">
        <v>212</v>
      </c>
      <c r="C72" s="146" t="s">
        <v>276</v>
      </c>
      <c r="D72" s="147" t="s">
        <v>388</v>
      </c>
      <c r="E72" s="93">
        <v>1</v>
      </c>
      <c r="F72" s="94" t="s">
        <v>230</v>
      </c>
      <c r="I72" s="95">
        <f t="shared" si="7"/>
        <v>0</v>
      </c>
      <c r="J72" s="95">
        <f t="shared" si="4"/>
        <v>0</v>
      </c>
      <c r="L72" s="96">
        <f t="shared" si="5"/>
        <v>0</v>
      </c>
      <c r="N72" s="93">
        <f t="shared" si="6"/>
        <v>0</v>
      </c>
      <c r="O72" s="94">
        <v>20</v>
      </c>
      <c r="P72" s="94" t="s">
        <v>145</v>
      </c>
      <c r="V72" s="97" t="s">
        <v>95</v>
      </c>
      <c r="X72" s="91" t="s">
        <v>276</v>
      </c>
      <c r="Y72" s="91" t="s">
        <v>276</v>
      </c>
      <c r="Z72" s="94" t="s">
        <v>270</v>
      </c>
      <c r="AA72" s="91" t="s">
        <v>277</v>
      </c>
      <c r="AB72" s="94">
        <v>7</v>
      </c>
      <c r="AJ72" s="80" t="s">
        <v>217</v>
      </c>
      <c r="AK72" s="80" t="s">
        <v>149</v>
      </c>
    </row>
    <row r="73" spans="1:37">
      <c r="A73" s="144">
        <v>36</v>
      </c>
      <c r="B73" s="145" t="s">
        <v>212</v>
      </c>
      <c r="C73" s="146" t="s">
        <v>278</v>
      </c>
      <c r="D73" s="147" t="s">
        <v>389</v>
      </c>
      <c r="E73" s="93">
        <v>13</v>
      </c>
      <c r="F73" s="94" t="s">
        <v>230</v>
      </c>
      <c r="I73" s="95">
        <f t="shared" si="7"/>
        <v>0</v>
      </c>
      <c r="J73" s="95">
        <f t="shared" si="4"/>
        <v>0</v>
      </c>
      <c r="L73" s="96">
        <f t="shared" si="5"/>
        <v>0</v>
      </c>
      <c r="N73" s="93">
        <f t="shared" si="6"/>
        <v>0</v>
      </c>
      <c r="O73" s="94">
        <v>20</v>
      </c>
      <c r="P73" s="94" t="s">
        <v>145</v>
      </c>
      <c r="V73" s="97" t="s">
        <v>95</v>
      </c>
      <c r="X73" s="91" t="s">
        <v>278</v>
      </c>
      <c r="Y73" s="91" t="s">
        <v>278</v>
      </c>
      <c r="Z73" s="94" t="s">
        <v>270</v>
      </c>
      <c r="AA73" s="91" t="s">
        <v>279</v>
      </c>
      <c r="AB73" s="94">
        <v>7</v>
      </c>
      <c r="AJ73" s="80" t="s">
        <v>217</v>
      </c>
      <c r="AK73" s="80" t="s">
        <v>149</v>
      </c>
    </row>
    <row r="74" spans="1:37">
      <c r="A74" s="144">
        <v>37</v>
      </c>
      <c r="B74" s="145" t="s">
        <v>212</v>
      </c>
      <c r="C74" s="146" t="s">
        <v>280</v>
      </c>
      <c r="D74" s="147" t="s">
        <v>281</v>
      </c>
      <c r="E74" s="93">
        <v>1</v>
      </c>
      <c r="F74" s="94" t="s">
        <v>230</v>
      </c>
      <c r="I74" s="95">
        <f t="shared" si="7"/>
        <v>0</v>
      </c>
      <c r="J74" s="95">
        <f t="shared" si="4"/>
        <v>0</v>
      </c>
      <c r="L74" s="96">
        <f t="shared" si="5"/>
        <v>0</v>
      </c>
      <c r="N74" s="93">
        <f t="shared" si="6"/>
        <v>0</v>
      </c>
      <c r="O74" s="94">
        <v>20</v>
      </c>
      <c r="P74" s="94" t="s">
        <v>145</v>
      </c>
      <c r="V74" s="97" t="s">
        <v>95</v>
      </c>
      <c r="X74" s="91" t="s">
        <v>280</v>
      </c>
      <c r="Y74" s="91" t="s">
        <v>280</v>
      </c>
      <c r="Z74" s="94" t="s">
        <v>270</v>
      </c>
      <c r="AA74" s="91" t="s">
        <v>282</v>
      </c>
      <c r="AB74" s="94">
        <v>7</v>
      </c>
      <c r="AJ74" s="80" t="s">
        <v>217</v>
      </c>
      <c r="AK74" s="80" t="s">
        <v>149</v>
      </c>
    </row>
    <row r="75" spans="1:37">
      <c r="A75" s="144">
        <v>38</v>
      </c>
      <c r="B75" s="145" t="s">
        <v>212</v>
      </c>
      <c r="C75" s="146" t="s">
        <v>283</v>
      </c>
      <c r="D75" s="147" t="s">
        <v>284</v>
      </c>
      <c r="E75" s="93">
        <v>1</v>
      </c>
      <c r="F75" s="94" t="s">
        <v>230</v>
      </c>
      <c r="I75" s="95">
        <f t="shared" si="7"/>
        <v>0</v>
      </c>
      <c r="J75" s="95">
        <f t="shared" si="4"/>
        <v>0</v>
      </c>
      <c r="L75" s="96">
        <f t="shared" si="5"/>
        <v>0</v>
      </c>
      <c r="N75" s="93">
        <f t="shared" si="6"/>
        <v>0</v>
      </c>
      <c r="O75" s="94">
        <v>20</v>
      </c>
      <c r="P75" s="94" t="s">
        <v>145</v>
      </c>
      <c r="V75" s="97" t="s">
        <v>95</v>
      </c>
      <c r="X75" s="91" t="s">
        <v>283</v>
      </c>
      <c r="Y75" s="91" t="s">
        <v>283</v>
      </c>
      <c r="Z75" s="94" t="s">
        <v>270</v>
      </c>
      <c r="AA75" s="91" t="s">
        <v>285</v>
      </c>
      <c r="AB75" s="94">
        <v>7</v>
      </c>
      <c r="AJ75" s="80" t="s">
        <v>217</v>
      </c>
      <c r="AK75" s="80" t="s">
        <v>149</v>
      </c>
    </row>
    <row r="76" spans="1:37">
      <c r="A76" s="144">
        <v>39</v>
      </c>
      <c r="B76" s="145" t="s">
        <v>212</v>
      </c>
      <c r="C76" s="146" t="s">
        <v>286</v>
      </c>
      <c r="D76" s="147" t="s">
        <v>287</v>
      </c>
      <c r="E76" s="93">
        <v>1</v>
      </c>
      <c r="F76" s="94" t="s">
        <v>230</v>
      </c>
      <c r="I76" s="95">
        <f t="shared" si="7"/>
        <v>0</v>
      </c>
      <c r="J76" s="95">
        <f t="shared" si="4"/>
        <v>0</v>
      </c>
      <c r="L76" s="96">
        <f t="shared" si="5"/>
        <v>0</v>
      </c>
      <c r="N76" s="93">
        <f t="shared" si="6"/>
        <v>0</v>
      </c>
      <c r="O76" s="94">
        <v>20</v>
      </c>
      <c r="P76" s="94" t="s">
        <v>145</v>
      </c>
      <c r="V76" s="97" t="s">
        <v>95</v>
      </c>
      <c r="X76" s="91" t="s">
        <v>286</v>
      </c>
      <c r="Y76" s="91" t="s">
        <v>286</v>
      </c>
      <c r="Z76" s="94" t="s">
        <v>270</v>
      </c>
      <c r="AA76" s="91" t="s">
        <v>288</v>
      </c>
      <c r="AB76" s="94">
        <v>7</v>
      </c>
      <c r="AJ76" s="80" t="s">
        <v>217</v>
      </c>
      <c r="AK76" s="80" t="s">
        <v>149</v>
      </c>
    </row>
    <row r="77" spans="1:37">
      <c r="A77" s="144">
        <v>40</v>
      </c>
      <c r="B77" s="145" t="s">
        <v>212</v>
      </c>
      <c r="C77" s="146" t="s">
        <v>289</v>
      </c>
      <c r="D77" s="147" t="s">
        <v>290</v>
      </c>
      <c r="E77" s="93">
        <v>1</v>
      </c>
      <c r="F77" s="94" t="s">
        <v>230</v>
      </c>
      <c r="I77" s="95">
        <f t="shared" si="7"/>
        <v>0</v>
      </c>
      <c r="J77" s="95">
        <f t="shared" si="4"/>
        <v>0</v>
      </c>
      <c r="L77" s="96">
        <f t="shared" si="5"/>
        <v>0</v>
      </c>
      <c r="N77" s="93">
        <f t="shared" si="6"/>
        <v>0</v>
      </c>
      <c r="O77" s="94">
        <v>20</v>
      </c>
      <c r="P77" s="94" t="s">
        <v>145</v>
      </c>
      <c r="V77" s="97" t="s">
        <v>95</v>
      </c>
      <c r="X77" s="91" t="s">
        <v>289</v>
      </c>
      <c r="Y77" s="91" t="s">
        <v>289</v>
      </c>
      <c r="Z77" s="94" t="s">
        <v>270</v>
      </c>
      <c r="AA77" s="91" t="s">
        <v>291</v>
      </c>
      <c r="AB77" s="94">
        <v>7</v>
      </c>
      <c r="AJ77" s="80" t="s">
        <v>217</v>
      </c>
      <c r="AK77" s="80" t="s">
        <v>149</v>
      </c>
    </row>
    <row r="78" spans="1:37">
      <c r="A78" s="144">
        <v>41</v>
      </c>
      <c r="B78" s="145" t="s">
        <v>212</v>
      </c>
      <c r="C78" s="146" t="s">
        <v>292</v>
      </c>
      <c r="D78" s="147" t="s">
        <v>293</v>
      </c>
      <c r="E78" s="93">
        <v>2</v>
      </c>
      <c r="F78" s="94" t="s">
        <v>230</v>
      </c>
      <c r="I78" s="95">
        <f t="shared" si="7"/>
        <v>0</v>
      </c>
      <c r="J78" s="95">
        <f t="shared" si="4"/>
        <v>0</v>
      </c>
      <c r="L78" s="96">
        <f t="shared" si="5"/>
        <v>0</v>
      </c>
      <c r="N78" s="93">
        <f t="shared" si="6"/>
        <v>0</v>
      </c>
      <c r="O78" s="94">
        <v>20</v>
      </c>
      <c r="P78" s="94" t="s">
        <v>145</v>
      </c>
      <c r="V78" s="97" t="s">
        <v>95</v>
      </c>
      <c r="X78" s="91" t="s">
        <v>292</v>
      </c>
      <c r="Y78" s="91" t="s">
        <v>292</v>
      </c>
      <c r="Z78" s="94" t="s">
        <v>270</v>
      </c>
      <c r="AA78" s="91" t="s">
        <v>294</v>
      </c>
      <c r="AB78" s="94">
        <v>7</v>
      </c>
      <c r="AJ78" s="80" t="s">
        <v>217</v>
      </c>
      <c r="AK78" s="80" t="s">
        <v>149</v>
      </c>
    </row>
    <row r="79" spans="1:37">
      <c r="A79" s="144">
        <v>42</v>
      </c>
      <c r="B79" s="145" t="s">
        <v>212</v>
      </c>
      <c r="C79" s="146" t="s">
        <v>295</v>
      </c>
      <c r="D79" s="147" t="s">
        <v>296</v>
      </c>
      <c r="E79" s="93">
        <v>1</v>
      </c>
      <c r="F79" s="94" t="s">
        <v>230</v>
      </c>
      <c r="I79" s="95">
        <f t="shared" si="7"/>
        <v>0</v>
      </c>
      <c r="J79" s="95">
        <f t="shared" si="4"/>
        <v>0</v>
      </c>
      <c r="L79" s="96">
        <f t="shared" si="5"/>
        <v>0</v>
      </c>
      <c r="N79" s="93">
        <f t="shared" si="6"/>
        <v>0</v>
      </c>
      <c r="O79" s="94">
        <v>20</v>
      </c>
      <c r="P79" s="94" t="s">
        <v>145</v>
      </c>
      <c r="V79" s="97" t="s">
        <v>95</v>
      </c>
      <c r="X79" s="91" t="s">
        <v>295</v>
      </c>
      <c r="Y79" s="91" t="s">
        <v>295</v>
      </c>
      <c r="Z79" s="94" t="s">
        <v>270</v>
      </c>
      <c r="AA79" s="91" t="s">
        <v>297</v>
      </c>
      <c r="AB79" s="94">
        <v>7</v>
      </c>
      <c r="AJ79" s="80" t="s">
        <v>217</v>
      </c>
      <c r="AK79" s="80" t="s">
        <v>149</v>
      </c>
    </row>
    <row r="80" spans="1:37">
      <c r="A80" s="144">
        <v>43</v>
      </c>
      <c r="B80" s="145" t="s">
        <v>212</v>
      </c>
      <c r="C80" s="146" t="s">
        <v>298</v>
      </c>
      <c r="D80" s="147" t="s">
        <v>299</v>
      </c>
      <c r="E80" s="93">
        <v>1</v>
      </c>
      <c r="F80" s="94" t="s">
        <v>230</v>
      </c>
      <c r="I80" s="95">
        <f t="shared" si="7"/>
        <v>0</v>
      </c>
      <c r="J80" s="95">
        <f t="shared" si="4"/>
        <v>0</v>
      </c>
      <c r="L80" s="96">
        <f t="shared" si="5"/>
        <v>0</v>
      </c>
      <c r="N80" s="93">
        <f t="shared" si="6"/>
        <v>0</v>
      </c>
      <c r="O80" s="94">
        <v>20</v>
      </c>
      <c r="P80" s="94" t="s">
        <v>145</v>
      </c>
      <c r="V80" s="97" t="s">
        <v>95</v>
      </c>
      <c r="X80" s="91" t="s">
        <v>298</v>
      </c>
      <c r="Y80" s="91" t="s">
        <v>298</v>
      </c>
      <c r="Z80" s="94" t="s">
        <v>270</v>
      </c>
      <c r="AA80" s="91" t="s">
        <v>300</v>
      </c>
      <c r="AB80" s="94">
        <v>7</v>
      </c>
      <c r="AJ80" s="80" t="s">
        <v>217</v>
      </c>
      <c r="AK80" s="80" t="s">
        <v>149</v>
      </c>
    </row>
    <row r="81" spans="1:37">
      <c r="A81" s="144">
        <v>44</v>
      </c>
      <c r="B81" s="145" t="s">
        <v>228</v>
      </c>
      <c r="C81" s="146" t="s">
        <v>301</v>
      </c>
      <c r="D81" s="147" t="s">
        <v>390</v>
      </c>
      <c r="E81" s="93">
        <v>8</v>
      </c>
      <c r="F81" s="94" t="s">
        <v>230</v>
      </c>
      <c r="H81" s="95">
        <f>ROUND(E81*G81,2)</f>
        <v>0</v>
      </c>
      <c r="J81" s="95">
        <f t="shared" si="4"/>
        <v>0</v>
      </c>
      <c r="L81" s="96">
        <f t="shared" si="5"/>
        <v>0</v>
      </c>
      <c r="N81" s="93">
        <f t="shared" si="6"/>
        <v>0</v>
      </c>
      <c r="O81" s="94">
        <v>20</v>
      </c>
      <c r="P81" s="94" t="s">
        <v>145</v>
      </c>
      <c r="V81" s="97" t="s">
        <v>102</v>
      </c>
      <c r="W81" s="98">
        <v>0.77600000000000002</v>
      </c>
      <c r="X81" s="91" t="s">
        <v>302</v>
      </c>
      <c r="Y81" s="91" t="s">
        <v>301</v>
      </c>
      <c r="Z81" s="94" t="s">
        <v>237</v>
      </c>
      <c r="AB81" s="94">
        <v>6</v>
      </c>
      <c r="AJ81" s="80" t="s">
        <v>148</v>
      </c>
      <c r="AK81" s="80" t="s">
        <v>149</v>
      </c>
    </row>
    <row r="82" spans="1:37">
      <c r="A82" s="144">
        <v>45</v>
      </c>
      <c r="B82" s="145" t="s">
        <v>228</v>
      </c>
      <c r="C82" s="146" t="s">
        <v>303</v>
      </c>
      <c r="D82" s="147" t="s">
        <v>304</v>
      </c>
      <c r="E82" s="93">
        <v>3</v>
      </c>
      <c r="F82" s="94" t="s">
        <v>230</v>
      </c>
      <c r="H82" s="95">
        <f>ROUND(E82*G82,2)</f>
        <v>0</v>
      </c>
      <c r="J82" s="95">
        <f t="shared" si="4"/>
        <v>0</v>
      </c>
      <c r="K82" s="96">
        <v>2.2899999999999999E-3</v>
      </c>
      <c r="L82" s="96">
        <f t="shared" si="5"/>
        <v>6.8699999999999994E-3</v>
      </c>
      <c r="N82" s="93">
        <f t="shared" si="6"/>
        <v>0</v>
      </c>
      <c r="O82" s="94">
        <v>20</v>
      </c>
      <c r="P82" s="94" t="s">
        <v>145</v>
      </c>
      <c r="V82" s="97" t="s">
        <v>102</v>
      </c>
      <c r="W82" s="98">
        <v>4.032</v>
      </c>
      <c r="X82" s="91" t="s">
        <v>305</v>
      </c>
      <c r="Y82" s="91" t="s">
        <v>303</v>
      </c>
      <c r="Z82" s="94" t="s">
        <v>237</v>
      </c>
      <c r="AB82" s="94">
        <v>6</v>
      </c>
      <c r="AJ82" s="80" t="s">
        <v>148</v>
      </c>
      <c r="AK82" s="80" t="s">
        <v>149</v>
      </c>
    </row>
    <row r="83" spans="1:37">
      <c r="A83" s="144">
        <v>46</v>
      </c>
      <c r="B83" s="145" t="s">
        <v>228</v>
      </c>
      <c r="C83" s="146" t="s">
        <v>306</v>
      </c>
      <c r="D83" s="147" t="s">
        <v>307</v>
      </c>
      <c r="E83" s="93">
        <v>3</v>
      </c>
      <c r="F83" s="94" t="s">
        <v>230</v>
      </c>
      <c r="H83" s="95">
        <f>ROUND(E83*G83,2)</f>
        <v>0</v>
      </c>
      <c r="J83" s="95">
        <f t="shared" si="4"/>
        <v>0</v>
      </c>
      <c r="L83" s="96">
        <f t="shared" si="5"/>
        <v>0</v>
      </c>
      <c r="N83" s="93">
        <f t="shared" si="6"/>
        <v>0</v>
      </c>
      <c r="O83" s="94">
        <v>20</v>
      </c>
      <c r="P83" s="94" t="s">
        <v>145</v>
      </c>
      <c r="V83" s="97" t="s">
        <v>102</v>
      </c>
      <c r="W83" s="98">
        <v>2.13</v>
      </c>
      <c r="X83" s="91" t="s">
        <v>308</v>
      </c>
      <c r="Y83" s="91" t="s">
        <v>306</v>
      </c>
      <c r="Z83" s="94" t="s">
        <v>166</v>
      </c>
      <c r="AB83" s="94">
        <v>7</v>
      </c>
      <c r="AJ83" s="80" t="s">
        <v>148</v>
      </c>
      <c r="AK83" s="80" t="s">
        <v>149</v>
      </c>
    </row>
    <row r="84" spans="1:37">
      <c r="A84" s="144">
        <v>47</v>
      </c>
      <c r="B84" s="145" t="s">
        <v>228</v>
      </c>
      <c r="C84" s="146" t="s">
        <v>309</v>
      </c>
      <c r="D84" s="147" t="s">
        <v>310</v>
      </c>
      <c r="E84" s="93">
        <v>3</v>
      </c>
      <c r="F84" s="94" t="s">
        <v>230</v>
      </c>
      <c r="H84" s="95">
        <f>ROUND(E84*G84,2)</f>
        <v>0</v>
      </c>
      <c r="J84" s="95">
        <f t="shared" si="4"/>
        <v>0</v>
      </c>
      <c r="L84" s="96">
        <f t="shared" si="5"/>
        <v>0</v>
      </c>
      <c r="N84" s="93">
        <f t="shared" si="6"/>
        <v>0</v>
      </c>
      <c r="O84" s="94">
        <v>20</v>
      </c>
      <c r="P84" s="94" t="s">
        <v>145</v>
      </c>
      <c r="V84" s="97" t="s">
        <v>102</v>
      </c>
      <c r="W84" s="98">
        <v>2.13</v>
      </c>
      <c r="X84" s="91" t="s">
        <v>311</v>
      </c>
      <c r="Y84" s="91" t="s">
        <v>309</v>
      </c>
      <c r="Z84" s="94" t="s">
        <v>166</v>
      </c>
      <c r="AB84" s="94">
        <v>7</v>
      </c>
      <c r="AJ84" s="80" t="s">
        <v>148</v>
      </c>
      <c r="AK84" s="80" t="s">
        <v>149</v>
      </c>
    </row>
    <row r="85" spans="1:37">
      <c r="A85" s="144">
        <v>48</v>
      </c>
      <c r="B85" s="145" t="s">
        <v>212</v>
      </c>
      <c r="C85" s="146" t="s">
        <v>312</v>
      </c>
      <c r="D85" s="147" t="s">
        <v>396</v>
      </c>
      <c r="E85" s="93">
        <v>1</v>
      </c>
      <c r="F85" s="94" t="s">
        <v>230</v>
      </c>
      <c r="I85" s="95">
        <f t="shared" ref="I85:I101" si="8">ROUND(E85*G85,2)</f>
        <v>0</v>
      </c>
      <c r="J85" s="95">
        <f t="shared" si="4"/>
        <v>0</v>
      </c>
      <c r="L85" s="96">
        <f t="shared" si="5"/>
        <v>0</v>
      </c>
      <c r="N85" s="93">
        <f t="shared" si="6"/>
        <v>0</v>
      </c>
      <c r="O85" s="94">
        <v>20</v>
      </c>
      <c r="P85" s="94" t="s">
        <v>145</v>
      </c>
      <c r="V85" s="97" t="s">
        <v>95</v>
      </c>
      <c r="X85" s="91" t="s">
        <v>312</v>
      </c>
      <c r="Y85" s="91" t="s">
        <v>312</v>
      </c>
      <c r="Z85" s="94" t="s">
        <v>270</v>
      </c>
      <c r="AA85" s="91" t="s">
        <v>313</v>
      </c>
      <c r="AB85" s="94">
        <v>7</v>
      </c>
      <c r="AJ85" s="80" t="s">
        <v>217</v>
      </c>
      <c r="AK85" s="80" t="s">
        <v>149</v>
      </c>
    </row>
    <row r="86" spans="1:37">
      <c r="A86" s="144">
        <v>49</v>
      </c>
      <c r="B86" s="145" t="s">
        <v>212</v>
      </c>
      <c r="C86" s="146" t="s">
        <v>314</v>
      </c>
      <c r="D86" s="147" t="s">
        <v>397</v>
      </c>
      <c r="E86" s="93">
        <v>1</v>
      </c>
      <c r="F86" s="94" t="s">
        <v>230</v>
      </c>
      <c r="I86" s="95">
        <f t="shared" si="8"/>
        <v>0</v>
      </c>
      <c r="J86" s="95">
        <f t="shared" si="4"/>
        <v>0</v>
      </c>
      <c r="L86" s="96">
        <f t="shared" si="5"/>
        <v>0</v>
      </c>
      <c r="N86" s="93">
        <f t="shared" si="6"/>
        <v>0</v>
      </c>
      <c r="O86" s="94">
        <v>20</v>
      </c>
      <c r="P86" s="94" t="s">
        <v>145</v>
      </c>
      <c r="V86" s="97" t="s">
        <v>95</v>
      </c>
      <c r="X86" s="91" t="s">
        <v>314</v>
      </c>
      <c r="Y86" s="91" t="s">
        <v>314</v>
      </c>
      <c r="Z86" s="94" t="s">
        <v>270</v>
      </c>
      <c r="AA86" s="91" t="s">
        <v>315</v>
      </c>
      <c r="AB86" s="94">
        <v>7</v>
      </c>
      <c r="AJ86" s="80" t="s">
        <v>217</v>
      </c>
      <c r="AK86" s="80" t="s">
        <v>149</v>
      </c>
    </row>
    <row r="87" spans="1:37">
      <c r="A87" s="144">
        <v>50</v>
      </c>
      <c r="B87" s="145" t="s">
        <v>212</v>
      </c>
      <c r="C87" s="146" t="s">
        <v>316</v>
      </c>
      <c r="D87" s="147" t="s">
        <v>398</v>
      </c>
      <c r="E87" s="93">
        <v>1</v>
      </c>
      <c r="F87" s="94" t="s">
        <v>230</v>
      </c>
      <c r="I87" s="95">
        <f t="shared" si="8"/>
        <v>0</v>
      </c>
      <c r="J87" s="95">
        <f t="shared" si="4"/>
        <v>0</v>
      </c>
      <c r="L87" s="96">
        <f t="shared" si="5"/>
        <v>0</v>
      </c>
      <c r="N87" s="93">
        <f t="shared" si="6"/>
        <v>0</v>
      </c>
      <c r="O87" s="94">
        <v>20</v>
      </c>
      <c r="P87" s="94" t="s">
        <v>145</v>
      </c>
      <c r="V87" s="97" t="s">
        <v>95</v>
      </c>
      <c r="X87" s="91" t="s">
        <v>316</v>
      </c>
      <c r="Y87" s="91" t="s">
        <v>316</v>
      </c>
      <c r="Z87" s="94" t="s">
        <v>270</v>
      </c>
      <c r="AA87" s="91" t="s">
        <v>317</v>
      </c>
      <c r="AB87" s="94">
        <v>7</v>
      </c>
      <c r="AJ87" s="80" t="s">
        <v>217</v>
      </c>
      <c r="AK87" s="80" t="s">
        <v>149</v>
      </c>
    </row>
    <row r="88" spans="1:37">
      <c r="A88" s="144">
        <v>51</v>
      </c>
      <c r="B88" s="145" t="s">
        <v>212</v>
      </c>
      <c r="C88" s="146" t="s">
        <v>318</v>
      </c>
      <c r="D88" s="147" t="s">
        <v>399</v>
      </c>
      <c r="E88" s="93">
        <v>1</v>
      </c>
      <c r="F88" s="94" t="s">
        <v>230</v>
      </c>
      <c r="I88" s="95">
        <f t="shared" si="8"/>
        <v>0</v>
      </c>
      <c r="J88" s="95">
        <f t="shared" si="4"/>
        <v>0</v>
      </c>
      <c r="L88" s="96">
        <f t="shared" si="5"/>
        <v>0</v>
      </c>
      <c r="N88" s="93">
        <f t="shared" si="6"/>
        <v>0</v>
      </c>
      <c r="O88" s="94">
        <v>20</v>
      </c>
      <c r="P88" s="94" t="s">
        <v>145</v>
      </c>
      <c r="V88" s="97" t="s">
        <v>95</v>
      </c>
      <c r="X88" s="91" t="s">
        <v>318</v>
      </c>
      <c r="Y88" s="91" t="s">
        <v>318</v>
      </c>
      <c r="Z88" s="94" t="s">
        <v>270</v>
      </c>
      <c r="AA88" s="91" t="s">
        <v>319</v>
      </c>
      <c r="AB88" s="94">
        <v>7</v>
      </c>
      <c r="AJ88" s="80" t="s">
        <v>217</v>
      </c>
      <c r="AK88" s="80" t="s">
        <v>149</v>
      </c>
    </row>
    <row r="89" spans="1:37">
      <c r="A89" s="144">
        <v>52</v>
      </c>
      <c r="B89" s="145" t="s">
        <v>212</v>
      </c>
      <c r="C89" s="146" t="s">
        <v>320</v>
      </c>
      <c r="D89" s="147" t="s">
        <v>400</v>
      </c>
      <c r="E89" s="93">
        <v>3</v>
      </c>
      <c r="F89" s="94" t="s">
        <v>230</v>
      </c>
      <c r="I89" s="95">
        <f t="shared" si="8"/>
        <v>0</v>
      </c>
      <c r="J89" s="95">
        <f t="shared" si="4"/>
        <v>0</v>
      </c>
      <c r="L89" s="96">
        <f t="shared" si="5"/>
        <v>0</v>
      </c>
      <c r="N89" s="93">
        <f t="shared" si="6"/>
        <v>0</v>
      </c>
      <c r="O89" s="94">
        <v>20</v>
      </c>
      <c r="P89" s="94" t="s">
        <v>145</v>
      </c>
      <c r="V89" s="97" t="s">
        <v>95</v>
      </c>
      <c r="X89" s="91" t="s">
        <v>320</v>
      </c>
      <c r="Y89" s="91" t="s">
        <v>320</v>
      </c>
      <c r="Z89" s="94" t="s">
        <v>270</v>
      </c>
      <c r="AA89" s="91" t="s">
        <v>321</v>
      </c>
      <c r="AB89" s="94">
        <v>7</v>
      </c>
      <c r="AJ89" s="80" t="s">
        <v>217</v>
      </c>
      <c r="AK89" s="80" t="s">
        <v>149</v>
      </c>
    </row>
    <row r="90" spans="1:37">
      <c r="A90" s="144">
        <v>53</v>
      </c>
      <c r="B90" s="145" t="s">
        <v>212</v>
      </c>
      <c r="C90" s="146" t="s">
        <v>322</v>
      </c>
      <c r="D90" s="147" t="s">
        <v>401</v>
      </c>
      <c r="E90" s="93">
        <v>3</v>
      </c>
      <c r="F90" s="94" t="s">
        <v>230</v>
      </c>
      <c r="I90" s="95">
        <f t="shared" si="8"/>
        <v>0</v>
      </c>
      <c r="J90" s="95">
        <f t="shared" si="4"/>
        <v>0</v>
      </c>
      <c r="L90" s="96">
        <f t="shared" si="5"/>
        <v>0</v>
      </c>
      <c r="N90" s="93">
        <f t="shared" si="6"/>
        <v>0</v>
      </c>
      <c r="O90" s="94">
        <v>20</v>
      </c>
      <c r="P90" s="94" t="s">
        <v>145</v>
      </c>
      <c r="V90" s="97" t="s">
        <v>95</v>
      </c>
      <c r="X90" s="91" t="s">
        <v>322</v>
      </c>
      <c r="Y90" s="91" t="s">
        <v>322</v>
      </c>
      <c r="Z90" s="94" t="s">
        <v>270</v>
      </c>
      <c r="AA90" s="91" t="s">
        <v>323</v>
      </c>
      <c r="AB90" s="94">
        <v>7</v>
      </c>
      <c r="AJ90" s="80" t="s">
        <v>217</v>
      </c>
      <c r="AK90" s="80" t="s">
        <v>149</v>
      </c>
    </row>
    <row r="91" spans="1:37">
      <c r="A91" s="144">
        <v>54</v>
      </c>
      <c r="B91" s="145" t="s">
        <v>212</v>
      </c>
      <c r="C91" s="146" t="s">
        <v>324</v>
      </c>
      <c r="D91" s="147" t="s">
        <v>402</v>
      </c>
      <c r="E91" s="93">
        <v>3</v>
      </c>
      <c r="F91" s="94" t="s">
        <v>230</v>
      </c>
      <c r="I91" s="95">
        <f t="shared" si="8"/>
        <v>0</v>
      </c>
      <c r="J91" s="95">
        <f t="shared" si="4"/>
        <v>0</v>
      </c>
      <c r="L91" s="96">
        <f t="shared" si="5"/>
        <v>0</v>
      </c>
      <c r="N91" s="93">
        <f t="shared" si="6"/>
        <v>0</v>
      </c>
      <c r="O91" s="94">
        <v>20</v>
      </c>
      <c r="P91" s="94" t="s">
        <v>145</v>
      </c>
      <c r="V91" s="97" t="s">
        <v>95</v>
      </c>
      <c r="X91" s="91" t="s">
        <v>324</v>
      </c>
      <c r="Y91" s="91" t="s">
        <v>324</v>
      </c>
      <c r="Z91" s="94" t="s">
        <v>270</v>
      </c>
      <c r="AA91" s="91" t="s">
        <v>325</v>
      </c>
      <c r="AB91" s="94">
        <v>7</v>
      </c>
      <c r="AJ91" s="80" t="s">
        <v>217</v>
      </c>
      <c r="AK91" s="80" t="s">
        <v>149</v>
      </c>
    </row>
    <row r="92" spans="1:37">
      <c r="A92" s="144">
        <v>55</v>
      </c>
      <c r="B92" s="145" t="s">
        <v>212</v>
      </c>
      <c r="C92" s="146" t="s">
        <v>326</v>
      </c>
      <c r="D92" s="147" t="s">
        <v>327</v>
      </c>
      <c r="E92" s="93">
        <v>3</v>
      </c>
      <c r="F92" s="94" t="s">
        <v>230</v>
      </c>
      <c r="I92" s="95">
        <f t="shared" si="8"/>
        <v>0</v>
      </c>
      <c r="J92" s="95">
        <f t="shared" si="4"/>
        <v>0</v>
      </c>
      <c r="L92" s="96">
        <f t="shared" si="5"/>
        <v>0</v>
      </c>
      <c r="N92" s="93">
        <f t="shared" si="6"/>
        <v>0</v>
      </c>
      <c r="O92" s="94">
        <v>20</v>
      </c>
      <c r="P92" s="94" t="s">
        <v>145</v>
      </c>
      <c r="V92" s="97" t="s">
        <v>95</v>
      </c>
      <c r="X92" s="91" t="s">
        <v>326</v>
      </c>
      <c r="Y92" s="91" t="s">
        <v>326</v>
      </c>
      <c r="Z92" s="94" t="s">
        <v>270</v>
      </c>
      <c r="AA92" s="91" t="s">
        <v>328</v>
      </c>
      <c r="AB92" s="94">
        <v>7</v>
      </c>
      <c r="AJ92" s="80" t="s">
        <v>217</v>
      </c>
      <c r="AK92" s="80" t="s">
        <v>149</v>
      </c>
    </row>
    <row r="93" spans="1:37">
      <c r="A93" s="144">
        <v>56</v>
      </c>
      <c r="B93" s="145" t="s">
        <v>212</v>
      </c>
      <c r="C93" s="146" t="s">
        <v>329</v>
      </c>
      <c r="D93" s="147" t="s">
        <v>330</v>
      </c>
      <c r="E93" s="93">
        <v>3</v>
      </c>
      <c r="F93" s="94" t="s">
        <v>230</v>
      </c>
      <c r="I93" s="95">
        <f t="shared" si="8"/>
        <v>0</v>
      </c>
      <c r="J93" s="95">
        <f t="shared" si="4"/>
        <v>0</v>
      </c>
      <c r="L93" s="96">
        <f t="shared" si="5"/>
        <v>0</v>
      </c>
      <c r="N93" s="93">
        <f t="shared" si="6"/>
        <v>0</v>
      </c>
      <c r="O93" s="94">
        <v>20</v>
      </c>
      <c r="P93" s="94" t="s">
        <v>145</v>
      </c>
      <c r="V93" s="97" t="s">
        <v>95</v>
      </c>
      <c r="X93" s="91" t="s">
        <v>329</v>
      </c>
      <c r="Y93" s="91" t="s">
        <v>329</v>
      </c>
      <c r="Z93" s="94" t="s">
        <v>270</v>
      </c>
      <c r="AA93" s="91" t="s">
        <v>331</v>
      </c>
      <c r="AB93" s="94">
        <v>7</v>
      </c>
      <c r="AJ93" s="80" t="s">
        <v>217</v>
      </c>
      <c r="AK93" s="80" t="s">
        <v>149</v>
      </c>
    </row>
    <row r="94" spans="1:37">
      <c r="A94" s="144">
        <v>57</v>
      </c>
      <c r="B94" s="145" t="s">
        <v>212</v>
      </c>
      <c r="C94" s="146" t="s">
        <v>332</v>
      </c>
      <c r="D94" s="147" t="s">
        <v>333</v>
      </c>
      <c r="E94" s="93">
        <v>3</v>
      </c>
      <c r="F94" s="94" t="s">
        <v>230</v>
      </c>
      <c r="I94" s="95">
        <f t="shared" si="8"/>
        <v>0</v>
      </c>
      <c r="J94" s="95">
        <f t="shared" si="4"/>
        <v>0</v>
      </c>
      <c r="L94" s="96">
        <f t="shared" si="5"/>
        <v>0</v>
      </c>
      <c r="N94" s="93">
        <f t="shared" si="6"/>
        <v>0</v>
      </c>
      <c r="O94" s="94">
        <v>20</v>
      </c>
      <c r="P94" s="94" t="s">
        <v>145</v>
      </c>
      <c r="V94" s="97" t="s">
        <v>95</v>
      </c>
      <c r="X94" s="91" t="s">
        <v>332</v>
      </c>
      <c r="Y94" s="91" t="s">
        <v>332</v>
      </c>
      <c r="Z94" s="94" t="s">
        <v>270</v>
      </c>
      <c r="AA94" s="91" t="s">
        <v>334</v>
      </c>
      <c r="AB94" s="94">
        <v>7</v>
      </c>
      <c r="AJ94" s="80" t="s">
        <v>217</v>
      </c>
      <c r="AK94" s="80" t="s">
        <v>149</v>
      </c>
    </row>
    <row r="95" spans="1:37">
      <c r="A95" s="144">
        <v>58</v>
      </c>
      <c r="B95" s="145" t="s">
        <v>212</v>
      </c>
      <c r="C95" s="146" t="s">
        <v>335</v>
      </c>
      <c r="D95" s="147" t="s">
        <v>336</v>
      </c>
      <c r="E95" s="93">
        <v>3</v>
      </c>
      <c r="F95" s="94" t="s">
        <v>230</v>
      </c>
      <c r="I95" s="95">
        <f t="shared" si="8"/>
        <v>0</v>
      </c>
      <c r="J95" s="95">
        <f t="shared" si="4"/>
        <v>0</v>
      </c>
      <c r="L95" s="96">
        <f t="shared" si="5"/>
        <v>0</v>
      </c>
      <c r="N95" s="93">
        <f t="shared" si="6"/>
        <v>0</v>
      </c>
      <c r="O95" s="94">
        <v>20</v>
      </c>
      <c r="P95" s="94" t="s">
        <v>145</v>
      </c>
      <c r="V95" s="97" t="s">
        <v>95</v>
      </c>
      <c r="X95" s="91" t="s">
        <v>335</v>
      </c>
      <c r="Y95" s="91" t="s">
        <v>335</v>
      </c>
      <c r="Z95" s="94" t="s">
        <v>270</v>
      </c>
      <c r="AA95" s="91" t="s">
        <v>337</v>
      </c>
      <c r="AB95" s="94">
        <v>7</v>
      </c>
      <c r="AJ95" s="80" t="s">
        <v>217</v>
      </c>
      <c r="AK95" s="80" t="s">
        <v>149</v>
      </c>
    </row>
    <row r="96" spans="1:37">
      <c r="A96" s="144">
        <v>59</v>
      </c>
      <c r="B96" s="145" t="s">
        <v>212</v>
      </c>
      <c r="C96" s="146" t="s">
        <v>338</v>
      </c>
      <c r="D96" s="147" t="s">
        <v>391</v>
      </c>
      <c r="E96" s="93">
        <v>3</v>
      </c>
      <c r="F96" s="94" t="s">
        <v>230</v>
      </c>
      <c r="I96" s="95">
        <f t="shared" si="8"/>
        <v>0</v>
      </c>
      <c r="J96" s="95">
        <f t="shared" si="4"/>
        <v>0</v>
      </c>
      <c r="K96" s="96">
        <v>4.6100000000000004E-3</v>
      </c>
      <c r="L96" s="96">
        <f t="shared" si="5"/>
        <v>1.3830000000000002E-2</v>
      </c>
      <c r="N96" s="93">
        <f t="shared" si="6"/>
        <v>0</v>
      </c>
      <c r="O96" s="94">
        <v>20</v>
      </c>
      <c r="P96" s="94" t="s">
        <v>145</v>
      </c>
      <c r="V96" s="97" t="s">
        <v>95</v>
      </c>
      <c r="X96" s="91" t="s">
        <v>338</v>
      </c>
      <c r="Y96" s="91" t="s">
        <v>338</v>
      </c>
      <c r="Z96" s="94" t="s">
        <v>270</v>
      </c>
      <c r="AA96" s="91" t="s">
        <v>339</v>
      </c>
      <c r="AB96" s="94">
        <v>7</v>
      </c>
      <c r="AJ96" s="80" t="s">
        <v>217</v>
      </c>
      <c r="AK96" s="80" t="s">
        <v>149</v>
      </c>
    </row>
    <row r="97" spans="1:37">
      <c r="A97" s="144">
        <v>60</v>
      </c>
      <c r="B97" s="145" t="s">
        <v>212</v>
      </c>
      <c r="C97" s="146" t="s">
        <v>340</v>
      </c>
      <c r="D97" s="147" t="s">
        <v>392</v>
      </c>
      <c r="E97" s="93">
        <v>3</v>
      </c>
      <c r="F97" s="94" t="s">
        <v>230</v>
      </c>
      <c r="I97" s="95">
        <f t="shared" si="8"/>
        <v>0</v>
      </c>
      <c r="J97" s="95">
        <f t="shared" si="4"/>
        <v>0</v>
      </c>
      <c r="K97" s="96">
        <v>5.5E-2</v>
      </c>
      <c r="L97" s="96">
        <f t="shared" si="5"/>
        <v>0.16500000000000001</v>
      </c>
      <c r="N97" s="93">
        <f t="shared" si="6"/>
        <v>0</v>
      </c>
      <c r="O97" s="94">
        <v>20</v>
      </c>
      <c r="P97" s="94" t="s">
        <v>145</v>
      </c>
      <c r="V97" s="97" t="s">
        <v>95</v>
      </c>
      <c r="X97" s="91" t="s">
        <v>340</v>
      </c>
      <c r="Y97" s="91" t="s">
        <v>340</v>
      </c>
      <c r="Z97" s="94" t="s">
        <v>341</v>
      </c>
      <c r="AA97" s="91" t="s">
        <v>145</v>
      </c>
      <c r="AB97" s="94">
        <v>7</v>
      </c>
      <c r="AJ97" s="80" t="s">
        <v>217</v>
      </c>
      <c r="AK97" s="80" t="s">
        <v>149</v>
      </c>
    </row>
    <row r="98" spans="1:37">
      <c r="A98" s="144">
        <v>61</v>
      </c>
      <c r="B98" s="145" t="s">
        <v>212</v>
      </c>
      <c r="C98" s="146" t="s">
        <v>342</v>
      </c>
      <c r="D98" s="147" t="s">
        <v>343</v>
      </c>
      <c r="E98" s="93">
        <v>1</v>
      </c>
      <c r="F98" s="94" t="s">
        <v>230</v>
      </c>
      <c r="I98" s="95">
        <f t="shared" si="8"/>
        <v>0</v>
      </c>
      <c r="J98" s="95">
        <f t="shared" si="4"/>
        <v>0</v>
      </c>
      <c r="K98" s="96">
        <v>0.254</v>
      </c>
      <c r="L98" s="96">
        <f t="shared" si="5"/>
        <v>0.254</v>
      </c>
      <c r="N98" s="93">
        <f t="shared" si="6"/>
        <v>0</v>
      </c>
      <c r="O98" s="94">
        <v>20</v>
      </c>
      <c r="P98" s="94" t="s">
        <v>145</v>
      </c>
      <c r="V98" s="97" t="s">
        <v>95</v>
      </c>
      <c r="X98" s="91" t="s">
        <v>342</v>
      </c>
      <c r="Y98" s="91" t="s">
        <v>342</v>
      </c>
      <c r="Z98" s="94" t="s">
        <v>344</v>
      </c>
      <c r="AA98" s="91" t="s">
        <v>145</v>
      </c>
      <c r="AB98" s="94">
        <v>7</v>
      </c>
      <c r="AJ98" s="80" t="s">
        <v>217</v>
      </c>
      <c r="AK98" s="80" t="s">
        <v>149</v>
      </c>
    </row>
    <row r="99" spans="1:37">
      <c r="A99" s="144">
        <v>62</v>
      </c>
      <c r="B99" s="145" t="s">
        <v>212</v>
      </c>
      <c r="C99" s="146" t="s">
        <v>345</v>
      </c>
      <c r="D99" s="147" t="s">
        <v>346</v>
      </c>
      <c r="E99" s="93">
        <v>1</v>
      </c>
      <c r="F99" s="94" t="s">
        <v>230</v>
      </c>
      <c r="I99" s="95">
        <f t="shared" si="8"/>
        <v>0</v>
      </c>
      <c r="J99" s="95">
        <f t="shared" si="4"/>
        <v>0</v>
      </c>
      <c r="K99" s="96">
        <v>0.58899999999999997</v>
      </c>
      <c r="L99" s="96">
        <f t="shared" si="5"/>
        <v>0.58899999999999997</v>
      </c>
      <c r="N99" s="93">
        <f t="shared" si="6"/>
        <v>0</v>
      </c>
      <c r="O99" s="94">
        <v>20</v>
      </c>
      <c r="P99" s="94" t="s">
        <v>145</v>
      </c>
      <c r="V99" s="97" t="s">
        <v>95</v>
      </c>
      <c r="X99" s="91" t="s">
        <v>345</v>
      </c>
      <c r="Y99" s="91" t="s">
        <v>345</v>
      </c>
      <c r="Z99" s="94" t="s">
        <v>344</v>
      </c>
      <c r="AA99" s="91" t="s">
        <v>145</v>
      </c>
      <c r="AB99" s="94">
        <v>7</v>
      </c>
      <c r="AJ99" s="80" t="s">
        <v>217</v>
      </c>
      <c r="AK99" s="80" t="s">
        <v>149</v>
      </c>
    </row>
    <row r="100" spans="1:37">
      <c r="A100" s="144">
        <v>63</v>
      </c>
      <c r="B100" s="145" t="s">
        <v>212</v>
      </c>
      <c r="C100" s="146" t="s">
        <v>347</v>
      </c>
      <c r="D100" s="147" t="s">
        <v>348</v>
      </c>
      <c r="E100" s="93">
        <v>1</v>
      </c>
      <c r="F100" s="94" t="s">
        <v>230</v>
      </c>
      <c r="I100" s="95">
        <f t="shared" si="8"/>
        <v>0</v>
      </c>
      <c r="J100" s="95">
        <f t="shared" si="4"/>
        <v>0</v>
      </c>
      <c r="K100" s="96">
        <v>9.7000000000000003E-2</v>
      </c>
      <c r="L100" s="96">
        <f t="shared" si="5"/>
        <v>9.7000000000000003E-2</v>
      </c>
      <c r="N100" s="93">
        <f t="shared" si="6"/>
        <v>0</v>
      </c>
      <c r="O100" s="94">
        <v>20</v>
      </c>
      <c r="P100" s="94" t="s">
        <v>145</v>
      </c>
      <c r="V100" s="97" t="s">
        <v>95</v>
      </c>
      <c r="X100" s="91" t="s">
        <v>347</v>
      </c>
      <c r="Y100" s="91" t="s">
        <v>347</v>
      </c>
      <c r="Z100" s="94" t="s">
        <v>166</v>
      </c>
      <c r="AA100" s="91" t="s">
        <v>145</v>
      </c>
      <c r="AB100" s="94">
        <v>7</v>
      </c>
      <c r="AJ100" s="80" t="s">
        <v>217</v>
      </c>
      <c r="AK100" s="80" t="s">
        <v>149</v>
      </c>
    </row>
    <row r="101" spans="1:37">
      <c r="A101" s="144">
        <v>64</v>
      </c>
      <c r="B101" s="145" t="s">
        <v>212</v>
      </c>
      <c r="C101" s="146" t="s">
        <v>349</v>
      </c>
      <c r="D101" s="147" t="s">
        <v>350</v>
      </c>
      <c r="E101" s="93">
        <v>1</v>
      </c>
      <c r="F101" s="94" t="s">
        <v>393</v>
      </c>
      <c r="I101" s="95">
        <f t="shared" si="8"/>
        <v>0</v>
      </c>
      <c r="J101" s="95">
        <f t="shared" si="4"/>
        <v>0</v>
      </c>
      <c r="K101" s="96">
        <v>7.5</v>
      </c>
      <c r="L101" s="96">
        <f t="shared" si="5"/>
        <v>7.5</v>
      </c>
      <c r="N101" s="93">
        <f t="shared" si="6"/>
        <v>0</v>
      </c>
      <c r="O101" s="94">
        <v>20</v>
      </c>
      <c r="P101" s="94" t="s">
        <v>145</v>
      </c>
      <c r="V101" s="97" t="s">
        <v>95</v>
      </c>
      <c r="X101" s="91" t="s">
        <v>349</v>
      </c>
      <c r="Y101" s="91" t="s">
        <v>349</v>
      </c>
      <c r="Z101" s="94" t="s">
        <v>166</v>
      </c>
      <c r="AA101" s="91" t="s">
        <v>145</v>
      </c>
      <c r="AB101" s="94">
        <v>8</v>
      </c>
      <c r="AJ101" s="80" t="s">
        <v>217</v>
      </c>
      <c r="AK101" s="80" t="s">
        <v>149</v>
      </c>
    </row>
    <row r="102" spans="1:37">
      <c r="A102" s="144">
        <v>65</v>
      </c>
      <c r="B102" s="145" t="s">
        <v>228</v>
      </c>
      <c r="C102" s="146" t="s">
        <v>351</v>
      </c>
      <c r="D102" s="147" t="s">
        <v>352</v>
      </c>
      <c r="E102" s="93">
        <v>3</v>
      </c>
      <c r="F102" s="94" t="s">
        <v>230</v>
      </c>
      <c r="H102" s="95">
        <f>ROUND(E102*G102,2)</f>
        <v>0</v>
      </c>
      <c r="J102" s="95">
        <f t="shared" si="4"/>
        <v>0</v>
      </c>
      <c r="K102" s="96">
        <v>4.6800000000000001E-3</v>
      </c>
      <c r="L102" s="96">
        <f t="shared" si="5"/>
        <v>1.404E-2</v>
      </c>
      <c r="N102" s="93">
        <f t="shared" si="6"/>
        <v>0</v>
      </c>
      <c r="O102" s="94">
        <v>20</v>
      </c>
      <c r="P102" s="94" t="s">
        <v>145</v>
      </c>
      <c r="V102" s="97" t="s">
        <v>102</v>
      </c>
      <c r="W102" s="98">
        <v>1.788</v>
      </c>
      <c r="X102" s="91" t="s">
        <v>353</v>
      </c>
      <c r="Y102" s="91" t="s">
        <v>351</v>
      </c>
      <c r="Z102" s="94" t="s">
        <v>237</v>
      </c>
      <c r="AB102" s="94">
        <v>5</v>
      </c>
      <c r="AJ102" s="80" t="s">
        <v>148</v>
      </c>
      <c r="AK102" s="80" t="s">
        <v>149</v>
      </c>
    </row>
    <row r="103" spans="1:37">
      <c r="A103" s="144">
        <v>66</v>
      </c>
      <c r="B103" s="145" t="s">
        <v>228</v>
      </c>
      <c r="C103" s="146" t="s">
        <v>354</v>
      </c>
      <c r="D103" s="147" t="s">
        <v>355</v>
      </c>
      <c r="E103" s="93">
        <v>1</v>
      </c>
      <c r="F103" s="94" t="s">
        <v>230</v>
      </c>
      <c r="H103" s="95">
        <f>ROUND(E103*G103,2)</f>
        <v>0</v>
      </c>
      <c r="J103" s="95">
        <f t="shared" si="4"/>
        <v>0</v>
      </c>
      <c r="K103" s="96">
        <v>7.0200000000000002E-3</v>
      </c>
      <c r="L103" s="96">
        <f t="shared" si="5"/>
        <v>7.0200000000000002E-3</v>
      </c>
      <c r="N103" s="93">
        <f t="shared" si="6"/>
        <v>0</v>
      </c>
      <c r="O103" s="94">
        <v>20</v>
      </c>
      <c r="P103" s="94" t="s">
        <v>145</v>
      </c>
      <c r="V103" s="97" t="s">
        <v>102</v>
      </c>
      <c r="W103" s="98">
        <v>0.99199999999999999</v>
      </c>
      <c r="X103" s="91" t="s">
        <v>356</v>
      </c>
      <c r="Y103" s="91" t="s">
        <v>354</v>
      </c>
      <c r="Z103" s="94" t="s">
        <v>237</v>
      </c>
      <c r="AB103" s="94">
        <v>6</v>
      </c>
      <c r="AJ103" s="80" t="s">
        <v>148</v>
      </c>
      <c r="AK103" s="80" t="s">
        <v>149</v>
      </c>
    </row>
    <row r="104" spans="1:37">
      <c r="A104" s="144">
        <v>67</v>
      </c>
      <c r="B104" s="145" t="s">
        <v>228</v>
      </c>
      <c r="C104" s="146" t="s">
        <v>357</v>
      </c>
      <c r="D104" s="147" t="s">
        <v>358</v>
      </c>
      <c r="E104" s="93">
        <v>3</v>
      </c>
      <c r="F104" s="94" t="s">
        <v>230</v>
      </c>
      <c r="H104" s="95">
        <f>ROUND(E104*G104,2)</f>
        <v>0</v>
      </c>
      <c r="J104" s="95">
        <f t="shared" si="4"/>
        <v>0</v>
      </c>
      <c r="K104" s="96">
        <v>9.3600000000000003E-3</v>
      </c>
      <c r="L104" s="96">
        <f t="shared" si="5"/>
        <v>2.8080000000000001E-2</v>
      </c>
      <c r="N104" s="93">
        <f t="shared" si="6"/>
        <v>0</v>
      </c>
      <c r="O104" s="94">
        <v>20</v>
      </c>
      <c r="P104" s="94" t="s">
        <v>145</v>
      </c>
      <c r="V104" s="97" t="s">
        <v>102</v>
      </c>
      <c r="W104" s="98">
        <v>3.552</v>
      </c>
      <c r="X104" s="91" t="s">
        <v>359</v>
      </c>
      <c r="Y104" s="91" t="s">
        <v>357</v>
      </c>
      <c r="Z104" s="94" t="s">
        <v>237</v>
      </c>
      <c r="AB104" s="94">
        <v>6</v>
      </c>
      <c r="AJ104" s="80" t="s">
        <v>148</v>
      </c>
      <c r="AK104" s="80" t="s">
        <v>149</v>
      </c>
    </row>
    <row r="105" spans="1:37">
      <c r="A105" s="144">
        <v>68</v>
      </c>
      <c r="B105" s="145" t="s">
        <v>228</v>
      </c>
      <c r="C105" s="146" t="s">
        <v>360</v>
      </c>
      <c r="D105" s="147" t="s">
        <v>361</v>
      </c>
      <c r="E105" s="93">
        <v>0.12</v>
      </c>
      <c r="F105" s="94" t="s">
        <v>161</v>
      </c>
      <c r="H105" s="95">
        <f>ROUND(E105*G105,2)</f>
        <v>0</v>
      </c>
      <c r="J105" s="95">
        <f t="shared" si="4"/>
        <v>0</v>
      </c>
      <c r="K105" s="96">
        <v>2.4364699999999999</v>
      </c>
      <c r="L105" s="96">
        <f t="shared" si="5"/>
        <v>0.29237639999999998</v>
      </c>
      <c r="N105" s="93">
        <f t="shared" si="6"/>
        <v>0</v>
      </c>
      <c r="O105" s="94">
        <v>20</v>
      </c>
      <c r="P105" s="94" t="s">
        <v>145</v>
      </c>
      <c r="V105" s="97" t="s">
        <v>102</v>
      </c>
      <c r="W105" s="98">
        <v>0.14399999999999999</v>
      </c>
      <c r="X105" s="91" t="s">
        <v>362</v>
      </c>
      <c r="Y105" s="91" t="s">
        <v>360</v>
      </c>
      <c r="Z105" s="94" t="s">
        <v>237</v>
      </c>
      <c r="AB105" s="94">
        <v>6</v>
      </c>
      <c r="AJ105" s="80" t="s">
        <v>148</v>
      </c>
      <c r="AK105" s="80" t="s">
        <v>149</v>
      </c>
    </row>
    <row r="106" spans="1:37">
      <c r="A106" s="144">
        <v>69</v>
      </c>
      <c r="B106" s="145" t="s">
        <v>228</v>
      </c>
      <c r="C106" s="146" t="s">
        <v>363</v>
      </c>
      <c r="D106" s="147" t="s">
        <v>364</v>
      </c>
      <c r="E106" s="93">
        <v>1</v>
      </c>
      <c r="F106" s="94" t="s">
        <v>243</v>
      </c>
      <c r="H106" s="95">
        <f>ROUND(E106*G106,2)</f>
        <v>0</v>
      </c>
      <c r="J106" s="95">
        <f t="shared" si="4"/>
        <v>0</v>
      </c>
      <c r="K106" s="96">
        <v>5.1999999999999995E-4</v>
      </c>
      <c r="L106" s="96">
        <f t="shared" si="5"/>
        <v>5.1999999999999995E-4</v>
      </c>
      <c r="N106" s="93">
        <f t="shared" si="6"/>
        <v>0</v>
      </c>
      <c r="O106" s="94">
        <v>20</v>
      </c>
      <c r="P106" s="94" t="s">
        <v>145</v>
      </c>
      <c r="V106" s="97" t="s">
        <v>102</v>
      </c>
      <c r="W106" s="98">
        <v>0.95199999999999996</v>
      </c>
      <c r="X106" s="91" t="s">
        <v>365</v>
      </c>
      <c r="Y106" s="91" t="s">
        <v>363</v>
      </c>
      <c r="Z106" s="94" t="s">
        <v>237</v>
      </c>
      <c r="AB106" s="94">
        <v>6</v>
      </c>
      <c r="AJ106" s="80" t="s">
        <v>148</v>
      </c>
      <c r="AK106" s="80" t="s">
        <v>149</v>
      </c>
    </row>
    <row r="107" spans="1:37">
      <c r="A107" s="144"/>
      <c r="B107" s="145"/>
      <c r="C107" s="146"/>
      <c r="D107" s="149" t="s">
        <v>366</v>
      </c>
      <c r="E107" s="141">
        <f>J107</f>
        <v>0</v>
      </c>
      <c r="H107" s="141">
        <f>SUM(H64:H106)</f>
        <v>0</v>
      </c>
      <c r="I107" s="141">
        <f>SUM(I64:I106)</f>
        <v>0</v>
      </c>
      <c r="J107" s="141">
        <f>SUM(J64:J106)</f>
        <v>0</v>
      </c>
      <c r="L107" s="142">
        <f>SUM(L64:L106)</f>
        <v>9.2149564000000002</v>
      </c>
      <c r="N107" s="143">
        <f>SUM(N64:N106)</f>
        <v>0</v>
      </c>
      <c r="W107" s="98">
        <f>SUM(W64:W106)</f>
        <v>34.818999999999996</v>
      </c>
    </row>
    <row r="108" spans="1:37">
      <c r="A108" s="144"/>
      <c r="B108" s="145"/>
      <c r="C108" s="146"/>
      <c r="D108" s="147"/>
    </row>
    <row r="109" spans="1:37">
      <c r="A109" s="144"/>
      <c r="B109" s="146" t="s">
        <v>367</v>
      </c>
      <c r="C109" s="146"/>
      <c r="D109" s="147"/>
    </row>
    <row r="110" spans="1:37">
      <c r="A110" s="144">
        <v>70</v>
      </c>
      <c r="B110" s="145" t="s">
        <v>141</v>
      </c>
      <c r="C110" s="146" t="s">
        <v>368</v>
      </c>
      <c r="D110" s="147" t="s">
        <v>369</v>
      </c>
      <c r="E110" s="93">
        <v>37.049999999999997</v>
      </c>
      <c r="F110" s="94" t="s">
        <v>215</v>
      </c>
      <c r="H110" s="95">
        <f>ROUND(E110*G110,2)</f>
        <v>0</v>
      </c>
      <c r="J110" s="95">
        <f>ROUND(E110*G110,2)</f>
        <v>0</v>
      </c>
      <c r="K110" s="96">
        <v>1</v>
      </c>
      <c r="L110" s="96">
        <f>E110*K110</f>
        <v>37.049999999999997</v>
      </c>
      <c r="N110" s="93">
        <f>E110*M110</f>
        <v>0</v>
      </c>
      <c r="O110" s="94">
        <v>20</v>
      </c>
      <c r="P110" s="94" t="s">
        <v>145</v>
      </c>
      <c r="V110" s="97" t="s">
        <v>102</v>
      </c>
      <c r="X110" s="91" t="s">
        <v>370</v>
      </c>
      <c r="Y110" s="91" t="s">
        <v>368</v>
      </c>
      <c r="Z110" s="94" t="s">
        <v>371</v>
      </c>
      <c r="AB110" s="94">
        <v>6</v>
      </c>
      <c r="AJ110" s="80" t="s">
        <v>148</v>
      </c>
      <c r="AK110" s="80" t="s">
        <v>149</v>
      </c>
    </row>
    <row r="111" spans="1:37">
      <c r="A111" s="144"/>
      <c r="B111" s="145"/>
      <c r="C111" s="146"/>
      <c r="D111" s="147" t="s">
        <v>372</v>
      </c>
      <c r="E111" s="134"/>
      <c r="F111" s="135"/>
      <c r="G111" s="136"/>
      <c r="H111" s="136"/>
      <c r="I111" s="136"/>
      <c r="J111" s="136"/>
      <c r="K111" s="137"/>
      <c r="L111" s="137"/>
      <c r="M111" s="134"/>
      <c r="N111" s="134"/>
      <c r="O111" s="135"/>
      <c r="P111" s="135"/>
      <c r="Q111" s="134"/>
      <c r="R111" s="134"/>
      <c r="S111" s="134"/>
      <c r="T111" s="138"/>
      <c r="U111" s="138"/>
      <c r="V111" s="138" t="s">
        <v>0</v>
      </c>
      <c r="W111" s="139"/>
      <c r="X111" s="135"/>
    </row>
    <row r="112" spans="1:37">
      <c r="A112" s="144">
        <v>71</v>
      </c>
      <c r="B112" s="145" t="s">
        <v>228</v>
      </c>
      <c r="C112" s="146" t="s">
        <v>373</v>
      </c>
      <c r="D112" s="147" t="s">
        <v>374</v>
      </c>
      <c r="E112" s="93">
        <v>97.677999999999997</v>
      </c>
      <c r="F112" s="94" t="s">
        <v>215</v>
      </c>
      <c r="H112" s="95">
        <f>ROUND(E112*G112,2)</f>
        <v>0</v>
      </c>
      <c r="J112" s="95">
        <f>ROUND(E112*G112,2)</f>
        <v>0</v>
      </c>
      <c r="L112" s="96">
        <f>E112*K112</f>
        <v>0</v>
      </c>
      <c r="N112" s="93">
        <f>E112*M112</f>
        <v>0</v>
      </c>
      <c r="O112" s="94">
        <v>20</v>
      </c>
      <c r="P112" s="94" t="s">
        <v>145</v>
      </c>
      <c r="V112" s="97" t="s">
        <v>102</v>
      </c>
      <c r="W112" s="98">
        <v>143.39099999999999</v>
      </c>
      <c r="X112" s="91" t="s">
        <v>375</v>
      </c>
      <c r="Y112" s="91" t="s">
        <v>373</v>
      </c>
      <c r="Z112" s="94" t="s">
        <v>237</v>
      </c>
      <c r="AB112" s="94">
        <v>7</v>
      </c>
      <c r="AJ112" s="80" t="s">
        <v>148</v>
      </c>
      <c r="AK112" s="80" t="s">
        <v>149</v>
      </c>
    </row>
    <row r="113" spans="1:23">
      <c r="A113" s="144"/>
      <c r="B113" s="145"/>
      <c r="C113" s="146"/>
      <c r="D113" s="149" t="s">
        <v>376</v>
      </c>
      <c r="E113" s="141">
        <f>J113</f>
        <v>0</v>
      </c>
      <c r="H113" s="141">
        <f>SUM(H109:H112)</f>
        <v>0</v>
      </c>
      <c r="I113" s="141">
        <f>SUM(I109:I112)</f>
        <v>0</v>
      </c>
      <c r="J113" s="141">
        <f>SUM(J109:J112)</f>
        <v>0</v>
      </c>
      <c r="L113" s="142">
        <f>SUM(L109:L112)</f>
        <v>37.049999999999997</v>
      </c>
      <c r="N113" s="143">
        <f>SUM(N109:N112)</f>
        <v>0</v>
      </c>
      <c r="W113" s="98">
        <f>SUM(W109:W112)</f>
        <v>143.39099999999999</v>
      </c>
    </row>
    <row r="114" spans="1:23">
      <c r="A114" s="144"/>
      <c r="B114" s="145"/>
      <c r="C114" s="146"/>
      <c r="D114" s="147"/>
    </row>
    <row r="115" spans="1:23">
      <c r="A115" s="144"/>
      <c r="B115" s="145"/>
      <c r="C115" s="146"/>
      <c r="D115" s="149" t="s">
        <v>377</v>
      </c>
      <c r="E115" s="141">
        <f>J115</f>
        <v>0</v>
      </c>
      <c r="H115" s="141">
        <f>+H44+H48+H62+H107+H113</f>
        <v>0</v>
      </c>
      <c r="I115" s="141">
        <f>+I44+I48+I62+I107+I113</f>
        <v>0</v>
      </c>
      <c r="J115" s="141">
        <f>+J44+J48+J62+J107+J113</f>
        <v>0</v>
      </c>
      <c r="L115" s="142">
        <f>+L44+L48+L62+L107+L113</f>
        <v>160.73116478000003</v>
      </c>
      <c r="N115" s="143">
        <f>+N44+N48+N62+N107+N113</f>
        <v>0</v>
      </c>
      <c r="W115" s="98">
        <f>+W44+W48+W62+W107+W113</f>
        <v>595.69100000000003</v>
      </c>
    </row>
    <row r="116" spans="1:23">
      <c r="A116" s="144"/>
      <c r="B116" s="145"/>
      <c r="C116" s="146"/>
      <c r="D116" s="147"/>
    </row>
    <row r="117" spans="1:23">
      <c r="A117" s="144"/>
      <c r="B117" s="145"/>
      <c r="C117" s="146"/>
      <c r="D117" s="150" t="s">
        <v>378</v>
      </c>
      <c r="E117" s="141">
        <f>J117</f>
        <v>0</v>
      </c>
      <c r="H117" s="141">
        <f>+H115</f>
        <v>0</v>
      </c>
      <c r="I117" s="141">
        <f>+I115</f>
        <v>0</v>
      </c>
      <c r="J117" s="141">
        <f>+J115</f>
        <v>0</v>
      </c>
      <c r="L117" s="142">
        <f>+L115</f>
        <v>160.73116478000003</v>
      </c>
      <c r="N117" s="143">
        <f>+N115</f>
        <v>0</v>
      </c>
      <c r="W117" s="98">
        <f>+W115</f>
        <v>595.69100000000003</v>
      </c>
    </row>
    <row r="118" spans="1:23">
      <c r="A118" s="144"/>
      <c r="B118" s="145"/>
      <c r="C118" s="146"/>
      <c r="D118" s="147"/>
    </row>
    <row r="119" spans="1:23">
      <c r="A119" s="144"/>
      <c r="B119" s="145"/>
      <c r="C119" s="146"/>
      <c r="D119" s="147"/>
    </row>
    <row r="120" spans="1:23">
      <c r="A120" s="144"/>
      <c r="B120" s="145"/>
      <c r="C120" s="146"/>
      <c r="D120" s="147"/>
    </row>
    <row r="121" spans="1:23">
      <c r="A121" s="144"/>
      <c r="B121" s="145"/>
      <c r="C121" s="146"/>
      <c r="D121" s="147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Rekapitulacia</vt:lpstr>
      <vt:lpstr>Prehlad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JANKO</cp:lastModifiedBy>
  <cp:revision>0</cp:revision>
  <cp:lastPrinted>2016-04-18T11:45:00Z</cp:lastPrinted>
  <dcterms:created xsi:type="dcterms:W3CDTF">1999-04-06T07:39:00Z</dcterms:created>
  <dcterms:modified xsi:type="dcterms:W3CDTF">2022-07-19T07:38:35Z</dcterms:modified>
</cp:coreProperties>
</file>