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JANKO\Desktop\ACER2\Bystré\Rekonštrukcia miestnej komunikácie\E mail\"/>
    </mc:Choice>
  </mc:AlternateContent>
  <xr:revisionPtr revIDLastSave="0" documentId="13_ncr:1_{C758B040-2A18-4A60-8EB6-E36326C044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01 - SO 01 Rekonštrukcia ..." sheetId="2" r:id="rId2"/>
  </sheets>
  <definedNames>
    <definedName name="_xlnm._FilterDatabase" localSheetId="1" hidden="1">'01 - SO 01 Rekonštrukcia ...'!$C$121:$K$166</definedName>
    <definedName name="_xlnm.Print_Titles" localSheetId="1">'01 - SO 01 Rekonštrukcia ...'!$121:$121</definedName>
    <definedName name="_xlnm.Print_Titles" localSheetId="0">'Rekapitulácia stavby'!$92:$92</definedName>
    <definedName name="_xlnm.Print_Area" localSheetId="1">'01 - SO 01 Rekonštrukcia ...'!$C$4:$J$76,'01 - SO 01 Rekonštrukcia ...'!$C$82:$J$103,'01 - SO 01 Rekonštrukcia ...'!$C$109:$J$166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66" i="2"/>
  <c r="BH166" i="2"/>
  <c r="BG166" i="2"/>
  <c r="BE166" i="2"/>
  <c r="T166" i="2"/>
  <c r="T165" i="2" s="1"/>
  <c r="R166" i="2"/>
  <c r="R165" i="2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T137" i="2" s="1"/>
  <c r="R138" i="2"/>
  <c r="R137" i="2" s="1"/>
  <c r="P138" i="2"/>
  <c r="P137" i="2" s="1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24" i="2"/>
  <c r="E24" i="2"/>
  <c r="J119" i="2" s="1"/>
  <c r="J23" i="2"/>
  <c r="J21" i="2"/>
  <c r="E21" i="2"/>
  <c r="J91" i="2" s="1"/>
  <c r="J20" i="2"/>
  <c r="J18" i="2"/>
  <c r="E18" i="2"/>
  <c r="F119" i="2" s="1"/>
  <c r="J17" i="2"/>
  <c r="J15" i="2"/>
  <c r="E15" i="2"/>
  <c r="F91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29" i="2"/>
  <c r="BK149" i="2"/>
  <c r="BK131" i="2"/>
  <c r="BK128" i="2"/>
  <c r="BK144" i="2"/>
  <c r="BK141" i="2"/>
  <c r="BK145" i="2"/>
  <c r="BK152" i="2"/>
  <c r="BK163" i="2"/>
  <c r="BK158" i="2"/>
  <c r="BK161" i="2"/>
  <c r="BK143" i="2"/>
  <c r="BK135" i="2"/>
  <c r="BK154" i="2"/>
  <c r="BK138" i="2"/>
  <c r="BK146" i="2"/>
  <c r="BK156" i="2"/>
  <c r="BK126" i="2"/>
  <c r="BK134" i="2"/>
  <c r="BK151" i="2"/>
  <c r="BK133" i="2"/>
  <c r="BK160" i="2"/>
  <c r="AS94" i="1"/>
  <c r="BK132" i="2"/>
  <c r="BK142" i="2"/>
  <c r="BK140" i="2"/>
  <c r="BK162" i="2"/>
  <c r="BK166" i="2"/>
  <c r="BK153" i="2"/>
  <c r="BK125" i="2"/>
  <c r="BK136" i="2"/>
  <c r="BK155" i="2"/>
  <c r="BK157" i="2"/>
  <c r="BK127" i="2"/>
  <c r="BK130" i="2"/>
  <c r="BK164" i="2"/>
  <c r="BK147" i="2"/>
  <c r="BK159" i="2"/>
  <c r="BK148" i="2"/>
  <c r="BK124" i="2" l="1"/>
  <c r="R139" i="2"/>
  <c r="T124" i="2"/>
  <c r="T139" i="2"/>
  <c r="BK139" i="2"/>
  <c r="T150" i="2"/>
  <c r="P124" i="2"/>
  <c r="BK150" i="2"/>
  <c r="P139" i="2"/>
  <c r="P150" i="2"/>
  <c r="R124" i="2"/>
  <c r="R150" i="2"/>
  <c r="BK137" i="2"/>
  <c r="BK165" i="2"/>
  <c r="E112" i="2"/>
  <c r="BF126" i="2"/>
  <c r="BF127" i="2"/>
  <c r="BF129" i="2"/>
  <c r="BF132" i="2"/>
  <c r="BF133" i="2"/>
  <c r="BF134" i="2"/>
  <c r="BF151" i="2"/>
  <c r="BF158" i="2"/>
  <c r="BF135" i="2"/>
  <c r="BF143" i="2"/>
  <c r="BF153" i="2"/>
  <c r="BF154" i="2"/>
  <c r="J92" i="2"/>
  <c r="F118" i="2"/>
  <c r="BF128" i="2"/>
  <c r="BF130" i="2"/>
  <c r="BF140" i="2"/>
  <c r="BF149" i="2"/>
  <c r="F92" i="2"/>
  <c r="J116" i="2"/>
  <c r="BF125" i="2"/>
  <c r="BF142" i="2"/>
  <c r="BF146" i="2"/>
  <c r="BF148" i="2"/>
  <c r="BF152" i="2"/>
  <c r="BF155" i="2"/>
  <c r="BF157" i="2"/>
  <c r="BF161" i="2"/>
  <c r="BF164" i="2"/>
  <c r="BF147" i="2"/>
  <c r="BF156" i="2"/>
  <c r="BF162" i="2"/>
  <c r="J118" i="2"/>
  <c r="BF136" i="2"/>
  <c r="BF138" i="2"/>
  <c r="BF141" i="2"/>
  <c r="BF159" i="2"/>
  <c r="BF145" i="2"/>
  <c r="BF163" i="2"/>
  <c r="BF131" i="2"/>
  <c r="BF144" i="2"/>
  <c r="BF160" i="2"/>
  <c r="BF166" i="2"/>
  <c r="F37" i="2"/>
  <c r="BD95" i="1" s="1"/>
  <c r="BD94" i="1" s="1"/>
  <c r="W33" i="1" s="1"/>
  <c r="J33" i="2"/>
  <c r="AV95" i="1" s="1"/>
  <c r="F36" i="2"/>
  <c r="BC95" i="1" s="1"/>
  <c r="BC94" i="1" s="1"/>
  <c r="AY94" i="1" s="1"/>
  <c r="F35" i="2"/>
  <c r="BB95" i="1" s="1"/>
  <c r="BB94" i="1" s="1"/>
  <c r="W31" i="1" s="1"/>
  <c r="F33" i="2"/>
  <c r="AZ95" i="1" s="1"/>
  <c r="AZ94" i="1" s="1"/>
  <c r="W29" i="1" s="1"/>
  <c r="R123" i="2" l="1"/>
  <c r="R122" i="2" s="1"/>
  <c r="T123" i="2"/>
  <c r="T122" i="2"/>
  <c r="P123" i="2"/>
  <c r="P122" i="2" s="1"/>
  <c r="AU95" i="1" s="1"/>
  <c r="AU94" i="1" s="1"/>
  <c r="BK123" i="2"/>
  <c r="AW95" i="1"/>
  <c r="AT95" i="1" s="1"/>
  <c r="AX94" i="1"/>
  <c r="W32" i="1"/>
  <c r="AV94" i="1"/>
  <c r="AK29" i="1" s="1"/>
  <c r="BA95" i="1"/>
  <c r="BA94" i="1" s="1"/>
  <c r="AW94" i="1" s="1"/>
  <c r="BK122" i="2" l="1"/>
  <c r="AT94" i="1"/>
</calcChain>
</file>

<file path=xl/sharedStrings.xml><?xml version="1.0" encoding="utf-8"?>
<sst xmlns="http://schemas.openxmlformats.org/spreadsheetml/2006/main" count="816" uniqueCount="271">
  <si>
    <t>Export Komplet</t>
  </si>
  <si>
    <t/>
  </si>
  <si>
    <t>2.0</t>
  </si>
  <si>
    <t>False</t>
  </si>
  <si>
    <t>{790ce168-1bba-4abd-8a73-0a29eca43bd2}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</si>
  <si>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</si>
  <si>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</si>
  <si>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</si>
  <si>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</si>
  <si>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</si>
  <si>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</si>
  <si>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</si>
  <si>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</si>
  <si>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Rekonštrukcia miestnej komunikácie v obci Bystré - ul. Šarišská</t>
  </si>
  <si>
    <t>JKSO:</t>
  </si>
  <si>
    <t>KS:</t>
  </si>
  <si>
    <t>Miesto:</t>
  </si>
  <si>
    <t xml:space="preserve"> </t>
  </si>
  <si>
    <t>Dátum:</t>
  </si>
  <si>
    <t>7.7.2022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</si>
  <si>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</si>
  <si>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</si>
  <si>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</si>
  <si>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</si>
  <si>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</si>
  <si>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</si>
  <si>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</si>
  <si>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</si>
  <si>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</si>
  <si>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</si>
  <si>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</si>
  <si>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</si>
  <si>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</si>
  <si>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</si>
  <si>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</si>
  <si>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</si>
  <si>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</si>
  <si>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</si>
  <si>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</si>
  <si>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</si>
  <si>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</si>
  <si>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</si>
  <si>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</si>
  <si>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</si>
  <si>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</si>
  <si>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</si>
  <si>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</si>
  <si>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</si>
  <si>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</si>
  <si>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</si>
  <si>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</si>
  <si>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</si>
  <si>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</si>
  <si>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</si>
  <si>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</si>
  <si>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</si>
  <si>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</si>
  <si>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</si>
  <si>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</si>
  <si>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</si>
  <si>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</si>
  <si>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</si>
  <si>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</si>
  <si>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</si>
  <si>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</si>
  <si>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</si>
  <si>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</si>
  <si>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</si>
  <si>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</si>
  <si>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</si>
  <si>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</si>
  <si>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</si>
  <si>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</si>
  <si>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</si>
  <si>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Rekonštrukcia miestnej komunikácie</t>
  </si>
  <si>
    <t>STA</t>
  </si>
  <si>
    <t>1</t>
  </si>
  <si>
    <t>{8df15be8-c208-4326-ac7b-d813ec6f6b9d}</t>
  </si>
  <si>
    <t>Objekt:</t>
  </si>
  <si>
    <t>01 - SO 01 Rekonštrukcia miestnej komunikácie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</si>
  <si>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</si>
  <si>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</si>
  <si>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</si>
  <si>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</si>
  <si>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</si>
  <si>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</si>
  <si>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</si>
  <si>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</si>
  <si>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PRÁCE</t>
  </si>
  <si>
    <t xml:space="preserve">    99 - Presun hmôt HSV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</si>
  <si>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</si>
  <si>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</si>
  <si>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</si>
  <si>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</si>
  <si>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</si>
  <si>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</si>
  <si>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</si>
  <si>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</si>
  <si>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</si>
  <si>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</si>
  <si>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</si>
  <si>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</si>
  <si>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</si>
  <si>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</si>
  <si>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</si>
  <si>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</si>
  <si>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113152120.S</t>
  </si>
  <si>
    <t>Frézovanie asf. podkladu alebo krytu bez prek., plochy do 500 m2, pruh š. do 0,5 m, hr. 40 mm  0,100 t</t>
  </si>
  <si>
    <t>m2</t>
  </si>
  <si>
    <t>4</t>
  </si>
  <si>
    <t>2</t>
  </si>
  <si>
    <t>1174283760</t>
  </si>
  <si>
    <t>113206111.S</t>
  </si>
  <si>
    <t>Vytrhanie obrúb betónových, s vybúraním lôžka, z krajníkov alebo obrubníkov stojatých,  -0,14500t</t>
  </si>
  <si>
    <t>m</t>
  </si>
  <si>
    <t>-1354750321</t>
  </si>
  <si>
    <t>3</t>
  </si>
  <si>
    <t>113208111.S</t>
  </si>
  <si>
    <t>Vytrhanie obrúb betonových, s vybúraním lôžka, záhonových, chodníkových  -0,04000t</t>
  </si>
  <si>
    <t>550554108</t>
  </si>
  <si>
    <t>121101111.S</t>
  </si>
  <si>
    <t>Odstránenie ornice s vodor. premiestn. na hromady, so zložením na vzdialenosť do 100 m a do 100m3</t>
  </si>
  <si>
    <t>m3</t>
  </si>
  <si>
    <t>-2043415083</t>
  </si>
  <si>
    <t>5</t>
  </si>
  <si>
    <t>131201101.S</t>
  </si>
  <si>
    <t>Výkop nezapaženej jamy v hornine 3, do 100 m3</t>
  </si>
  <si>
    <t>1843209188</t>
  </si>
  <si>
    <t>6</t>
  </si>
  <si>
    <t>132201101.S</t>
  </si>
  <si>
    <t>Výkop ryhy do šírky 600 mm v horn.3 do 100 m3</t>
  </si>
  <si>
    <t>-404609961</t>
  </si>
  <si>
    <t>7</t>
  </si>
  <si>
    <t>132201109.S</t>
  </si>
  <si>
    <t>Príplatok k cene za lepivosť pri hĺbení rýh šírky do 600 mm zapažených i nezapažených s urovnaním dna v hornine 3</t>
  </si>
  <si>
    <t>565844179</t>
  </si>
  <si>
    <t>8</t>
  </si>
  <si>
    <t>162201102.S</t>
  </si>
  <si>
    <t>Vodorovné premiestnenie výkopku z horniny 1-4 nad 20-50m</t>
  </si>
  <si>
    <t>102886992</t>
  </si>
  <si>
    <t>9</t>
  </si>
  <si>
    <t>162501102.S</t>
  </si>
  <si>
    <t>Vodorovné premiestnenie výkopku po spevnenej ceste z horniny tr.1-4, do 100 m3 na vzdialenosť do 3000 m</t>
  </si>
  <si>
    <t>155403587</t>
  </si>
  <si>
    <t>10</t>
  </si>
  <si>
    <t>162501105.S</t>
  </si>
  <si>
    <t>Vodorovné premiestnenie výkopku po spevnenej ceste z horniny tr.1-4, do 100 m3, príplatok k cene za každých ďalšich a začatých 1000 m</t>
  </si>
  <si>
    <t>2053817074</t>
  </si>
  <si>
    <t>11</t>
  </si>
  <si>
    <t>171201201.S</t>
  </si>
  <si>
    <t>Uloženie sypaniny na skládky do 100 m3</t>
  </si>
  <si>
    <t>1731702718</t>
  </si>
  <si>
    <t>12</t>
  </si>
  <si>
    <t>171209002.S</t>
  </si>
  <si>
    <t>Poplatok za skladovanie - zemina a kamenivo (17 05) ostatné</t>
  </si>
  <si>
    <t>t</t>
  </si>
  <si>
    <t>1087340927</t>
  </si>
  <si>
    <t>Zakladanie</t>
  </si>
  <si>
    <t>13</t>
  </si>
  <si>
    <t>215901109</t>
  </si>
  <si>
    <t>Zhutnenie podložia z rastlej horniny 1 až 4 pod rozšírené časti komunikácii a chodníkov</t>
  </si>
  <si>
    <t>1278665529</t>
  </si>
  <si>
    <t>Komunikácie</t>
  </si>
  <si>
    <t>14</t>
  </si>
  <si>
    <t>564271111.S</t>
  </si>
  <si>
    <t>Podklad alebo podsyp zo štrkopiesku 32-63 s rozprestretím, vlhčením a zhutnením, po zhutnení hr. 250 mm</t>
  </si>
  <si>
    <t>1353269512</t>
  </si>
  <si>
    <t>15</t>
  </si>
  <si>
    <t>564750211.S</t>
  </si>
  <si>
    <t>Podklad alebo kryt z kameniva hrubého drveného veľ. 4-32 mm s rozprestretím a zhutnením hr. 150 mm</t>
  </si>
  <si>
    <t>-971734975</t>
  </si>
  <si>
    <t>16</t>
  </si>
  <si>
    <t>565141217</t>
  </si>
  <si>
    <t>Podklad z asfaltového betónu AC 32-II s rozprestretím a zhutnením, po zhutnení hr. 60 mm</t>
  </si>
  <si>
    <t>-484960572</t>
  </si>
  <si>
    <t>17</t>
  </si>
  <si>
    <t>565142111.S</t>
  </si>
  <si>
    <t>Vyrovnanie povrchu doterajšieho podkladu obaľovaným kamenivom OK-II hr. 60 mm - výtlky</t>
  </si>
  <si>
    <t>1756025827</t>
  </si>
  <si>
    <t>18</t>
  </si>
  <si>
    <t>567114210.R</t>
  </si>
  <si>
    <t>Podklad z podkladového betónu PB II tr. C 16/20 hr. 50 mm</t>
  </si>
  <si>
    <t>-724860060</t>
  </si>
  <si>
    <t>19</t>
  </si>
  <si>
    <t>573211108.S</t>
  </si>
  <si>
    <t>Postrek asfaltový spojovací bez posypu kamenivom z asfaltu cestného v množstve 0,50 kg/m2</t>
  </si>
  <si>
    <t>-589229099</t>
  </si>
  <si>
    <t>577144119</t>
  </si>
  <si>
    <t>Asfaltový betón vrstva obrusná AC 8-II, po zhutnení hr. 60 mm - komunikácia</t>
  </si>
  <si>
    <t>450766270</t>
  </si>
  <si>
    <t>21</t>
  </si>
  <si>
    <t>577144110ch</t>
  </si>
  <si>
    <t>Asfaltový betón vrstva obrusná AC 8-II, po zhutnení hr. 40 mm - chodník</t>
  </si>
  <si>
    <t>947002509</t>
  </si>
  <si>
    <t>22</t>
  </si>
  <si>
    <t>577194127</t>
  </si>
  <si>
    <t>ks</t>
  </si>
  <si>
    <t>-1251762129</t>
  </si>
  <si>
    <t>23</t>
  </si>
  <si>
    <t>577194128</t>
  </si>
  <si>
    <t>267471747</t>
  </si>
  <si>
    <t>OSTATNÉ PRÁCE</t>
  </si>
  <si>
    <t>24</t>
  </si>
  <si>
    <t>914812211.S</t>
  </si>
  <si>
    <t xml:space="preserve">Náklady na dočasné dopravné značenie počas realizácie stavby (nájom dopravného značenia vrátane manipulácie) </t>
  </si>
  <si>
    <t>kpl</t>
  </si>
  <si>
    <t>1128841341</t>
  </si>
  <si>
    <t>25</t>
  </si>
  <si>
    <t>916361112.S</t>
  </si>
  <si>
    <t>Osadenie cestného obrubníka betónového ležatého do lôžka z betónu prostého tr. C 16/20 s bočnou oporou</t>
  </si>
  <si>
    <t>-1907136925</t>
  </si>
  <si>
    <t>26</t>
  </si>
  <si>
    <t>M</t>
  </si>
  <si>
    <t>592170001000.S</t>
  </si>
  <si>
    <t>Obrubník cestný, lxšxv 1000x150x260 mm so skosením</t>
  </si>
  <si>
    <t>2146548115</t>
  </si>
  <si>
    <t>27</t>
  </si>
  <si>
    <t>916561112.S</t>
  </si>
  <si>
    <t>Osadenie záhonového alebo parkového obrubníka betón., do lôžka z bet. pros. tr. C 16/20 s bočnou oporou</t>
  </si>
  <si>
    <t>-959036580</t>
  </si>
  <si>
    <t>28</t>
  </si>
  <si>
    <t>592170003503</t>
  </si>
  <si>
    <t>Obrubník rovný, lxšxv 1000x80x200 mm, prírodný</t>
  </si>
  <si>
    <t>-899834297</t>
  </si>
  <si>
    <t>29</t>
  </si>
  <si>
    <t>918101112.S</t>
  </si>
  <si>
    <t>Lôžko pod obrubníky, krajníky alebo obruby z dlažobných kociek z betónu prostého tr. C 16/20</t>
  </si>
  <si>
    <t>-1733419855</t>
  </si>
  <si>
    <t>30</t>
  </si>
  <si>
    <t>919735112.S</t>
  </si>
  <si>
    <t>Rezanie existujúceho asfaltového krytu alebo podkladu hĺbky nad 50 do 100 mm</t>
  </si>
  <si>
    <t>-22532055</t>
  </si>
  <si>
    <t>31</t>
  </si>
  <si>
    <t>919735122.S</t>
  </si>
  <si>
    <t>Rezanie existujúceho betónového krytu alebo podkladu hĺbky nad 50 do 100 mm</t>
  </si>
  <si>
    <t>797853602</t>
  </si>
  <si>
    <t>32</t>
  </si>
  <si>
    <t>979081111.S</t>
  </si>
  <si>
    <t>Odvoz sutiny a vybúraných hmôt na skládku do 1 km</t>
  </si>
  <si>
    <t>-1608689793</t>
  </si>
  <si>
    <t>33</t>
  </si>
  <si>
    <t>979081121.S</t>
  </si>
  <si>
    <t>Odvoz sutiny a vybúraných hmôt na skládku za každý ďalší 1 km</t>
  </si>
  <si>
    <t>-154968708</t>
  </si>
  <si>
    <t>34</t>
  </si>
  <si>
    <t>979082111.S</t>
  </si>
  <si>
    <t>Vnútrostavenisková doprava sutiny a vybúraných hmôt do 10 m</t>
  </si>
  <si>
    <t>959879645</t>
  </si>
  <si>
    <t>35</t>
  </si>
  <si>
    <t>979082121.S</t>
  </si>
  <si>
    <t>Vnútrostavenisková doprava sutiny a vybúraných hmôt za každých ďalších 5 m</t>
  </si>
  <si>
    <t>1680961829</t>
  </si>
  <si>
    <t>36</t>
  </si>
  <si>
    <t>979089012.S</t>
  </si>
  <si>
    <t>Poplatok za skladovanie - betón, tehly, dlaždice (17 01) ostatné</t>
  </si>
  <si>
    <t>-326538914</t>
  </si>
  <si>
    <t>37</t>
  </si>
  <si>
    <t>979089212.S</t>
  </si>
  <si>
    <t>Poplatok za skladovanie - bitúmenové zmesi, uholný decht, dechtové výrobky (17 03 ), ostatné</t>
  </si>
  <si>
    <t>436116764</t>
  </si>
  <si>
    <t>99</t>
  </si>
  <si>
    <t>Presun hmôt HSV</t>
  </si>
  <si>
    <t>38</t>
  </si>
  <si>
    <t>998225111.S</t>
  </si>
  <si>
    <t>Presun hmôt pre pozemnú komunikáciu a letisko s krytom asfaltovým akejkoľvek dĺžky objektu</t>
  </si>
  <si>
    <t>1681064672</t>
  </si>
  <si>
    <t xml:space="preserve">KRYCÍ LIST </t>
  </si>
  <si>
    <t>REKAPITULÁCIA</t>
  </si>
  <si>
    <t>Výkaz výmer</t>
  </si>
  <si>
    <t>Úprava výšky poklopov existujúcich šácht o 600 mm</t>
  </si>
  <si>
    <t>Úprava výšky poklopov exist. šupatiek o 135-180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</si>
</sst>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61" workbookViewId="0">
      <selection activeCell="K5" sqref="K5:AO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73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5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6"/>
      <c r="BS5" s="13" t="s">
        <v>6</v>
      </c>
    </row>
    <row r="6" spans="1:74" ht="36.9" customHeight="1">
      <c r="B6" s="16"/>
      <c r="D6" s="21" t="s">
        <v>12</v>
      </c>
      <c r="K6" s="157" t="s">
        <v>13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/>
      <c r="AL26" s="160"/>
      <c r="AM26" s="160"/>
      <c r="AN26" s="160"/>
      <c r="AO26" s="160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1" t="s">
        <v>29</v>
      </c>
      <c r="M28" s="161"/>
      <c r="N28" s="161"/>
      <c r="O28" s="161"/>
      <c r="P28" s="161"/>
      <c r="W28" s="161" t="s">
        <v>30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31</v>
      </c>
      <c r="AL28" s="161"/>
      <c r="AM28" s="161"/>
      <c r="AN28" s="161"/>
      <c r="AO28" s="161"/>
      <c r="AR28" s="25"/>
    </row>
    <row r="29" spans="2:71" s="2" customFormat="1" ht="14.4" customHeight="1">
      <c r="B29" s="29"/>
      <c r="D29" s="22" t="s">
        <v>32</v>
      </c>
      <c r="F29" s="30" t="s">
        <v>33</v>
      </c>
      <c r="L29" s="164">
        <v>0.2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2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34</v>
      </c>
      <c r="L30" s="167">
        <v>0.2</v>
      </c>
      <c r="M30" s="166"/>
      <c r="N30" s="166"/>
      <c r="O30" s="166"/>
      <c r="P30" s="166"/>
      <c r="W30" s="165"/>
      <c r="X30" s="166"/>
      <c r="Y30" s="166"/>
      <c r="Z30" s="166"/>
      <c r="AA30" s="166"/>
      <c r="AB30" s="166"/>
      <c r="AC30" s="166"/>
      <c r="AD30" s="166"/>
      <c r="AE30" s="166"/>
      <c r="AK30" s="165"/>
      <c r="AL30" s="166"/>
      <c r="AM30" s="166"/>
      <c r="AN30" s="166"/>
      <c r="AO30" s="166"/>
      <c r="AR30" s="29"/>
    </row>
    <row r="31" spans="2:71" s="2" customFormat="1" ht="14.4" hidden="1" customHeight="1">
      <c r="B31" s="29"/>
      <c r="F31" s="22" t="s">
        <v>35</v>
      </c>
      <c r="L31" s="167">
        <v>0.2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4" hidden="1" customHeight="1">
      <c r="B32" s="29"/>
      <c r="F32" s="22" t="s">
        <v>36</v>
      </c>
      <c r="L32" s="167">
        <v>0.2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52" s="2" customFormat="1" ht="14.4" hidden="1" customHeight="1">
      <c r="B33" s="29"/>
      <c r="F33" s="30" t="s">
        <v>37</v>
      </c>
      <c r="L33" s="164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2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88" t="s">
        <v>40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/>
      <c r="AL35" s="189"/>
      <c r="AM35" s="189"/>
      <c r="AN35" s="189"/>
      <c r="AO35" s="191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L84" s="3">
        <f>K5</f>
        <v>0</v>
      </c>
      <c r="AR84" s="44"/>
    </row>
    <row r="85" spans="1:91" s="4" customFormat="1" ht="36.9" customHeight="1">
      <c r="B85" s="45"/>
      <c r="C85" s="46" t="s">
        <v>12</v>
      </c>
      <c r="L85" s="179" t="str">
        <f>K6</f>
        <v>Rekonštrukcia miestnej komunikácie v obci Bystré - ul. Šarišská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81" t="str">
        <f>IF(AN8= "","",AN8)</f>
        <v>7.7.2022</v>
      </c>
      <c r="AN87" s="181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48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51"/>
    </row>
    <row r="91" spans="1:91" s="1" customFormat="1" ht="10.95" customHeight="1">
      <c r="B91" s="25"/>
      <c r="AR91" s="25"/>
      <c r="AS91" s="186"/>
      <c r="AT91" s="187"/>
      <c r="BD91" s="51"/>
    </row>
    <row r="92" spans="1:91" s="1" customFormat="1" ht="29.25" customHeight="1">
      <c r="B92" s="25"/>
      <c r="C92" s="174" t="s">
        <v>49</v>
      </c>
      <c r="D92" s="175"/>
      <c r="E92" s="175"/>
      <c r="F92" s="175"/>
      <c r="G92" s="175"/>
      <c r="H92" s="52"/>
      <c r="I92" s="176" t="s">
        <v>50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51</v>
      </c>
      <c r="AH92" s="175"/>
      <c r="AI92" s="175"/>
      <c r="AJ92" s="175"/>
      <c r="AK92" s="175"/>
      <c r="AL92" s="175"/>
      <c r="AM92" s="175"/>
      <c r="AN92" s="176" t="s">
        <v>52</v>
      </c>
      <c r="AO92" s="175"/>
      <c r="AP92" s="178"/>
      <c r="AQ92" s="53" t="s">
        <v>53</v>
      </c>
      <c r="AR92" s="25"/>
      <c r="AS92" s="54" t="s">
        <v>54</v>
      </c>
      <c r="AT92" s="55" t="s">
        <v>55</v>
      </c>
      <c r="AU92" s="55" t="s">
        <v>56</v>
      </c>
      <c r="AV92" s="55" t="s">
        <v>57</v>
      </c>
      <c r="AW92" s="55" t="s">
        <v>58</v>
      </c>
      <c r="AX92" s="55" t="s">
        <v>59</v>
      </c>
      <c r="AY92" s="55" t="s">
        <v>60</v>
      </c>
      <c r="AZ92" s="55" t="s">
        <v>61</v>
      </c>
      <c r="BA92" s="55" t="s">
        <v>62</v>
      </c>
      <c r="BB92" s="55" t="s">
        <v>63</v>
      </c>
      <c r="BC92" s="55" t="s">
        <v>64</v>
      </c>
      <c r="BD92" s="56" t="s">
        <v>65</v>
      </c>
    </row>
    <row r="93" spans="1:91" s="1" customFormat="1" ht="10.95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8"/>
      <c r="C94" s="59" t="s">
        <v>66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1"/>
      <c r="AH94" s="171"/>
      <c r="AI94" s="171"/>
      <c r="AJ94" s="171"/>
      <c r="AK94" s="171"/>
      <c r="AL94" s="171"/>
      <c r="AM94" s="171"/>
      <c r="AN94" s="172"/>
      <c r="AO94" s="172"/>
      <c r="AP94" s="172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781.35838000000001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67</v>
      </c>
      <c r="BT94" s="67" t="s">
        <v>68</v>
      </c>
      <c r="BU94" s="68" t="s">
        <v>69</v>
      </c>
      <c r="BV94" s="67" t="s">
        <v>70</v>
      </c>
      <c r="BW94" s="67" t="s">
        <v>4</v>
      </c>
      <c r="BX94" s="67" t="s">
        <v>71</v>
      </c>
      <c r="CL94" s="67" t="s">
        <v>1</v>
      </c>
    </row>
    <row r="95" spans="1:91" s="6" customFormat="1" ht="24.75" customHeight="1">
      <c r="A95" s="69" t="s">
        <v>72</v>
      </c>
      <c r="B95" s="70"/>
      <c r="C95" s="71"/>
      <c r="D95" s="170" t="s">
        <v>73</v>
      </c>
      <c r="E95" s="170"/>
      <c r="F95" s="170"/>
      <c r="G95" s="170"/>
      <c r="H95" s="170"/>
      <c r="I95" s="72"/>
      <c r="J95" s="170" t="s">
        <v>74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/>
      <c r="AH95" s="169"/>
      <c r="AI95" s="169"/>
      <c r="AJ95" s="169"/>
      <c r="AK95" s="169"/>
      <c r="AL95" s="169"/>
      <c r="AM95" s="169"/>
      <c r="AN95" s="168"/>
      <c r="AO95" s="169"/>
      <c r="AP95" s="169"/>
      <c r="AQ95" s="73" t="s">
        <v>75</v>
      </c>
      <c r="AR95" s="70"/>
      <c r="AS95" s="74">
        <v>0</v>
      </c>
      <c r="AT95" s="75">
        <f>ROUND(SUM(AV95:AW95),2)</f>
        <v>0</v>
      </c>
      <c r="AU95" s="76">
        <f>'01 - SO 01 Rekonštrukcia ...'!P122</f>
        <v>781.35837849999984</v>
      </c>
      <c r="AV95" s="75">
        <f>'01 - SO 01 Rekonštrukcia ...'!J33</f>
        <v>0</v>
      </c>
      <c r="AW95" s="75">
        <f>'01 - SO 01 Rekonštrukcia ...'!J34</f>
        <v>0</v>
      </c>
      <c r="AX95" s="75">
        <f>'01 - SO 01 Rekonštrukcia ...'!J35</f>
        <v>0</v>
      </c>
      <c r="AY95" s="75">
        <f>'01 - SO 01 Rekonštrukcia ...'!J36</f>
        <v>0</v>
      </c>
      <c r="AZ95" s="75">
        <f>'01 - SO 01 Rekonštrukcia ...'!F33</f>
        <v>0</v>
      </c>
      <c r="BA95" s="75">
        <f>'01 - SO 01 Rekonštrukcia ...'!F34</f>
        <v>0</v>
      </c>
      <c r="BB95" s="75">
        <f>'01 - SO 01 Rekonštrukcia ...'!F35</f>
        <v>0</v>
      </c>
      <c r="BC95" s="75">
        <f>'01 - SO 01 Rekonštrukcia ...'!F36</f>
        <v>0</v>
      </c>
      <c r="BD95" s="77">
        <f>'01 - SO 01 Rekonštrukcia ...'!F37</f>
        <v>0</v>
      </c>
      <c r="BT95" s="78" t="s">
        <v>76</v>
      </c>
      <c r="BV95" s="78" t="s">
        <v>70</v>
      </c>
      <c r="BW95" s="78" t="s">
        <v>77</v>
      </c>
      <c r="BX95" s="78" t="s">
        <v>4</v>
      </c>
      <c r="CL95" s="78" t="s">
        <v>1</v>
      </c>
      <c r="CM95" s="78" t="s">
        <v>68</v>
      </c>
    </row>
    <row r="96" spans="1:91" s="1" customFormat="1" ht="30" customHeight="1">
      <c r="B96" s="25"/>
      <c r="AR96" s="25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O 01 Rekonštrukcia 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opLeftCell="A55" workbookViewId="0">
      <selection activeCell="F160" sqref="F16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3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266</v>
      </c>
      <c r="L4" s="16"/>
      <c r="M4" s="79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3" t="str">
        <f>'Rekapitulácia stavby'!K6</f>
        <v>Rekonštrukcia miestnej komunikácie v obci Bystré - ul. Šarišská</v>
      </c>
      <c r="F7" s="194"/>
      <c r="G7" s="194"/>
      <c r="H7" s="194"/>
      <c r="L7" s="16"/>
    </row>
    <row r="8" spans="2:46" s="1" customFormat="1" ht="12" customHeight="1">
      <c r="B8" s="25"/>
      <c r="D8" s="22" t="s">
        <v>78</v>
      </c>
      <c r="L8" s="25"/>
    </row>
    <row r="9" spans="2:46" s="1" customFormat="1" ht="16.5" customHeight="1">
      <c r="B9" s="25"/>
      <c r="E9" s="179" t="s">
        <v>79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7.7.2022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55" t="str">
        <f>'Rekapitulácia stavby'!E14</f>
        <v xml:space="preserve"> </v>
      </c>
      <c r="F18" s="155"/>
      <c r="G18" s="155"/>
      <c r="H18" s="155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0"/>
      <c r="E27" s="158" t="s">
        <v>1</v>
      </c>
      <c r="F27" s="158"/>
      <c r="G27" s="158"/>
      <c r="H27" s="158"/>
      <c r="L27" s="80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1" t="s">
        <v>28</v>
      </c>
      <c r="J30" s="61"/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82" t="s">
        <v>32</v>
      </c>
      <c r="E33" s="30" t="s">
        <v>33</v>
      </c>
      <c r="F33" s="83">
        <f>ROUND((SUM(BE122:BE166)),  2)</f>
        <v>0</v>
      </c>
      <c r="G33" s="84"/>
      <c r="H33" s="84"/>
      <c r="I33" s="85">
        <v>0.2</v>
      </c>
      <c r="J33" s="83">
        <f>ROUND(((SUM(BE122:BE166))*I33),  2)</f>
        <v>0</v>
      </c>
      <c r="L33" s="25"/>
    </row>
    <row r="34" spans="2:12" s="1" customFormat="1" ht="14.4" customHeight="1">
      <c r="B34" s="25"/>
      <c r="E34" s="30" t="s">
        <v>34</v>
      </c>
      <c r="F34" s="86"/>
      <c r="I34" s="87"/>
      <c r="J34" s="86"/>
      <c r="L34" s="25"/>
    </row>
    <row r="35" spans="2:12" s="1" customFormat="1" ht="14.4" hidden="1" customHeight="1">
      <c r="B35" s="25"/>
      <c r="E35" s="22" t="s">
        <v>35</v>
      </c>
      <c r="F35" s="86">
        <f>ROUND((SUM(BG122:BG166)),  2)</f>
        <v>0</v>
      </c>
      <c r="I35" s="87">
        <v>0.2</v>
      </c>
      <c r="J35" s="86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6">
        <f>ROUND((SUM(BH122:BH166)),  2)</f>
        <v>0</v>
      </c>
      <c r="I36" s="87">
        <v>0.2</v>
      </c>
      <c r="J36" s="86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3">
        <f>ROUND((SUM(BI122:BI166)),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8"/>
      <c r="D39" s="89" t="s">
        <v>38</v>
      </c>
      <c r="E39" s="52"/>
      <c r="F39" s="52"/>
      <c r="G39" s="90" t="s">
        <v>39</v>
      </c>
      <c r="H39" s="91" t="s">
        <v>40</v>
      </c>
      <c r="I39" s="52"/>
      <c r="J39" s="92"/>
      <c r="K39" s="93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4" t="s">
        <v>44</v>
      </c>
      <c r="G61" s="39" t="s">
        <v>43</v>
      </c>
      <c r="H61" s="27"/>
      <c r="I61" s="27"/>
      <c r="J61" s="95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4" t="s">
        <v>44</v>
      </c>
      <c r="G76" s="39" t="s">
        <v>43</v>
      </c>
      <c r="H76" s="27"/>
      <c r="I76" s="27"/>
      <c r="J76" s="95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267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3" t="str">
        <f>E7</f>
        <v>Rekonštrukcia miestnej komunikácie v obci Bystré - ul. Šarišská</v>
      </c>
      <c r="F85" s="194"/>
      <c r="G85" s="194"/>
      <c r="H85" s="194"/>
      <c r="L85" s="25"/>
    </row>
    <row r="86" spans="2:47" s="1" customFormat="1" ht="12" customHeight="1">
      <c r="B86" s="25"/>
      <c r="C86" s="22" t="s">
        <v>78</v>
      </c>
      <c r="L86" s="25"/>
    </row>
    <row r="87" spans="2:47" s="1" customFormat="1" ht="16.5" customHeight="1">
      <c r="B87" s="25"/>
      <c r="E87" s="179" t="str">
        <f>E9</f>
        <v>01 - SO 01 Rekonštrukcia miestnej komunikácie</v>
      </c>
      <c r="F87" s="192"/>
      <c r="G87" s="192"/>
      <c r="H87" s="192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7.7.2022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80</v>
      </c>
      <c r="D94" s="88"/>
      <c r="E94" s="88"/>
      <c r="F94" s="88"/>
      <c r="G94" s="88"/>
      <c r="H94" s="88"/>
      <c r="I94" s="88"/>
      <c r="J94" s="97" t="s">
        <v>81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8" t="s">
        <v>82</v>
      </c>
      <c r="J96" s="61"/>
      <c r="L96" s="25"/>
      <c r="AU96" s="13" t="s">
        <v>83</v>
      </c>
    </row>
    <row r="97" spans="2:12" s="8" customFormat="1" ht="24.9" customHeight="1">
      <c r="B97" s="99"/>
      <c r="D97" s="100" t="s">
        <v>84</v>
      </c>
      <c r="E97" s="101"/>
      <c r="F97" s="101"/>
      <c r="G97" s="101"/>
      <c r="H97" s="101"/>
      <c r="I97" s="101"/>
      <c r="J97" s="102"/>
      <c r="L97" s="99"/>
    </row>
    <row r="98" spans="2:12" s="9" customFormat="1" ht="19.95" customHeight="1">
      <c r="B98" s="103"/>
      <c r="D98" s="104" t="s">
        <v>85</v>
      </c>
      <c r="E98" s="105"/>
      <c r="F98" s="105"/>
      <c r="G98" s="105"/>
      <c r="H98" s="105"/>
      <c r="I98" s="105"/>
      <c r="J98" s="106"/>
      <c r="L98" s="103"/>
    </row>
    <row r="99" spans="2:12" s="9" customFormat="1" ht="19.95" customHeight="1">
      <c r="B99" s="103"/>
      <c r="D99" s="104" t="s">
        <v>86</v>
      </c>
      <c r="E99" s="105"/>
      <c r="F99" s="105"/>
      <c r="G99" s="105"/>
      <c r="H99" s="105"/>
      <c r="I99" s="105"/>
      <c r="J99" s="106"/>
      <c r="L99" s="103"/>
    </row>
    <row r="100" spans="2:12" s="9" customFormat="1" ht="19.95" customHeight="1">
      <c r="B100" s="103"/>
      <c r="D100" s="104" t="s">
        <v>87</v>
      </c>
      <c r="E100" s="105"/>
      <c r="F100" s="105"/>
      <c r="G100" s="105"/>
      <c r="H100" s="105"/>
      <c r="I100" s="105"/>
      <c r="J100" s="106"/>
      <c r="L100" s="103"/>
    </row>
    <row r="101" spans="2:12" s="9" customFormat="1" ht="19.95" customHeight="1">
      <c r="B101" s="103"/>
      <c r="D101" s="104" t="s">
        <v>88</v>
      </c>
      <c r="E101" s="105"/>
      <c r="F101" s="105"/>
      <c r="G101" s="105"/>
      <c r="H101" s="105"/>
      <c r="I101" s="105"/>
      <c r="J101" s="106"/>
      <c r="L101" s="103"/>
    </row>
    <row r="102" spans="2:12" s="9" customFormat="1" ht="19.95" customHeight="1">
      <c r="B102" s="103"/>
      <c r="D102" s="104" t="s">
        <v>89</v>
      </c>
      <c r="E102" s="105"/>
      <c r="F102" s="105"/>
      <c r="G102" s="105"/>
      <c r="H102" s="105"/>
      <c r="I102" s="105"/>
      <c r="J102" s="106"/>
      <c r="L102" s="103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268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93" t="str">
        <f>E7</f>
        <v>Rekonštrukcia miestnej komunikácie v obci Bystré - ul. Šarišská</v>
      </c>
      <c r="F112" s="194"/>
      <c r="G112" s="194"/>
      <c r="H112" s="194"/>
      <c r="L112" s="25"/>
    </row>
    <row r="113" spans="2:65" s="1" customFormat="1" ht="12" customHeight="1">
      <c r="B113" s="25"/>
      <c r="C113" s="22" t="s">
        <v>78</v>
      </c>
      <c r="L113" s="25"/>
    </row>
    <row r="114" spans="2:65" s="1" customFormat="1" ht="16.5" customHeight="1">
      <c r="B114" s="25"/>
      <c r="E114" s="179" t="str">
        <f>E9</f>
        <v>01 - SO 01 Rekonštrukcia miestnej komunikácie</v>
      </c>
      <c r="F114" s="192"/>
      <c r="G114" s="192"/>
      <c r="H114" s="192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 xml:space="preserve"> </v>
      </c>
      <c r="I116" s="22" t="s">
        <v>18</v>
      </c>
      <c r="J116" s="48" t="str">
        <f>IF(J12="","",J12)</f>
        <v>7.7.2022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15.15" customHeight="1">
      <c r="B119" s="25"/>
      <c r="C119" s="22" t="s">
        <v>23</v>
      </c>
      <c r="F119" s="20" t="str">
        <f>IF(E18="","",E18)</f>
        <v xml:space="preserve"> </v>
      </c>
      <c r="I119" s="22" t="s">
        <v>26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7"/>
      <c r="C121" s="108" t="s">
        <v>90</v>
      </c>
      <c r="D121" s="109" t="s">
        <v>53</v>
      </c>
      <c r="E121" s="109" t="s">
        <v>49</v>
      </c>
      <c r="F121" s="109" t="s">
        <v>50</v>
      </c>
      <c r="G121" s="109" t="s">
        <v>91</v>
      </c>
      <c r="H121" s="109" t="s">
        <v>92</v>
      </c>
      <c r="I121" s="109" t="s">
        <v>93</v>
      </c>
      <c r="J121" s="110" t="s">
        <v>81</v>
      </c>
      <c r="K121" s="111" t="s">
        <v>94</v>
      </c>
      <c r="L121" s="107"/>
      <c r="M121" s="54" t="s">
        <v>1</v>
      </c>
      <c r="N121" s="55" t="s">
        <v>32</v>
      </c>
      <c r="O121" s="55" t="s">
        <v>95</v>
      </c>
      <c r="P121" s="55" t="s">
        <v>96</v>
      </c>
      <c r="Q121" s="55" t="s">
        <v>97</v>
      </c>
      <c r="R121" s="55" t="s">
        <v>98</v>
      </c>
      <c r="S121" s="55" t="s">
        <v>99</v>
      </c>
      <c r="T121" s="56" t="s">
        <v>100</v>
      </c>
    </row>
    <row r="122" spans="2:65" s="1" customFormat="1" ht="22.95" customHeight="1">
      <c r="B122" s="25"/>
      <c r="C122" s="59" t="s">
        <v>82</v>
      </c>
      <c r="J122" s="112"/>
      <c r="L122" s="25"/>
      <c r="M122" s="57"/>
      <c r="N122" s="49"/>
      <c r="O122" s="49"/>
      <c r="P122" s="113">
        <f>P123</f>
        <v>781.35837849999984</v>
      </c>
      <c r="Q122" s="49"/>
      <c r="R122" s="113">
        <f>R123</f>
        <v>578.40811338999993</v>
      </c>
      <c r="S122" s="49"/>
      <c r="T122" s="114">
        <f>T123</f>
        <v>54.62</v>
      </c>
      <c r="AT122" s="13" t="s">
        <v>67</v>
      </c>
      <c r="AU122" s="13" t="s">
        <v>83</v>
      </c>
      <c r="BK122" s="115">
        <f>BK123</f>
        <v>0</v>
      </c>
    </row>
    <row r="123" spans="2:65" s="11" customFormat="1" ht="25.95" customHeight="1">
      <c r="B123" s="116"/>
      <c r="D123" s="117" t="s">
        <v>67</v>
      </c>
      <c r="E123" s="118" t="s">
        <v>101</v>
      </c>
      <c r="F123" s="118" t="s">
        <v>102</v>
      </c>
      <c r="J123" s="119"/>
      <c r="L123" s="116"/>
      <c r="M123" s="120"/>
      <c r="P123" s="121">
        <f>P124+P137+P139+P150+P165</f>
        <v>781.35837849999984</v>
      </c>
      <c r="R123" s="121">
        <f>R124+R137+R139+R150+R165</f>
        <v>578.40811338999993</v>
      </c>
      <c r="T123" s="122">
        <f>T124+T137+T139+T150+T165</f>
        <v>54.62</v>
      </c>
      <c r="AR123" s="117" t="s">
        <v>76</v>
      </c>
      <c r="AT123" s="123" t="s">
        <v>67</v>
      </c>
      <c r="AU123" s="123" t="s">
        <v>68</v>
      </c>
      <c r="AY123" s="117" t="s">
        <v>103</v>
      </c>
      <c r="BK123" s="124">
        <f>BK124+BK137+BK139+BK150+BK165</f>
        <v>0</v>
      </c>
    </row>
    <row r="124" spans="2:65" s="11" customFormat="1" ht="22.95" customHeight="1">
      <c r="B124" s="116"/>
      <c r="D124" s="117" t="s">
        <v>67</v>
      </c>
      <c r="E124" s="125" t="s">
        <v>76</v>
      </c>
      <c r="F124" s="125" t="s">
        <v>104</v>
      </c>
      <c r="J124" s="126"/>
      <c r="L124" s="116"/>
      <c r="M124" s="120"/>
      <c r="P124" s="121">
        <f>SUM(P125:P136)</f>
        <v>231.21762549999997</v>
      </c>
      <c r="R124" s="121">
        <f>SUM(R125:R136)</f>
        <v>1.2536999999999998E-2</v>
      </c>
      <c r="T124" s="122">
        <f>SUM(T125:T136)</f>
        <v>54.62</v>
      </c>
      <c r="AR124" s="117" t="s">
        <v>76</v>
      </c>
      <c r="AT124" s="123" t="s">
        <v>67</v>
      </c>
      <c r="AU124" s="123" t="s">
        <v>76</v>
      </c>
      <c r="AY124" s="117" t="s">
        <v>103</v>
      </c>
      <c r="BK124" s="124">
        <f>SUM(BK125:BK136)</f>
        <v>0</v>
      </c>
    </row>
    <row r="125" spans="2:65" s="1" customFormat="1" ht="36.6" customHeight="1">
      <c r="B125" s="127"/>
      <c r="C125" s="128" t="s">
        <v>76</v>
      </c>
      <c r="D125" s="128" t="s">
        <v>105</v>
      </c>
      <c r="E125" s="129" t="s">
        <v>106</v>
      </c>
      <c r="F125" s="130" t="s">
        <v>107</v>
      </c>
      <c r="G125" s="131" t="s">
        <v>108</v>
      </c>
      <c r="H125" s="132">
        <v>179.1</v>
      </c>
      <c r="I125" s="133"/>
      <c r="J125" s="133"/>
      <c r="K125" s="134"/>
      <c r="L125" s="25"/>
      <c r="M125" s="135" t="s">
        <v>1</v>
      </c>
      <c r="N125" s="136" t="s">
        <v>34</v>
      </c>
      <c r="O125" s="137">
        <v>0.10507</v>
      </c>
      <c r="P125" s="137">
        <f t="shared" ref="P125:P136" si="0">O125*H125</f>
        <v>18.818037</v>
      </c>
      <c r="Q125" s="137">
        <v>6.9999999999999994E-5</v>
      </c>
      <c r="R125" s="137">
        <f t="shared" ref="R125:R136" si="1">Q125*H125</f>
        <v>1.2536999999999998E-2</v>
      </c>
      <c r="S125" s="137">
        <v>0.1</v>
      </c>
      <c r="T125" s="138">
        <f t="shared" ref="T125:T136" si="2">S125*H125</f>
        <v>17.91</v>
      </c>
      <c r="AR125" s="139" t="s">
        <v>109</v>
      </c>
      <c r="AT125" s="139" t="s">
        <v>105</v>
      </c>
      <c r="AU125" s="139" t="s">
        <v>110</v>
      </c>
      <c r="AY125" s="13" t="s">
        <v>103</v>
      </c>
      <c r="BE125" s="140">
        <f t="shared" ref="BE125:BE136" si="3">IF(N125="základná",J125,0)</f>
        <v>0</v>
      </c>
      <c r="BF125" s="140">
        <f t="shared" ref="BF125:BF136" si="4">IF(N125="znížená",J125,0)</f>
        <v>0</v>
      </c>
      <c r="BG125" s="140">
        <f t="shared" ref="BG125:BG136" si="5">IF(N125="zákl. prenesená",J125,0)</f>
        <v>0</v>
      </c>
      <c r="BH125" s="140">
        <f t="shared" ref="BH125:BH136" si="6">IF(N125="zníž. prenesená",J125,0)</f>
        <v>0</v>
      </c>
      <c r="BI125" s="140">
        <f t="shared" ref="BI125:BI136" si="7">IF(N125="nulová",J125,0)</f>
        <v>0</v>
      </c>
      <c r="BJ125" s="13" t="s">
        <v>110</v>
      </c>
      <c r="BK125" s="140">
        <f t="shared" ref="BK125:BK136" si="8">ROUND(I125*H125,2)</f>
        <v>0</v>
      </c>
      <c r="BL125" s="13" t="s">
        <v>109</v>
      </c>
      <c r="BM125" s="139" t="s">
        <v>111</v>
      </c>
    </row>
    <row r="126" spans="2:65" s="1" customFormat="1" ht="27.6" customHeight="1">
      <c r="B126" s="127"/>
      <c r="C126" s="128" t="s">
        <v>110</v>
      </c>
      <c r="D126" s="128" t="s">
        <v>105</v>
      </c>
      <c r="E126" s="129" t="s">
        <v>112</v>
      </c>
      <c r="F126" s="130" t="s">
        <v>113</v>
      </c>
      <c r="G126" s="131" t="s">
        <v>114</v>
      </c>
      <c r="H126" s="132">
        <v>242</v>
      </c>
      <c r="I126" s="133"/>
      <c r="J126" s="133"/>
      <c r="K126" s="134"/>
      <c r="L126" s="25"/>
      <c r="M126" s="135" t="s">
        <v>1</v>
      </c>
      <c r="N126" s="136" t="s">
        <v>34</v>
      </c>
      <c r="O126" s="137">
        <v>0.127</v>
      </c>
      <c r="P126" s="137">
        <f t="shared" si="0"/>
        <v>30.734000000000002</v>
      </c>
      <c r="Q126" s="137">
        <v>0</v>
      </c>
      <c r="R126" s="137">
        <f t="shared" si="1"/>
        <v>0</v>
      </c>
      <c r="S126" s="137">
        <v>0.14499999999999999</v>
      </c>
      <c r="T126" s="138">
        <f t="shared" si="2"/>
        <v>35.089999999999996</v>
      </c>
      <c r="AR126" s="139" t="s">
        <v>109</v>
      </c>
      <c r="AT126" s="139" t="s">
        <v>105</v>
      </c>
      <c r="AU126" s="139" t="s">
        <v>110</v>
      </c>
      <c r="AY126" s="13" t="s">
        <v>103</v>
      </c>
      <c r="BE126" s="140">
        <f t="shared" si="3"/>
        <v>0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3" t="s">
        <v>110</v>
      </c>
      <c r="BK126" s="140">
        <f t="shared" si="8"/>
        <v>0</v>
      </c>
      <c r="BL126" s="13" t="s">
        <v>109</v>
      </c>
      <c r="BM126" s="139" t="s">
        <v>115</v>
      </c>
    </row>
    <row r="127" spans="2:65" s="1" customFormat="1" ht="24.15" customHeight="1">
      <c r="B127" s="127"/>
      <c r="C127" s="128" t="s">
        <v>116</v>
      </c>
      <c r="D127" s="128" t="s">
        <v>105</v>
      </c>
      <c r="E127" s="129" t="s">
        <v>117</v>
      </c>
      <c r="F127" s="130" t="s">
        <v>118</v>
      </c>
      <c r="G127" s="131" t="s">
        <v>114</v>
      </c>
      <c r="H127" s="132">
        <v>40.5</v>
      </c>
      <c r="I127" s="133"/>
      <c r="J127" s="133"/>
      <c r="K127" s="134"/>
      <c r="L127" s="25"/>
      <c r="M127" s="135" t="s">
        <v>1</v>
      </c>
      <c r="N127" s="136" t="s">
        <v>34</v>
      </c>
      <c r="O127" s="137">
        <v>7.4999999999999997E-2</v>
      </c>
      <c r="P127" s="137">
        <f t="shared" si="0"/>
        <v>3.0375000000000001</v>
      </c>
      <c r="Q127" s="137">
        <v>0</v>
      </c>
      <c r="R127" s="137">
        <f t="shared" si="1"/>
        <v>0</v>
      </c>
      <c r="S127" s="137">
        <v>0.04</v>
      </c>
      <c r="T127" s="138">
        <f t="shared" si="2"/>
        <v>1.62</v>
      </c>
      <c r="AR127" s="139" t="s">
        <v>109</v>
      </c>
      <c r="AT127" s="139" t="s">
        <v>105</v>
      </c>
      <c r="AU127" s="139" t="s">
        <v>110</v>
      </c>
      <c r="AY127" s="13" t="s">
        <v>103</v>
      </c>
      <c r="BE127" s="140">
        <f t="shared" si="3"/>
        <v>0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3" t="s">
        <v>110</v>
      </c>
      <c r="BK127" s="140">
        <f t="shared" si="8"/>
        <v>0</v>
      </c>
      <c r="BL127" s="13" t="s">
        <v>109</v>
      </c>
      <c r="BM127" s="139" t="s">
        <v>119</v>
      </c>
    </row>
    <row r="128" spans="2:65" s="1" customFormat="1" ht="33" customHeight="1">
      <c r="B128" s="127"/>
      <c r="C128" s="128" t="s">
        <v>109</v>
      </c>
      <c r="D128" s="128" t="s">
        <v>105</v>
      </c>
      <c r="E128" s="129" t="s">
        <v>120</v>
      </c>
      <c r="F128" s="130" t="s">
        <v>121</v>
      </c>
      <c r="G128" s="131" t="s">
        <v>122</v>
      </c>
      <c r="H128" s="132">
        <v>18.84</v>
      </c>
      <c r="I128" s="133"/>
      <c r="J128" s="133"/>
      <c r="K128" s="134"/>
      <c r="L128" s="25"/>
      <c r="M128" s="135" t="s">
        <v>1</v>
      </c>
      <c r="N128" s="136" t="s">
        <v>34</v>
      </c>
      <c r="O128" s="137">
        <v>1.2999999999999999E-2</v>
      </c>
      <c r="P128" s="137">
        <f t="shared" si="0"/>
        <v>0.24492</v>
      </c>
      <c r="Q128" s="137">
        <v>0</v>
      </c>
      <c r="R128" s="137">
        <f t="shared" si="1"/>
        <v>0</v>
      </c>
      <c r="S128" s="137">
        <v>0</v>
      </c>
      <c r="T128" s="138">
        <f t="shared" si="2"/>
        <v>0</v>
      </c>
      <c r="AR128" s="139" t="s">
        <v>109</v>
      </c>
      <c r="AT128" s="139" t="s">
        <v>105</v>
      </c>
      <c r="AU128" s="139" t="s">
        <v>110</v>
      </c>
      <c r="AY128" s="13" t="s">
        <v>103</v>
      </c>
      <c r="BE128" s="140">
        <f t="shared" si="3"/>
        <v>0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3" t="s">
        <v>110</v>
      </c>
      <c r="BK128" s="140">
        <f t="shared" si="8"/>
        <v>0</v>
      </c>
      <c r="BL128" s="13" t="s">
        <v>109</v>
      </c>
      <c r="BM128" s="139" t="s">
        <v>123</v>
      </c>
    </row>
    <row r="129" spans="2:65" s="1" customFormat="1" ht="21.75" customHeight="1">
      <c r="B129" s="127"/>
      <c r="C129" s="128" t="s">
        <v>124</v>
      </c>
      <c r="D129" s="128" t="s">
        <v>105</v>
      </c>
      <c r="E129" s="129" t="s">
        <v>125</v>
      </c>
      <c r="F129" s="130" t="s">
        <v>126</v>
      </c>
      <c r="G129" s="131" t="s">
        <v>122</v>
      </c>
      <c r="H129" s="132">
        <v>32.97</v>
      </c>
      <c r="I129" s="133"/>
      <c r="J129" s="133"/>
      <c r="K129" s="134"/>
      <c r="L129" s="25"/>
      <c r="M129" s="135" t="s">
        <v>1</v>
      </c>
      <c r="N129" s="136" t="s">
        <v>34</v>
      </c>
      <c r="O129" s="137">
        <v>0.83799999999999997</v>
      </c>
      <c r="P129" s="137">
        <f t="shared" si="0"/>
        <v>27.62886</v>
      </c>
      <c r="Q129" s="137">
        <v>0</v>
      </c>
      <c r="R129" s="137">
        <f t="shared" si="1"/>
        <v>0</v>
      </c>
      <c r="S129" s="137">
        <v>0</v>
      </c>
      <c r="T129" s="138">
        <f t="shared" si="2"/>
        <v>0</v>
      </c>
      <c r="AR129" s="139" t="s">
        <v>109</v>
      </c>
      <c r="AT129" s="139" t="s">
        <v>105</v>
      </c>
      <c r="AU129" s="139" t="s">
        <v>110</v>
      </c>
      <c r="AY129" s="13" t="s">
        <v>103</v>
      </c>
      <c r="BE129" s="140">
        <f t="shared" si="3"/>
        <v>0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3" t="s">
        <v>110</v>
      </c>
      <c r="BK129" s="140">
        <f t="shared" si="8"/>
        <v>0</v>
      </c>
      <c r="BL129" s="13" t="s">
        <v>109</v>
      </c>
      <c r="BM129" s="139" t="s">
        <v>127</v>
      </c>
    </row>
    <row r="130" spans="2:65" s="1" customFormat="1" ht="21.75" customHeight="1">
      <c r="B130" s="127"/>
      <c r="C130" s="128" t="s">
        <v>128</v>
      </c>
      <c r="D130" s="128" t="s">
        <v>105</v>
      </c>
      <c r="E130" s="129" t="s">
        <v>129</v>
      </c>
      <c r="F130" s="130" t="s">
        <v>130</v>
      </c>
      <c r="G130" s="131" t="s">
        <v>122</v>
      </c>
      <c r="H130" s="132">
        <v>43.424999999999997</v>
      </c>
      <c r="I130" s="133"/>
      <c r="J130" s="133"/>
      <c r="K130" s="134"/>
      <c r="L130" s="25"/>
      <c r="M130" s="135" t="s">
        <v>1</v>
      </c>
      <c r="N130" s="136" t="s">
        <v>34</v>
      </c>
      <c r="O130" s="137">
        <v>2.5139999999999998</v>
      </c>
      <c r="P130" s="137">
        <f t="shared" si="0"/>
        <v>109.17044999999999</v>
      </c>
      <c r="Q130" s="137">
        <v>0</v>
      </c>
      <c r="R130" s="137">
        <f t="shared" si="1"/>
        <v>0</v>
      </c>
      <c r="S130" s="137">
        <v>0</v>
      </c>
      <c r="T130" s="138">
        <f t="shared" si="2"/>
        <v>0</v>
      </c>
      <c r="AR130" s="139" t="s">
        <v>109</v>
      </c>
      <c r="AT130" s="139" t="s">
        <v>105</v>
      </c>
      <c r="AU130" s="139" t="s">
        <v>110</v>
      </c>
      <c r="AY130" s="13" t="s">
        <v>103</v>
      </c>
      <c r="BE130" s="140">
        <f t="shared" si="3"/>
        <v>0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3" t="s">
        <v>110</v>
      </c>
      <c r="BK130" s="140">
        <f t="shared" si="8"/>
        <v>0</v>
      </c>
      <c r="BL130" s="13" t="s">
        <v>109</v>
      </c>
      <c r="BM130" s="139" t="s">
        <v>131</v>
      </c>
    </row>
    <row r="131" spans="2:65" s="1" customFormat="1" ht="37.950000000000003" customHeight="1">
      <c r="B131" s="127"/>
      <c r="C131" s="128" t="s">
        <v>132</v>
      </c>
      <c r="D131" s="128" t="s">
        <v>105</v>
      </c>
      <c r="E131" s="129" t="s">
        <v>133</v>
      </c>
      <c r="F131" s="130" t="s">
        <v>134</v>
      </c>
      <c r="G131" s="131" t="s">
        <v>122</v>
      </c>
      <c r="H131" s="132">
        <v>21.713000000000001</v>
      </c>
      <c r="I131" s="133"/>
      <c r="J131" s="133"/>
      <c r="K131" s="134"/>
      <c r="L131" s="25"/>
      <c r="M131" s="135" t="s">
        <v>1</v>
      </c>
      <c r="N131" s="136" t="s">
        <v>34</v>
      </c>
      <c r="O131" s="137">
        <v>0.61299999999999999</v>
      </c>
      <c r="P131" s="137">
        <f t="shared" si="0"/>
        <v>13.310069</v>
      </c>
      <c r="Q131" s="137">
        <v>0</v>
      </c>
      <c r="R131" s="137">
        <f t="shared" si="1"/>
        <v>0</v>
      </c>
      <c r="S131" s="137">
        <v>0</v>
      </c>
      <c r="T131" s="138">
        <f t="shared" si="2"/>
        <v>0</v>
      </c>
      <c r="AR131" s="139" t="s">
        <v>109</v>
      </c>
      <c r="AT131" s="139" t="s">
        <v>105</v>
      </c>
      <c r="AU131" s="139" t="s">
        <v>110</v>
      </c>
      <c r="AY131" s="13" t="s">
        <v>103</v>
      </c>
      <c r="BE131" s="140">
        <f t="shared" si="3"/>
        <v>0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3" t="s">
        <v>110</v>
      </c>
      <c r="BK131" s="140">
        <f t="shared" si="8"/>
        <v>0</v>
      </c>
      <c r="BL131" s="13" t="s">
        <v>109</v>
      </c>
      <c r="BM131" s="139" t="s">
        <v>135</v>
      </c>
    </row>
    <row r="132" spans="2:65" s="1" customFormat="1" ht="24.15" customHeight="1">
      <c r="B132" s="127"/>
      <c r="C132" s="128" t="s">
        <v>136</v>
      </c>
      <c r="D132" s="128" t="s">
        <v>105</v>
      </c>
      <c r="E132" s="129" t="s">
        <v>137</v>
      </c>
      <c r="F132" s="130" t="s">
        <v>138</v>
      </c>
      <c r="G132" s="131" t="s">
        <v>122</v>
      </c>
      <c r="H132" s="132">
        <v>76.394999999999996</v>
      </c>
      <c r="I132" s="133"/>
      <c r="J132" s="133"/>
      <c r="K132" s="134"/>
      <c r="L132" s="25"/>
      <c r="M132" s="135" t="s">
        <v>1</v>
      </c>
      <c r="N132" s="136" t="s">
        <v>34</v>
      </c>
      <c r="O132" s="137">
        <v>6.9000000000000006E-2</v>
      </c>
      <c r="P132" s="137">
        <f t="shared" si="0"/>
        <v>5.271255</v>
      </c>
      <c r="Q132" s="137">
        <v>0</v>
      </c>
      <c r="R132" s="137">
        <f t="shared" si="1"/>
        <v>0</v>
      </c>
      <c r="S132" s="137">
        <v>0</v>
      </c>
      <c r="T132" s="138">
        <f t="shared" si="2"/>
        <v>0</v>
      </c>
      <c r="AR132" s="139" t="s">
        <v>109</v>
      </c>
      <c r="AT132" s="139" t="s">
        <v>105</v>
      </c>
      <c r="AU132" s="139" t="s">
        <v>110</v>
      </c>
      <c r="AY132" s="13" t="s">
        <v>103</v>
      </c>
      <c r="BE132" s="140">
        <f t="shared" si="3"/>
        <v>0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3" t="s">
        <v>110</v>
      </c>
      <c r="BK132" s="140">
        <f t="shared" si="8"/>
        <v>0</v>
      </c>
      <c r="BL132" s="13" t="s">
        <v>109</v>
      </c>
      <c r="BM132" s="139" t="s">
        <v>139</v>
      </c>
    </row>
    <row r="133" spans="2:65" s="1" customFormat="1" ht="33" customHeight="1">
      <c r="B133" s="127"/>
      <c r="C133" s="128" t="s">
        <v>140</v>
      </c>
      <c r="D133" s="128" t="s">
        <v>105</v>
      </c>
      <c r="E133" s="129" t="s">
        <v>141</v>
      </c>
      <c r="F133" s="130" t="s">
        <v>142</v>
      </c>
      <c r="G133" s="131" t="s">
        <v>122</v>
      </c>
      <c r="H133" s="132">
        <v>76.394999999999996</v>
      </c>
      <c r="I133" s="133"/>
      <c r="J133" s="133"/>
      <c r="K133" s="134"/>
      <c r="L133" s="25"/>
      <c r="M133" s="135" t="s">
        <v>1</v>
      </c>
      <c r="N133" s="136" t="s">
        <v>34</v>
      </c>
      <c r="O133" s="137">
        <v>7.0999999999999994E-2</v>
      </c>
      <c r="P133" s="137">
        <f t="shared" si="0"/>
        <v>5.4240449999999996</v>
      </c>
      <c r="Q133" s="137">
        <v>0</v>
      </c>
      <c r="R133" s="137">
        <f t="shared" si="1"/>
        <v>0</v>
      </c>
      <c r="S133" s="137">
        <v>0</v>
      </c>
      <c r="T133" s="138">
        <f t="shared" si="2"/>
        <v>0</v>
      </c>
      <c r="AR133" s="139" t="s">
        <v>109</v>
      </c>
      <c r="AT133" s="139" t="s">
        <v>105</v>
      </c>
      <c r="AU133" s="139" t="s">
        <v>110</v>
      </c>
      <c r="AY133" s="13" t="s">
        <v>103</v>
      </c>
      <c r="BE133" s="140">
        <f t="shared" si="3"/>
        <v>0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3" t="s">
        <v>110</v>
      </c>
      <c r="BK133" s="140">
        <f t="shared" si="8"/>
        <v>0</v>
      </c>
      <c r="BL133" s="13" t="s">
        <v>109</v>
      </c>
      <c r="BM133" s="139" t="s">
        <v>143</v>
      </c>
    </row>
    <row r="134" spans="2:65" s="1" customFormat="1" ht="37.950000000000003" customHeight="1">
      <c r="B134" s="127"/>
      <c r="C134" s="128" t="s">
        <v>144</v>
      </c>
      <c r="D134" s="128" t="s">
        <v>105</v>
      </c>
      <c r="E134" s="129" t="s">
        <v>145</v>
      </c>
      <c r="F134" s="130" t="s">
        <v>146</v>
      </c>
      <c r="G134" s="131" t="s">
        <v>122</v>
      </c>
      <c r="H134" s="132">
        <v>2291.85</v>
      </c>
      <c r="I134" s="133"/>
      <c r="J134" s="133"/>
      <c r="K134" s="134"/>
      <c r="L134" s="25"/>
      <c r="M134" s="135" t="s">
        <v>1</v>
      </c>
      <c r="N134" s="136" t="s">
        <v>34</v>
      </c>
      <c r="O134" s="137">
        <v>7.3699999999999998E-3</v>
      </c>
      <c r="P134" s="137">
        <f t="shared" si="0"/>
        <v>16.8909345</v>
      </c>
      <c r="Q134" s="137">
        <v>0</v>
      </c>
      <c r="R134" s="137">
        <f t="shared" si="1"/>
        <v>0</v>
      </c>
      <c r="S134" s="137">
        <v>0</v>
      </c>
      <c r="T134" s="138">
        <f t="shared" si="2"/>
        <v>0</v>
      </c>
      <c r="AR134" s="139" t="s">
        <v>109</v>
      </c>
      <c r="AT134" s="139" t="s">
        <v>105</v>
      </c>
      <c r="AU134" s="139" t="s">
        <v>110</v>
      </c>
      <c r="AY134" s="13" t="s">
        <v>103</v>
      </c>
      <c r="BE134" s="140">
        <f t="shared" si="3"/>
        <v>0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3" t="s">
        <v>110</v>
      </c>
      <c r="BK134" s="140">
        <f t="shared" si="8"/>
        <v>0</v>
      </c>
      <c r="BL134" s="13" t="s">
        <v>109</v>
      </c>
      <c r="BM134" s="139" t="s">
        <v>147</v>
      </c>
    </row>
    <row r="135" spans="2:65" s="1" customFormat="1" ht="16.5" customHeight="1">
      <c r="B135" s="127"/>
      <c r="C135" s="128" t="s">
        <v>148</v>
      </c>
      <c r="D135" s="128" t="s">
        <v>105</v>
      </c>
      <c r="E135" s="129" t="s">
        <v>149</v>
      </c>
      <c r="F135" s="130" t="s">
        <v>150</v>
      </c>
      <c r="G135" s="131" t="s">
        <v>122</v>
      </c>
      <c r="H135" s="132">
        <v>76.394999999999996</v>
      </c>
      <c r="I135" s="133"/>
      <c r="J135" s="133"/>
      <c r="K135" s="134"/>
      <c r="L135" s="25"/>
      <c r="M135" s="135" t="s">
        <v>1</v>
      </c>
      <c r="N135" s="136" t="s">
        <v>34</v>
      </c>
      <c r="O135" s="137">
        <v>8.9999999999999993E-3</v>
      </c>
      <c r="P135" s="137">
        <f t="shared" si="0"/>
        <v>0.68755499999999992</v>
      </c>
      <c r="Q135" s="137">
        <v>0</v>
      </c>
      <c r="R135" s="137">
        <f t="shared" si="1"/>
        <v>0</v>
      </c>
      <c r="S135" s="137">
        <v>0</v>
      </c>
      <c r="T135" s="138">
        <f t="shared" si="2"/>
        <v>0</v>
      </c>
      <c r="AR135" s="139" t="s">
        <v>109</v>
      </c>
      <c r="AT135" s="139" t="s">
        <v>105</v>
      </c>
      <c r="AU135" s="139" t="s">
        <v>110</v>
      </c>
      <c r="AY135" s="13" t="s">
        <v>103</v>
      </c>
      <c r="BE135" s="140">
        <f t="shared" si="3"/>
        <v>0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3" t="s">
        <v>110</v>
      </c>
      <c r="BK135" s="140">
        <f t="shared" si="8"/>
        <v>0</v>
      </c>
      <c r="BL135" s="13" t="s">
        <v>109</v>
      </c>
      <c r="BM135" s="139" t="s">
        <v>151</v>
      </c>
    </row>
    <row r="136" spans="2:65" s="1" customFormat="1" ht="24.15" customHeight="1">
      <c r="B136" s="127"/>
      <c r="C136" s="128" t="s">
        <v>152</v>
      </c>
      <c r="D136" s="128" t="s">
        <v>105</v>
      </c>
      <c r="E136" s="129" t="s">
        <v>153</v>
      </c>
      <c r="F136" s="130" t="s">
        <v>154</v>
      </c>
      <c r="G136" s="131" t="s">
        <v>155</v>
      </c>
      <c r="H136" s="132">
        <v>76.394999999999996</v>
      </c>
      <c r="I136" s="133"/>
      <c r="J136" s="133"/>
      <c r="K136" s="134"/>
      <c r="L136" s="25"/>
      <c r="M136" s="135" t="s">
        <v>1</v>
      </c>
      <c r="N136" s="136" t="s">
        <v>34</v>
      </c>
      <c r="O136" s="137">
        <v>0</v>
      </c>
      <c r="P136" s="137">
        <f t="shared" si="0"/>
        <v>0</v>
      </c>
      <c r="Q136" s="137">
        <v>0</v>
      </c>
      <c r="R136" s="137">
        <f t="shared" si="1"/>
        <v>0</v>
      </c>
      <c r="S136" s="137">
        <v>0</v>
      </c>
      <c r="T136" s="138">
        <f t="shared" si="2"/>
        <v>0</v>
      </c>
      <c r="AR136" s="139" t="s">
        <v>109</v>
      </c>
      <c r="AT136" s="139" t="s">
        <v>105</v>
      </c>
      <c r="AU136" s="139" t="s">
        <v>110</v>
      </c>
      <c r="AY136" s="13" t="s">
        <v>103</v>
      </c>
      <c r="BE136" s="140">
        <f t="shared" si="3"/>
        <v>0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3" t="s">
        <v>110</v>
      </c>
      <c r="BK136" s="140">
        <f t="shared" si="8"/>
        <v>0</v>
      </c>
      <c r="BL136" s="13" t="s">
        <v>109</v>
      </c>
      <c r="BM136" s="139" t="s">
        <v>156</v>
      </c>
    </row>
    <row r="137" spans="2:65" s="11" customFormat="1" ht="22.95" customHeight="1">
      <c r="B137" s="116"/>
      <c r="D137" s="117" t="s">
        <v>67</v>
      </c>
      <c r="E137" s="125" t="s">
        <v>110</v>
      </c>
      <c r="F137" s="125" t="s">
        <v>157</v>
      </c>
      <c r="J137" s="126"/>
      <c r="L137" s="116"/>
      <c r="M137" s="120"/>
      <c r="P137" s="121">
        <f>P138</f>
        <v>0.37680000000000002</v>
      </c>
      <c r="R137" s="121">
        <f>R138</f>
        <v>0</v>
      </c>
      <c r="T137" s="122">
        <f>T138</f>
        <v>0</v>
      </c>
      <c r="AR137" s="117" t="s">
        <v>76</v>
      </c>
      <c r="AT137" s="123" t="s">
        <v>67</v>
      </c>
      <c r="AU137" s="123" t="s">
        <v>76</v>
      </c>
      <c r="AY137" s="117" t="s">
        <v>103</v>
      </c>
      <c r="BK137" s="124">
        <f>BK138</f>
        <v>0</v>
      </c>
    </row>
    <row r="138" spans="2:65" s="1" customFormat="1" ht="24.15" customHeight="1">
      <c r="B138" s="127"/>
      <c r="C138" s="128" t="s">
        <v>158</v>
      </c>
      <c r="D138" s="128" t="s">
        <v>105</v>
      </c>
      <c r="E138" s="129" t="s">
        <v>159</v>
      </c>
      <c r="F138" s="130" t="s">
        <v>160</v>
      </c>
      <c r="G138" s="131" t="s">
        <v>108</v>
      </c>
      <c r="H138" s="132">
        <v>94.2</v>
      </c>
      <c r="I138" s="133"/>
      <c r="J138" s="133"/>
      <c r="K138" s="134"/>
      <c r="L138" s="25"/>
      <c r="M138" s="135" t="s">
        <v>1</v>
      </c>
      <c r="N138" s="136" t="s">
        <v>34</v>
      </c>
      <c r="O138" s="137">
        <v>4.0000000000000001E-3</v>
      </c>
      <c r="P138" s="137">
        <f>O138*H138</f>
        <v>0.37680000000000002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109</v>
      </c>
      <c r="AT138" s="139" t="s">
        <v>105</v>
      </c>
      <c r="AU138" s="139" t="s">
        <v>110</v>
      </c>
      <c r="AY138" s="13" t="s">
        <v>103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3" t="s">
        <v>110</v>
      </c>
      <c r="BK138" s="140">
        <f>ROUND(I138*H138,2)</f>
        <v>0</v>
      </c>
      <c r="BL138" s="13" t="s">
        <v>109</v>
      </c>
      <c r="BM138" s="139" t="s">
        <v>161</v>
      </c>
    </row>
    <row r="139" spans="2:65" s="11" customFormat="1" ht="22.95" customHeight="1">
      <c r="B139" s="116"/>
      <c r="D139" s="117" t="s">
        <v>67</v>
      </c>
      <c r="E139" s="125" t="s">
        <v>124</v>
      </c>
      <c r="F139" s="125" t="s">
        <v>162</v>
      </c>
      <c r="J139" s="126"/>
      <c r="L139" s="116"/>
      <c r="M139" s="120"/>
      <c r="P139" s="121">
        <f>SUM(P140:P149)</f>
        <v>169.849244</v>
      </c>
      <c r="R139" s="121">
        <f>SUM(R140:R149)</f>
        <v>362.37111019999998</v>
      </c>
      <c r="T139" s="122">
        <f>SUM(T140:T149)</f>
        <v>0</v>
      </c>
      <c r="AR139" s="117" t="s">
        <v>76</v>
      </c>
      <c r="AT139" s="123" t="s">
        <v>67</v>
      </c>
      <c r="AU139" s="123" t="s">
        <v>76</v>
      </c>
      <c r="AY139" s="117" t="s">
        <v>103</v>
      </c>
      <c r="BK139" s="124">
        <f>SUM(BK140:BK149)</f>
        <v>0</v>
      </c>
    </row>
    <row r="140" spans="2:65" s="1" customFormat="1" ht="37.950000000000003" customHeight="1">
      <c r="B140" s="127"/>
      <c r="C140" s="128" t="s">
        <v>163</v>
      </c>
      <c r="D140" s="128" t="s">
        <v>105</v>
      </c>
      <c r="E140" s="129" t="s">
        <v>164</v>
      </c>
      <c r="F140" s="130" t="s">
        <v>165</v>
      </c>
      <c r="G140" s="131" t="s">
        <v>108</v>
      </c>
      <c r="H140" s="132">
        <v>94.2</v>
      </c>
      <c r="I140" s="133"/>
      <c r="J140" s="133"/>
      <c r="K140" s="134"/>
      <c r="L140" s="25"/>
      <c r="M140" s="135" t="s">
        <v>1</v>
      </c>
      <c r="N140" s="136" t="s">
        <v>34</v>
      </c>
      <c r="O140" s="137">
        <v>1.9E-2</v>
      </c>
      <c r="P140" s="137">
        <f t="shared" ref="P140:P149" si="9">O140*H140</f>
        <v>1.7898000000000001</v>
      </c>
      <c r="Q140" s="137">
        <v>0.50600000000000001</v>
      </c>
      <c r="R140" s="137">
        <f t="shared" ref="R140:R149" si="10">Q140*H140</f>
        <v>47.665199999999999</v>
      </c>
      <c r="S140" s="137">
        <v>0</v>
      </c>
      <c r="T140" s="138">
        <f t="shared" ref="T140:T149" si="11">S140*H140</f>
        <v>0</v>
      </c>
      <c r="AR140" s="139" t="s">
        <v>109</v>
      </c>
      <c r="AT140" s="139" t="s">
        <v>105</v>
      </c>
      <c r="AU140" s="139" t="s">
        <v>110</v>
      </c>
      <c r="AY140" s="13" t="s">
        <v>103</v>
      </c>
      <c r="BE140" s="140">
        <f t="shared" ref="BE140:BE149" si="12">IF(N140="základná",J140,0)</f>
        <v>0</v>
      </c>
      <c r="BF140" s="140">
        <f t="shared" ref="BF140:BF149" si="13">IF(N140="znížená",J140,0)</f>
        <v>0</v>
      </c>
      <c r="BG140" s="140">
        <f t="shared" ref="BG140:BG149" si="14">IF(N140="zákl. prenesená",J140,0)</f>
        <v>0</v>
      </c>
      <c r="BH140" s="140">
        <f t="shared" ref="BH140:BH149" si="15">IF(N140="zníž. prenesená",J140,0)</f>
        <v>0</v>
      </c>
      <c r="BI140" s="140">
        <f t="shared" ref="BI140:BI149" si="16">IF(N140="nulová",J140,0)</f>
        <v>0</v>
      </c>
      <c r="BJ140" s="13" t="s">
        <v>110</v>
      </c>
      <c r="BK140" s="140">
        <f t="shared" ref="BK140:BK149" si="17">ROUND(I140*H140,2)</f>
        <v>0</v>
      </c>
      <c r="BL140" s="13" t="s">
        <v>109</v>
      </c>
      <c r="BM140" s="139" t="s">
        <v>166</v>
      </c>
    </row>
    <row r="141" spans="2:65" s="1" customFormat="1" ht="33" customHeight="1">
      <c r="B141" s="127"/>
      <c r="C141" s="128" t="s">
        <v>167</v>
      </c>
      <c r="D141" s="128" t="s">
        <v>105</v>
      </c>
      <c r="E141" s="129" t="s">
        <v>168</v>
      </c>
      <c r="F141" s="130" t="s">
        <v>169</v>
      </c>
      <c r="G141" s="131" t="s">
        <v>108</v>
      </c>
      <c r="H141" s="132">
        <v>94.2</v>
      </c>
      <c r="I141" s="133"/>
      <c r="J141" s="133"/>
      <c r="K141" s="134"/>
      <c r="L141" s="25"/>
      <c r="M141" s="135" t="s">
        <v>1</v>
      </c>
      <c r="N141" s="136" t="s">
        <v>34</v>
      </c>
      <c r="O141" s="137">
        <v>2.562E-2</v>
      </c>
      <c r="P141" s="137">
        <f t="shared" si="9"/>
        <v>2.4134040000000003</v>
      </c>
      <c r="Q141" s="137">
        <v>0.29899999999999999</v>
      </c>
      <c r="R141" s="137">
        <f t="shared" si="10"/>
        <v>28.165800000000001</v>
      </c>
      <c r="S141" s="137">
        <v>0</v>
      </c>
      <c r="T141" s="138">
        <f t="shared" si="11"/>
        <v>0</v>
      </c>
      <c r="AR141" s="139" t="s">
        <v>109</v>
      </c>
      <c r="AT141" s="139" t="s">
        <v>105</v>
      </c>
      <c r="AU141" s="139" t="s">
        <v>110</v>
      </c>
      <c r="AY141" s="13" t="s">
        <v>103</v>
      </c>
      <c r="BE141" s="140">
        <f t="shared" si="12"/>
        <v>0</v>
      </c>
      <c r="BF141" s="140">
        <f t="shared" si="13"/>
        <v>0</v>
      </c>
      <c r="BG141" s="140">
        <f t="shared" si="14"/>
        <v>0</v>
      </c>
      <c r="BH141" s="140">
        <f t="shared" si="15"/>
        <v>0</v>
      </c>
      <c r="BI141" s="140">
        <f t="shared" si="16"/>
        <v>0</v>
      </c>
      <c r="BJ141" s="13" t="s">
        <v>110</v>
      </c>
      <c r="BK141" s="140">
        <f t="shared" si="17"/>
        <v>0</v>
      </c>
      <c r="BL141" s="13" t="s">
        <v>109</v>
      </c>
      <c r="BM141" s="139" t="s">
        <v>170</v>
      </c>
    </row>
    <row r="142" spans="2:65" s="1" customFormat="1" ht="33" customHeight="1">
      <c r="B142" s="127"/>
      <c r="C142" s="128" t="s">
        <v>171</v>
      </c>
      <c r="D142" s="128" t="s">
        <v>105</v>
      </c>
      <c r="E142" s="129" t="s">
        <v>172</v>
      </c>
      <c r="F142" s="130" t="s">
        <v>173</v>
      </c>
      <c r="G142" s="131" t="s">
        <v>108</v>
      </c>
      <c r="H142" s="132">
        <v>94.2</v>
      </c>
      <c r="I142" s="133"/>
      <c r="J142" s="133"/>
      <c r="K142" s="134"/>
      <c r="L142" s="25"/>
      <c r="M142" s="135" t="s">
        <v>1</v>
      </c>
      <c r="N142" s="136" t="s">
        <v>34</v>
      </c>
      <c r="O142" s="137">
        <v>7.6999999999999999E-2</v>
      </c>
      <c r="P142" s="137">
        <f t="shared" si="9"/>
        <v>7.2534000000000001</v>
      </c>
      <c r="Q142" s="137">
        <v>0.15826000000000001</v>
      </c>
      <c r="R142" s="137">
        <f t="shared" si="10"/>
        <v>14.908092000000002</v>
      </c>
      <c r="S142" s="137">
        <v>0</v>
      </c>
      <c r="T142" s="138">
        <f t="shared" si="11"/>
        <v>0</v>
      </c>
      <c r="AR142" s="139" t="s">
        <v>109</v>
      </c>
      <c r="AT142" s="139" t="s">
        <v>105</v>
      </c>
      <c r="AU142" s="139" t="s">
        <v>110</v>
      </c>
      <c r="AY142" s="13" t="s">
        <v>103</v>
      </c>
      <c r="BE142" s="140">
        <f t="shared" si="12"/>
        <v>0</v>
      </c>
      <c r="BF142" s="140">
        <f t="shared" si="13"/>
        <v>0</v>
      </c>
      <c r="BG142" s="140">
        <f t="shared" si="14"/>
        <v>0</v>
      </c>
      <c r="BH142" s="140">
        <f t="shared" si="15"/>
        <v>0</v>
      </c>
      <c r="BI142" s="140">
        <f t="shared" si="16"/>
        <v>0</v>
      </c>
      <c r="BJ142" s="13" t="s">
        <v>110</v>
      </c>
      <c r="BK142" s="140">
        <f t="shared" si="17"/>
        <v>0</v>
      </c>
      <c r="BL142" s="13" t="s">
        <v>109</v>
      </c>
      <c r="BM142" s="139" t="s">
        <v>174</v>
      </c>
    </row>
    <row r="143" spans="2:65" s="1" customFormat="1" ht="33" customHeight="1">
      <c r="B143" s="127"/>
      <c r="C143" s="128" t="s">
        <v>175</v>
      </c>
      <c r="D143" s="128" t="s">
        <v>105</v>
      </c>
      <c r="E143" s="129" t="s">
        <v>176</v>
      </c>
      <c r="F143" s="130" t="s">
        <v>177</v>
      </c>
      <c r="G143" s="131" t="s">
        <v>108</v>
      </c>
      <c r="H143" s="132">
        <v>65</v>
      </c>
      <c r="I143" s="133"/>
      <c r="J143" s="133"/>
      <c r="K143" s="134"/>
      <c r="L143" s="25"/>
      <c r="M143" s="135" t="s">
        <v>1</v>
      </c>
      <c r="N143" s="136" t="s">
        <v>34</v>
      </c>
      <c r="O143" s="137">
        <v>7.0000000000000007E-2</v>
      </c>
      <c r="P143" s="137">
        <f t="shared" si="9"/>
        <v>4.5500000000000007</v>
      </c>
      <c r="Q143" s="137">
        <v>0.15826000000000001</v>
      </c>
      <c r="R143" s="137">
        <f t="shared" si="10"/>
        <v>10.286900000000001</v>
      </c>
      <c r="S143" s="137">
        <v>0</v>
      </c>
      <c r="T143" s="138">
        <f t="shared" si="11"/>
        <v>0</v>
      </c>
      <c r="AR143" s="139" t="s">
        <v>109</v>
      </c>
      <c r="AT143" s="139" t="s">
        <v>105</v>
      </c>
      <c r="AU143" s="139" t="s">
        <v>110</v>
      </c>
      <c r="AY143" s="13" t="s">
        <v>103</v>
      </c>
      <c r="BE143" s="140">
        <f t="shared" si="12"/>
        <v>0</v>
      </c>
      <c r="BF143" s="140">
        <f t="shared" si="13"/>
        <v>0</v>
      </c>
      <c r="BG143" s="140">
        <f t="shared" si="14"/>
        <v>0</v>
      </c>
      <c r="BH143" s="140">
        <f t="shared" si="15"/>
        <v>0</v>
      </c>
      <c r="BI143" s="140">
        <f t="shared" si="16"/>
        <v>0</v>
      </c>
      <c r="BJ143" s="13" t="s">
        <v>110</v>
      </c>
      <c r="BK143" s="140">
        <f t="shared" si="17"/>
        <v>0</v>
      </c>
      <c r="BL143" s="13" t="s">
        <v>109</v>
      </c>
      <c r="BM143" s="139" t="s">
        <v>178</v>
      </c>
    </row>
    <row r="144" spans="2:65" s="1" customFormat="1" ht="24.15" customHeight="1">
      <c r="B144" s="127"/>
      <c r="C144" s="128" t="s">
        <v>179</v>
      </c>
      <c r="D144" s="128" t="s">
        <v>105</v>
      </c>
      <c r="E144" s="129" t="s">
        <v>180</v>
      </c>
      <c r="F144" s="130" t="s">
        <v>181</v>
      </c>
      <c r="G144" s="131" t="s">
        <v>108</v>
      </c>
      <c r="H144" s="132">
        <v>286.86</v>
      </c>
      <c r="I144" s="133"/>
      <c r="J144" s="133"/>
      <c r="K144" s="134"/>
      <c r="L144" s="25"/>
      <c r="M144" s="135" t="s">
        <v>1</v>
      </c>
      <c r="N144" s="136" t="s">
        <v>34</v>
      </c>
      <c r="O144" s="137">
        <v>0.151</v>
      </c>
      <c r="P144" s="137">
        <f t="shared" si="9"/>
        <v>43.315860000000001</v>
      </c>
      <c r="Q144" s="137">
        <v>0.22370000000000001</v>
      </c>
      <c r="R144" s="137">
        <f t="shared" si="10"/>
        <v>64.17058200000001</v>
      </c>
      <c r="S144" s="137">
        <v>0</v>
      </c>
      <c r="T144" s="138">
        <f t="shared" si="11"/>
        <v>0</v>
      </c>
      <c r="AR144" s="139" t="s">
        <v>109</v>
      </c>
      <c r="AT144" s="139" t="s">
        <v>105</v>
      </c>
      <c r="AU144" s="139" t="s">
        <v>110</v>
      </c>
      <c r="AY144" s="13" t="s">
        <v>103</v>
      </c>
      <c r="BE144" s="140">
        <f t="shared" si="12"/>
        <v>0</v>
      </c>
      <c r="BF144" s="140">
        <f t="shared" si="13"/>
        <v>0</v>
      </c>
      <c r="BG144" s="140">
        <f t="shared" si="14"/>
        <v>0</v>
      </c>
      <c r="BH144" s="140">
        <f t="shared" si="15"/>
        <v>0</v>
      </c>
      <c r="BI144" s="140">
        <f t="shared" si="16"/>
        <v>0</v>
      </c>
      <c r="BJ144" s="13" t="s">
        <v>110</v>
      </c>
      <c r="BK144" s="140">
        <f t="shared" si="17"/>
        <v>0</v>
      </c>
      <c r="BL144" s="13" t="s">
        <v>109</v>
      </c>
      <c r="BM144" s="139" t="s">
        <v>182</v>
      </c>
    </row>
    <row r="145" spans="2:65" s="1" customFormat="1" ht="33" customHeight="1">
      <c r="B145" s="127"/>
      <c r="C145" s="128" t="s">
        <v>183</v>
      </c>
      <c r="D145" s="128" t="s">
        <v>105</v>
      </c>
      <c r="E145" s="129" t="s">
        <v>184</v>
      </c>
      <c r="F145" s="130" t="s">
        <v>185</v>
      </c>
      <c r="G145" s="131" t="s">
        <v>108</v>
      </c>
      <c r="H145" s="132">
        <v>1485.86</v>
      </c>
      <c r="I145" s="133"/>
      <c r="J145" s="133"/>
      <c r="K145" s="134"/>
      <c r="L145" s="25"/>
      <c r="M145" s="135" t="s">
        <v>1</v>
      </c>
      <c r="N145" s="136" t="s">
        <v>34</v>
      </c>
      <c r="O145" s="137">
        <v>2E-3</v>
      </c>
      <c r="P145" s="137">
        <f t="shared" si="9"/>
        <v>2.9717199999999999</v>
      </c>
      <c r="Q145" s="137">
        <v>5.1000000000000004E-4</v>
      </c>
      <c r="R145" s="137">
        <f t="shared" si="10"/>
        <v>0.75778860000000003</v>
      </c>
      <c r="S145" s="137">
        <v>0</v>
      </c>
      <c r="T145" s="138">
        <f t="shared" si="11"/>
        <v>0</v>
      </c>
      <c r="AR145" s="139" t="s">
        <v>109</v>
      </c>
      <c r="AT145" s="139" t="s">
        <v>105</v>
      </c>
      <c r="AU145" s="139" t="s">
        <v>110</v>
      </c>
      <c r="AY145" s="13" t="s">
        <v>103</v>
      </c>
      <c r="BE145" s="140">
        <f t="shared" si="12"/>
        <v>0</v>
      </c>
      <c r="BF145" s="140">
        <f t="shared" si="13"/>
        <v>0</v>
      </c>
      <c r="BG145" s="140">
        <f t="shared" si="14"/>
        <v>0</v>
      </c>
      <c r="BH145" s="140">
        <f t="shared" si="15"/>
        <v>0</v>
      </c>
      <c r="BI145" s="140">
        <f t="shared" si="16"/>
        <v>0</v>
      </c>
      <c r="BJ145" s="13" t="s">
        <v>110</v>
      </c>
      <c r="BK145" s="140">
        <f t="shared" si="17"/>
        <v>0</v>
      </c>
      <c r="BL145" s="13" t="s">
        <v>109</v>
      </c>
      <c r="BM145" s="139" t="s">
        <v>186</v>
      </c>
    </row>
    <row r="146" spans="2:65" s="1" customFormat="1" ht="24.15" customHeight="1">
      <c r="B146" s="127"/>
      <c r="C146" s="128" t="s">
        <v>7</v>
      </c>
      <c r="D146" s="128" t="s">
        <v>105</v>
      </c>
      <c r="E146" s="129" t="s">
        <v>187</v>
      </c>
      <c r="F146" s="130" t="s">
        <v>188</v>
      </c>
      <c r="G146" s="131" t="s">
        <v>108</v>
      </c>
      <c r="H146" s="132">
        <v>1199</v>
      </c>
      <c r="I146" s="133"/>
      <c r="J146" s="133"/>
      <c r="K146" s="134"/>
      <c r="L146" s="25"/>
      <c r="M146" s="135" t="s">
        <v>1</v>
      </c>
      <c r="N146" s="136" t="s">
        <v>34</v>
      </c>
      <c r="O146" s="137">
        <v>7.0999999999999994E-2</v>
      </c>
      <c r="P146" s="137">
        <f t="shared" si="9"/>
        <v>85.128999999999991</v>
      </c>
      <c r="Q146" s="137">
        <v>0.12966</v>
      </c>
      <c r="R146" s="137">
        <f t="shared" si="10"/>
        <v>155.46233999999998</v>
      </c>
      <c r="S146" s="137">
        <v>0</v>
      </c>
      <c r="T146" s="138">
        <f t="shared" si="11"/>
        <v>0</v>
      </c>
      <c r="AR146" s="139" t="s">
        <v>109</v>
      </c>
      <c r="AT146" s="139" t="s">
        <v>105</v>
      </c>
      <c r="AU146" s="139" t="s">
        <v>110</v>
      </c>
      <c r="AY146" s="13" t="s">
        <v>103</v>
      </c>
      <c r="BE146" s="140">
        <f t="shared" si="12"/>
        <v>0</v>
      </c>
      <c r="BF146" s="140">
        <f t="shared" si="13"/>
        <v>0</v>
      </c>
      <c r="BG146" s="140">
        <f t="shared" si="14"/>
        <v>0</v>
      </c>
      <c r="BH146" s="140">
        <f t="shared" si="15"/>
        <v>0</v>
      </c>
      <c r="BI146" s="140">
        <f t="shared" si="16"/>
        <v>0</v>
      </c>
      <c r="BJ146" s="13" t="s">
        <v>110</v>
      </c>
      <c r="BK146" s="140">
        <f t="shared" si="17"/>
        <v>0</v>
      </c>
      <c r="BL146" s="13" t="s">
        <v>109</v>
      </c>
      <c r="BM146" s="139" t="s">
        <v>189</v>
      </c>
    </row>
    <row r="147" spans="2:65" s="1" customFormat="1" ht="24.15" customHeight="1">
      <c r="B147" s="127"/>
      <c r="C147" s="128" t="s">
        <v>190</v>
      </c>
      <c r="D147" s="128" t="s">
        <v>105</v>
      </c>
      <c r="E147" s="129" t="s">
        <v>191</v>
      </c>
      <c r="F147" s="130" t="s">
        <v>192</v>
      </c>
      <c r="G147" s="131" t="s">
        <v>108</v>
      </c>
      <c r="H147" s="132">
        <v>286.86</v>
      </c>
      <c r="I147" s="133"/>
      <c r="J147" s="133"/>
      <c r="K147" s="134"/>
      <c r="L147" s="25"/>
      <c r="M147" s="135" t="s">
        <v>1</v>
      </c>
      <c r="N147" s="136" t="s">
        <v>34</v>
      </c>
      <c r="O147" s="137">
        <v>7.0999999999999994E-2</v>
      </c>
      <c r="P147" s="137">
        <f t="shared" si="9"/>
        <v>20.367059999999999</v>
      </c>
      <c r="Q147" s="137">
        <v>0.12966</v>
      </c>
      <c r="R147" s="137">
        <f t="shared" si="10"/>
        <v>37.194267600000003</v>
      </c>
      <c r="S147" s="137">
        <v>0</v>
      </c>
      <c r="T147" s="138">
        <f t="shared" si="11"/>
        <v>0</v>
      </c>
      <c r="AR147" s="139" t="s">
        <v>109</v>
      </c>
      <c r="AT147" s="139" t="s">
        <v>105</v>
      </c>
      <c r="AU147" s="139" t="s">
        <v>110</v>
      </c>
      <c r="AY147" s="13" t="s">
        <v>103</v>
      </c>
      <c r="BE147" s="140">
        <f t="shared" si="12"/>
        <v>0</v>
      </c>
      <c r="BF147" s="140">
        <f t="shared" si="13"/>
        <v>0</v>
      </c>
      <c r="BG147" s="140">
        <f t="shared" si="14"/>
        <v>0</v>
      </c>
      <c r="BH147" s="140">
        <f t="shared" si="15"/>
        <v>0</v>
      </c>
      <c r="BI147" s="140">
        <f t="shared" si="16"/>
        <v>0</v>
      </c>
      <c r="BJ147" s="13" t="s">
        <v>110</v>
      </c>
      <c r="BK147" s="140">
        <f t="shared" si="17"/>
        <v>0</v>
      </c>
      <c r="BL147" s="13" t="s">
        <v>109</v>
      </c>
      <c r="BM147" s="139" t="s">
        <v>193</v>
      </c>
    </row>
    <row r="148" spans="2:65" s="1" customFormat="1" ht="25.2" customHeight="1">
      <c r="B148" s="127"/>
      <c r="C148" s="128" t="s">
        <v>194</v>
      </c>
      <c r="D148" s="128" t="s">
        <v>105</v>
      </c>
      <c r="E148" s="129" t="s">
        <v>195</v>
      </c>
      <c r="F148" s="130" t="s">
        <v>270</v>
      </c>
      <c r="G148" s="131" t="s">
        <v>196</v>
      </c>
      <c r="H148" s="132">
        <v>27</v>
      </c>
      <c r="I148" s="133"/>
      <c r="J148" s="133"/>
      <c r="K148" s="134"/>
      <c r="L148" s="25"/>
      <c r="M148" s="135" t="s">
        <v>1</v>
      </c>
      <c r="N148" s="136" t="s">
        <v>34</v>
      </c>
      <c r="O148" s="137">
        <v>7.0999999999999994E-2</v>
      </c>
      <c r="P148" s="137">
        <f t="shared" si="9"/>
        <v>1.9169999999999998</v>
      </c>
      <c r="Q148" s="137">
        <v>0.12966</v>
      </c>
      <c r="R148" s="137">
        <f t="shared" si="10"/>
        <v>3.50082</v>
      </c>
      <c r="S148" s="137">
        <v>0</v>
      </c>
      <c r="T148" s="138">
        <f t="shared" si="11"/>
        <v>0</v>
      </c>
      <c r="AR148" s="139" t="s">
        <v>109</v>
      </c>
      <c r="AT148" s="139" t="s">
        <v>105</v>
      </c>
      <c r="AU148" s="139" t="s">
        <v>110</v>
      </c>
      <c r="AY148" s="13" t="s">
        <v>103</v>
      </c>
      <c r="BE148" s="140">
        <f t="shared" si="12"/>
        <v>0</v>
      </c>
      <c r="BF148" s="140">
        <f t="shared" si="13"/>
        <v>0</v>
      </c>
      <c r="BG148" s="140">
        <f t="shared" si="14"/>
        <v>0</v>
      </c>
      <c r="BH148" s="140">
        <f t="shared" si="15"/>
        <v>0</v>
      </c>
      <c r="BI148" s="140">
        <f t="shared" si="16"/>
        <v>0</v>
      </c>
      <c r="BJ148" s="13" t="s">
        <v>110</v>
      </c>
      <c r="BK148" s="140">
        <f t="shared" si="17"/>
        <v>0</v>
      </c>
      <c r="BL148" s="13" t="s">
        <v>109</v>
      </c>
      <c r="BM148" s="139" t="s">
        <v>197</v>
      </c>
    </row>
    <row r="149" spans="2:65" s="1" customFormat="1" ht="27.6" customHeight="1">
      <c r="B149" s="127"/>
      <c r="C149" s="128" t="s">
        <v>198</v>
      </c>
      <c r="D149" s="128" t="s">
        <v>105</v>
      </c>
      <c r="E149" s="129" t="s">
        <v>199</v>
      </c>
      <c r="F149" s="130" t="s">
        <v>269</v>
      </c>
      <c r="G149" s="131" t="s">
        <v>196</v>
      </c>
      <c r="H149" s="132">
        <v>2</v>
      </c>
      <c r="I149" s="133"/>
      <c r="J149" s="133"/>
      <c r="K149" s="134"/>
      <c r="L149" s="25"/>
      <c r="M149" s="135" t="s">
        <v>1</v>
      </c>
      <c r="N149" s="136" t="s">
        <v>34</v>
      </c>
      <c r="O149" s="137">
        <v>7.0999999999999994E-2</v>
      </c>
      <c r="P149" s="137">
        <f t="shared" si="9"/>
        <v>0.14199999999999999</v>
      </c>
      <c r="Q149" s="137">
        <v>0.12966</v>
      </c>
      <c r="R149" s="137">
        <f t="shared" si="10"/>
        <v>0.25931999999999999</v>
      </c>
      <c r="S149" s="137">
        <v>0</v>
      </c>
      <c r="T149" s="138">
        <f t="shared" si="11"/>
        <v>0</v>
      </c>
      <c r="AR149" s="139" t="s">
        <v>109</v>
      </c>
      <c r="AT149" s="139" t="s">
        <v>105</v>
      </c>
      <c r="AU149" s="139" t="s">
        <v>110</v>
      </c>
      <c r="AY149" s="13" t="s">
        <v>103</v>
      </c>
      <c r="BE149" s="140">
        <f t="shared" si="12"/>
        <v>0</v>
      </c>
      <c r="BF149" s="140">
        <f t="shared" si="13"/>
        <v>0</v>
      </c>
      <c r="BG149" s="140">
        <f t="shared" si="14"/>
        <v>0</v>
      </c>
      <c r="BH149" s="140">
        <f t="shared" si="15"/>
        <v>0</v>
      </c>
      <c r="BI149" s="140">
        <f t="shared" si="16"/>
        <v>0</v>
      </c>
      <c r="BJ149" s="13" t="s">
        <v>110</v>
      </c>
      <c r="BK149" s="140">
        <f t="shared" si="17"/>
        <v>0</v>
      </c>
      <c r="BL149" s="13" t="s">
        <v>109</v>
      </c>
      <c r="BM149" s="139" t="s">
        <v>200</v>
      </c>
    </row>
    <row r="150" spans="2:65" s="11" customFormat="1" ht="22.95" customHeight="1">
      <c r="B150" s="116"/>
      <c r="D150" s="117" t="s">
        <v>67</v>
      </c>
      <c r="E150" s="125" t="s">
        <v>140</v>
      </c>
      <c r="F150" s="125" t="s">
        <v>201</v>
      </c>
      <c r="J150" s="126"/>
      <c r="L150" s="116"/>
      <c r="M150" s="120"/>
      <c r="P150" s="121">
        <f>SUM(P151:P164)</f>
        <v>356.77838899999995</v>
      </c>
      <c r="R150" s="121">
        <f>SUM(R151:R164)</f>
        <v>216.02446619</v>
      </c>
      <c r="T150" s="122">
        <f>SUM(T151:T164)</f>
        <v>0</v>
      </c>
      <c r="AR150" s="117" t="s">
        <v>76</v>
      </c>
      <c r="AT150" s="123" t="s">
        <v>67</v>
      </c>
      <c r="AU150" s="123" t="s">
        <v>76</v>
      </c>
      <c r="AY150" s="117" t="s">
        <v>103</v>
      </c>
      <c r="BK150" s="124">
        <f>SUM(BK151:BK164)</f>
        <v>0</v>
      </c>
    </row>
    <row r="151" spans="2:65" s="1" customFormat="1" ht="37.950000000000003" customHeight="1">
      <c r="B151" s="127"/>
      <c r="C151" s="128" t="s">
        <v>202</v>
      </c>
      <c r="D151" s="128" t="s">
        <v>105</v>
      </c>
      <c r="E151" s="129" t="s">
        <v>203</v>
      </c>
      <c r="F151" s="130" t="s">
        <v>204</v>
      </c>
      <c r="G151" s="131" t="s">
        <v>205</v>
      </c>
      <c r="H151" s="132">
        <v>1</v>
      </c>
      <c r="I151" s="133"/>
      <c r="J151" s="133"/>
      <c r="K151" s="134"/>
      <c r="L151" s="25"/>
      <c r="M151" s="135" t="s">
        <v>1</v>
      </c>
      <c r="N151" s="136" t="s">
        <v>34</v>
      </c>
      <c r="O151" s="137">
        <v>0</v>
      </c>
      <c r="P151" s="137">
        <f t="shared" ref="P151:P164" si="18">O151*H151</f>
        <v>0</v>
      </c>
      <c r="Q151" s="137">
        <v>0</v>
      </c>
      <c r="R151" s="137">
        <f t="shared" ref="R151:R164" si="19">Q151*H151</f>
        <v>0</v>
      </c>
      <c r="S151" s="137">
        <v>0</v>
      </c>
      <c r="T151" s="138">
        <f t="shared" ref="T151:T164" si="20">S151*H151</f>
        <v>0</v>
      </c>
      <c r="AR151" s="139" t="s">
        <v>109</v>
      </c>
      <c r="AT151" s="139" t="s">
        <v>105</v>
      </c>
      <c r="AU151" s="139" t="s">
        <v>110</v>
      </c>
      <c r="AY151" s="13" t="s">
        <v>103</v>
      </c>
      <c r="BE151" s="140">
        <f t="shared" ref="BE151:BE164" si="21">IF(N151="základná",J151,0)</f>
        <v>0</v>
      </c>
      <c r="BF151" s="140">
        <f t="shared" ref="BF151:BF164" si="22">IF(N151="znížená",J151,0)</f>
        <v>0</v>
      </c>
      <c r="BG151" s="140">
        <f t="shared" ref="BG151:BG164" si="23">IF(N151="zákl. prenesená",J151,0)</f>
        <v>0</v>
      </c>
      <c r="BH151" s="140">
        <f t="shared" ref="BH151:BH164" si="24">IF(N151="zníž. prenesená",J151,0)</f>
        <v>0</v>
      </c>
      <c r="BI151" s="140">
        <f t="shared" ref="BI151:BI164" si="25">IF(N151="nulová",J151,0)</f>
        <v>0</v>
      </c>
      <c r="BJ151" s="13" t="s">
        <v>110</v>
      </c>
      <c r="BK151" s="140">
        <f t="shared" ref="BK151:BK164" si="26">ROUND(I151*H151,2)</f>
        <v>0</v>
      </c>
      <c r="BL151" s="13" t="s">
        <v>109</v>
      </c>
      <c r="BM151" s="139" t="s">
        <v>206</v>
      </c>
    </row>
    <row r="152" spans="2:65" s="1" customFormat="1" ht="33" customHeight="1">
      <c r="B152" s="127"/>
      <c r="C152" s="128" t="s">
        <v>207</v>
      </c>
      <c r="D152" s="128" t="s">
        <v>105</v>
      </c>
      <c r="E152" s="129" t="s">
        <v>208</v>
      </c>
      <c r="F152" s="130" t="s">
        <v>209</v>
      </c>
      <c r="G152" s="131" t="s">
        <v>114</v>
      </c>
      <c r="H152" s="132">
        <v>242</v>
      </c>
      <c r="I152" s="133"/>
      <c r="J152" s="133"/>
      <c r="K152" s="134"/>
      <c r="L152" s="25"/>
      <c r="M152" s="135" t="s">
        <v>1</v>
      </c>
      <c r="N152" s="136" t="s">
        <v>34</v>
      </c>
      <c r="O152" s="137">
        <v>0.32</v>
      </c>
      <c r="P152" s="137">
        <f t="shared" si="18"/>
        <v>77.44</v>
      </c>
      <c r="Q152" s="137">
        <v>0.19697000000000001</v>
      </c>
      <c r="R152" s="137">
        <f t="shared" si="19"/>
        <v>47.666740000000004</v>
      </c>
      <c r="S152" s="137">
        <v>0</v>
      </c>
      <c r="T152" s="138">
        <f t="shared" si="20"/>
        <v>0</v>
      </c>
      <c r="AR152" s="139" t="s">
        <v>109</v>
      </c>
      <c r="AT152" s="139" t="s">
        <v>105</v>
      </c>
      <c r="AU152" s="139" t="s">
        <v>110</v>
      </c>
      <c r="AY152" s="13" t="s">
        <v>103</v>
      </c>
      <c r="BE152" s="140">
        <f t="shared" si="21"/>
        <v>0</v>
      </c>
      <c r="BF152" s="140">
        <f t="shared" si="22"/>
        <v>0</v>
      </c>
      <c r="BG152" s="140">
        <f t="shared" si="23"/>
        <v>0</v>
      </c>
      <c r="BH152" s="140">
        <f t="shared" si="24"/>
        <v>0</v>
      </c>
      <c r="BI152" s="140">
        <f t="shared" si="25"/>
        <v>0</v>
      </c>
      <c r="BJ152" s="13" t="s">
        <v>110</v>
      </c>
      <c r="BK152" s="140">
        <f t="shared" si="26"/>
        <v>0</v>
      </c>
      <c r="BL152" s="13" t="s">
        <v>109</v>
      </c>
      <c r="BM152" s="139" t="s">
        <v>210</v>
      </c>
    </row>
    <row r="153" spans="2:65" s="1" customFormat="1" ht="26.4" customHeight="1">
      <c r="B153" s="127"/>
      <c r="C153" s="141" t="s">
        <v>211</v>
      </c>
      <c r="D153" s="141" t="s">
        <v>212</v>
      </c>
      <c r="E153" s="142" t="s">
        <v>213</v>
      </c>
      <c r="F153" s="143" t="s">
        <v>214</v>
      </c>
      <c r="G153" s="144" t="s">
        <v>196</v>
      </c>
      <c r="H153" s="145">
        <v>244.42</v>
      </c>
      <c r="I153" s="146"/>
      <c r="J153" s="146"/>
      <c r="K153" s="147"/>
      <c r="L153" s="148"/>
      <c r="M153" s="149" t="s">
        <v>1</v>
      </c>
      <c r="N153" s="150" t="s">
        <v>34</v>
      </c>
      <c r="O153" s="137">
        <v>0</v>
      </c>
      <c r="P153" s="137">
        <f t="shared" si="18"/>
        <v>0</v>
      </c>
      <c r="Q153" s="137">
        <v>8.5000000000000006E-2</v>
      </c>
      <c r="R153" s="137">
        <f t="shared" si="19"/>
        <v>20.775700000000001</v>
      </c>
      <c r="S153" s="137">
        <v>0</v>
      </c>
      <c r="T153" s="138">
        <f t="shared" si="20"/>
        <v>0</v>
      </c>
      <c r="AR153" s="139" t="s">
        <v>136</v>
      </c>
      <c r="AT153" s="139" t="s">
        <v>212</v>
      </c>
      <c r="AU153" s="139" t="s">
        <v>110</v>
      </c>
      <c r="AY153" s="13" t="s">
        <v>103</v>
      </c>
      <c r="BE153" s="140">
        <f t="shared" si="21"/>
        <v>0</v>
      </c>
      <c r="BF153" s="140">
        <f t="shared" si="22"/>
        <v>0</v>
      </c>
      <c r="BG153" s="140">
        <f t="shared" si="23"/>
        <v>0</v>
      </c>
      <c r="BH153" s="140">
        <f t="shared" si="24"/>
        <v>0</v>
      </c>
      <c r="BI153" s="140">
        <f t="shared" si="25"/>
        <v>0</v>
      </c>
      <c r="BJ153" s="13" t="s">
        <v>110</v>
      </c>
      <c r="BK153" s="140">
        <f t="shared" si="26"/>
        <v>0</v>
      </c>
      <c r="BL153" s="13" t="s">
        <v>109</v>
      </c>
      <c r="BM153" s="139" t="s">
        <v>215</v>
      </c>
    </row>
    <row r="154" spans="2:65" s="1" customFormat="1" ht="37.950000000000003" customHeight="1">
      <c r="B154" s="127"/>
      <c r="C154" s="128" t="s">
        <v>216</v>
      </c>
      <c r="D154" s="128" t="s">
        <v>105</v>
      </c>
      <c r="E154" s="129" t="s">
        <v>217</v>
      </c>
      <c r="F154" s="130" t="s">
        <v>218</v>
      </c>
      <c r="G154" s="131" t="s">
        <v>114</v>
      </c>
      <c r="H154" s="132">
        <v>240.5</v>
      </c>
      <c r="I154" s="133"/>
      <c r="J154" s="133"/>
      <c r="K154" s="134"/>
      <c r="L154" s="25"/>
      <c r="M154" s="135" t="s">
        <v>1</v>
      </c>
      <c r="N154" s="136" t="s">
        <v>34</v>
      </c>
      <c r="O154" s="137">
        <v>0.13200000000000001</v>
      </c>
      <c r="P154" s="137">
        <f t="shared" si="18"/>
        <v>31.746000000000002</v>
      </c>
      <c r="Q154" s="137">
        <v>9.8530000000000006E-2</v>
      </c>
      <c r="R154" s="137">
        <f t="shared" si="19"/>
        <v>23.696465</v>
      </c>
      <c r="S154" s="137">
        <v>0</v>
      </c>
      <c r="T154" s="138">
        <f t="shared" si="20"/>
        <v>0</v>
      </c>
      <c r="AR154" s="139" t="s">
        <v>109</v>
      </c>
      <c r="AT154" s="139" t="s">
        <v>105</v>
      </c>
      <c r="AU154" s="139" t="s">
        <v>110</v>
      </c>
      <c r="AY154" s="13" t="s">
        <v>103</v>
      </c>
      <c r="BE154" s="140">
        <f t="shared" si="21"/>
        <v>0</v>
      </c>
      <c r="BF154" s="140">
        <f t="shared" si="22"/>
        <v>0</v>
      </c>
      <c r="BG154" s="140">
        <f t="shared" si="23"/>
        <v>0</v>
      </c>
      <c r="BH154" s="140">
        <f t="shared" si="24"/>
        <v>0</v>
      </c>
      <c r="BI154" s="140">
        <f t="shared" si="25"/>
        <v>0</v>
      </c>
      <c r="BJ154" s="13" t="s">
        <v>110</v>
      </c>
      <c r="BK154" s="140">
        <f t="shared" si="26"/>
        <v>0</v>
      </c>
      <c r="BL154" s="13" t="s">
        <v>109</v>
      </c>
      <c r="BM154" s="139" t="s">
        <v>219</v>
      </c>
    </row>
    <row r="155" spans="2:65" s="1" customFormat="1" ht="16.5" customHeight="1">
      <c r="B155" s="127"/>
      <c r="C155" s="141" t="s">
        <v>220</v>
      </c>
      <c r="D155" s="141" t="s">
        <v>212</v>
      </c>
      <c r="E155" s="142" t="s">
        <v>221</v>
      </c>
      <c r="F155" s="143" t="s">
        <v>222</v>
      </c>
      <c r="G155" s="144" t="s">
        <v>196</v>
      </c>
      <c r="H155" s="145">
        <v>242.905</v>
      </c>
      <c r="I155" s="146"/>
      <c r="J155" s="146"/>
      <c r="K155" s="147"/>
      <c r="L155" s="148"/>
      <c r="M155" s="149" t="s">
        <v>1</v>
      </c>
      <c r="N155" s="150" t="s">
        <v>34</v>
      </c>
      <c r="O155" s="137">
        <v>0</v>
      </c>
      <c r="P155" s="137">
        <f t="shared" si="18"/>
        <v>0</v>
      </c>
      <c r="Q155" s="137">
        <v>4.8000000000000001E-2</v>
      </c>
      <c r="R155" s="137">
        <f t="shared" si="19"/>
        <v>11.65944</v>
      </c>
      <c r="S155" s="137">
        <v>0</v>
      </c>
      <c r="T155" s="138">
        <f t="shared" si="20"/>
        <v>0</v>
      </c>
      <c r="AR155" s="139" t="s">
        <v>136</v>
      </c>
      <c r="AT155" s="139" t="s">
        <v>212</v>
      </c>
      <c r="AU155" s="139" t="s">
        <v>110</v>
      </c>
      <c r="AY155" s="13" t="s">
        <v>103</v>
      </c>
      <c r="BE155" s="140">
        <f t="shared" si="21"/>
        <v>0</v>
      </c>
      <c r="BF155" s="140">
        <f t="shared" si="22"/>
        <v>0</v>
      </c>
      <c r="BG155" s="140">
        <f t="shared" si="23"/>
        <v>0</v>
      </c>
      <c r="BH155" s="140">
        <f t="shared" si="24"/>
        <v>0</v>
      </c>
      <c r="BI155" s="140">
        <f t="shared" si="25"/>
        <v>0</v>
      </c>
      <c r="BJ155" s="13" t="s">
        <v>110</v>
      </c>
      <c r="BK155" s="140">
        <f t="shared" si="26"/>
        <v>0</v>
      </c>
      <c r="BL155" s="13" t="s">
        <v>109</v>
      </c>
      <c r="BM155" s="139" t="s">
        <v>223</v>
      </c>
    </row>
    <row r="156" spans="2:65" s="1" customFormat="1" ht="33" customHeight="1">
      <c r="B156" s="127"/>
      <c r="C156" s="128" t="s">
        <v>224</v>
      </c>
      <c r="D156" s="128" t="s">
        <v>105</v>
      </c>
      <c r="E156" s="129" t="s">
        <v>225</v>
      </c>
      <c r="F156" s="130" t="s">
        <v>226</v>
      </c>
      <c r="G156" s="131" t="s">
        <v>122</v>
      </c>
      <c r="H156" s="132">
        <v>50.662999999999997</v>
      </c>
      <c r="I156" s="133"/>
      <c r="J156" s="133"/>
      <c r="K156" s="134"/>
      <c r="L156" s="25"/>
      <c r="M156" s="135" t="s">
        <v>1</v>
      </c>
      <c r="N156" s="136" t="s">
        <v>34</v>
      </c>
      <c r="O156" s="137">
        <v>1.363</v>
      </c>
      <c r="P156" s="137">
        <f t="shared" si="18"/>
        <v>69.053668999999999</v>
      </c>
      <c r="Q156" s="137">
        <v>2.2151299999999998</v>
      </c>
      <c r="R156" s="137">
        <f t="shared" si="19"/>
        <v>112.22513118999998</v>
      </c>
      <c r="S156" s="137">
        <v>0</v>
      </c>
      <c r="T156" s="138">
        <f t="shared" si="20"/>
        <v>0</v>
      </c>
      <c r="AR156" s="139" t="s">
        <v>109</v>
      </c>
      <c r="AT156" s="139" t="s">
        <v>105</v>
      </c>
      <c r="AU156" s="139" t="s">
        <v>110</v>
      </c>
      <c r="AY156" s="13" t="s">
        <v>103</v>
      </c>
      <c r="BE156" s="140">
        <f t="shared" si="21"/>
        <v>0</v>
      </c>
      <c r="BF156" s="140">
        <f t="shared" si="22"/>
        <v>0</v>
      </c>
      <c r="BG156" s="140">
        <f t="shared" si="23"/>
        <v>0</v>
      </c>
      <c r="BH156" s="140">
        <f t="shared" si="24"/>
        <v>0</v>
      </c>
      <c r="BI156" s="140">
        <f t="shared" si="25"/>
        <v>0</v>
      </c>
      <c r="BJ156" s="13" t="s">
        <v>110</v>
      </c>
      <c r="BK156" s="140">
        <f t="shared" si="26"/>
        <v>0</v>
      </c>
      <c r="BL156" s="13" t="s">
        <v>109</v>
      </c>
      <c r="BM156" s="139" t="s">
        <v>227</v>
      </c>
    </row>
    <row r="157" spans="2:65" s="1" customFormat="1" ht="24.15" customHeight="1">
      <c r="B157" s="127"/>
      <c r="C157" s="128" t="s">
        <v>228</v>
      </c>
      <c r="D157" s="128" t="s">
        <v>105</v>
      </c>
      <c r="E157" s="129" t="s">
        <v>229</v>
      </c>
      <c r="F157" s="130" t="s">
        <v>230</v>
      </c>
      <c r="G157" s="131" t="s">
        <v>114</v>
      </c>
      <c r="H157" s="132">
        <v>242</v>
      </c>
      <c r="I157" s="133"/>
      <c r="J157" s="133"/>
      <c r="K157" s="134"/>
      <c r="L157" s="25"/>
      <c r="M157" s="135" t="s">
        <v>1</v>
      </c>
      <c r="N157" s="136" t="s">
        <v>34</v>
      </c>
      <c r="O157" s="137">
        <v>0.185</v>
      </c>
      <c r="P157" s="137">
        <f t="shared" si="18"/>
        <v>44.769999999999996</v>
      </c>
      <c r="Q157" s="137">
        <v>0</v>
      </c>
      <c r="R157" s="137">
        <f t="shared" si="19"/>
        <v>0</v>
      </c>
      <c r="S157" s="137">
        <v>0</v>
      </c>
      <c r="T157" s="138">
        <f t="shared" si="20"/>
        <v>0</v>
      </c>
      <c r="AR157" s="139" t="s">
        <v>109</v>
      </c>
      <c r="AT157" s="139" t="s">
        <v>105</v>
      </c>
      <c r="AU157" s="139" t="s">
        <v>110</v>
      </c>
      <c r="AY157" s="13" t="s">
        <v>103</v>
      </c>
      <c r="BE157" s="140">
        <f t="shared" si="21"/>
        <v>0</v>
      </c>
      <c r="BF157" s="140">
        <f t="shared" si="22"/>
        <v>0</v>
      </c>
      <c r="BG157" s="140">
        <f t="shared" si="23"/>
        <v>0</v>
      </c>
      <c r="BH157" s="140">
        <f t="shared" si="24"/>
        <v>0</v>
      </c>
      <c r="BI157" s="140">
        <f t="shared" si="25"/>
        <v>0</v>
      </c>
      <c r="BJ157" s="13" t="s">
        <v>110</v>
      </c>
      <c r="BK157" s="140">
        <f t="shared" si="26"/>
        <v>0</v>
      </c>
      <c r="BL157" s="13" t="s">
        <v>109</v>
      </c>
      <c r="BM157" s="139" t="s">
        <v>231</v>
      </c>
    </row>
    <row r="158" spans="2:65" s="1" customFormat="1" ht="24.15" customHeight="1">
      <c r="B158" s="127"/>
      <c r="C158" s="128" t="s">
        <v>232</v>
      </c>
      <c r="D158" s="128" t="s">
        <v>105</v>
      </c>
      <c r="E158" s="129" t="s">
        <v>233</v>
      </c>
      <c r="F158" s="130" t="s">
        <v>234</v>
      </c>
      <c r="G158" s="131" t="s">
        <v>114</v>
      </c>
      <c r="H158" s="132">
        <v>99</v>
      </c>
      <c r="I158" s="133"/>
      <c r="J158" s="133"/>
      <c r="K158" s="134"/>
      <c r="L158" s="25"/>
      <c r="M158" s="135" t="s">
        <v>1</v>
      </c>
      <c r="N158" s="136" t="s">
        <v>34</v>
      </c>
      <c r="O158" s="137">
        <v>0.30403999999999998</v>
      </c>
      <c r="P158" s="137">
        <f t="shared" si="18"/>
        <v>30.099959999999999</v>
      </c>
      <c r="Q158" s="137">
        <v>1.0000000000000001E-5</v>
      </c>
      <c r="R158" s="137">
        <f t="shared" si="19"/>
        <v>9.8999999999999999E-4</v>
      </c>
      <c r="S158" s="137">
        <v>0</v>
      </c>
      <c r="T158" s="138">
        <f t="shared" si="20"/>
        <v>0</v>
      </c>
      <c r="AR158" s="139" t="s">
        <v>109</v>
      </c>
      <c r="AT158" s="139" t="s">
        <v>105</v>
      </c>
      <c r="AU158" s="139" t="s">
        <v>110</v>
      </c>
      <c r="AY158" s="13" t="s">
        <v>103</v>
      </c>
      <c r="BE158" s="140">
        <f t="shared" si="21"/>
        <v>0</v>
      </c>
      <c r="BF158" s="140">
        <f t="shared" si="22"/>
        <v>0</v>
      </c>
      <c r="BG158" s="140">
        <f t="shared" si="23"/>
        <v>0</v>
      </c>
      <c r="BH158" s="140">
        <f t="shared" si="24"/>
        <v>0</v>
      </c>
      <c r="BI158" s="140">
        <f t="shared" si="25"/>
        <v>0</v>
      </c>
      <c r="BJ158" s="13" t="s">
        <v>110</v>
      </c>
      <c r="BK158" s="140">
        <f t="shared" si="26"/>
        <v>0</v>
      </c>
      <c r="BL158" s="13" t="s">
        <v>109</v>
      </c>
      <c r="BM158" s="139" t="s">
        <v>235</v>
      </c>
    </row>
    <row r="159" spans="2:65" s="1" customFormat="1" ht="24" customHeight="1">
      <c r="B159" s="127"/>
      <c r="C159" s="128" t="s">
        <v>236</v>
      </c>
      <c r="D159" s="128" t="s">
        <v>105</v>
      </c>
      <c r="E159" s="129" t="s">
        <v>237</v>
      </c>
      <c r="F159" s="130" t="s">
        <v>238</v>
      </c>
      <c r="G159" s="131" t="s">
        <v>155</v>
      </c>
      <c r="H159" s="132">
        <v>54.62</v>
      </c>
      <c r="I159" s="133"/>
      <c r="J159" s="133"/>
      <c r="K159" s="134"/>
      <c r="L159" s="25"/>
      <c r="M159" s="135" t="s">
        <v>1</v>
      </c>
      <c r="N159" s="136" t="s">
        <v>34</v>
      </c>
      <c r="O159" s="137">
        <v>0.59799999999999998</v>
      </c>
      <c r="P159" s="137">
        <f t="shared" si="18"/>
        <v>32.662759999999999</v>
      </c>
      <c r="Q159" s="137">
        <v>0</v>
      </c>
      <c r="R159" s="137">
        <f t="shared" si="19"/>
        <v>0</v>
      </c>
      <c r="S159" s="137">
        <v>0</v>
      </c>
      <c r="T159" s="138">
        <f t="shared" si="20"/>
        <v>0</v>
      </c>
      <c r="AR159" s="139" t="s">
        <v>109</v>
      </c>
      <c r="AT159" s="139" t="s">
        <v>105</v>
      </c>
      <c r="AU159" s="139" t="s">
        <v>110</v>
      </c>
      <c r="AY159" s="13" t="s">
        <v>103</v>
      </c>
      <c r="BE159" s="140">
        <f t="shared" si="21"/>
        <v>0</v>
      </c>
      <c r="BF159" s="140">
        <f t="shared" si="22"/>
        <v>0</v>
      </c>
      <c r="BG159" s="140">
        <f t="shared" si="23"/>
        <v>0</v>
      </c>
      <c r="BH159" s="140">
        <f t="shared" si="24"/>
        <v>0</v>
      </c>
      <c r="BI159" s="140">
        <f t="shared" si="25"/>
        <v>0</v>
      </c>
      <c r="BJ159" s="13" t="s">
        <v>110</v>
      </c>
      <c r="BK159" s="140">
        <f t="shared" si="26"/>
        <v>0</v>
      </c>
      <c r="BL159" s="13" t="s">
        <v>109</v>
      </c>
      <c r="BM159" s="139" t="s">
        <v>239</v>
      </c>
    </row>
    <row r="160" spans="2:65" s="1" customFormat="1" ht="24.15" customHeight="1">
      <c r="B160" s="127"/>
      <c r="C160" s="128" t="s">
        <v>240</v>
      </c>
      <c r="D160" s="128" t="s">
        <v>105</v>
      </c>
      <c r="E160" s="129" t="s">
        <v>241</v>
      </c>
      <c r="F160" s="130" t="s">
        <v>242</v>
      </c>
      <c r="G160" s="131" t="s">
        <v>155</v>
      </c>
      <c r="H160" s="132">
        <v>1638.6</v>
      </c>
      <c r="I160" s="133"/>
      <c r="J160" s="133"/>
      <c r="K160" s="134"/>
      <c r="L160" s="25"/>
      <c r="M160" s="135" t="s">
        <v>1</v>
      </c>
      <c r="N160" s="136" t="s">
        <v>34</v>
      </c>
      <c r="O160" s="137">
        <v>7.0000000000000001E-3</v>
      </c>
      <c r="P160" s="137">
        <f t="shared" si="18"/>
        <v>11.4702</v>
      </c>
      <c r="Q160" s="137">
        <v>0</v>
      </c>
      <c r="R160" s="137">
        <f t="shared" si="19"/>
        <v>0</v>
      </c>
      <c r="S160" s="137">
        <v>0</v>
      </c>
      <c r="T160" s="138">
        <f t="shared" si="20"/>
        <v>0</v>
      </c>
      <c r="AR160" s="139" t="s">
        <v>109</v>
      </c>
      <c r="AT160" s="139" t="s">
        <v>105</v>
      </c>
      <c r="AU160" s="139" t="s">
        <v>110</v>
      </c>
      <c r="AY160" s="13" t="s">
        <v>103</v>
      </c>
      <c r="BE160" s="140">
        <f t="shared" si="21"/>
        <v>0</v>
      </c>
      <c r="BF160" s="140">
        <f t="shared" si="22"/>
        <v>0</v>
      </c>
      <c r="BG160" s="140">
        <f t="shared" si="23"/>
        <v>0</v>
      </c>
      <c r="BH160" s="140">
        <f t="shared" si="24"/>
        <v>0</v>
      </c>
      <c r="BI160" s="140">
        <f t="shared" si="25"/>
        <v>0</v>
      </c>
      <c r="BJ160" s="13" t="s">
        <v>110</v>
      </c>
      <c r="BK160" s="140">
        <f t="shared" si="26"/>
        <v>0</v>
      </c>
      <c r="BL160" s="13" t="s">
        <v>109</v>
      </c>
      <c r="BM160" s="139" t="s">
        <v>243</v>
      </c>
    </row>
    <row r="161" spans="2:65" s="1" customFormat="1" ht="24.15" customHeight="1">
      <c r="B161" s="127"/>
      <c r="C161" s="128" t="s">
        <v>244</v>
      </c>
      <c r="D161" s="128" t="s">
        <v>105</v>
      </c>
      <c r="E161" s="129" t="s">
        <v>245</v>
      </c>
      <c r="F161" s="130" t="s">
        <v>246</v>
      </c>
      <c r="G161" s="131" t="s">
        <v>155</v>
      </c>
      <c r="H161" s="132">
        <v>54.62</v>
      </c>
      <c r="I161" s="133"/>
      <c r="J161" s="133"/>
      <c r="K161" s="134"/>
      <c r="L161" s="25"/>
      <c r="M161" s="135" t="s">
        <v>1</v>
      </c>
      <c r="N161" s="136" t="s">
        <v>34</v>
      </c>
      <c r="O161" s="137">
        <v>0.89</v>
      </c>
      <c r="P161" s="137">
        <f t="shared" si="18"/>
        <v>48.611799999999995</v>
      </c>
      <c r="Q161" s="137">
        <v>0</v>
      </c>
      <c r="R161" s="137">
        <f t="shared" si="19"/>
        <v>0</v>
      </c>
      <c r="S161" s="137">
        <v>0</v>
      </c>
      <c r="T161" s="138">
        <f t="shared" si="20"/>
        <v>0</v>
      </c>
      <c r="AR161" s="139" t="s">
        <v>109</v>
      </c>
      <c r="AT161" s="139" t="s">
        <v>105</v>
      </c>
      <c r="AU161" s="139" t="s">
        <v>110</v>
      </c>
      <c r="AY161" s="13" t="s">
        <v>103</v>
      </c>
      <c r="BE161" s="140">
        <f t="shared" si="21"/>
        <v>0</v>
      </c>
      <c r="BF161" s="140">
        <f t="shared" si="22"/>
        <v>0</v>
      </c>
      <c r="BG161" s="140">
        <f t="shared" si="23"/>
        <v>0</v>
      </c>
      <c r="BH161" s="140">
        <f t="shared" si="24"/>
        <v>0</v>
      </c>
      <c r="BI161" s="140">
        <f t="shared" si="25"/>
        <v>0</v>
      </c>
      <c r="BJ161" s="13" t="s">
        <v>110</v>
      </c>
      <c r="BK161" s="140">
        <f t="shared" si="26"/>
        <v>0</v>
      </c>
      <c r="BL161" s="13" t="s">
        <v>109</v>
      </c>
      <c r="BM161" s="139" t="s">
        <v>247</v>
      </c>
    </row>
    <row r="162" spans="2:65" s="1" customFormat="1" ht="24.15" customHeight="1">
      <c r="B162" s="127"/>
      <c r="C162" s="128" t="s">
        <v>248</v>
      </c>
      <c r="D162" s="128" t="s">
        <v>105</v>
      </c>
      <c r="E162" s="129" t="s">
        <v>249</v>
      </c>
      <c r="F162" s="130" t="s">
        <v>250</v>
      </c>
      <c r="G162" s="131" t="s">
        <v>155</v>
      </c>
      <c r="H162" s="132">
        <v>109.24</v>
      </c>
      <c r="I162" s="133"/>
      <c r="J162" s="133"/>
      <c r="K162" s="134"/>
      <c r="L162" s="25"/>
      <c r="M162" s="135" t="s">
        <v>1</v>
      </c>
      <c r="N162" s="136" t="s">
        <v>34</v>
      </c>
      <c r="O162" s="137">
        <v>0.1</v>
      </c>
      <c r="P162" s="137">
        <f t="shared" si="18"/>
        <v>10.923999999999999</v>
      </c>
      <c r="Q162" s="137">
        <v>0</v>
      </c>
      <c r="R162" s="137">
        <f t="shared" si="19"/>
        <v>0</v>
      </c>
      <c r="S162" s="137">
        <v>0</v>
      </c>
      <c r="T162" s="138">
        <f t="shared" si="20"/>
        <v>0</v>
      </c>
      <c r="AR162" s="139" t="s">
        <v>109</v>
      </c>
      <c r="AT162" s="139" t="s">
        <v>105</v>
      </c>
      <c r="AU162" s="139" t="s">
        <v>110</v>
      </c>
      <c r="AY162" s="13" t="s">
        <v>103</v>
      </c>
      <c r="BE162" s="140">
        <f t="shared" si="21"/>
        <v>0</v>
      </c>
      <c r="BF162" s="140">
        <f t="shared" si="22"/>
        <v>0</v>
      </c>
      <c r="BG162" s="140">
        <f t="shared" si="23"/>
        <v>0</v>
      </c>
      <c r="BH162" s="140">
        <f t="shared" si="24"/>
        <v>0</v>
      </c>
      <c r="BI162" s="140">
        <f t="shared" si="25"/>
        <v>0</v>
      </c>
      <c r="BJ162" s="13" t="s">
        <v>110</v>
      </c>
      <c r="BK162" s="140">
        <f t="shared" si="26"/>
        <v>0</v>
      </c>
      <c r="BL162" s="13" t="s">
        <v>109</v>
      </c>
      <c r="BM162" s="139" t="s">
        <v>251</v>
      </c>
    </row>
    <row r="163" spans="2:65" s="1" customFormat="1" ht="24.15" customHeight="1">
      <c r="B163" s="127"/>
      <c r="C163" s="128" t="s">
        <v>252</v>
      </c>
      <c r="D163" s="128" t="s">
        <v>105</v>
      </c>
      <c r="E163" s="129" t="s">
        <v>253</v>
      </c>
      <c r="F163" s="130" t="s">
        <v>254</v>
      </c>
      <c r="G163" s="131" t="s">
        <v>155</v>
      </c>
      <c r="H163" s="132">
        <v>44.71</v>
      </c>
      <c r="I163" s="133"/>
      <c r="J163" s="133"/>
      <c r="K163" s="134"/>
      <c r="L163" s="25"/>
      <c r="M163" s="135" t="s">
        <v>1</v>
      </c>
      <c r="N163" s="136" t="s">
        <v>34</v>
      </c>
      <c r="O163" s="137">
        <v>0</v>
      </c>
      <c r="P163" s="137">
        <f t="shared" si="18"/>
        <v>0</v>
      </c>
      <c r="Q163" s="137">
        <v>0</v>
      </c>
      <c r="R163" s="137">
        <f t="shared" si="19"/>
        <v>0</v>
      </c>
      <c r="S163" s="137">
        <v>0</v>
      </c>
      <c r="T163" s="138">
        <f t="shared" si="20"/>
        <v>0</v>
      </c>
      <c r="AR163" s="139" t="s">
        <v>109</v>
      </c>
      <c r="AT163" s="139" t="s">
        <v>105</v>
      </c>
      <c r="AU163" s="139" t="s">
        <v>110</v>
      </c>
      <c r="AY163" s="13" t="s">
        <v>103</v>
      </c>
      <c r="BE163" s="140">
        <f t="shared" si="21"/>
        <v>0</v>
      </c>
      <c r="BF163" s="140">
        <f t="shared" si="22"/>
        <v>0</v>
      </c>
      <c r="BG163" s="140">
        <f t="shared" si="23"/>
        <v>0</v>
      </c>
      <c r="BH163" s="140">
        <f t="shared" si="24"/>
        <v>0</v>
      </c>
      <c r="BI163" s="140">
        <f t="shared" si="25"/>
        <v>0</v>
      </c>
      <c r="BJ163" s="13" t="s">
        <v>110</v>
      </c>
      <c r="BK163" s="140">
        <f t="shared" si="26"/>
        <v>0</v>
      </c>
      <c r="BL163" s="13" t="s">
        <v>109</v>
      </c>
      <c r="BM163" s="139" t="s">
        <v>255</v>
      </c>
    </row>
    <row r="164" spans="2:65" s="1" customFormat="1" ht="24.15" customHeight="1">
      <c r="B164" s="127"/>
      <c r="C164" s="128" t="s">
        <v>256</v>
      </c>
      <c r="D164" s="128" t="s">
        <v>105</v>
      </c>
      <c r="E164" s="129" t="s">
        <v>257</v>
      </c>
      <c r="F164" s="130" t="s">
        <v>258</v>
      </c>
      <c r="G164" s="131" t="s">
        <v>155</v>
      </c>
      <c r="H164" s="132">
        <v>17.91</v>
      </c>
      <c r="I164" s="133"/>
      <c r="J164" s="133"/>
      <c r="K164" s="134"/>
      <c r="L164" s="25"/>
      <c r="M164" s="135" t="s">
        <v>1</v>
      </c>
      <c r="N164" s="136" t="s">
        <v>34</v>
      </c>
      <c r="O164" s="137">
        <v>0</v>
      </c>
      <c r="P164" s="137">
        <f t="shared" si="18"/>
        <v>0</v>
      </c>
      <c r="Q164" s="137">
        <v>0</v>
      </c>
      <c r="R164" s="137">
        <f t="shared" si="19"/>
        <v>0</v>
      </c>
      <c r="S164" s="137">
        <v>0</v>
      </c>
      <c r="T164" s="138">
        <f t="shared" si="20"/>
        <v>0</v>
      </c>
      <c r="AR164" s="139" t="s">
        <v>109</v>
      </c>
      <c r="AT164" s="139" t="s">
        <v>105</v>
      </c>
      <c r="AU164" s="139" t="s">
        <v>110</v>
      </c>
      <c r="AY164" s="13" t="s">
        <v>103</v>
      </c>
      <c r="BE164" s="140">
        <f t="shared" si="21"/>
        <v>0</v>
      </c>
      <c r="BF164" s="140">
        <f t="shared" si="22"/>
        <v>0</v>
      </c>
      <c r="BG164" s="140">
        <f t="shared" si="23"/>
        <v>0</v>
      </c>
      <c r="BH164" s="140">
        <f t="shared" si="24"/>
        <v>0</v>
      </c>
      <c r="BI164" s="140">
        <f t="shared" si="25"/>
        <v>0</v>
      </c>
      <c r="BJ164" s="13" t="s">
        <v>110</v>
      </c>
      <c r="BK164" s="140">
        <f t="shared" si="26"/>
        <v>0</v>
      </c>
      <c r="BL164" s="13" t="s">
        <v>109</v>
      </c>
      <c r="BM164" s="139" t="s">
        <v>259</v>
      </c>
    </row>
    <row r="165" spans="2:65" s="11" customFormat="1" ht="22.95" customHeight="1">
      <c r="B165" s="116"/>
      <c r="D165" s="117" t="s">
        <v>67</v>
      </c>
      <c r="E165" s="125" t="s">
        <v>260</v>
      </c>
      <c r="F165" s="125" t="s">
        <v>261</v>
      </c>
      <c r="J165" s="126"/>
      <c r="L165" s="116"/>
      <c r="M165" s="120"/>
      <c r="P165" s="121">
        <f>P166</f>
        <v>23.136320000000001</v>
      </c>
      <c r="R165" s="121">
        <f>R166</f>
        <v>0</v>
      </c>
      <c r="T165" s="122">
        <f>T166</f>
        <v>0</v>
      </c>
      <c r="AR165" s="117" t="s">
        <v>76</v>
      </c>
      <c r="AT165" s="123" t="s">
        <v>67</v>
      </c>
      <c r="AU165" s="123" t="s">
        <v>76</v>
      </c>
      <c r="AY165" s="117" t="s">
        <v>103</v>
      </c>
      <c r="BK165" s="124">
        <f>BK166</f>
        <v>0</v>
      </c>
    </row>
    <row r="166" spans="2:65" s="1" customFormat="1" ht="33" customHeight="1">
      <c r="B166" s="127"/>
      <c r="C166" s="128" t="s">
        <v>262</v>
      </c>
      <c r="D166" s="128" t="s">
        <v>105</v>
      </c>
      <c r="E166" s="129" t="s">
        <v>263</v>
      </c>
      <c r="F166" s="130" t="s">
        <v>264</v>
      </c>
      <c r="G166" s="131" t="s">
        <v>155</v>
      </c>
      <c r="H166" s="132">
        <v>578.40800000000002</v>
      </c>
      <c r="I166" s="133"/>
      <c r="J166" s="133"/>
      <c r="K166" s="134"/>
      <c r="L166" s="25"/>
      <c r="M166" s="151" t="s">
        <v>1</v>
      </c>
      <c r="N166" s="152" t="s">
        <v>34</v>
      </c>
      <c r="O166" s="153">
        <v>0.04</v>
      </c>
      <c r="P166" s="153">
        <f>O166*H166</f>
        <v>23.136320000000001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39" t="s">
        <v>109</v>
      </c>
      <c r="AT166" s="139" t="s">
        <v>105</v>
      </c>
      <c r="AU166" s="139" t="s">
        <v>110</v>
      </c>
      <c r="AY166" s="13" t="s">
        <v>103</v>
      </c>
      <c r="BE166" s="140">
        <f>IF(N166="základná",J166,0)</f>
        <v>0</v>
      </c>
      <c r="BF166" s="140">
        <f>IF(N166="znížená",J166,0)</f>
        <v>0</v>
      </c>
      <c r="BG166" s="140">
        <f>IF(N166="zákl. prenesená",J166,0)</f>
        <v>0</v>
      </c>
      <c r="BH166" s="140">
        <f>IF(N166="zníž. prenesená",J166,0)</f>
        <v>0</v>
      </c>
      <c r="BI166" s="140">
        <f>IF(N166="nulová",J166,0)</f>
        <v>0</v>
      </c>
      <c r="BJ166" s="13" t="s">
        <v>110</v>
      </c>
      <c r="BK166" s="140">
        <f>ROUND(I166*H166,2)</f>
        <v>0</v>
      </c>
      <c r="BL166" s="13" t="s">
        <v>109</v>
      </c>
      <c r="BM166" s="139" t="s">
        <v>265</v>
      </c>
    </row>
    <row r="167" spans="2:65" s="1" customFormat="1" ht="6.9" customHeight="1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5"/>
    </row>
  </sheetData>
  <autoFilter ref="C121:K166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SO 01 Rekonštrukcia ...</vt:lpstr>
      <vt:lpstr>'01 - SO 01 Rekonštrukcia ...'!Názvy_tlače</vt:lpstr>
      <vt:lpstr>'Rekapitulácia stavby'!Názvy_tlače</vt:lpstr>
      <vt:lpstr>'01 - SO 01 Rekonštrukcia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MIKLUS\Ing. Viliam Čech</dc:creator>
  <cp:lastModifiedBy>JANKO</cp:lastModifiedBy>
  <cp:lastPrinted>2022-07-13T15:33:14Z</cp:lastPrinted>
  <dcterms:created xsi:type="dcterms:W3CDTF">2022-07-13T11:24:56Z</dcterms:created>
  <dcterms:modified xsi:type="dcterms:W3CDTF">2022-07-21T14:13:45Z</dcterms:modified>
</cp:coreProperties>
</file>