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58.195.230.22\data\stavebne\PRÁCE_na_Mlynoch\Prace_2022\AD blok M podlahy_steny\VO\oprava minus 19 izieb\"/>
    </mc:Choice>
  </mc:AlternateContent>
  <xr:revisionPtr revIDLastSave="0" documentId="13_ncr:1_{9848D3CC-7982-4378-8FFF-563B686F056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kapitulácia stavby" sheetId="1" r:id="rId1"/>
    <sheet name="M.1 - Schodisko" sheetId="2" r:id="rId2"/>
    <sheet name="M.2 - Chodby" sheetId="3" r:id="rId3"/>
    <sheet name="M.3 - Izby" sheetId="4" r:id="rId4"/>
  </sheets>
  <definedNames>
    <definedName name="_xlnm._FilterDatabase" localSheetId="1" hidden="1">'M.1 - Schodisko'!$C$134:$K$171</definedName>
    <definedName name="_xlnm._FilterDatabase" localSheetId="2" hidden="1">'M.2 - Chodby'!$C$138:$K$187</definedName>
    <definedName name="_xlnm._FilterDatabase" localSheetId="3" hidden="1">'M.3 - Izby'!$C$136:$K$173</definedName>
    <definedName name="_xlnm.Print_Titles" localSheetId="1">'M.1 - Schodisko'!$134:$134</definedName>
    <definedName name="_xlnm.Print_Titles" localSheetId="2">'M.2 - Chodby'!$138:$138</definedName>
    <definedName name="_xlnm.Print_Titles" localSheetId="3">'M.3 - Izby'!$136:$136</definedName>
    <definedName name="_xlnm.Print_Titles" localSheetId="0">'Rekapitulácia stavby'!$92:$92</definedName>
    <definedName name="_xlnm.Print_Area" localSheetId="1">'M.1 - Schodisko'!$C$4:$J$76,'M.1 - Schodisko'!$C$82:$J$114,'M.1 - Schodisko'!$C$120:$J$171</definedName>
    <definedName name="_xlnm.Print_Area" localSheetId="2">'M.2 - Chodby'!$C$4:$J$76,'M.2 - Chodby'!$C$82:$J$118,'M.2 - Chodby'!$C$124:$J$187</definedName>
    <definedName name="_xlnm.Print_Area" localSheetId="3">'M.3 - Izby'!$C$4:$J$76,'M.3 - Izby'!$C$82:$J$116,'M.3 - Izby'!$C$122:$J$173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4" l="1"/>
  <c r="J40" i="4"/>
  <c r="AY98" i="1" s="1"/>
  <c r="J39" i="4"/>
  <c r="AX98" i="1"/>
  <c r="BI173" i="4"/>
  <c r="BH173" i="4"/>
  <c r="BG173" i="4"/>
  <c r="BE173" i="4"/>
  <c r="BK173" i="4"/>
  <c r="J173" i="4" s="1"/>
  <c r="BF173" i="4" s="1"/>
  <c r="BI172" i="4"/>
  <c r="BH172" i="4"/>
  <c r="BG172" i="4"/>
  <c r="BE172" i="4"/>
  <c r="BK172" i="4"/>
  <c r="J172" i="4" s="1"/>
  <c r="BF172" i="4" s="1"/>
  <c r="BI171" i="4"/>
  <c r="BH171" i="4"/>
  <c r="BG171" i="4"/>
  <c r="BE171" i="4"/>
  <c r="BK171" i="4"/>
  <c r="J171" i="4" s="1"/>
  <c r="BF171" i="4" s="1"/>
  <c r="BI170" i="4"/>
  <c r="BH170" i="4"/>
  <c r="BG170" i="4"/>
  <c r="BE170" i="4"/>
  <c r="BK170" i="4"/>
  <c r="J170" i="4" s="1"/>
  <c r="BF170" i="4" s="1"/>
  <c r="BI169" i="4"/>
  <c r="BH169" i="4"/>
  <c r="BG169" i="4"/>
  <c r="BE169" i="4"/>
  <c r="BK169" i="4"/>
  <c r="J169" i="4" s="1"/>
  <c r="BF169" i="4" s="1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T150" i="4"/>
  <c r="R151" i="4"/>
  <c r="R150" i="4"/>
  <c r="P151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T139" i="4" s="1"/>
  <c r="R140" i="4"/>
  <c r="R139" i="4" s="1"/>
  <c r="P140" i="4"/>
  <c r="P139" i="4"/>
  <c r="F133" i="4"/>
  <c r="F131" i="4"/>
  <c r="E129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F93" i="4"/>
  <c r="F91" i="4"/>
  <c r="E89" i="4"/>
  <c r="J26" i="4"/>
  <c r="E26" i="4"/>
  <c r="J94" i="4"/>
  <c r="J25" i="4"/>
  <c r="J23" i="4"/>
  <c r="E23" i="4"/>
  <c r="J93" i="4"/>
  <c r="J22" i="4"/>
  <c r="J20" i="4"/>
  <c r="E20" i="4"/>
  <c r="F134" i="4" s="1"/>
  <c r="J19" i="4"/>
  <c r="J14" i="4"/>
  <c r="J91" i="4" s="1"/>
  <c r="E7" i="4"/>
  <c r="E85" i="4" s="1"/>
  <c r="J41" i="3"/>
  <c r="J40" i="3"/>
  <c r="AY97" i="1"/>
  <c r="J39" i="3"/>
  <c r="AX97" i="1" s="1"/>
  <c r="BI187" i="3"/>
  <c r="BH187" i="3"/>
  <c r="BG187" i="3"/>
  <c r="BE187" i="3"/>
  <c r="BK187" i="3"/>
  <c r="J187" i="3"/>
  <c r="BF187" i="3" s="1"/>
  <c r="BI186" i="3"/>
  <c r="BH186" i="3"/>
  <c r="BG186" i="3"/>
  <c r="BE186" i="3"/>
  <c r="BK186" i="3"/>
  <c r="J186" i="3"/>
  <c r="BF186" i="3" s="1"/>
  <c r="BI185" i="3"/>
  <c r="BH185" i="3"/>
  <c r="BG185" i="3"/>
  <c r="BE185" i="3"/>
  <c r="BK185" i="3"/>
  <c r="J185" i="3"/>
  <c r="BF185" i="3" s="1"/>
  <c r="BI184" i="3"/>
  <c r="BH184" i="3"/>
  <c r="BG184" i="3"/>
  <c r="BE184" i="3"/>
  <c r="BK184" i="3"/>
  <c r="J184" i="3"/>
  <c r="BF184" i="3"/>
  <c r="BI183" i="3"/>
  <c r="BH183" i="3"/>
  <c r="BG183" i="3"/>
  <c r="BE183" i="3"/>
  <c r="BK183" i="3"/>
  <c r="J183" i="3"/>
  <c r="BF183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T157" i="3"/>
  <c r="R158" i="3"/>
  <c r="R157" i="3" s="1"/>
  <c r="P158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F135" i="3"/>
  <c r="F133" i="3"/>
  <c r="E131" i="3"/>
  <c r="BI116" i="3"/>
  <c r="BH116" i="3"/>
  <c r="BG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F93" i="3"/>
  <c r="F91" i="3"/>
  <c r="E89" i="3"/>
  <c r="J26" i="3"/>
  <c r="E26" i="3"/>
  <c r="J136" i="3" s="1"/>
  <c r="J25" i="3"/>
  <c r="J23" i="3"/>
  <c r="E23" i="3"/>
  <c r="J93" i="3"/>
  <c r="J22" i="3"/>
  <c r="J20" i="3"/>
  <c r="E20" i="3"/>
  <c r="F136" i="3"/>
  <c r="J19" i="3"/>
  <c r="J14" i="3"/>
  <c r="J133" i="3"/>
  <c r="E7" i="3"/>
  <c r="E127" i="3" s="1"/>
  <c r="J41" i="2"/>
  <c r="J40" i="2"/>
  <c r="AY96" i="1"/>
  <c r="J39" i="2"/>
  <c r="AX96" i="1" s="1"/>
  <c r="BI171" i="2"/>
  <c r="BH171" i="2"/>
  <c r="BG171" i="2"/>
  <c r="BE171" i="2"/>
  <c r="BK171" i="2"/>
  <c r="J171" i="2" s="1"/>
  <c r="BF171" i="2" s="1"/>
  <c r="BI170" i="2"/>
  <c r="BH170" i="2"/>
  <c r="BG170" i="2"/>
  <c r="BE170" i="2"/>
  <c r="BK170" i="2"/>
  <c r="J170" i="2"/>
  <c r="BF170" i="2"/>
  <c r="BI169" i="2"/>
  <c r="BH169" i="2"/>
  <c r="BG169" i="2"/>
  <c r="BE169" i="2"/>
  <c r="BK169" i="2"/>
  <c r="J169" i="2"/>
  <c r="BF169" i="2" s="1"/>
  <c r="BI168" i="2"/>
  <c r="BH168" i="2"/>
  <c r="BG168" i="2"/>
  <c r="BE168" i="2"/>
  <c r="BK168" i="2"/>
  <c r="J168" i="2" s="1"/>
  <c r="BF168" i="2" s="1"/>
  <c r="BI167" i="2"/>
  <c r="BH167" i="2"/>
  <c r="BG167" i="2"/>
  <c r="BE167" i="2"/>
  <c r="BK167" i="2"/>
  <c r="J167" i="2"/>
  <c r="BF167" i="2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F131" i="2"/>
  <c r="F129" i="2"/>
  <c r="E127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F93" i="2"/>
  <c r="F91" i="2"/>
  <c r="E89" i="2"/>
  <c r="J26" i="2"/>
  <c r="E26" i="2"/>
  <c r="J132" i="2" s="1"/>
  <c r="J25" i="2"/>
  <c r="J23" i="2"/>
  <c r="E23" i="2"/>
  <c r="J131" i="2" s="1"/>
  <c r="J22" i="2"/>
  <c r="J20" i="2"/>
  <c r="E20" i="2"/>
  <c r="F132" i="2" s="1"/>
  <c r="J19" i="2"/>
  <c r="J14" i="2"/>
  <c r="J129" i="2"/>
  <c r="E7" i="2"/>
  <c r="E123" i="2"/>
  <c r="L90" i="1"/>
  <c r="AM90" i="1"/>
  <c r="AM89" i="1"/>
  <c r="L89" i="1"/>
  <c r="AM87" i="1"/>
  <c r="L87" i="1"/>
  <c r="L85" i="1"/>
  <c r="L84" i="1"/>
  <c r="BK141" i="2"/>
  <c r="BK139" i="2"/>
  <c r="J138" i="2"/>
  <c r="BK162" i="2"/>
  <c r="BK157" i="2"/>
  <c r="BK155" i="2"/>
  <c r="BK154" i="2"/>
  <c r="J152" i="2"/>
  <c r="J150" i="2"/>
  <c r="J148" i="2"/>
  <c r="BK144" i="2"/>
  <c r="BK140" i="2"/>
  <c r="BK163" i="2"/>
  <c r="BK161" i="2"/>
  <c r="BK175" i="3"/>
  <c r="J162" i="3"/>
  <c r="J153" i="3"/>
  <c r="BK147" i="3"/>
  <c r="BK178" i="3"/>
  <c r="BK164" i="3"/>
  <c r="J151" i="3"/>
  <c r="BK142" i="3"/>
  <c r="BK172" i="3"/>
  <c r="J167" i="3"/>
  <c r="BK155" i="3"/>
  <c r="J148" i="3"/>
  <c r="J143" i="3"/>
  <c r="J178" i="3"/>
  <c r="BK173" i="3"/>
  <c r="BK165" i="3"/>
  <c r="J152" i="3"/>
  <c r="BK167" i="4"/>
  <c r="J161" i="4"/>
  <c r="BK158" i="4"/>
  <c r="J148" i="4"/>
  <c r="J167" i="4"/>
  <c r="J158" i="4"/>
  <c r="BK149" i="4"/>
  <c r="BK162" i="4"/>
  <c r="BK156" i="4"/>
  <c r="BK147" i="4"/>
  <c r="BK160" i="2"/>
  <c r="BK138" i="2"/>
  <c r="J163" i="2"/>
  <c r="J159" i="2"/>
  <c r="J157" i="2"/>
  <c r="J155" i="2"/>
  <c r="J153" i="2"/>
  <c r="J151" i="2"/>
  <c r="J149" i="2"/>
  <c r="J145" i="2"/>
  <c r="J143" i="2"/>
  <c r="AS95" i="1"/>
  <c r="J177" i="3"/>
  <c r="BK161" i="3"/>
  <c r="BK150" i="3"/>
  <c r="BK144" i="3"/>
  <c r="BK176" i="3"/>
  <c r="BK167" i="3"/>
  <c r="J155" i="3"/>
  <c r="BK145" i="3"/>
  <c r="BK174" i="3"/>
  <c r="BK168" i="3"/>
  <c r="J161" i="3"/>
  <c r="BK151" i="3"/>
  <c r="J181" i="3"/>
  <c r="J174" i="3"/>
  <c r="J170" i="3"/>
  <c r="BK162" i="3"/>
  <c r="J150" i="3"/>
  <c r="J165" i="4"/>
  <c r="BK160" i="4"/>
  <c r="J155" i="4"/>
  <c r="J145" i="4"/>
  <c r="BK165" i="4"/>
  <c r="J156" i="4"/>
  <c r="BK148" i="4"/>
  <c r="BK146" i="4"/>
  <c r="J140" i="4"/>
  <c r="BK163" i="4"/>
  <c r="J159" i="4"/>
  <c r="J149" i="4"/>
  <c r="BK145" i="4"/>
  <c r="J160" i="2"/>
  <c r="J140" i="2"/>
  <c r="J165" i="2"/>
  <c r="BK159" i="2"/>
  <c r="BK158" i="2"/>
  <c r="BK156" i="2"/>
  <c r="BK153" i="2"/>
  <c r="BK151" i="2"/>
  <c r="BK149" i="2"/>
  <c r="BK145" i="2"/>
  <c r="BK143" i="2"/>
  <c r="J142" i="2"/>
  <c r="BK164" i="2"/>
  <c r="J161" i="2"/>
  <c r="BK169" i="3"/>
  <c r="BK163" i="3"/>
  <c r="J154" i="3"/>
  <c r="J149" i="3"/>
  <c r="BK143" i="3"/>
  <c r="J173" i="3"/>
  <c r="BK158" i="3"/>
  <c r="BK149" i="3"/>
  <c r="BK181" i="3"/>
  <c r="BK170" i="3"/>
  <c r="J165" i="3"/>
  <c r="BK152" i="3"/>
  <c r="J144" i="3"/>
  <c r="BK177" i="3"/>
  <c r="BK171" i="3"/>
  <c r="J164" i="3"/>
  <c r="BK154" i="3"/>
  <c r="J163" i="4"/>
  <c r="BK159" i="4"/>
  <c r="J151" i="4"/>
  <c r="BK140" i="4"/>
  <c r="BK164" i="4"/>
  <c r="BK155" i="4"/>
  <c r="J144" i="4"/>
  <c r="BK142" i="4"/>
  <c r="J164" i="4"/>
  <c r="BK161" i="4"/>
  <c r="J154" i="4"/>
  <c r="J146" i="4"/>
  <c r="J142" i="4"/>
  <c r="J141" i="2"/>
  <c r="J139" i="2"/>
  <c r="J164" i="2"/>
  <c r="J158" i="2"/>
  <c r="J156" i="2"/>
  <c r="J154" i="2"/>
  <c r="BK152" i="2"/>
  <c r="BK150" i="2"/>
  <c r="BK148" i="2"/>
  <c r="J144" i="2"/>
  <c r="BK142" i="2"/>
  <c r="BK165" i="2"/>
  <c r="J162" i="2"/>
  <c r="J180" i="3"/>
  <c r="J168" i="3"/>
  <c r="J158" i="3"/>
  <c r="BK148" i="3"/>
  <c r="BK180" i="3"/>
  <c r="J171" i="3"/>
  <c r="J156" i="3"/>
  <c r="J147" i="3"/>
  <c r="J176" i="3"/>
  <c r="J169" i="3"/>
  <c r="J163" i="3"/>
  <c r="BK153" i="3"/>
  <c r="J145" i="3"/>
  <c r="J175" i="3"/>
  <c r="J172" i="3"/>
  <c r="BK156" i="3"/>
  <c r="J142" i="3"/>
  <c r="J162" i="4"/>
  <c r="BK157" i="4"/>
  <c r="J147" i="4"/>
  <c r="J166" i="4"/>
  <c r="J157" i="4"/>
  <c r="BK154" i="4"/>
  <c r="J143" i="4"/>
  <c r="BK144" i="4"/>
  <c r="BK166" i="4"/>
  <c r="J160" i="4"/>
  <c r="BK151" i="4"/>
  <c r="BK143" i="4"/>
  <c r="BK137" i="2" l="1"/>
  <c r="J137" i="2"/>
  <c r="J100" i="2" s="1"/>
  <c r="BK147" i="2"/>
  <c r="J147" i="2"/>
  <c r="J102" i="2"/>
  <c r="BK166" i="2"/>
  <c r="J166" i="2"/>
  <c r="J103" i="2" s="1"/>
  <c r="BK146" i="3"/>
  <c r="J146" i="3" s="1"/>
  <c r="J101" i="3" s="1"/>
  <c r="T146" i="3"/>
  <c r="T140" i="3" s="1"/>
  <c r="BK166" i="3"/>
  <c r="J166" i="3" s="1"/>
  <c r="J105" i="3" s="1"/>
  <c r="R166" i="3"/>
  <c r="P179" i="3"/>
  <c r="BK182" i="3"/>
  <c r="J182" i="3"/>
  <c r="J107" i="3" s="1"/>
  <c r="BK141" i="4"/>
  <c r="J141" i="4" s="1"/>
  <c r="J101" i="4" s="1"/>
  <c r="R141" i="4"/>
  <c r="R138" i="4"/>
  <c r="P153" i="4"/>
  <c r="P152" i="4" s="1"/>
  <c r="P137" i="4" s="1"/>
  <c r="AU98" i="1" s="1"/>
  <c r="T137" i="2"/>
  <c r="T136" i="2" s="1"/>
  <c r="T135" i="2" s="1"/>
  <c r="P147" i="2"/>
  <c r="P146" i="2" s="1"/>
  <c r="BK141" i="3"/>
  <c r="J141" i="3" s="1"/>
  <c r="J100" i="3" s="1"/>
  <c r="R141" i="3"/>
  <c r="P146" i="3"/>
  <c r="P140" i="3" s="1"/>
  <c r="BK160" i="3"/>
  <c r="J160" i="3"/>
  <c r="J104" i="3"/>
  <c r="R160" i="3"/>
  <c r="T166" i="3"/>
  <c r="T141" i="4"/>
  <c r="T138" i="4" s="1"/>
  <c r="R153" i="4"/>
  <c r="R152" i="4" s="1"/>
  <c r="P137" i="2"/>
  <c r="P136" i="2"/>
  <c r="P135" i="2" s="1"/>
  <c r="AU96" i="1" s="1"/>
  <c r="R147" i="2"/>
  <c r="R146" i="2"/>
  <c r="T153" i="4"/>
  <c r="T152" i="4" s="1"/>
  <c r="R137" i="2"/>
  <c r="R136" i="2" s="1"/>
  <c r="R135" i="2" s="1"/>
  <c r="T147" i="2"/>
  <c r="T146" i="2"/>
  <c r="P141" i="3"/>
  <c r="T141" i="3"/>
  <c r="R146" i="3"/>
  <c r="P160" i="3"/>
  <c r="T160" i="3"/>
  <c r="P166" i="3"/>
  <c r="BK179" i="3"/>
  <c r="J179" i="3"/>
  <c r="J106" i="3"/>
  <c r="R179" i="3"/>
  <c r="T179" i="3"/>
  <c r="P141" i="4"/>
  <c r="P138" i="4"/>
  <c r="BK153" i="4"/>
  <c r="J153" i="4" s="1"/>
  <c r="J104" i="4" s="1"/>
  <c r="BK168" i="4"/>
  <c r="J168" i="4"/>
  <c r="J105" i="4"/>
  <c r="BK150" i="4"/>
  <c r="J150" i="4" s="1"/>
  <c r="J102" i="4" s="1"/>
  <c r="BK157" i="3"/>
  <c r="J157" i="3"/>
  <c r="J102" i="3" s="1"/>
  <c r="BK139" i="4"/>
  <c r="BK138" i="4" s="1"/>
  <c r="F94" i="4"/>
  <c r="J131" i="4"/>
  <c r="J134" i="4"/>
  <c r="BF143" i="4"/>
  <c r="BF148" i="4"/>
  <c r="BF154" i="4"/>
  <c r="BF157" i="4"/>
  <c r="BF158" i="4"/>
  <c r="BF164" i="4"/>
  <c r="BF165" i="4"/>
  <c r="E125" i="4"/>
  <c r="BF140" i="4"/>
  <c r="BF142" i="4"/>
  <c r="BF149" i="4"/>
  <c r="BF151" i="4"/>
  <c r="J133" i="4"/>
  <c r="BF144" i="4"/>
  <c r="BF155" i="4"/>
  <c r="BF156" i="4"/>
  <c r="BF159" i="4"/>
  <c r="BF160" i="4"/>
  <c r="BF161" i="4"/>
  <c r="BF162" i="4"/>
  <c r="BF166" i="4"/>
  <c r="BF167" i="4"/>
  <c r="BF145" i="4"/>
  <c r="BF146" i="4"/>
  <c r="BF147" i="4"/>
  <c r="BF163" i="4"/>
  <c r="J94" i="3"/>
  <c r="J135" i="3"/>
  <c r="BF149" i="3"/>
  <c r="BF155" i="3"/>
  <c r="BF163" i="3"/>
  <c r="BF169" i="3"/>
  <c r="BF170" i="3"/>
  <c r="BF178" i="3"/>
  <c r="BF181" i="3"/>
  <c r="E85" i="3"/>
  <c r="J91" i="3"/>
  <c r="BF142" i="3"/>
  <c r="BF144" i="3"/>
  <c r="BF162" i="3"/>
  <c r="BF165" i="3"/>
  <c r="BF172" i="3"/>
  <c r="BF174" i="3"/>
  <c r="BF175" i="3"/>
  <c r="BF143" i="3"/>
  <c r="BF145" i="3"/>
  <c r="BF147" i="3"/>
  <c r="BF150" i="3"/>
  <c r="BF151" i="3"/>
  <c r="BF152" i="3"/>
  <c r="BF154" i="3"/>
  <c r="BF156" i="3"/>
  <c r="BF158" i="3"/>
  <c r="BF164" i="3"/>
  <c r="BF168" i="3"/>
  <c r="BF173" i="3"/>
  <c r="BF176" i="3"/>
  <c r="BF177" i="3"/>
  <c r="BF180" i="3"/>
  <c r="F94" i="3"/>
  <c r="BF148" i="3"/>
  <c r="BF153" i="3"/>
  <c r="BF161" i="3"/>
  <c r="BF167" i="3"/>
  <c r="BF171" i="3"/>
  <c r="BF161" i="2"/>
  <c r="BF162" i="2"/>
  <c r="BF163" i="2"/>
  <c r="BF164" i="2"/>
  <c r="BF160" i="2"/>
  <c r="J91" i="2"/>
  <c r="J93" i="2"/>
  <c r="F94" i="2"/>
  <c r="BF142" i="2"/>
  <c r="BF143" i="2"/>
  <c r="BF144" i="2"/>
  <c r="BF145" i="2"/>
  <c r="BF148" i="2"/>
  <c r="BF149" i="2"/>
  <c r="BF150" i="2"/>
  <c r="BF151" i="2"/>
  <c r="BF152" i="2"/>
  <c r="BF153" i="2"/>
  <c r="BF154" i="2"/>
  <c r="BF155" i="2"/>
  <c r="BF156" i="2"/>
  <c r="BF157" i="2"/>
  <c r="BF158" i="2"/>
  <c r="BF165" i="2"/>
  <c r="E85" i="2"/>
  <c r="J94" i="2"/>
  <c r="BF138" i="2"/>
  <c r="BF139" i="2"/>
  <c r="BF140" i="2"/>
  <c r="BF141" i="2"/>
  <c r="BF159" i="2"/>
  <c r="F41" i="2"/>
  <c r="BD96" i="1"/>
  <c r="F39" i="4"/>
  <c r="BB98" i="1" s="1"/>
  <c r="J37" i="4"/>
  <c r="AV98" i="1" s="1"/>
  <c r="F41" i="4"/>
  <c r="BD98" i="1" s="1"/>
  <c r="F39" i="2"/>
  <c r="BB96" i="1"/>
  <c r="F37" i="2"/>
  <c r="AZ96" i="1"/>
  <c r="J37" i="3"/>
  <c r="AV97" i="1" s="1"/>
  <c r="F40" i="3"/>
  <c r="BC97" i="1" s="1"/>
  <c r="J37" i="2"/>
  <c r="AV96" i="1"/>
  <c r="F37" i="4"/>
  <c r="AZ98" i="1" s="1"/>
  <c r="F39" i="3"/>
  <c r="BB97" i="1" s="1"/>
  <c r="F37" i="3"/>
  <c r="AZ97" i="1" s="1"/>
  <c r="AS94" i="1"/>
  <c r="F40" i="2"/>
  <c r="BC96" i="1" s="1"/>
  <c r="F40" i="4"/>
  <c r="BC98" i="1" s="1"/>
  <c r="F41" i="3"/>
  <c r="BD97" i="1" s="1"/>
  <c r="T137" i="4" l="1"/>
  <c r="R137" i="4"/>
  <c r="T159" i="3"/>
  <c r="T139" i="3" s="1"/>
  <c r="R159" i="3"/>
  <c r="R140" i="3"/>
  <c r="R139" i="3"/>
  <c r="P159" i="3"/>
  <c r="P139" i="3"/>
  <c r="AU97" i="1" s="1"/>
  <c r="AU95" i="1" s="1"/>
  <c r="AU94" i="1" s="1"/>
  <c r="BK140" i="3"/>
  <c r="J140" i="3"/>
  <c r="J99" i="3" s="1"/>
  <c r="BK159" i="3"/>
  <c r="J159" i="3"/>
  <c r="J103" i="3" s="1"/>
  <c r="J138" i="4"/>
  <c r="J99" i="4"/>
  <c r="J139" i="4"/>
  <c r="J100" i="4" s="1"/>
  <c r="BK152" i="4"/>
  <c r="J152" i="4" s="1"/>
  <c r="J103" i="4" s="1"/>
  <c r="BK136" i="2"/>
  <c r="J136" i="2"/>
  <c r="J99" i="2"/>
  <c r="BK146" i="2"/>
  <c r="J146" i="2" s="1"/>
  <c r="J101" i="2" s="1"/>
  <c r="BB95" i="1"/>
  <c r="BB94" i="1" s="1"/>
  <c r="W31" i="1" s="1"/>
  <c r="AZ95" i="1"/>
  <c r="AV95" i="1" s="1"/>
  <c r="BC95" i="1"/>
  <c r="AY95" i="1" s="1"/>
  <c r="BD95" i="1"/>
  <c r="BD94" i="1" s="1"/>
  <c r="W33" i="1" s="1"/>
  <c r="BK137" i="4" l="1"/>
  <c r="J137" i="4" s="1"/>
  <c r="J98" i="4" s="1"/>
  <c r="BK139" i="3"/>
  <c r="J139" i="3" s="1"/>
  <c r="J98" i="3" s="1"/>
  <c r="J32" i="3" s="1"/>
  <c r="J116" i="3" s="1"/>
  <c r="J110" i="3" s="1"/>
  <c r="J33" i="3" s="1"/>
  <c r="BK135" i="2"/>
  <c r="J135" i="2"/>
  <c r="J98" i="2" s="1"/>
  <c r="AX95" i="1"/>
  <c r="AZ94" i="1"/>
  <c r="W29" i="1" s="1"/>
  <c r="AX94" i="1"/>
  <c r="BC94" i="1"/>
  <c r="W32" i="1" s="1"/>
  <c r="J32" i="4" l="1"/>
  <c r="J114" i="4" s="1"/>
  <c r="J108" i="4" s="1"/>
  <c r="J116" i="4" s="1"/>
  <c r="J32" i="2"/>
  <c r="J112" i="2" s="1"/>
  <c r="J106" i="2" s="1"/>
  <c r="J114" i="2" s="1"/>
  <c r="BF116" i="3"/>
  <c r="F38" i="3" s="1"/>
  <c r="BA97" i="1" s="1"/>
  <c r="BF112" i="2"/>
  <c r="F38" i="2" s="1"/>
  <c r="BA96" i="1" s="1"/>
  <c r="J33" i="2"/>
  <c r="AV94" i="1"/>
  <c r="AK29" i="1" s="1"/>
  <c r="J34" i="3"/>
  <c r="AG97" i="1" s="1"/>
  <c r="J118" i="3"/>
  <c r="AY94" i="1"/>
  <c r="J34" i="2"/>
  <c r="AG96" i="1"/>
  <c r="BF114" i="4" l="1"/>
  <c r="F38" i="4" s="1"/>
  <c r="BA98" i="1" s="1"/>
  <c r="BA95" i="1" s="1"/>
  <c r="BA94" i="1" s="1"/>
  <c r="W30" i="1" s="1"/>
  <c r="J33" i="4"/>
  <c r="J34" i="4" s="1"/>
  <c r="AG98" i="1" s="1"/>
  <c r="AG95" i="1" s="1"/>
  <c r="AG94" i="1" s="1"/>
  <c r="AK26" i="1" s="1"/>
  <c r="J38" i="3"/>
  <c r="AW97" i="1" s="1"/>
  <c r="AT97" i="1" s="1"/>
  <c r="J38" i="2"/>
  <c r="AW96" i="1"/>
  <c r="AT96" i="1"/>
  <c r="AN96" i="1" s="1"/>
  <c r="J38" i="4" l="1"/>
  <c r="AW98" i="1" s="1"/>
  <c r="AT98" i="1" s="1"/>
  <c r="AN98" i="1" s="1"/>
  <c r="J43" i="3"/>
  <c r="J43" i="2"/>
  <c r="AN97" i="1"/>
  <c r="AW94" i="1"/>
  <c r="AK30" i="1" s="1"/>
  <c r="AK35" i="1" s="1"/>
  <c r="AW95" i="1"/>
  <c r="AT95" i="1" s="1"/>
  <c r="AN95" i="1" s="1"/>
  <c r="J43" i="4" l="1"/>
  <c r="AT94" i="1"/>
  <c r="AN94" i="1" s="1"/>
</calcChain>
</file>

<file path=xl/sharedStrings.xml><?xml version="1.0" encoding="utf-8"?>
<sst xmlns="http://schemas.openxmlformats.org/spreadsheetml/2006/main" count="2078" uniqueCount="367">
  <si>
    <t>Export Komplet</t>
  </si>
  <si>
    <t/>
  </si>
  <si>
    <t>2.0</t>
  </si>
  <si>
    <t>False</t>
  </si>
  <si>
    <t>{df1ca3ae-a6e3-4524-b1e4-e9d639222747}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</si>
  <si>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</si>
  <si>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</si>
  <si>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</si>
  <si>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</si>
  <si>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</si>
  <si>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</si>
  <si>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</si>
  <si>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</si>
  <si>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UK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</si>
  <si>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</si>
  <si>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</si>
  <si>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Výmena podláh na 12 blokoch AD</t>
  </si>
  <si>
    <t>JKSO:</t>
  </si>
  <si>
    <t>KS:</t>
  </si>
  <si>
    <t>Miesto:</t>
  </si>
  <si>
    <t>Bratislava</t>
  </si>
  <si>
    <t>Dátum:</t>
  </si>
  <si>
    <t>22. 6. 2022</t>
  </si>
  <si>
    <t>Objednávateľ:</t>
  </si>
  <si>
    <t>IČO:</t>
  </si>
  <si>
    <t>00397865</t>
  </si>
  <si>
    <t>Univerzita Komenského v Bratislave</t>
  </si>
  <si>
    <t>IČ DPH:</t>
  </si>
  <si>
    <t>SK2020845332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</si>
  <si>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</si>
  <si>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</si>
  <si>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</si>
  <si>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</si>
  <si>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</si>
  <si>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</si>
  <si>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</si>
  <si>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K správnemu naceneniu výkazu výmer je potrebná obhliadka stavby. Naceniť je potrebné jestvujúci výkaz výmer podľa pokynov tendrového zadávateľa, resp. zmluvy o dielo. Rozdiely uviesť pod čiaru._x000D__x000D_
Výkaz výmer výberom položiek má pomôcť a urýchliť dodávateľovi správne naceniť všetky práce ku kompletnej realizácii, odovzdaniu a užívateľnosti stavebného diela._x000D__x000D_
Práce a dodávky neobsiahnuté vo výkaze výmer je dodávateľ povinný položkovo rozšpecifikovať a naceniť pod čiaru, mimo ponukového rozpočtu pre objektívne rozhodovanie._x000D__x000D_
Zmeny, opravy VV a návrhy na možné zníženie stavebných nákladov dodávateľ nacení rovnako pod čiaru a priloží k ponukovému rozpočtu. Výmeny materiálov je potrebné prekonzultovať s investorom. Pri materiáloch uvedených všeobecne dodávateľ špecifikuje konkrétny uvažovaný druh.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</si>
  <si>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</si>
  <si>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</si>
  <si>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</si>
  <si>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</si>
  <si>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</si>
  <si>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</si>
  <si>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</si>
  <si>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</si>
  <si>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</si>
  <si>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</si>
  <si>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</si>
  <si>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</si>
  <si>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</si>
  <si>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</si>
  <si>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</si>
  <si>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</si>
  <si>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</si>
  <si>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</si>
  <si>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</si>
  <si>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</si>
  <si>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</si>
  <si>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</si>
  <si>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</si>
  <si>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</si>
  <si>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</si>
  <si>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</si>
  <si>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</si>
  <si>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</si>
  <si>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</si>
  <si>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</si>
  <si>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</si>
  <si>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</si>
  <si>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</si>
  <si>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</si>
  <si>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</si>
  <si>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</si>
  <si>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</si>
  <si>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</si>
  <si>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</si>
  <si>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</si>
  <si>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</si>
  <si>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</si>
  <si>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</si>
  <si>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</si>
  <si>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04</t>
  </si>
  <si>
    <t>Blok M Átriových domkov - podlahy</t>
  </si>
  <si>
    <t>STA</t>
  </si>
  <si>
    <t>1</t>
  </si>
  <si>
    <t>{131252a6-e15c-488e-a8bb-9d44d9bcd616}</t>
  </si>
  <si>
    <t>/</t>
  </si>
  <si>
    <t>M.1</t>
  </si>
  <si>
    <t>Schodisko</t>
  </si>
  <si>
    <t>Časť</t>
  </si>
  <si>
    <t>2</t>
  </si>
  <si>
    <t>{490c6d82-a1e3-4379-b66d-7db1a09edc11}</t>
  </si>
  <si>
    <t>M.2</t>
  </si>
  <si>
    <t>Chodby</t>
  </si>
  <si>
    <t>{e1e1d64a-402f-4a33-89c8-0988367fca96}</t>
  </si>
  <si>
    <t>M.3</t>
  </si>
  <si>
    <t>Izby</t>
  </si>
  <si>
    <t>{9ab19856-fd68-4e99-8734-54cc65fb6bae}</t>
  </si>
  <si>
    <t>KRYCÍ LIST ROZPOČTU</t>
  </si>
  <si>
    <t>Objekt:</t>
  </si>
  <si>
    <t>04 - Blok M Átriových domkov - podlahy</t>
  </si>
  <si>
    <t>Časť:</t>
  </si>
  <si>
    <t>M.1 - Schodisko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</si>
  <si>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</si>
  <si>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</si>
  <si>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</si>
  <si>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</si>
  <si>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</si>
  <si>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</si>
  <si>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</si>
  <si>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</si>
  <si>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</si>
  <si>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</si>
  <si>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776 - Podlahy povlakové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</si>
  <si>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</si>
  <si>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</si>
  <si>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</si>
  <si>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</si>
  <si>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</si>
  <si>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</si>
  <si>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</si>
  <si>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</si>
  <si>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</si>
  <si>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</si>
  <si>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</si>
  <si>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</si>
  <si>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</si>
  <si>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</si>
  <si>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</si>
  <si>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</si>
  <si>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</si>
  <si>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</si>
  <si>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</si>
  <si>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</si>
  <si>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</si>
  <si>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</si>
  <si>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</si>
  <si>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</si>
  <si>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</si>
  <si>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</si>
  <si>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</si>
  <si>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</si>
  <si>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</si>
  <si>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979011131.S</t>
  </si>
  <si>
    <t>Zvislá doprava sutiny po schodoch ručne do 3,5 m</t>
  </si>
  <si>
    <t>t</t>
  </si>
  <si>
    <t>4</t>
  </si>
  <si>
    <t>2100718639</t>
  </si>
  <si>
    <t>979011141.S</t>
  </si>
  <si>
    <t>Príplatok za každých ďalších 3,5 m</t>
  </si>
  <si>
    <t>-480271086</t>
  </si>
  <si>
    <t>3</t>
  </si>
  <si>
    <t>979081111.S</t>
  </si>
  <si>
    <t>Odvoz sutiny a vybúraných hmôt na skládku do 1 km</t>
  </si>
  <si>
    <t>1359103285</t>
  </si>
  <si>
    <t>979081121.S</t>
  </si>
  <si>
    <t>Odvoz sutiny a vybúraných hmôt na skládku za každý ďalší 1 km</t>
  </si>
  <si>
    <t>823291181</t>
  </si>
  <si>
    <t>5</t>
  </si>
  <si>
    <t>979082111.S</t>
  </si>
  <si>
    <t>Vnútrostavenisková doprava sutiny a vybúraných hmôt do 10 m</t>
  </si>
  <si>
    <t>-610966911</t>
  </si>
  <si>
    <t>6</t>
  </si>
  <si>
    <t>979082121.S</t>
  </si>
  <si>
    <t>Vnútrostavenisková doprava sutiny a vybúraných hmôt za každých ďalších 5 m</t>
  </si>
  <si>
    <t>2058404998</t>
  </si>
  <si>
    <t>8</t>
  </si>
  <si>
    <t>979089412.S</t>
  </si>
  <si>
    <t>Poplatok za skladovanie - izolačné materiály a materiály obsahujúce azbest (17 06), ostatné</t>
  </si>
  <si>
    <t>-1627292777</t>
  </si>
  <si>
    <t>979089712.S</t>
  </si>
  <si>
    <t>Prenájom kontajneru 5 m3</t>
  </si>
  <si>
    <t>ks</t>
  </si>
  <si>
    <t>-1180409817</t>
  </si>
  <si>
    <t>PSV</t>
  </si>
  <si>
    <t>Práce a dodávky PSV</t>
  </si>
  <si>
    <t>776</t>
  </si>
  <si>
    <t>Podlahy povlakové</t>
  </si>
  <si>
    <t>10</t>
  </si>
  <si>
    <t>776200811.S</t>
  </si>
  <si>
    <t>Odstránenie povlakových podláh zo schodiskových stupňov lepených -0,0020t - dve vrstvy</t>
  </si>
  <si>
    <t>m2</t>
  </si>
  <si>
    <t>16</t>
  </si>
  <si>
    <t>-1087010139</t>
  </si>
  <si>
    <t>11</t>
  </si>
  <si>
    <t>776200830.S</t>
  </si>
  <si>
    <t>Odstránenie lepených hrán zo schodiskových stupňov -0,00030t</t>
  </si>
  <si>
    <t>m</t>
  </si>
  <si>
    <t>1010906992</t>
  </si>
  <si>
    <t>12</t>
  </si>
  <si>
    <t>776220110.S</t>
  </si>
  <si>
    <t>Lepenie povlakových podláh PVC homogénne alebo heterogénne na schodiskových stupňoch na stupnice rovné</t>
  </si>
  <si>
    <t>196218467</t>
  </si>
  <si>
    <t>13</t>
  </si>
  <si>
    <t>M</t>
  </si>
  <si>
    <t>284110000111.S</t>
  </si>
  <si>
    <t>Podlaha PVC heterogénna, hrúbka do 2 mm</t>
  </si>
  <si>
    <t>32</t>
  </si>
  <si>
    <t>803695742</t>
  </si>
  <si>
    <t>14</t>
  </si>
  <si>
    <t>776270117.S</t>
  </si>
  <si>
    <t>Lepenie schodových hrán</t>
  </si>
  <si>
    <t>-1973935471</t>
  </si>
  <si>
    <t>15</t>
  </si>
  <si>
    <t>697590000400.S</t>
  </si>
  <si>
    <t>Schodová hrana</t>
  </si>
  <si>
    <t>2025447197</t>
  </si>
  <si>
    <t>776401800.S</t>
  </si>
  <si>
    <t>Demontáž soklíkov alebo líšt</t>
  </si>
  <si>
    <t>689820029</t>
  </si>
  <si>
    <t>17</t>
  </si>
  <si>
    <t>776420010.S</t>
  </si>
  <si>
    <t>Lepenie podlahových soklov z PVC</t>
  </si>
  <si>
    <t>1897023068</t>
  </si>
  <si>
    <t>18</t>
  </si>
  <si>
    <t>284130001250.S</t>
  </si>
  <si>
    <t>Soklová lišta 20x50mm</t>
  </si>
  <si>
    <t>1492072317</t>
  </si>
  <si>
    <t>19</t>
  </si>
  <si>
    <t>776511820.S</t>
  </si>
  <si>
    <t>Odstránenie povlakových podláh z nášľapnej plochy lepených s podložkou,  -0,00200t - dve vrstvy</t>
  </si>
  <si>
    <t>1864588628</t>
  </si>
  <si>
    <t>776541100.S</t>
  </si>
  <si>
    <t>Lepenie povlakových podláh PVC heterogénnych v pásoch</t>
  </si>
  <si>
    <t>-718620140</t>
  </si>
  <si>
    <t>21</t>
  </si>
  <si>
    <t>-750963761</t>
  </si>
  <si>
    <t>22</t>
  </si>
  <si>
    <t>776990105.S</t>
  </si>
  <si>
    <t>Vysávanie podkladu pred kladením povlakovýck podláh</t>
  </si>
  <si>
    <t>555417130</t>
  </si>
  <si>
    <t>23</t>
  </si>
  <si>
    <t>776990110.S</t>
  </si>
  <si>
    <t>Penetrovanie podkladu pred kladením povlakových podláh</t>
  </si>
  <si>
    <t>-1474344195</t>
  </si>
  <si>
    <t>24</t>
  </si>
  <si>
    <t>776992121.S</t>
  </si>
  <si>
    <t>Tmelenie podkladu, úpravy prasklín a nerovností hr. 3 mm</t>
  </si>
  <si>
    <t>-731396094</t>
  </si>
  <si>
    <t>25</t>
  </si>
  <si>
    <t>776992132.S</t>
  </si>
  <si>
    <t>Vyspravenie podkladu nivelačnou stierkou hr. do 10 mm</t>
  </si>
  <si>
    <t>-1581653589</t>
  </si>
  <si>
    <t>26</t>
  </si>
  <si>
    <t>776992200.S</t>
  </si>
  <si>
    <t>Príprava podkladu prebrúsením strojne brúskou na betón</t>
  </si>
  <si>
    <t>2032458954</t>
  </si>
  <si>
    <t>27</t>
  </si>
  <si>
    <t>998776202.S</t>
  </si>
  <si>
    <t>Presun hmôt pre podlahy povlakové v objektoch výšky nad 6 do 12 m</t>
  </si>
  <si>
    <t>%</t>
  </si>
  <si>
    <t>-741901302</t>
  </si>
  <si>
    <t>VP</t>
  </si>
  <si>
    <t xml:space="preserve">  Práce naviac</t>
  </si>
  <si>
    <t>PN</t>
  </si>
  <si>
    <t>M.2 - Chodby</t>
  </si>
  <si>
    <t xml:space="preserve">    6 - Úpravy povrchov, podlahy, osadenie</t>
  </si>
  <si>
    <t xml:space="preserve">    99 - Presun hmôt HSV</t>
  </si>
  <si>
    <t xml:space="preserve">    766 - Konštrukcie stolárske</t>
  </si>
  <si>
    <t xml:space="preserve">    777 - Podlahy syntetické</t>
  </si>
  <si>
    <t>Úpravy povrchov, podlahy, osadenie</t>
  </si>
  <si>
    <t>632001051.S</t>
  </si>
  <si>
    <t>Zhotovenie jednonásobného penetračného náteru pre potery</t>
  </si>
  <si>
    <t>-711161197</t>
  </si>
  <si>
    <t>585520008700.S</t>
  </si>
  <si>
    <t>Penetračný náter na nasiakavé podklady pod potery, samonivelizačné hmoty a stavebné lepidlá</t>
  </si>
  <si>
    <t>kg</t>
  </si>
  <si>
    <t>90761384</t>
  </si>
  <si>
    <t>632451913.S</t>
  </si>
  <si>
    <t>Príplatok k cementovým poterom za prehladenie povrchu oceľovým hladítkom</t>
  </si>
  <si>
    <t>-1575253970</t>
  </si>
  <si>
    <t>632452221.S</t>
  </si>
  <si>
    <t>Cementový poter, pevnosti v tlaku 20 MPa, hr. 60 mm</t>
  </si>
  <si>
    <t>1067002715</t>
  </si>
  <si>
    <t>965043341.S</t>
  </si>
  <si>
    <t>Búranie podkladov pod dlažby, liatych dlažieb a mazanín,betón s poterom,teracom hr.do 100 mm, plochy nad 4 m2  -2,20000t</t>
  </si>
  <si>
    <t>m3</t>
  </si>
  <si>
    <t>-607638662</t>
  </si>
  <si>
    <t>-24260915</t>
  </si>
  <si>
    <t>7</t>
  </si>
  <si>
    <t>-1700531255</t>
  </si>
  <si>
    <t>-1092629027</t>
  </si>
  <si>
    <t>96428757</t>
  </si>
  <si>
    <t>-108369847</t>
  </si>
  <si>
    <t>594467395</t>
  </si>
  <si>
    <t>979089012.S</t>
  </si>
  <si>
    <t>Poplatok za skladovanie - betón, tehly, dlaždice (17 01) ostatné</t>
  </si>
  <si>
    <t>1143050624</t>
  </si>
  <si>
    <t>78508396</t>
  </si>
  <si>
    <t>1732063086</t>
  </si>
  <si>
    <t>99</t>
  </si>
  <si>
    <t>Presun hmôt HSV</t>
  </si>
  <si>
    <t>999281111.S</t>
  </si>
  <si>
    <t>Presun hmôt pre opravy a údržbu objektov vrátane vonkajších plášťov výšky do 25 m</t>
  </si>
  <si>
    <t>544236751</t>
  </si>
  <si>
    <t>766</t>
  </si>
  <si>
    <t>Konštrukcie stolárske</t>
  </si>
  <si>
    <t>766662811.S</t>
  </si>
  <si>
    <t>Demontáž dverného krídla, dokovanie prahu dverí jednokrídlových,  -0,00100t</t>
  </si>
  <si>
    <t>785284606</t>
  </si>
  <si>
    <t>766695212.S</t>
  </si>
  <si>
    <t>Montáž prahu dverí, jednokrídlových</t>
  </si>
  <si>
    <t>-1751543882</t>
  </si>
  <si>
    <t>611890002900.S</t>
  </si>
  <si>
    <t>Prah dubový, dĺžka 610 mm, šírka 80 mm</t>
  </si>
  <si>
    <t>673691183</t>
  </si>
  <si>
    <t>611890003700.S</t>
  </si>
  <si>
    <t>Prah dubový, dĺžka 810 mm, šírka 80 mm</t>
  </si>
  <si>
    <t>208475002</t>
  </si>
  <si>
    <t>998766202.S</t>
  </si>
  <si>
    <t>Presun hmot pre konštrukcie stolárske v objektoch výšky nad 6 do 12 m</t>
  </si>
  <si>
    <t>1743040610</t>
  </si>
  <si>
    <t>-2076894092</t>
  </si>
  <si>
    <t>1894251841</t>
  </si>
  <si>
    <t>-809886052</t>
  </si>
  <si>
    <t>776511821.S</t>
  </si>
  <si>
    <t>Odstránenie povlakových podláh z nášľapnej plochy lepených s podložkou,  -0,00300t - tri vrstvy</t>
  </si>
  <si>
    <t>-413640047</t>
  </si>
  <si>
    <t>-319632086</t>
  </si>
  <si>
    <t>552972087</t>
  </si>
  <si>
    <t>-2061571031</t>
  </si>
  <si>
    <t>28</t>
  </si>
  <si>
    <t>-420660954</t>
  </si>
  <si>
    <t>29</t>
  </si>
  <si>
    <t>1154763577</t>
  </si>
  <si>
    <t>30</t>
  </si>
  <si>
    <t>523004628</t>
  </si>
  <si>
    <t>31</t>
  </si>
  <si>
    <t>790983039</t>
  </si>
  <si>
    <t>530884703</t>
  </si>
  <si>
    <t>777</t>
  </si>
  <si>
    <t>Podlahy syntetické</t>
  </si>
  <si>
    <t>33</t>
  </si>
  <si>
    <t>777990020.S</t>
  </si>
  <si>
    <t>Zošívanie trhlín v podkladných betónoch a poteroch oceľovými sponami</t>
  </si>
  <si>
    <t>496290586</t>
  </si>
  <si>
    <t>34</t>
  </si>
  <si>
    <t>998777202.S</t>
  </si>
  <si>
    <t>Presun hmôt pre podlahy syntetické v objektoch výšky nad 6 do 12 m</t>
  </si>
  <si>
    <t>-1459377039</t>
  </si>
  <si>
    <t>M.3 - Izby</t>
  </si>
  <si>
    <t>632451670.S</t>
  </si>
  <si>
    <t>Vyspravenie betónového schodového stupňa rýchlotuhnúcim reprofilačným polymerom hr. 5 mm</t>
  </si>
  <si>
    <t>833192713</t>
  </si>
  <si>
    <t>952495380</t>
  </si>
  <si>
    <t>1497665992</t>
  </si>
  <si>
    <t>-1909359983</t>
  </si>
  <si>
    <t>1887531436</t>
  </si>
  <si>
    <t>2039465951</t>
  </si>
  <si>
    <t>-288579528</t>
  </si>
  <si>
    <t>489503208</t>
  </si>
  <si>
    <t>1550325439</t>
  </si>
  <si>
    <t>-1239534197</t>
  </si>
  <si>
    <t>-1442741570</t>
  </si>
  <si>
    <t>-312952150</t>
  </si>
  <si>
    <t>1436786161</t>
  </si>
  <si>
    <t>-783386174</t>
  </si>
  <si>
    <t>1438265396</t>
  </si>
  <si>
    <t>-1501371984</t>
  </si>
  <si>
    <t>506562443</t>
  </si>
  <si>
    <t>-1042759316</t>
  </si>
  <si>
    <t>155965730</t>
  </si>
  <si>
    <t>925014029</t>
  </si>
  <si>
    <t>490084997</t>
  </si>
  <si>
    <t>-882897943</t>
  </si>
  <si>
    <t>-152536500</t>
  </si>
  <si>
    <t>226404470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</si>
</sst>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0" fontId="0" fillId="3" borderId="22" xfId="0" applyFont="1" applyFill="1" applyBorder="1" applyAlignment="1" applyProtection="1">
      <alignment horizontal="center" vertical="center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0" fontId="0" fillId="3" borderId="22" xfId="0" applyFont="1" applyFill="1" applyBorder="1" applyAlignment="1" applyProtection="1">
      <alignment horizontal="left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167" fontId="0" fillId="3" borderId="22" xfId="0" applyNumberFormat="1" applyFont="1" applyFill="1" applyBorder="1" applyAlignment="1" applyProtection="1">
      <alignment vertical="center"/>
    </xf>
    <xf numFmtId="4" fontId="0" fillId="3" borderId="22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45" t="s">
        <v>5</v>
      </c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 x14ac:dyDescent="0.2">
      <c r="B5" s="17"/>
      <c r="D5" s="21" t="s">
        <v>12</v>
      </c>
      <c r="K5" s="255" t="s">
        <v>13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R5" s="17"/>
      <c r="BE5" s="252" t="s">
        <v>14</v>
      </c>
      <c r="BS5" s="14" t="s">
        <v>6</v>
      </c>
    </row>
    <row r="6" spans="1:74" s="1" customFormat="1" ht="36.950000000000003" customHeight="1" x14ac:dyDescent="0.2">
      <c r="B6" s="17"/>
      <c r="D6" s="23" t="s">
        <v>15</v>
      </c>
      <c r="K6" s="256" t="s">
        <v>16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R6" s="17"/>
      <c r="BE6" s="253"/>
      <c r="BS6" s="14" t="s">
        <v>6</v>
      </c>
    </row>
    <row r="7" spans="1:74" s="1" customFormat="1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53"/>
      <c r="BS7" s="14" t="s">
        <v>6</v>
      </c>
    </row>
    <row r="8" spans="1:74" s="1" customFormat="1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53"/>
      <c r="BS8" s="14" t="s">
        <v>6</v>
      </c>
    </row>
    <row r="9" spans="1:74" s="1" customFormat="1" ht="14.45" customHeight="1" x14ac:dyDescent="0.2">
      <c r="B9" s="17"/>
      <c r="AR9" s="17"/>
      <c r="BE9" s="253"/>
      <c r="BS9" s="14" t="s">
        <v>6</v>
      </c>
    </row>
    <row r="10" spans="1:74" s="1" customFormat="1" ht="12" customHeight="1" x14ac:dyDescent="0.2">
      <c r="B10" s="17"/>
      <c r="D10" s="24" t="s">
        <v>23</v>
      </c>
      <c r="AK10" s="24" t="s">
        <v>24</v>
      </c>
      <c r="AN10" s="22" t="s">
        <v>25</v>
      </c>
      <c r="AR10" s="17"/>
      <c r="BE10" s="253"/>
      <c r="BS10" s="14" t="s">
        <v>6</v>
      </c>
    </row>
    <row r="11" spans="1:74" s="1" customFormat="1" ht="18.399999999999999" customHeight="1" x14ac:dyDescent="0.2">
      <c r="B11" s="17"/>
      <c r="E11" s="22" t="s">
        <v>26</v>
      </c>
      <c r="AK11" s="24" t="s">
        <v>27</v>
      </c>
      <c r="AN11" s="22" t="s">
        <v>28</v>
      </c>
      <c r="AR11" s="17"/>
      <c r="BE11" s="253"/>
      <c r="BS11" s="14" t="s">
        <v>6</v>
      </c>
    </row>
    <row r="12" spans="1:74" s="1" customFormat="1" ht="6.95" customHeight="1" x14ac:dyDescent="0.2">
      <c r="B12" s="17"/>
      <c r="AR12" s="17"/>
      <c r="BE12" s="253"/>
      <c r="BS12" s="14" t="s">
        <v>6</v>
      </c>
    </row>
    <row r="13" spans="1:74" s="1" customFormat="1" ht="12" customHeight="1" x14ac:dyDescent="0.2">
      <c r="B13" s="17"/>
      <c r="D13" s="24" t="s">
        <v>29</v>
      </c>
      <c r="AK13" s="24" t="s">
        <v>24</v>
      </c>
      <c r="AN13" s="26" t="s">
        <v>30</v>
      </c>
      <c r="AR13" s="17"/>
      <c r="BE13" s="253"/>
      <c r="BS13" s="14" t="s">
        <v>6</v>
      </c>
    </row>
    <row r="14" spans="1:74" ht="12.75" x14ac:dyDescent="0.2">
      <c r="B14" s="17"/>
      <c r="E14" s="257" t="s">
        <v>30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4" t="s">
        <v>27</v>
      </c>
      <c r="AN14" s="26" t="s">
        <v>30</v>
      </c>
      <c r="AR14" s="17"/>
      <c r="BE14" s="253"/>
      <c r="BS14" s="14" t="s">
        <v>6</v>
      </c>
    </row>
    <row r="15" spans="1:74" s="1" customFormat="1" ht="6.95" customHeight="1" x14ac:dyDescent="0.2">
      <c r="B15" s="17"/>
      <c r="AR15" s="17"/>
      <c r="BE15" s="253"/>
      <c r="BS15" s="14" t="s">
        <v>3</v>
      </c>
    </row>
    <row r="16" spans="1:74" s="1" customFormat="1" ht="12" customHeight="1" x14ac:dyDescent="0.2">
      <c r="B16" s="17"/>
      <c r="D16" s="24" t="s">
        <v>31</v>
      </c>
      <c r="AK16" s="24" t="s">
        <v>24</v>
      </c>
      <c r="AN16" s="22" t="s">
        <v>1</v>
      </c>
      <c r="AR16" s="17"/>
      <c r="BE16" s="253"/>
      <c r="BS16" s="14" t="s">
        <v>3</v>
      </c>
    </row>
    <row r="17" spans="1:71" s="1" customFormat="1" ht="18.399999999999999" customHeight="1" x14ac:dyDescent="0.2">
      <c r="B17" s="17"/>
      <c r="E17" s="22" t="s">
        <v>32</v>
      </c>
      <c r="AK17" s="24" t="s">
        <v>27</v>
      </c>
      <c r="AN17" s="22" t="s">
        <v>1</v>
      </c>
      <c r="AR17" s="17"/>
      <c r="BE17" s="253"/>
      <c r="BS17" s="14" t="s">
        <v>33</v>
      </c>
    </row>
    <row r="18" spans="1:71" s="1" customFormat="1" ht="6.95" customHeight="1" x14ac:dyDescent="0.2">
      <c r="B18" s="17"/>
      <c r="AR18" s="17"/>
      <c r="BE18" s="253"/>
      <c r="BS18" s="14" t="s">
        <v>6</v>
      </c>
    </row>
    <row r="19" spans="1:71" s="1" customFormat="1" ht="12" customHeight="1" x14ac:dyDescent="0.2">
      <c r="B19" s="17"/>
      <c r="D19" s="24" t="s">
        <v>34</v>
      </c>
      <c r="AK19" s="24" t="s">
        <v>24</v>
      </c>
      <c r="AN19" s="22" t="s">
        <v>1</v>
      </c>
      <c r="AR19" s="17"/>
      <c r="BE19" s="253"/>
      <c r="BS19" s="14" t="s">
        <v>6</v>
      </c>
    </row>
    <row r="20" spans="1:71" s="1" customFormat="1" ht="18.399999999999999" customHeight="1" x14ac:dyDescent="0.2">
      <c r="B20" s="17"/>
      <c r="E20" s="22" t="s">
        <v>32</v>
      </c>
      <c r="AK20" s="24" t="s">
        <v>27</v>
      </c>
      <c r="AN20" s="22" t="s">
        <v>1</v>
      </c>
      <c r="AR20" s="17"/>
      <c r="BE20" s="253"/>
      <c r="BS20" s="14" t="s">
        <v>33</v>
      </c>
    </row>
    <row r="21" spans="1:71" s="1" customFormat="1" ht="6.95" customHeight="1" x14ac:dyDescent="0.2">
      <c r="B21" s="17"/>
      <c r="AR21" s="17"/>
      <c r="BE21" s="253"/>
    </row>
    <row r="22" spans="1:71" s="1" customFormat="1" ht="12" customHeight="1" x14ac:dyDescent="0.2">
      <c r="B22" s="17"/>
      <c r="D22" s="24" t="s">
        <v>35</v>
      </c>
      <c r="AR22" s="17"/>
      <c r="BE22" s="253"/>
    </row>
    <row r="23" spans="1:71" s="1" customFormat="1" ht="107.25" customHeight="1" x14ac:dyDescent="0.2">
      <c r="B23" s="17"/>
      <c r="E23" s="259" t="s">
        <v>36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17"/>
      <c r="BE23" s="253"/>
    </row>
    <row r="24" spans="1:71" s="1" customFormat="1" ht="6.95" customHeight="1" x14ac:dyDescent="0.2">
      <c r="B24" s="17"/>
      <c r="AR24" s="17"/>
      <c r="BE24" s="253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53"/>
    </row>
    <row r="26" spans="1:71" s="2" customFormat="1" ht="25.9" customHeight="1" x14ac:dyDescent="0.2">
      <c r="A26" s="29"/>
      <c r="B26" s="30"/>
      <c r="C26" s="29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2">
        <f>ROUND(AG94,2)</f>
        <v>0</v>
      </c>
      <c r="AL26" s="243"/>
      <c r="AM26" s="243"/>
      <c r="AN26" s="243"/>
      <c r="AO26" s="243"/>
      <c r="AP26" s="29"/>
      <c r="AQ26" s="29"/>
      <c r="AR26" s="30"/>
      <c r="BE26" s="253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53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44" t="s">
        <v>38</v>
      </c>
      <c r="M28" s="244"/>
      <c r="N28" s="244"/>
      <c r="O28" s="244"/>
      <c r="P28" s="244"/>
      <c r="Q28" s="29"/>
      <c r="R28" s="29"/>
      <c r="S28" s="29"/>
      <c r="T28" s="29"/>
      <c r="U28" s="29"/>
      <c r="V28" s="29"/>
      <c r="W28" s="244" t="s">
        <v>39</v>
      </c>
      <c r="X28" s="244"/>
      <c r="Y28" s="244"/>
      <c r="Z28" s="244"/>
      <c r="AA28" s="244"/>
      <c r="AB28" s="244"/>
      <c r="AC28" s="244"/>
      <c r="AD28" s="244"/>
      <c r="AE28" s="244"/>
      <c r="AF28" s="29"/>
      <c r="AG28" s="29"/>
      <c r="AH28" s="29"/>
      <c r="AI28" s="29"/>
      <c r="AJ28" s="29"/>
      <c r="AK28" s="244" t="s">
        <v>40</v>
      </c>
      <c r="AL28" s="244"/>
      <c r="AM28" s="244"/>
      <c r="AN28" s="244"/>
      <c r="AO28" s="244"/>
      <c r="AP28" s="29"/>
      <c r="AQ28" s="29"/>
      <c r="AR28" s="30"/>
      <c r="BE28" s="253"/>
    </row>
    <row r="29" spans="1:71" s="3" customFormat="1" ht="14.45" customHeight="1" x14ac:dyDescent="0.2">
      <c r="B29" s="34"/>
      <c r="D29" s="24" t="s">
        <v>41</v>
      </c>
      <c r="F29" s="35" t="s">
        <v>42</v>
      </c>
      <c r="L29" s="234">
        <v>0.2</v>
      </c>
      <c r="M29" s="233"/>
      <c r="N29" s="233"/>
      <c r="O29" s="233"/>
      <c r="P29" s="233"/>
      <c r="Q29" s="36"/>
      <c r="R29" s="36"/>
      <c r="S29" s="36"/>
      <c r="T29" s="36"/>
      <c r="U29" s="36"/>
      <c r="V29" s="36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F29" s="36"/>
      <c r="AG29" s="36"/>
      <c r="AH29" s="36"/>
      <c r="AI29" s="36"/>
      <c r="AJ29" s="36"/>
      <c r="AK29" s="232">
        <f>ROUND(AV94, 2)</f>
        <v>0</v>
      </c>
      <c r="AL29" s="233"/>
      <c r="AM29" s="233"/>
      <c r="AN29" s="233"/>
      <c r="AO29" s="23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54"/>
    </row>
    <row r="30" spans="1:71" s="3" customFormat="1" ht="14.45" customHeight="1" x14ac:dyDescent="0.2">
      <c r="B30" s="34"/>
      <c r="F30" s="35" t="s">
        <v>43</v>
      </c>
      <c r="L30" s="234">
        <v>0.2</v>
      </c>
      <c r="M30" s="233"/>
      <c r="N30" s="233"/>
      <c r="O30" s="233"/>
      <c r="P30" s="233"/>
      <c r="Q30" s="36"/>
      <c r="R30" s="36"/>
      <c r="S30" s="36"/>
      <c r="T30" s="36"/>
      <c r="U30" s="36"/>
      <c r="V30" s="36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F30" s="36"/>
      <c r="AG30" s="36"/>
      <c r="AH30" s="36"/>
      <c r="AI30" s="36"/>
      <c r="AJ30" s="36"/>
      <c r="AK30" s="232">
        <f>ROUND(AW94, 2)</f>
        <v>0</v>
      </c>
      <c r="AL30" s="233"/>
      <c r="AM30" s="233"/>
      <c r="AN30" s="233"/>
      <c r="AO30" s="23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54"/>
    </row>
    <row r="31" spans="1:71" s="3" customFormat="1" ht="14.45" hidden="1" customHeight="1" x14ac:dyDescent="0.2">
      <c r="B31" s="34"/>
      <c r="F31" s="24" t="s">
        <v>44</v>
      </c>
      <c r="L31" s="251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4"/>
      <c r="BE31" s="254"/>
    </row>
    <row r="32" spans="1:71" s="3" customFormat="1" ht="14.45" hidden="1" customHeight="1" x14ac:dyDescent="0.2">
      <c r="B32" s="34"/>
      <c r="F32" s="24" t="s">
        <v>45</v>
      </c>
      <c r="L32" s="251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4"/>
      <c r="BE32" s="254"/>
    </row>
    <row r="33" spans="1:57" s="3" customFormat="1" ht="14.45" hidden="1" customHeight="1" x14ac:dyDescent="0.2">
      <c r="B33" s="34"/>
      <c r="F33" s="35" t="s">
        <v>46</v>
      </c>
      <c r="L33" s="234">
        <v>0</v>
      </c>
      <c r="M33" s="233"/>
      <c r="N33" s="233"/>
      <c r="O33" s="233"/>
      <c r="P33" s="233"/>
      <c r="Q33" s="36"/>
      <c r="R33" s="36"/>
      <c r="S33" s="36"/>
      <c r="T33" s="36"/>
      <c r="U33" s="36"/>
      <c r="V33" s="36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6"/>
      <c r="AG33" s="36"/>
      <c r="AH33" s="36"/>
      <c r="AI33" s="36"/>
      <c r="AJ33" s="36"/>
      <c r="AK33" s="232">
        <v>0</v>
      </c>
      <c r="AL33" s="233"/>
      <c r="AM33" s="233"/>
      <c r="AN33" s="233"/>
      <c r="AO33" s="23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5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53"/>
    </row>
    <row r="35" spans="1:57" s="2" customFormat="1" ht="25.9" customHeight="1" x14ac:dyDescent="0.2">
      <c r="A35" s="29"/>
      <c r="B35" s="30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50" t="s">
        <v>49</v>
      </c>
      <c r="Y35" s="248"/>
      <c r="Z35" s="248"/>
      <c r="AA35" s="248"/>
      <c r="AB35" s="248"/>
      <c r="AC35" s="40"/>
      <c r="AD35" s="40"/>
      <c r="AE35" s="40"/>
      <c r="AF35" s="40"/>
      <c r="AG35" s="40"/>
      <c r="AH35" s="40"/>
      <c r="AI35" s="40"/>
      <c r="AJ35" s="40"/>
      <c r="AK35" s="247">
        <f>SUM(AK26:AK33)</f>
        <v>0</v>
      </c>
      <c r="AL35" s="248"/>
      <c r="AM35" s="248"/>
      <c r="AN35" s="248"/>
      <c r="AO35" s="249"/>
      <c r="AP35" s="38"/>
      <c r="AQ35" s="38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42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9"/>
      <c r="B60" s="30"/>
      <c r="C60" s="29"/>
      <c r="D60" s="45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52</v>
      </c>
      <c r="AI60" s="32"/>
      <c r="AJ60" s="32"/>
      <c r="AK60" s="32"/>
      <c r="AL60" s="32"/>
      <c r="AM60" s="45" t="s">
        <v>53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9"/>
      <c r="B64" s="30"/>
      <c r="C64" s="29"/>
      <c r="D64" s="43" t="s">
        <v>54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55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9"/>
      <c r="B75" s="30"/>
      <c r="C75" s="29"/>
      <c r="D75" s="45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52</v>
      </c>
      <c r="AI75" s="32"/>
      <c r="AJ75" s="32"/>
      <c r="AK75" s="32"/>
      <c r="AL75" s="32"/>
      <c r="AM75" s="45" t="s">
        <v>53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 x14ac:dyDescent="0.2">
      <c r="A82" s="29"/>
      <c r="B82" s="30"/>
      <c r="C82" s="18" t="s">
        <v>56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51"/>
      <c r="C84" s="24" t="s">
        <v>12</v>
      </c>
      <c r="L84" s="4" t="str">
        <f>K5</f>
        <v>UK</v>
      </c>
      <c r="AR84" s="51"/>
    </row>
    <row r="85" spans="1:91" s="5" customFormat="1" ht="36.950000000000003" customHeight="1" x14ac:dyDescent="0.2">
      <c r="B85" s="52"/>
      <c r="C85" s="53" t="s">
        <v>15</v>
      </c>
      <c r="L85" s="237" t="str">
        <f>K6</f>
        <v>Výmena podláh na 12 blokoch AD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2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Bratislava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39" t="str">
        <f>IF(AN8= "","",AN8)</f>
        <v>22. 6. 2022</v>
      </c>
      <c r="AN87" s="239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Univerzita Komenského v Bratislave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31</v>
      </c>
      <c r="AJ89" s="29"/>
      <c r="AK89" s="29"/>
      <c r="AL89" s="29"/>
      <c r="AM89" s="218" t="str">
        <f>IF(E17="","",E17)</f>
        <v xml:space="preserve"> </v>
      </c>
      <c r="AN89" s="219"/>
      <c r="AO89" s="219"/>
      <c r="AP89" s="219"/>
      <c r="AQ89" s="29"/>
      <c r="AR89" s="30"/>
      <c r="AS89" s="214" t="s">
        <v>57</v>
      </c>
      <c r="AT89" s="21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 x14ac:dyDescent="0.2">
      <c r="A90" s="29"/>
      <c r="B90" s="30"/>
      <c r="C90" s="24" t="s">
        <v>29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34</v>
      </c>
      <c r="AJ90" s="29"/>
      <c r="AK90" s="29"/>
      <c r="AL90" s="29"/>
      <c r="AM90" s="218" t="str">
        <f>IF(E20="","",E20)</f>
        <v xml:space="preserve"> </v>
      </c>
      <c r="AN90" s="219"/>
      <c r="AO90" s="219"/>
      <c r="AP90" s="219"/>
      <c r="AQ90" s="29"/>
      <c r="AR90" s="30"/>
      <c r="AS90" s="216"/>
      <c r="AT90" s="21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6"/>
      <c r="AT91" s="21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 x14ac:dyDescent="0.2">
      <c r="A92" s="29"/>
      <c r="B92" s="30"/>
      <c r="C92" s="220" t="s">
        <v>58</v>
      </c>
      <c r="D92" s="221"/>
      <c r="E92" s="221"/>
      <c r="F92" s="221"/>
      <c r="G92" s="221"/>
      <c r="H92" s="60"/>
      <c r="I92" s="223" t="s">
        <v>59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2" t="s">
        <v>60</v>
      </c>
      <c r="AH92" s="221"/>
      <c r="AI92" s="221"/>
      <c r="AJ92" s="221"/>
      <c r="AK92" s="221"/>
      <c r="AL92" s="221"/>
      <c r="AM92" s="221"/>
      <c r="AN92" s="223" t="s">
        <v>61</v>
      </c>
      <c r="AO92" s="221"/>
      <c r="AP92" s="224"/>
      <c r="AQ92" s="61" t="s">
        <v>62</v>
      </c>
      <c r="AR92" s="30"/>
      <c r="AS92" s="62" t="s">
        <v>63</v>
      </c>
      <c r="AT92" s="63" t="s">
        <v>64</v>
      </c>
      <c r="AU92" s="63" t="s">
        <v>65</v>
      </c>
      <c r="AV92" s="63" t="s">
        <v>66</v>
      </c>
      <c r="AW92" s="63" t="s">
        <v>67</v>
      </c>
      <c r="AX92" s="63" t="s">
        <v>68</v>
      </c>
      <c r="AY92" s="63" t="s">
        <v>69</v>
      </c>
      <c r="AZ92" s="63" t="s">
        <v>70</v>
      </c>
      <c r="BA92" s="63" t="s">
        <v>71</v>
      </c>
      <c r="BB92" s="63" t="s">
        <v>72</v>
      </c>
      <c r="BC92" s="63" t="s">
        <v>73</v>
      </c>
      <c r="BD92" s="64" t="s">
        <v>74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 x14ac:dyDescent="0.2">
      <c r="B94" s="68"/>
      <c r="C94" s="69" t="s">
        <v>75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0">
        <f>ROUND(AG95,2)</f>
        <v>0</v>
      </c>
      <c r="AH94" s="240"/>
      <c r="AI94" s="240"/>
      <c r="AJ94" s="240"/>
      <c r="AK94" s="240"/>
      <c r="AL94" s="240"/>
      <c r="AM94" s="240"/>
      <c r="AN94" s="241">
        <f>SUM(AG94,AT94)</f>
        <v>0</v>
      </c>
      <c r="AO94" s="241"/>
      <c r="AP94" s="241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76</v>
      </c>
      <c r="BT94" s="77" t="s">
        <v>77</v>
      </c>
      <c r="BU94" s="78" t="s">
        <v>78</v>
      </c>
      <c r="BV94" s="77" t="s">
        <v>79</v>
      </c>
      <c r="BW94" s="77" t="s">
        <v>4</v>
      </c>
      <c r="BX94" s="77" t="s">
        <v>80</v>
      </c>
      <c r="CL94" s="77" t="s">
        <v>1</v>
      </c>
    </row>
    <row r="95" spans="1:91" s="7" customFormat="1" ht="16.5" customHeight="1" x14ac:dyDescent="0.2">
      <c r="B95" s="79"/>
      <c r="C95" s="80"/>
      <c r="D95" s="231" t="s">
        <v>81</v>
      </c>
      <c r="E95" s="231"/>
      <c r="F95" s="231"/>
      <c r="G95" s="231"/>
      <c r="H95" s="231"/>
      <c r="I95" s="81"/>
      <c r="J95" s="231" t="s">
        <v>82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28">
        <f>ROUND(SUM(AG96:AG98),2)</f>
        <v>0</v>
      </c>
      <c r="AH95" s="229"/>
      <c r="AI95" s="229"/>
      <c r="AJ95" s="229"/>
      <c r="AK95" s="229"/>
      <c r="AL95" s="229"/>
      <c r="AM95" s="229"/>
      <c r="AN95" s="230">
        <f>SUM(AG95,AT95)</f>
        <v>0</v>
      </c>
      <c r="AO95" s="229"/>
      <c r="AP95" s="229"/>
      <c r="AQ95" s="82" t="s">
        <v>83</v>
      </c>
      <c r="AR95" s="79"/>
      <c r="AS95" s="83">
        <f>ROUND(SUM(AS96:AS98),2)</f>
        <v>0</v>
      </c>
      <c r="AT95" s="84">
        <f>ROUND(SUM(AV95:AW95),2)</f>
        <v>0</v>
      </c>
      <c r="AU95" s="85">
        <f>ROUND(SUM(AU96:AU98),5)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ROUND(SUM(AZ96:AZ98),2)</f>
        <v>0</v>
      </c>
      <c r="BA95" s="84">
        <f>ROUND(SUM(BA96:BA98),2)</f>
        <v>0</v>
      </c>
      <c r="BB95" s="84">
        <f>ROUND(SUM(BB96:BB98),2)</f>
        <v>0</v>
      </c>
      <c r="BC95" s="84">
        <f>ROUND(SUM(BC96:BC98),2)</f>
        <v>0</v>
      </c>
      <c r="BD95" s="86">
        <f>ROUND(SUM(BD96:BD98),2)</f>
        <v>0</v>
      </c>
      <c r="BS95" s="87" t="s">
        <v>76</v>
      </c>
      <c r="BT95" s="87" t="s">
        <v>84</v>
      </c>
      <c r="BU95" s="87" t="s">
        <v>78</v>
      </c>
      <c r="BV95" s="87" t="s">
        <v>79</v>
      </c>
      <c r="BW95" s="87" t="s">
        <v>85</v>
      </c>
      <c r="BX95" s="87" t="s">
        <v>4</v>
      </c>
      <c r="CL95" s="87" t="s">
        <v>1</v>
      </c>
      <c r="CM95" s="87" t="s">
        <v>77</v>
      </c>
    </row>
    <row r="96" spans="1:91" s="4" customFormat="1" ht="16.5" customHeight="1" x14ac:dyDescent="0.2">
      <c r="A96" s="88" t="s">
        <v>86</v>
      </c>
      <c r="B96" s="51"/>
      <c r="C96" s="10"/>
      <c r="D96" s="10"/>
      <c r="E96" s="225" t="s">
        <v>87</v>
      </c>
      <c r="F96" s="225"/>
      <c r="G96" s="225"/>
      <c r="H96" s="225"/>
      <c r="I96" s="225"/>
      <c r="J96" s="10"/>
      <c r="K96" s="225" t="s">
        <v>88</v>
      </c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6">
        <f>'M.1 - Schodisko'!J34</f>
        <v>0</v>
      </c>
      <c r="AH96" s="227"/>
      <c r="AI96" s="227"/>
      <c r="AJ96" s="227"/>
      <c r="AK96" s="227"/>
      <c r="AL96" s="227"/>
      <c r="AM96" s="227"/>
      <c r="AN96" s="226">
        <f>SUM(AG96,AT96)</f>
        <v>0</v>
      </c>
      <c r="AO96" s="227"/>
      <c r="AP96" s="227"/>
      <c r="AQ96" s="89" t="s">
        <v>89</v>
      </c>
      <c r="AR96" s="51"/>
      <c r="AS96" s="90">
        <v>0</v>
      </c>
      <c r="AT96" s="91">
        <f>ROUND(SUM(AV96:AW96),2)</f>
        <v>0</v>
      </c>
      <c r="AU96" s="92">
        <f>'M.1 - Schodisko'!P135</f>
        <v>0</v>
      </c>
      <c r="AV96" s="91">
        <f>'M.1 - Schodisko'!J37</f>
        <v>0</v>
      </c>
      <c r="AW96" s="91">
        <f>'M.1 - Schodisko'!J38</f>
        <v>0</v>
      </c>
      <c r="AX96" s="91">
        <f>'M.1 - Schodisko'!J39</f>
        <v>0</v>
      </c>
      <c r="AY96" s="91">
        <f>'M.1 - Schodisko'!J40</f>
        <v>0</v>
      </c>
      <c r="AZ96" s="91">
        <f>'M.1 - Schodisko'!F37</f>
        <v>0</v>
      </c>
      <c r="BA96" s="91">
        <f>'M.1 - Schodisko'!F38</f>
        <v>0</v>
      </c>
      <c r="BB96" s="91">
        <f>'M.1 - Schodisko'!F39</f>
        <v>0</v>
      </c>
      <c r="BC96" s="91">
        <f>'M.1 - Schodisko'!F40</f>
        <v>0</v>
      </c>
      <c r="BD96" s="93">
        <f>'M.1 - Schodisko'!F41</f>
        <v>0</v>
      </c>
      <c r="BT96" s="22" t="s">
        <v>90</v>
      </c>
      <c r="BV96" s="22" t="s">
        <v>79</v>
      </c>
      <c r="BW96" s="22" t="s">
        <v>91</v>
      </c>
      <c r="BX96" s="22" t="s">
        <v>85</v>
      </c>
      <c r="CL96" s="22" t="s">
        <v>1</v>
      </c>
    </row>
    <row r="97" spans="1:90" s="4" customFormat="1" ht="16.5" customHeight="1" x14ac:dyDescent="0.2">
      <c r="A97" s="88" t="s">
        <v>86</v>
      </c>
      <c r="B97" s="51"/>
      <c r="C97" s="10"/>
      <c r="D97" s="10"/>
      <c r="E97" s="225" t="s">
        <v>92</v>
      </c>
      <c r="F97" s="225"/>
      <c r="G97" s="225"/>
      <c r="H97" s="225"/>
      <c r="I97" s="225"/>
      <c r="J97" s="10"/>
      <c r="K97" s="225" t="s">
        <v>93</v>
      </c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6">
        <f>'M.2 - Chodby'!J34</f>
        <v>0</v>
      </c>
      <c r="AH97" s="227"/>
      <c r="AI97" s="227"/>
      <c r="AJ97" s="227"/>
      <c r="AK97" s="227"/>
      <c r="AL97" s="227"/>
      <c r="AM97" s="227"/>
      <c r="AN97" s="226">
        <f>SUM(AG97,AT97)</f>
        <v>0</v>
      </c>
      <c r="AO97" s="227"/>
      <c r="AP97" s="227"/>
      <c r="AQ97" s="89" t="s">
        <v>89</v>
      </c>
      <c r="AR97" s="51"/>
      <c r="AS97" s="90">
        <v>0</v>
      </c>
      <c r="AT97" s="91">
        <f>ROUND(SUM(AV97:AW97),2)</f>
        <v>0</v>
      </c>
      <c r="AU97" s="92">
        <f>'M.2 - Chodby'!P139</f>
        <v>0</v>
      </c>
      <c r="AV97" s="91">
        <f>'M.2 - Chodby'!J37</f>
        <v>0</v>
      </c>
      <c r="AW97" s="91">
        <f>'M.2 - Chodby'!J38</f>
        <v>0</v>
      </c>
      <c r="AX97" s="91">
        <f>'M.2 - Chodby'!J39</f>
        <v>0</v>
      </c>
      <c r="AY97" s="91">
        <f>'M.2 - Chodby'!J40</f>
        <v>0</v>
      </c>
      <c r="AZ97" s="91">
        <f>'M.2 - Chodby'!F37</f>
        <v>0</v>
      </c>
      <c r="BA97" s="91">
        <f>'M.2 - Chodby'!F38</f>
        <v>0</v>
      </c>
      <c r="BB97" s="91">
        <f>'M.2 - Chodby'!F39</f>
        <v>0</v>
      </c>
      <c r="BC97" s="91">
        <f>'M.2 - Chodby'!F40</f>
        <v>0</v>
      </c>
      <c r="BD97" s="93">
        <f>'M.2 - Chodby'!F41</f>
        <v>0</v>
      </c>
      <c r="BT97" s="22" t="s">
        <v>90</v>
      </c>
      <c r="BV97" s="22" t="s">
        <v>79</v>
      </c>
      <c r="BW97" s="22" t="s">
        <v>94</v>
      </c>
      <c r="BX97" s="22" t="s">
        <v>85</v>
      </c>
      <c r="CL97" s="22" t="s">
        <v>1</v>
      </c>
    </row>
    <row r="98" spans="1:90" s="4" customFormat="1" ht="16.5" customHeight="1" x14ac:dyDescent="0.2">
      <c r="A98" s="88" t="s">
        <v>86</v>
      </c>
      <c r="B98" s="51"/>
      <c r="C98" s="10"/>
      <c r="D98" s="10"/>
      <c r="E98" s="225" t="s">
        <v>95</v>
      </c>
      <c r="F98" s="225"/>
      <c r="G98" s="225"/>
      <c r="H98" s="225"/>
      <c r="I98" s="225"/>
      <c r="J98" s="10"/>
      <c r="K98" s="225" t="s">
        <v>96</v>
      </c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6">
        <f>'M.3 - Izby'!J34</f>
        <v>0</v>
      </c>
      <c r="AH98" s="227"/>
      <c r="AI98" s="227"/>
      <c r="AJ98" s="227"/>
      <c r="AK98" s="227"/>
      <c r="AL98" s="227"/>
      <c r="AM98" s="227"/>
      <c r="AN98" s="226">
        <f>SUM(AG98,AT98)</f>
        <v>0</v>
      </c>
      <c r="AO98" s="227"/>
      <c r="AP98" s="227"/>
      <c r="AQ98" s="89" t="s">
        <v>89</v>
      </c>
      <c r="AR98" s="51"/>
      <c r="AS98" s="94">
        <v>0</v>
      </c>
      <c r="AT98" s="95">
        <f>ROUND(SUM(AV98:AW98),2)</f>
        <v>0</v>
      </c>
      <c r="AU98" s="96">
        <f>'M.3 - Izby'!P137</f>
        <v>0</v>
      </c>
      <c r="AV98" s="95">
        <f>'M.3 - Izby'!J37</f>
        <v>0</v>
      </c>
      <c r="AW98" s="95">
        <f>'M.3 - Izby'!J38</f>
        <v>0</v>
      </c>
      <c r="AX98" s="95">
        <f>'M.3 - Izby'!J39</f>
        <v>0</v>
      </c>
      <c r="AY98" s="95">
        <f>'M.3 - Izby'!J40</f>
        <v>0</v>
      </c>
      <c r="AZ98" s="95">
        <f>'M.3 - Izby'!F37</f>
        <v>0</v>
      </c>
      <c r="BA98" s="95">
        <f>'M.3 - Izby'!F38</f>
        <v>0</v>
      </c>
      <c r="BB98" s="95">
        <f>'M.3 - Izby'!F39</f>
        <v>0</v>
      </c>
      <c r="BC98" s="95">
        <f>'M.3 - Izby'!F40</f>
        <v>0</v>
      </c>
      <c r="BD98" s="97">
        <f>'M.3 - Izby'!F41</f>
        <v>0</v>
      </c>
      <c r="BT98" s="22" t="s">
        <v>90</v>
      </c>
      <c r="BV98" s="22" t="s">
        <v>79</v>
      </c>
      <c r="BW98" s="22" t="s">
        <v>97</v>
      </c>
      <c r="BX98" s="22" t="s">
        <v>85</v>
      </c>
      <c r="CL98" s="22" t="s">
        <v>1</v>
      </c>
    </row>
    <row r="99" spans="1:90" s="2" customFormat="1" ht="30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0" s="2" customFormat="1" ht="6.95" customHeight="1" x14ac:dyDescent="0.2">
      <c r="A100" s="29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G94:AM94"/>
    <mergeCell ref="AN94:AP94"/>
    <mergeCell ref="AN96:AP96"/>
    <mergeCell ref="E96:I96"/>
    <mergeCell ref="K96:AF96"/>
    <mergeCell ref="AG96:AM96"/>
    <mergeCell ref="AG95:AM95"/>
    <mergeCell ref="AN95:AP95"/>
    <mergeCell ref="J95:AF95"/>
    <mergeCell ref="D95:H95"/>
    <mergeCell ref="E98:I98"/>
    <mergeCell ref="K98:AF98"/>
    <mergeCell ref="K97:AF97"/>
    <mergeCell ref="AN97:AP97"/>
    <mergeCell ref="E97:I97"/>
    <mergeCell ref="AG97:AM97"/>
    <mergeCell ref="AS89:AT91"/>
    <mergeCell ref="AM89:AP89"/>
    <mergeCell ref="AM90:AP90"/>
    <mergeCell ref="C92:G92"/>
    <mergeCell ref="AG92:AM92"/>
    <mergeCell ref="AN92:AP92"/>
    <mergeCell ref="I92:AF92"/>
  </mergeCells>
  <hyperlinks>
    <hyperlink ref="A96" location="'M.1 - Schodisko'!C2" display="/" xr:uid="{00000000-0004-0000-0000-000000000000}"/>
    <hyperlink ref="A97" location="'M.2 - Chodby'!C2" display="/" xr:uid="{00000000-0004-0000-0000-000001000000}"/>
    <hyperlink ref="A98" location="'M.3 - Izby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2"/>
  <sheetViews>
    <sheetView showGridLines="0" topLeftCell="A84" workbookViewId="0">
      <selection activeCell="D109" sqref="D109:F10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4" t="s">
        <v>91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 x14ac:dyDescent="0.2">
      <c r="B4" s="17"/>
      <c r="D4" s="18" t="s">
        <v>98</v>
      </c>
      <c r="L4" s="17"/>
      <c r="M4" s="9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64" t="str">
        <f>'Rekapitulácia stavby'!K6</f>
        <v>Výmena podláh na 12 blokoch AD</v>
      </c>
      <c r="F7" s="265"/>
      <c r="G7" s="265"/>
      <c r="H7" s="265"/>
      <c r="L7" s="17"/>
    </row>
    <row r="8" spans="1:46" s="1" customFormat="1" ht="12" customHeight="1" x14ac:dyDescent="0.2">
      <c r="B8" s="17"/>
      <c r="D8" s="24" t="s">
        <v>99</v>
      </c>
      <c r="L8" s="17"/>
    </row>
    <row r="9" spans="1:46" s="2" customFormat="1" ht="16.5" customHeight="1" x14ac:dyDescent="0.2">
      <c r="A9" s="29"/>
      <c r="B9" s="30"/>
      <c r="C9" s="29"/>
      <c r="D9" s="29"/>
      <c r="E9" s="264" t="s">
        <v>100</v>
      </c>
      <c r="F9" s="260"/>
      <c r="G9" s="260"/>
      <c r="H9" s="26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101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37" t="s">
        <v>102</v>
      </c>
      <c r="F11" s="260"/>
      <c r="G11" s="260"/>
      <c r="H11" s="26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25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28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29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61" t="str">
        <f>'Rekapitulácia stavby'!E14</f>
        <v>Vyplň údaj</v>
      </c>
      <c r="F20" s="255"/>
      <c r="G20" s="255"/>
      <c r="H20" s="255"/>
      <c r="I20" s="24" t="s">
        <v>27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31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27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34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27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35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99"/>
      <c r="B29" s="100"/>
      <c r="C29" s="99"/>
      <c r="D29" s="99"/>
      <c r="E29" s="259" t="s">
        <v>1</v>
      </c>
      <c r="F29" s="259"/>
      <c r="G29" s="259"/>
      <c r="H29" s="25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2" t="s">
        <v>103</v>
      </c>
      <c r="E32" s="29"/>
      <c r="F32" s="29"/>
      <c r="G32" s="29"/>
      <c r="H32" s="29"/>
      <c r="I32" s="29"/>
      <c r="J32" s="102">
        <f>J98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3" t="s">
        <v>104</v>
      </c>
      <c r="E33" s="29"/>
      <c r="F33" s="29"/>
      <c r="G33" s="29"/>
      <c r="H33" s="29"/>
      <c r="I33" s="29"/>
      <c r="J33" s="102">
        <f>J106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4" t="s">
        <v>37</v>
      </c>
      <c r="E34" s="29"/>
      <c r="F34" s="29"/>
      <c r="G34" s="29"/>
      <c r="H34" s="29"/>
      <c r="I34" s="29"/>
      <c r="J34" s="71">
        <f>ROUND(J32 + J33,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6"/>
      <c r="E35" s="66"/>
      <c r="F35" s="66"/>
      <c r="G35" s="66"/>
      <c r="H35" s="66"/>
      <c r="I35" s="66"/>
      <c r="J35" s="66"/>
      <c r="K35" s="66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39</v>
      </c>
      <c r="G36" s="29"/>
      <c r="H36" s="29"/>
      <c r="I36" s="33" t="s">
        <v>38</v>
      </c>
      <c r="J36" s="33" t="s">
        <v>40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5" t="s">
        <v>41</v>
      </c>
      <c r="E37" s="35" t="s">
        <v>42</v>
      </c>
      <c r="F37" s="106">
        <f>ROUND((ROUND((SUM(BE106:BE113) + SUM(BE135:BE165)),  2) + SUM(BE167:BE171)), 2)</f>
        <v>0</v>
      </c>
      <c r="G37" s="107"/>
      <c r="H37" s="107"/>
      <c r="I37" s="108">
        <v>0.2</v>
      </c>
      <c r="J37" s="106">
        <f>ROUND((ROUND(((SUM(BE106:BE113) + SUM(BE135:BE165))*I37),  2) + (SUM(BE167:BE171)*I37)), 2)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35" t="s">
        <v>43</v>
      </c>
      <c r="F38" s="106">
        <f>ROUND((ROUND((SUM(BF106:BF113) + SUM(BF135:BF165)),  2) + SUM(BF167:BF171)), 2)</f>
        <v>0</v>
      </c>
      <c r="G38" s="107"/>
      <c r="H38" s="107"/>
      <c r="I38" s="108">
        <v>0.2</v>
      </c>
      <c r="J38" s="106">
        <f>ROUND((ROUND(((SUM(BF106:BF113) + SUM(BF135:BF165))*I38),  2) + (SUM(BF167:BF171)*I38)), 2)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44</v>
      </c>
      <c r="F39" s="109">
        <f>ROUND((ROUND((SUM(BG106:BG113) + SUM(BG135:BG165)),  2) + SUM(BG167:BG171)), 2)</f>
        <v>0</v>
      </c>
      <c r="G39" s="29"/>
      <c r="H39" s="29"/>
      <c r="I39" s="110">
        <v>0.2</v>
      </c>
      <c r="J39" s="109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45</v>
      </c>
      <c r="F40" s="109">
        <f>ROUND((ROUND((SUM(BH106:BH113) + SUM(BH135:BH165)),  2) + SUM(BH167:BH171)), 2)</f>
        <v>0</v>
      </c>
      <c r="G40" s="29"/>
      <c r="H40" s="29"/>
      <c r="I40" s="110">
        <v>0.2</v>
      </c>
      <c r="J40" s="109">
        <f>0</f>
        <v>0</v>
      </c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35" t="s">
        <v>46</v>
      </c>
      <c r="F41" s="106">
        <f>ROUND((ROUND((SUM(BI106:BI113) + SUM(BI135:BI165)),  2) + SUM(BI167:BI171)), 2)</f>
        <v>0</v>
      </c>
      <c r="G41" s="107"/>
      <c r="H41" s="107"/>
      <c r="I41" s="108">
        <v>0</v>
      </c>
      <c r="J41" s="106">
        <f>0</f>
        <v>0</v>
      </c>
      <c r="K41" s="29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1"/>
      <c r="D43" s="112" t="s">
        <v>47</v>
      </c>
      <c r="E43" s="60"/>
      <c r="F43" s="60"/>
      <c r="G43" s="113" t="s">
        <v>48</v>
      </c>
      <c r="H43" s="114" t="s">
        <v>49</v>
      </c>
      <c r="I43" s="60"/>
      <c r="J43" s="115">
        <f>SUM(J34:J41)</f>
        <v>0</v>
      </c>
      <c r="K43" s="116"/>
      <c r="L43" s="42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42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5" t="s">
        <v>52</v>
      </c>
      <c r="E61" s="32"/>
      <c r="F61" s="117" t="s">
        <v>53</v>
      </c>
      <c r="G61" s="45" t="s">
        <v>52</v>
      </c>
      <c r="H61" s="32"/>
      <c r="I61" s="32"/>
      <c r="J61" s="118" t="s">
        <v>53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5" t="s">
        <v>52</v>
      </c>
      <c r="E76" s="32"/>
      <c r="F76" s="117" t="s">
        <v>53</v>
      </c>
      <c r="G76" s="45" t="s">
        <v>52</v>
      </c>
      <c r="H76" s="32"/>
      <c r="I76" s="32"/>
      <c r="J76" s="118" t="s">
        <v>53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64" t="str">
        <f>E7</f>
        <v>Výmena podláh na 12 blokoch AD</v>
      </c>
      <c r="F85" s="265"/>
      <c r="G85" s="265"/>
      <c r="H85" s="26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99</v>
      </c>
      <c r="L86" s="17"/>
    </row>
    <row r="87" spans="1:31" s="2" customFormat="1" ht="16.5" customHeight="1" x14ac:dyDescent="0.2">
      <c r="A87" s="29"/>
      <c r="B87" s="30"/>
      <c r="C87" s="29"/>
      <c r="D87" s="29"/>
      <c r="E87" s="264" t="s">
        <v>100</v>
      </c>
      <c r="F87" s="260"/>
      <c r="G87" s="260"/>
      <c r="H87" s="26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101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37" t="str">
        <f>E11</f>
        <v>M.1 - Schodisko</v>
      </c>
      <c r="F89" s="260"/>
      <c r="G89" s="260"/>
      <c r="H89" s="26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19</v>
      </c>
      <c r="D91" s="29"/>
      <c r="E91" s="29"/>
      <c r="F91" s="22" t="str">
        <f>F14</f>
        <v>Bratislava</v>
      </c>
      <c r="G91" s="29"/>
      <c r="H91" s="29"/>
      <c r="I91" s="24" t="s">
        <v>21</v>
      </c>
      <c r="J91" s="55" t="str">
        <f>IF(J14="","",J14)</f>
        <v>22. 6. 2022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23</v>
      </c>
      <c r="D93" s="29"/>
      <c r="E93" s="29"/>
      <c r="F93" s="22" t="str">
        <f>E17</f>
        <v>Univerzita Komenského v Bratislave</v>
      </c>
      <c r="G93" s="29"/>
      <c r="H93" s="29"/>
      <c r="I93" s="24" t="s">
        <v>31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29</v>
      </c>
      <c r="D94" s="29"/>
      <c r="E94" s="29"/>
      <c r="F94" s="22" t="str">
        <f>IF(E20="","",E20)</f>
        <v>Vyplň údaj</v>
      </c>
      <c r="G94" s="29"/>
      <c r="H94" s="29"/>
      <c r="I94" s="24" t="s">
        <v>34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9" t="s">
        <v>106</v>
      </c>
      <c r="D96" s="111"/>
      <c r="E96" s="111"/>
      <c r="F96" s="111"/>
      <c r="G96" s="111"/>
      <c r="H96" s="111"/>
      <c r="I96" s="111"/>
      <c r="J96" s="120" t="s">
        <v>107</v>
      </c>
      <c r="K96" s="111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65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65" s="2" customFormat="1" ht="22.9" customHeight="1" x14ac:dyDescent="0.2">
      <c r="A98" s="29"/>
      <c r="B98" s="30"/>
      <c r="C98" s="121" t="s">
        <v>108</v>
      </c>
      <c r="D98" s="29"/>
      <c r="E98" s="29"/>
      <c r="F98" s="29"/>
      <c r="G98" s="29"/>
      <c r="H98" s="29"/>
      <c r="I98" s="29"/>
      <c r="J98" s="71">
        <f>J135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109</v>
      </c>
    </row>
    <row r="99" spans="1:65" s="9" customFormat="1" ht="24.95" customHeight="1" x14ac:dyDescent="0.2">
      <c r="B99" s="122"/>
      <c r="D99" s="123" t="s">
        <v>110</v>
      </c>
      <c r="E99" s="124"/>
      <c r="F99" s="124"/>
      <c r="G99" s="124"/>
      <c r="H99" s="124"/>
      <c r="I99" s="124"/>
      <c r="J99" s="125">
        <f>J136</f>
        <v>0</v>
      </c>
      <c r="L99" s="122"/>
    </row>
    <row r="100" spans="1:65" s="10" customFormat="1" ht="19.899999999999999" customHeight="1" x14ac:dyDescent="0.2">
      <c r="B100" s="126"/>
      <c r="D100" s="127" t="s">
        <v>111</v>
      </c>
      <c r="E100" s="128"/>
      <c r="F100" s="128"/>
      <c r="G100" s="128"/>
      <c r="H100" s="128"/>
      <c r="I100" s="128"/>
      <c r="J100" s="129">
        <f>J137</f>
        <v>0</v>
      </c>
      <c r="L100" s="126"/>
    </row>
    <row r="101" spans="1:65" s="9" customFormat="1" ht="24.95" customHeight="1" x14ac:dyDescent="0.2">
      <c r="B101" s="122"/>
      <c r="D101" s="123" t="s">
        <v>112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65" s="10" customFormat="1" ht="19.899999999999999" customHeight="1" x14ac:dyDescent="0.2">
      <c r="B102" s="126"/>
      <c r="D102" s="127" t="s">
        <v>113</v>
      </c>
      <c r="E102" s="128"/>
      <c r="F102" s="128"/>
      <c r="G102" s="128"/>
      <c r="H102" s="128"/>
      <c r="I102" s="128"/>
      <c r="J102" s="129">
        <f>J147</f>
        <v>0</v>
      </c>
      <c r="L102" s="126"/>
    </row>
    <row r="103" spans="1:65" s="9" customFormat="1" ht="21.75" customHeight="1" x14ac:dyDescent="0.2">
      <c r="B103" s="122"/>
      <c r="D103" s="130" t="s">
        <v>114</v>
      </c>
      <c r="J103" s="131">
        <f>J166</f>
        <v>0</v>
      </c>
      <c r="L103" s="122"/>
    </row>
    <row r="104" spans="1:65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 x14ac:dyDescent="0.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 x14ac:dyDescent="0.2">
      <c r="A106" s="29"/>
      <c r="B106" s="30"/>
      <c r="C106" s="121" t="s">
        <v>115</v>
      </c>
      <c r="D106" s="29"/>
      <c r="E106" s="29"/>
      <c r="F106" s="29"/>
      <c r="G106" s="29"/>
      <c r="H106" s="29"/>
      <c r="I106" s="29"/>
      <c r="J106" s="132">
        <f>ROUND(J107 + J108 + J109 + J110 + J111 + J112,2)</f>
        <v>0</v>
      </c>
      <c r="K106" s="29"/>
      <c r="L106" s="42"/>
      <c r="N106" s="133" t="s">
        <v>41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 x14ac:dyDescent="0.2">
      <c r="A107" s="29"/>
      <c r="B107" s="134"/>
      <c r="C107" s="135"/>
      <c r="D107" s="262" t="s">
        <v>116</v>
      </c>
      <c r="E107" s="263"/>
      <c r="F107" s="263"/>
      <c r="G107" s="191"/>
      <c r="H107" s="191"/>
      <c r="I107" s="191"/>
      <c r="J107" s="136">
        <v>0</v>
      </c>
      <c r="K107" s="135"/>
      <c r="L107" s="137"/>
      <c r="M107" s="138"/>
      <c r="N107" s="139" t="s">
        <v>43</v>
      </c>
      <c r="O107" s="138"/>
      <c r="P107" s="138"/>
      <c r="Q107" s="138"/>
      <c r="R107" s="138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40" t="s">
        <v>117</v>
      </c>
      <c r="AZ107" s="138"/>
      <c r="BA107" s="138"/>
      <c r="BB107" s="138"/>
      <c r="BC107" s="138"/>
      <c r="BD107" s="138"/>
      <c r="BE107" s="141">
        <f t="shared" ref="BE107:BE112" si="0">IF(N107="základná",J107,0)</f>
        <v>0</v>
      </c>
      <c r="BF107" s="141">
        <f t="shared" ref="BF107:BF112" si="1">IF(N107="znížená",J107,0)</f>
        <v>0</v>
      </c>
      <c r="BG107" s="141">
        <f t="shared" ref="BG107:BG112" si="2">IF(N107="zákl. prenesená",J107,0)</f>
        <v>0</v>
      </c>
      <c r="BH107" s="141">
        <f t="shared" ref="BH107:BH112" si="3">IF(N107="zníž. prenesená",J107,0)</f>
        <v>0</v>
      </c>
      <c r="BI107" s="141">
        <f t="shared" ref="BI107:BI112" si="4">IF(N107="nulová",J107,0)</f>
        <v>0</v>
      </c>
      <c r="BJ107" s="140" t="s">
        <v>90</v>
      </c>
      <c r="BK107" s="138"/>
      <c r="BL107" s="138"/>
      <c r="BM107" s="138"/>
    </row>
    <row r="108" spans="1:65" s="2" customFormat="1" ht="18" customHeight="1" x14ac:dyDescent="0.2">
      <c r="A108" s="29"/>
      <c r="B108" s="134"/>
      <c r="C108" s="135"/>
      <c r="D108" s="262" t="s">
        <v>118</v>
      </c>
      <c r="E108" s="263"/>
      <c r="F108" s="263"/>
      <c r="G108" s="191"/>
      <c r="H108" s="191"/>
      <c r="I108" s="191"/>
      <c r="J108" s="136">
        <v>0</v>
      </c>
      <c r="K108" s="135"/>
      <c r="L108" s="137"/>
      <c r="M108" s="138"/>
      <c r="N108" s="139" t="s">
        <v>43</v>
      </c>
      <c r="O108" s="138"/>
      <c r="P108" s="138"/>
      <c r="Q108" s="138"/>
      <c r="R108" s="138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40" t="s">
        <v>117</v>
      </c>
      <c r="AZ108" s="138"/>
      <c r="BA108" s="138"/>
      <c r="BB108" s="138"/>
      <c r="BC108" s="138"/>
      <c r="BD108" s="138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90</v>
      </c>
      <c r="BK108" s="138"/>
      <c r="BL108" s="138"/>
      <c r="BM108" s="138"/>
    </row>
    <row r="109" spans="1:65" s="2" customFormat="1" ht="18" customHeight="1" x14ac:dyDescent="0.2">
      <c r="A109" s="29"/>
      <c r="B109" s="134"/>
      <c r="C109" s="135"/>
      <c r="D109" s="262" t="s">
        <v>119</v>
      </c>
      <c r="E109" s="263"/>
      <c r="F109" s="263"/>
      <c r="G109" s="191"/>
      <c r="H109" s="191"/>
      <c r="I109" s="191"/>
      <c r="J109" s="136">
        <v>0</v>
      </c>
      <c r="K109" s="135"/>
      <c r="L109" s="137"/>
      <c r="M109" s="138"/>
      <c r="N109" s="139" t="s">
        <v>43</v>
      </c>
      <c r="O109" s="138"/>
      <c r="P109" s="138"/>
      <c r="Q109" s="138"/>
      <c r="R109" s="138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40" t="s">
        <v>117</v>
      </c>
      <c r="AZ109" s="138"/>
      <c r="BA109" s="138"/>
      <c r="BB109" s="138"/>
      <c r="BC109" s="138"/>
      <c r="BD109" s="138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90</v>
      </c>
      <c r="BK109" s="138"/>
      <c r="BL109" s="138"/>
      <c r="BM109" s="138"/>
    </row>
    <row r="110" spans="1:65" s="2" customFormat="1" ht="18" customHeight="1" x14ac:dyDescent="0.2">
      <c r="A110" s="29"/>
      <c r="B110" s="134"/>
      <c r="C110" s="135"/>
      <c r="D110" s="262" t="s">
        <v>120</v>
      </c>
      <c r="E110" s="263"/>
      <c r="F110" s="263"/>
      <c r="G110" s="191"/>
      <c r="H110" s="191"/>
      <c r="I110" s="191"/>
      <c r="J110" s="136">
        <v>0</v>
      </c>
      <c r="K110" s="135"/>
      <c r="L110" s="137"/>
      <c r="M110" s="138"/>
      <c r="N110" s="139" t="s">
        <v>43</v>
      </c>
      <c r="O110" s="138"/>
      <c r="P110" s="138"/>
      <c r="Q110" s="138"/>
      <c r="R110" s="138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40" t="s">
        <v>117</v>
      </c>
      <c r="AZ110" s="138"/>
      <c r="BA110" s="138"/>
      <c r="BB110" s="138"/>
      <c r="BC110" s="138"/>
      <c r="BD110" s="138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90</v>
      </c>
      <c r="BK110" s="138"/>
      <c r="BL110" s="138"/>
      <c r="BM110" s="138"/>
    </row>
    <row r="111" spans="1:65" s="2" customFormat="1" ht="18" customHeight="1" x14ac:dyDescent="0.2">
      <c r="A111" s="29"/>
      <c r="B111" s="134"/>
      <c r="C111" s="135"/>
      <c r="D111" s="262" t="s">
        <v>121</v>
      </c>
      <c r="E111" s="263"/>
      <c r="F111" s="263"/>
      <c r="G111" s="191"/>
      <c r="H111" s="191"/>
      <c r="I111" s="191"/>
      <c r="J111" s="136">
        <v>0</v>
      </c>
      <c r="K111" s="135"/>
      <c r="L111" s="137"/>
      <c r="M111" s="138"/>
      <c r="N111" s="139" t="s">
        <v>43</v>
      </c>
      <c r="O111" s="138"/>
      <c r="P111" s="138"/>
      <c r="Q111" s="138"/>
      <c r="R111" s="138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40" t="s">
        <v>117</v>
      </c>
      <c r="AZ111" s="138"/>
      <c r="BA111" s="138"/>
      <c r="BB111" s="138"/>
      <c r="BC111" s="138"/>
      <c r="BD111" s="138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90</v>
      </c>
      <c r="BK111" s="138"/>
      <c r="BL111" s="138"/>
      <c r="BM111" s="138"/>
    </row>
    <row r="112" spans="1:65" s="2" customFormat="1" ht="18" customHeight="1" x14ac:dyDescent="0.2">
      <c r="A112" s="29"/>
      <c r="B112" s="134"/>
      <c r="C112" s="135"/>
      <c r="D112" s="192" t="s">
        <v>122</v>
      </c>
      <c r="E112" s="191"/>
      <c r="F112" s="191"/>
      <c r="G112" s="191"/>
      <c r="H112" s="191"/>
      <c r="I112" s="191"/>
      <c r="J112" s="136">
        <f>ROUND(J32*T112,2)</f>
        <v>0</v>
      </c>
      <c r="K112" s="135"/>
      <c r="L112" s="137"/>
      <c r="M112" s="138"/>
      <c r="N112" s="139" t="s">
        <v>43</v>
      </c>
      <c r="O112" s="138"/>
      <c r="P112" s="138"/>
      <c r="Q112" s="138"/>
      <c r="R112" s="138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40" t="s">
        <v>123</v>
      </c>
      <c r="AZ112" s="138"/>
      <c r="BA112" s="138"/>
      <c r="BB112" s="138"/>
      <c r="BC112" s="138"/>
      <c r="BD112" s="138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90</v>
      </c>
      <c r="BK112" s="138"/>
      <c r="BL112" s="138"/>
      <c r="BM112" s="138"/>
    </row>
    <row r="113" spans="1:31" s="2" customForma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 x14ac:dyDescent="0.2">
      <c r="A114" s="29"/>
      <c r="B114" s="30"/>
      <c r="C114" s="142" t="s">
        <v>124</v>
      </c>
      <c r="D114" s="111"/>
      <c r="E114" s="111"/>
      <c r="F114" s="111"/>
      <c r="G114" s="111"/>
      <c r="H114" s="111"/>
      <c r="I114" s="111"/>
      <c r="J114" s="143">
        <f>ROUND(J98+J106,2)</f>
        <v>0</v>
      </c>
      <c r="K114" s="111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 x14ac:dyDescent="0.2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 x14ac:dyDescent="0.2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 x14ac:dyDescent="0.2">
      <c r="A120" s="29"/>
      <c r="B120" s="30"/>
      <c r="C120" s="18" t="s">
        <v>125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 x14ac:dyDescent="0.2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 x14ac:dyDescent="0.2">
      <c r="A123" s="29"/>
      <c r="B123" s="30"/>
      <c r="C123" s="29"/>
      <c r="D123" s="29"/>
      <c r="E123" s="264" t="str">
        <f>E7</f>
        <v>Výmena podláh na 12 blokoch AD</v>
      </c>
      <c r="F123" s="265"/>
      <c r="G123" s="265"/>
      <c r="H123" s="265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1" customFormat="1" ht="12" customHeight="1" x14ac:dyDescent="0.2">
      <c r="B124" s="17"/>
      <c r="C124" s="24" t="s">
        <v>99</v>
      </c>
      <c r="L124" s="17"/>
    </row>
    <row r="125" spans="1:31" s="2" customFormat="1" ht="16.5" customHeight="1" x14ac:dyDescent="0.2">
      <c r="A125" s="29"/>
      <c r="B125" s="30"/>
      <c r="C125" s="29"/>
      <c r="D125" s="29"/>
      <c r="E125" s="264" t="s">
        <v>100</v>
      </c>
      <c r="F125" s="260"/>
      <c r="G125" s="260"/>
      <c r="H125" s="260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101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 x14ac:dyDescent="0.2">
      <c r="A127" s="29"/>
      <c r="B127" s="30"/>
      <c r="C127" s="29"/>
      <c r="D127" s="29"/>
      <c r="E127" s="237" t="str">
        <f>E11</f>
        <v>M.1 - Schodisko</v>
      </c>
      <c r="F127" s="260"/>
      <c r="G127" s="260"/>
      <c r="H127" s="260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 x14ac:dyDescent="0.2">
      <c r="A129" s="29"/>
      <c r="B129" s="30"/>
      <c r="C129" s="24" t="s">
        <v>19</v>
      </c>
      <c r="D129" s="29"/>
      <c r="E129" s="29"/>
      <c r="F129" s="22" t="str">
        <f>F14</f>
        <v>Bratislava</v>
      </c>
      <c r="G129" s="29"/>
      <c r="H129" s="29"/>
      <c r="I129" s="24" t="s">
        <v>21</v>
      </c>
      <c r="J129" s="55" t="str">
        <f>IF(J14="","",J14)</f>
        <v>22. 6. 2022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 x14ac:dyDescent="0.2">
      <c r="A131" s="29"/>
      <c r="B131" s="30"/>
      <c r="C131" s="24" t="s">
        <v>23</v>
      </c>
      <c r="D131" s="29"/>
      <c r="E131" s="29"/>
      <c r="F131" s="22" t="str">
        <f>E17</f>
        <v>Univerzita Komenského v Bratislave</v>
      </c>
      <c r="G131" s="29"/>
      <c r="H131" s="29"/>
      <c r="I131" s="24" t="s">
        <v>31</v>
      </c>
      <c r="J131" s="27" t="str">
        <f>E23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 x14ac:dyDescent="0.2">
      <c r="A132" s="29"/>
      <c r="B132" s="30"/>
      <c r="C132" s="24" t="s">
        <v>29</v>
      </c>
      <c r="D132" s="29"/>
      <c r="E132" s="29"/>
      <c r="F132" s="22" t="str">
        <f>IF(E20="","",E20)</f>
        <v>Vyplň údaj</v>
      </c>
      <c r="G132" s="29"/>
      <c r="H132" s="29"/>
      <c r="I132" s="24" t="s">
        <v>34</v>
      </c>
      <c r="J132" s="27" t="str">
        <f>E26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 x14ac:dyDescent="0.2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 x14ac:dyDescent="0.2">
      <c r="A134" s="144"/>
      <c r="B134" s="145"/>
      <c r="C134" s="146" t="s">
        <v>126</v>
      </c>
      <c r="D134" s="147" t="s">
        <v>62</v>
      </c>
      <c r="E134" s="147" t="s">
        <v>58</v>
      </c>
      <c r="F134" s="147" t="s">
        <v>59</v>
      </c>
      <c r="G134" s="147" t="s">
        <v>127</v>
      </c>
      <c r="H134" s="147" t="s">
        <v>128</v>
      </c>
      <c r="I134" s="147" t="s">
        <v>129</v>
      </c>
      <c r="J134" s="148" t="s">
        <v>107</v>
      </c>
      <c r="K134" s="149" t="s">
        <v>130</v>
      </c>
      <c r="L134" s="150"/>
      <c r="M134" s="62" t="s">
        <v>1</v>
      </c>
      <c r="N134" s="63" t="s">
        <v>41</v>
      </c>
      <c r="O134" s="63" t="s">
        <v>131</v>
      </c>
      <c r="P134" s="63" t="s">
        <v>132</v>
      </c>
      <c r="Q134" s="63" t="s">
        <v>133</v>
      </c>
      <c r="R134" s="63" t="s">
        <v>134</v>
      </c>
      <c r="S134" s="63" t="s">
        <v>135</v>
      </c>
      <c r="T134" s="64" t="s">
        <v>136</v>
      </c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</row>
    <row r="135" spans="1:65" s="2" customFormat="1" ht="22.9" customHeight="1" x14ac:dyDescent="0.25">
      <c r="A135" s="29"/>
      <c r="B135" s="30"/>
      <c r="C135" s="69" t="s">
        <v>103</v>
      </c>
      <c r="D135" s="29"/>
      <c r="E135" s="29"/>
      <c r="F135" s="29"/>
      <c r="G135" s="29"/>
      <c r="H135" s="29"/>
      <c r="I135" s="29"/>
      <c r="J135" s="151">
        <f>BK135</f>
        <v>0</v>
      </c>
      <c r="K135" s="29"/>
      <c r="L135" s="30"/>
      <c r="M135" s="65"/>
      <c r="N135" s="56"/>
      <c r="O135" s="66"/>
      <c r="P135" s="152">
        <f>P136+P146+P166</f>
        <v>0</v>
      </c>
      <c r="Q135" s="66"/>
      <c r="R135" s="152">
        <f>R136+R146+R166</f>
        <v>0.56074941</v>
      </c>
      <c r="S135" s="66"/>
      <c r="T135" s="153">
        <f>T136+T146+T166</f>
        <v>0.25097700000000001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76</v>
      </c>
      <c r="AU135" s="14" t="s">
        <v>109</v>
      </c>
      <c r="BK135" s="154">
        <f>BK136+BK146+BK166</f>
        <v>0</v>
      </c>
    </row>
    <row r="136" spans="1:65" s="12" customFormat="1" ht="25.9" customHeight="1" x14ac:dyDescent="0.2">
      <c r="B136" s="155"/>
      <c r="D136" s="156" t="s">
        <v>76</v>
      </c>
      <c r="E136" s="157" t="s">
        <v>137</v>
      </c>
      <c r="F136" s="157" t="s">
        <v>138</v>
      </c>
      <c r="I136" s="158"/>
      <c r="J136" s="131">
        <f>BK136</f>
        <v>0</v>
      </c>
      <c r="L136" s="155"/>
      <c r="M136" s="159"/>
      <c r="N136" s="160"/>
      <c r="O136" s="160"/>
      <c r="P136" s="161">
        <f>P137</f>
        <v>0</v>
      </c>
      <c r="Q136" s="160"/>
      <c r="R136" s="161">
        <f>R137</f>
        <v>0</v>
      </c>
      <c r="S136" s="160"/>
      <c r="T136" s="162">
        <f>T137</f>
        <v>0</v>
      </c>
      <c r="AR136" s="156" t="s">
        <v>84</v>
      </c>
      <c r="AT136" s="163" t="s">
        <v>76</v>
      </c>
      <c r="AU136" s="163" t="s">
        <v>77</v>
      </c>
      <c r="AY136" s="156" t="s">
        <v>139</v>
      </c>
      <c r="BK136" s="164">
        <f>BK137</f>
        <v>0</v>
      </c>
    </row>
    <row r="137" spans="1:65" s="12" customFormat="1" ht="22.9" customHeight="1" x14ac:dyDescent="0.2">
      <c r="B137" s="155"/>
      <c r="D137" s="156" t="s">
        <v>76</v>
      </c>
      <c r="E137" s="165" t="s">
        <v>140</v>
      </c>
      <c r="F137" s="165" t="s">
        <v>141</v>
      </c>
      <c r="I137" s="158"/>
      <c r="J137" s="166">
        <f>BK137</f>
        <v>0</v>
      </c>
      <c r="L137" s="155"/>
      <c r="M137" s="159"/>
      <c r="N137" s="160"/>
      <c r="O137" s="160"/>
      <c r="P137" s="161">
        <f>SUM(P138:P145)</f>
        <v>0</v>
      </c>
      <c r="Q137" s="160"/>
      <c r="R137" s="161">
        <f>SUM(R138:R145)</f>
        <v>0</v>
      </c>
      <c r="S137" s="160"/>
      <c r="T137" s="162">
        <f>SUM(T138:T145)</f>
        <v>0</v>
      </c>
      <c r="AR137" s="156" t="s">
        <v>84</v>
      </c>
      <c r="AT137" s="163" t="s">
        <v>76</v>
      </c>
      <c r="AU137" s="163" t="s">
        <v>84</v>
      </c>
      <c r="AY137" s="156" t="s">
        <v>139</v>
      </c>
      <c r="BK137" s="164">
        <f>SUM(BK138:BK145)</f>
        <v>0</v>
      </c>
    </row>
    <row r="138" spans="1:65" s="2" customFormat="1" ht="21.75" customHeight="1" x14ac:dyDescent="0.2">
      <c r="A138" s="29"/>
      <c r="B138" s="134"/>
      <c r="C138" s="193" t="s">
        <v>84</v>
      </c>
      <c r="D138" s="193" t="s">
        <v>142</v>
      </c>
      <c r="E138" s="194" t="s">
        <v>143</v>
      </c>
      <c r="F138" s="195" t="s">
        <v>144</v>
      </c>
      <c r="G138" s="196" t="s">
        <v>145</v>
      </c>
      <c r="H138" s="197">
        <v>0.251</v>
      </c>
      <c r="I138" s="167"/>
      <c r="J138" s="168">
        <f t="shared" ref="J138:J145" si="5">ROUND(I138*H138,2)</f>
        <v>0</v>
      </c>
      <c r="K138" s="169"/>
      <c r="L138" s="30"/>
      <c r="M138" s="170" t="s">
        <v>1</v>
      </c>
      <c r="N138" s="171" t="s">
        <v>43</v>
      </c>
      <c r="O138" s="58"/>
      <c r="P138" s="172">
        <f t="shared" ref="P138:P145" si="6">O138*H138</f>
        <v>0</v>
      </c>
      <c r="Q138" s="172">
        <v>0</v>
      </c>
      <c r="R138" s="172">
        <f t="shared" ref="R138:R145" si="7">Q138*H138</f>
        <v>0</v>
      </c>
      <c r="S138" s="172">
        <v>0</v>
      </c>
      <c r="T138" s="173">
        <f t="shared" ref="T138:T145" si="8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146</v>
      </c>
      <c r="AT138" s="174" t="s">
        <v>142</v>
      </c>
      <c r="AU138" s="174" t="s">
        <v>90</v>
      </c>
      <c r="AY138" s="14" t="s">
        <v>139</v>
      </c>
      <c r="BE138" s="175">
        <f t="shared" ref="BE138:BE145" si="9">IF(N138="základná",J138,0)</f>
        <v>0</v>
      </c>
      <c r="BF138" s="175">
        <f t="shared" ref="BF138:BF145" si="10">IF(N138="znížená",J138,0)</f>
        <v>0</v>
      </c>
      <c r="BG138" s="175">
        <f t="shared" ref="BG138:BG145" si="11">IF(N138="zákl. prenesená",J138,0)</f>
        <v>0</v>
      </c>
      <c r="BH138" s="175">
        <f t="shared" ref="BH138:BH145" si="12">IF(N138="zníž. prenesená",J138,0)</f>
        <v>0</v>
      </c>
      <c r="BI138" s="175">
        <f t="shared" ref="BI138:BI145" si="13">IF(N138="nulová",J138,0)</f>
        <v>0</v>
      </c>
      <c r="BJ138" s="14" t="s">
        <v>90</v>
      </c>
      <c r="BK138" s="175">
        <f t="shared" ref="BK138:BK145" si="14">ROUND(I138*H138,2)</f>
        <v>0</v>
      </c>
      <c r="BL138" s="14" t="s">
        <v>146</v>
      </c>
      <c r="BM138" s="174" t="s">
        <v>147</v>
      </c>
    </row>
    <row r="139" spans="1:65" s="2" customFormat="1" ht="16.5" customHeight="1" x14ac:dyDescent="0.2">
      <c r="A139" s="29"/>
      <c r="B139" s="134"/>
      <c r="C139" s="193" t="s">
        <v>90</v>
      </c>
      <c r="D139" s="193" t="s">
        <v>142</v>
      </c>
      <c r="E139" s="194" t="s">
        <v>148</v>
      </c>
      <c r="F139" s="195" t="s">
        <v>149</v>
      </c>
      <c r="G139" s="196" t="s">
        <v>145</v>
      </c>
      <c r="H139" s="197">
        <v>0.753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43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146</v>
      </c>
      <c r="AT139" s="174" t="s">
        <v>142</v>
      </c>
      <c r="AU139" s="174" t="s">
        <v>90</v>
      </c>
      <c r="AY139" s="14" t="s">
        <v>139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90</v>
      </c>
      <c r="BK139" s="175">
        <f t="shared" si="14"/>
        <v>0</v>
      </c>
      <c r="BL139" s="14" t="s">
        <v>146</v>
      </c>
      <c r="BM139" s="174" t="s">
        <v>150</v>
      </c>
    </row>
    <row r="140" spans="1:65" s="2" customFormat="1" ht="21.75" customHeight="1" x14ac:dyDescent="0.2">
      <c r="A140" s="29"/>
      <c r="B140" s="134"/>
      <c r="C140" s="193" t="s">
        <v>151</v>
      </c>
      <c r="D140" s="193" t="s">
        <v>142</v>
      </c>
      <c r="E140" s="194" t="s">
        <v>152</v>
      </c>
      <c r="F140" s="195" t="s">
        <v>153</v>
      </c>
      <c r="G140" s="196" t="s">
        <v>145</v>
      </c>
      <c r="H140" s="197">
        <v>0.251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43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146</v>
      </c>
      <c r="AT140" s="174" t="s">
        <v>142</v>
      </c>
      <c r="AU140" s="174" t="s">
        <v>90</v>
      </c>
      <c r="AY140" s="14" t="s">
        <v>139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90</v>
      </c>
      <c r="BK140" s="175">
        <f t="shared" si="14"/>
        <v>0</v>
      </c>
      <c r="BL140" s="14" t="s">
        <v>146</v>
      </c>
      <c r="BM140" s="174" t="s">
        <v>154</v>
      </c>
    </row>
    <row r="141" spans="1:65" s="2" customFormat="1" ht="24.2" customHeight="1" x14ac:dyDescent="0.2">
      <c r="A141" s="29"/>
      <c r="B141" s="134"/>
      <c r="C141" s="193" t="s">
        <v>146</v>
      </c>
      <c r="D141" s="193" t="s">
        <v>142</v>
      </c>
      <c r="E141" s="194" t="s">
        <v>155</v>
      </c>
      <c r="F141" s="195" t="s">
        <v>156</v>
      </c>
      <c r="G141" s="196" t="s">
        <v>145</v>
      </c>
      <c r="H141" s="197">
        <v>6.024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43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146</v>
      </c>
      <c r="AT141" s="174" t="s">
        <v>142</v>
      </c>
      <c r="AU141" s="174" t="s">
        <v>90</v>
      </c>
      <c r="AY141" s="14" t="s">
        <v>139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90</v>
      </c>
      <c r="BK141" s="175">
        <f t="shared" si="14"/>
        <v>0</v>
      </c>
      <c r="BL141" s="14" t="s">
        <v>146</v>
      </c>
      <c r="BM141" s="174" t="s">
        <v>157</v>
      </c>
    </row>
    <row r="142" spans="1:65" s="2" customFormat="1" ht="24.2" customHeight="1" x14ac:dyDescent="0.2">
      <c r="A142" s="29"/>
      <c r="B142" s="134"/>
      <c r="C142" s="193" t="s">
        <v>158</v>
      </c>
      <c r="D142" s="193" t="s">
        <v>142</v>
      </c>
      <c r="E142" s="194" t="s">
        <v>159</v>
      </c>
      <c r="F142" s="195" t="s">
        <v>160</v>
      </c>
      <c r="G142" s="196" t="s">
        <v>145</v>
      </c>
      <c r="H142" s="197">
        <v>0.251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43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146</v>
      </c>
      <c r="AT142" s="174" t="s">
        <v>142</v>
      </c>
      <c r="AU142" s="174" t="s">
        <v>90</v>
      </c>
      <c r="AY142" s="14" t="s">
        <v>139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90</v>
      </c>
      <c r="BK142" s="175">
        <f t="shared" si="14"/>
        <v>0</v>
      </c>
      <c r="BL142" s="14" t="s">
        <v>146</v>
      </c>
      <c r="BM142" s="174" t="s">
        <v>161</v>
      </c>
    </row>
    <row r="143" spans="1:65" s="2" customFormat="1" ht="24.2" customHeight="1" x14ac:dyDescent="0.2">
      <c r="A143" s="29"/>
      <c r="B143" s="134"/>
      <c r="C143" s="193" t="s">
        <v>162</v>
      </c>
      <c r="D143" s="193" t="s">
        <v>142</v>
      </c>
      <c r="E143" s="194" t="s">
        <v>163</v>
      </c>
      <c r="F143" s="195" t="s">
        <v>164</v>
      </c>
      <c r="G143" s="196" t="s">
        <v>145</v>
      </c>
      <c r="H143" s="197">
        <v>1.2549999999999999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43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146</v>
      </c>
      <c r="AT143" s="174" t="s">
        <v>142</v>
      </c>
      <c r="AU143" s="174" t="s">
        <v>90</v>
      </c>
      <c r="AY143" s="14" t="s">
        <v>139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90</v>
      </c>
      <c r="BK143" s="175">
        <f t="shared" si="14"/>
        <v>0</v>
      </c>
      <c r="BL143" s="14" t="s">
        <v>146</v>
      </c>
      <c r="BM143" s="174" t="s">
        <v>165</v>
      </c>
    </row>
    <row r="144" spans="1:65" s="2" customFormat="1" ht="24.2" customHeight="1" x14ac:dyDescent="0.2">
      <c r="A144" s="29"/>
      <c r="B144" s="134"/>
      <c r="C144" s="193" t="s">
        <v>166</v>
      </c>
      <c r="D144" s="193" t="s">
        <v>142</v>
      </c>
      <c r="E144" s="194" t="s">
        <v>167</v>
      </c>
      <c r="F144" s="195" t="s">
        <v>168</v>
      </c>
      <c r="G144" s="196" t="s">
        <v>145</v>
      </c>
      <c r="H144" s="197">
        <v>0.251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43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146</v>
      </c>
      <c r="AT144" s="174" t="s">
        <v>142</v>
      </c>
      <c r="AU144" s="174" t="s">
        <v>90</v>
      </c>
      <c r="AY144" s="14" t="s">
        <v>139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90</v>
      </c>
      <c r="BK144" s="175">
        <f t="shared" si="14"/>
        <v>0</v>
      </c>
      <c r="BL144" s="14" t="s">
        <v>146</v>
      </c>
      <c r="BM144" s="174" t="s">
        <v>169</v>
      </c>
    </row>
    <row r="145" spans="1:65" s="2" customFormat="1" ht="16.5" customHeight="1" x14ac:dyDescent="0.2">
      <c r="A145" s="29"/>
      <c r="B145" s="134"/>
      <c r="C145" s="193" t="s">
        <v>140</v>
      </c>
      <c r="D145" s="193" t="s">
        <v>142</v>
      </c>
      <c r="E145" s="194" t="s">
        <v>170</v>
      </c>
      <c r="F145" s="195" t="s">
        <v>171</v>
      </c>
      <c r="G145" s="196" t="s">
        <v>172</v>
      </c>
      <c r="H145" s="197">
        <v>1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43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146</v>
      </c>
      <c r="AT145" s="174" t="s">
        <v>142</v>
      </c>
      <c r="AU145" s="174" t="s">
        <v>90</v>
      </c>
      <c r="AY145" s="14" t="s">
        <v>139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90</v>
      </c>
      <c r="BK145" s="175">
        <f t="shared" si="14"/>
        <v>0</v>
      </c>
      <c r="BL145" s="14" t="s">
        <v>146</v>
      </c>
      <c r="BM145" s="174" t="s">
        <v>173</v>
      </c>
    </row>
    <row r="146" spans="1:65" s="12" customFormat="1" ht="25.9" customHeight="1" x14ac:dyDescent="0.2">
      <c r="B146" s="155"/>
      <c r="D146" s="156" t="s">
        <v>76</v>
      </c>
      <c r="E146" s="157" t="s">
        <v>174</v>
      </c>
      <c r="F146" s="157" t="s">
        <v>175</v>
      </c>
      <c r="I146" s="158"/>
      <c r="J146" s="131">
        <f>BK146</f>
        <v>0</v>
      </c>
      <c r="L146" s="155"/>
      <c r="M146" s="159"/>
      <c r="N146" s="160"/>
      <c r="O146" s="160"/>
      <c r="P146" s="161">
        <f>P147</f>
        <v>0</v>
      </c>
      <c r="Q146" s="160"/>
      <c r="R146" s="161">
        <f>R147</f>
        <v>0.56074941</v>
      </c>
      <c r="S146" s="160"/>
      <c r="T146" s="162">
        <f>T147</f>
        <v>0.25097700000000001</v>
      </c>
      <c r="AR146" s="156" t="s">
        <v>90</v>
      </c>
      <c r="AT146" s="163" t="s">
        <v>76</v>
      </c>
      <c r="AU146" s="163" t="s">
        <v>77</v>
      </c>
      <c r="AY146" s="156" t="s">
        <v>139</v>
      </c>
      <c r="BK146" s="164">
        <f>BK147</f>
        <v>0</v>
      </c>
    </row>
    <row r="147" spans="1:65" s="12" customFormat="1" ht="22.9" customHeight="1" x14ac:dyDescent="0.2">
      <c r="B147" s="155"/>
      <c r="D147" s="156" t="s">
        <v>76</v>
      </c>
      <c r="E147" s="165" t="s">
        <v>176</v>
      </c>
      <c r="F147" s="165" t="s">
        <v>177</v>
      </c>
      <c r="I147" s="158"/>
      <c r="J147" s="166">
        <f>BK147</f>
        <v>0</v>
      </c>
      <c r="L147" s="155"/>
      <c r="M147" s="159"/>
      <c r="N147" s="160"/>
      <c r="O147" s="160"/>
      <c r="P147" s="161">
        <f>SUM(P148:P165)</f>
        <v>0</v>
      </c>
      <c r="Q147" s="160"/>
      <c r="R147" s="161">
        <f>SUM(R148:R165)</f>
        <v>0.56074941</v>
      </c>
      <c r="S147" s="160"/>
      <c r="T147" s="162">
        <f>SUM(T148:T165)</f>
        <v>0.25097700000000001</v>
      </c>
      <c r="AR147" s="156" t="s">
        <v>90</v>
      </c>
      <c r="AT147" s="163" t="s">
        <v>76</v>
      </c>
      <c r="AU147" s="163" t="s">
        <v>84</v>
      </c>
      <c r="AY147" s="156" t="s">
        <v>139</v>
      </c>
      <c r="BK147" s="164">
        <f>SUM(BK148:BK165)</f>
        <v>0</v>
      </c>
    </row>
    <row r="148" spans="1:65" s="2" customFormat="1" ht="24.2" customHeight="1" x14ac:dyDescent="0.2">
      <c r="A148" s="29"/>
      <c r="B148" s="134"/>
      <c r="C148" s="193" t="s">
        <v>178</v>
      </c>
      <c r="D148" s="193" t="s">
        <v>142</v>
      </c>
      <c r="E148" s="194" t="s">
        <v>179</v>
      </c>
      <c r="F148" s="195" t="s">
        <v>180</v>
      </c>
      <c r="G148" s="196" t="s">
        <v>181</v>
      </c>
      <c r="H148" s="197">
        <v>17.797000000000001</v>
      </c>
      <c r="I148" s="167"/>
      <c r="J148" s="168">
        <f t="shared" ref="J148:J165" si="15">ROUND(I148*H148,2)</f>
        <v>0</v>
      </c>
      <c r="K148" s="169"/>
      <c r="L148" s="30"/>
      <c r="M148" s="170" t="s">
        <v>1</v>
      </c>
      <c r="N148" s="171" t="s">
        <v>43</v>
      </c>
      <c r="O148" s="58"/>
      <c r="P148" s="172">
        <f t="shared" ref="P148:P165" si="16">O148*H148</f>
        <v>0</v>
      </c>
      <c r="Q148" s="172">
        <v>0</v>
      </c>
      <c r="R148" s="172">
        <f t="shared" ref="R148:R165" si="17">Q148*H148</f>
        <v>0</v>
      </c>
      <c r="S148" s="172">
        <v>1E-3</v>
      </c>
      <c r="T148" s="173">
        <f t="shared" ref="T148:T165" si="18">S148*H148</f>
        <v>1.7797E-2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182</v>
      </c>
      <c r="AT148" s="174" t="s">
        <v>142</v>
      </c>
      <c r="AU148" s="174" t="s">
        <v>90</v>
      </c>
      <c r="AY148" s="14" t="s">
        <v>139</v>
      </c>
      <c r="BE148" s="175">
        <f t="shared" ref="BE148:BE165" si="19">IF(N148="základná",J148,0)</f>
        <v>0</v>
      </c>
      <c r="BF148" s="175">
        <f t="shared" ref="BF148:BF165" si="20">IF(N148="znížená",J148,0)</f>
        <v>0</v>
      </c>
      <c r="BG148" s="175">
        <f t="shared" ref="BG148:BG165" si="21">IF(N148="zákl. prenesená",J148,0)</f>
        <v>0</v>
      </c>
      <c r="BH148" s="175">
        <f t="shared" ref="BH148:BH165" si="22">IF(N148="zníž. prenesená",J148,0)</f>
        <v>0</v>
      </c>
      <c r="BI148" s="175">
        <f t="shared" ref="BI148:BI165" si="23">IF(N148="nulová",J148,0)</f>
        <v>0</v>
      </c>
      <c r="BJ148" s="14" t="s">
        <v>90</v>
      </c>
      <c r="BK148" s="175">
        <f t="shared" ref="BK148:BK165" si="24">ROUND(I148*H148,2)</f>
        <v>0</v>
      </c>
      <c r="BL148" s="14" t="s">
        <v>182</v>
      </c>
      <c r="BM148" s="174" t="s">
        <v>183</v>
      </c>
    </row>
    <row r="149" spans="1:65" s="2" customFormat="1" ht="24.2" customHeight="1" x14ac:dyDescent="0.2">
      <c r="A149" s="29"/>
      <c r="B149" s="134"/>
      <c r="C149" s="193" t="s">
        <v>184</v>
      </c>
      <c r="D149" s="193" t="s">
        <v>142</v>
      </c>
      <c r="E149" s="194" t="s">
        <v>185</v>
      </c>
      <c r="F149" s="195" t="s">
        <v>186</v>
      </c>
      <c r="G149" s="196" t="s">
        <v>187</v>
      </c>
      <c r="H149" s="197">
        <v>63.56</v>
      </c>
      <c r="I149" s="167"/>
      <c r="J149" s="168">
        <f t="shared" si="15"/>
        <v>0</v>
      </c>
      <c r="K149" s="169"/>
      <c r="L149" s="30"/>
      <c r="M149" s="170" t="s">
        <v>1</v>
      </c>
      <c r="N149" s="171" t="s">
        <v>43</v>
      </c>
      <c r="O149" s="58"/>
      <c r="P149" s="172">
        <f t="shared" si="16"/>
        <v>0</v>
      </c>
      <c r="Q149" s="172">
        <v>0</v>
      </c>
      <c r="R149" s="172">
        <f t="shared" si="17"/>
        <v>0</v>
      </c>
      <c r="S149" s="172">
        <v>3.0000000000000001E-3</v>
      </c>
      <c r="T149" s="173">
        <f t="shared" si="18"/>
        <v>0.19068000000000002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182</v>
      </c>
      <c r="AT149" s="174" t="s">
        <v>142</v>
      </c>
      <c r="AU149" s="174" t="s">
        <v>90</v>
      </c>
      <c r="AY149" s="14" t="s">
        <v>139</v>
      </c>
      <c r="BE149" s="175">
        <f t="shared" si="19"/>
        <v>0</v>
      </c>
      <c r="BF149" s="175">
        <f t="shared" si="20"/>
        <v>0</v>
      </c>
      <c r="BG149" s="175">
        <f t="shared" si="21"/>
        <v>0</v>
      </c>
      <c r="BH149" s="175">
        <f t="shared" si="22"/>
        <v>0</v>
      </c>
      <c r="BI149" s="175">
        <f t="shared" si="23"/>
        <v>0</v>
      </c>
      <c r="BJ149" s="14" t="s">
        <v>90</v>
      </c>
      <c r="BK149" s="175">
        <f t="shared" si="24"/>
        <v>0</v>
      </c>
      <c r="BL149" s="14" t="s">
        <v>182</v>
      </c>
      <c r="BM149" s="174" t="s">
        <v>188</v>
      </c>
    </row>
    <row r="150" spans="1:65" s="2" customFormat="1" ht="37.9" customHeight="1" x14ac:dyDescent="0.2">
      <c r="A150" s="29"/>
      <c r="B150" s="134"/>
      <c r="C150" s="193" t="s">
        <v>189</v>
      </c>
      <c r="D150" s="193" t="s">
        <v>142</v>
      </c>
      <c r="E150" s="194" t="s">
        <v>190</v>
      </c>
      <c r="F150" s="195" t="s">
        <v>191</v>
      </c>
      <c r="G150" s="196" t="s">
        <v>187</v>
      </c>
      <c r="H150" s="197">
        <v>63.56</v>
      </c>
      <c r="I150" s="167"/>
      <c r="J150" s="168">
        <f t="shared" si="15"/>
        <v>0</v>
      </c>
      <c r="K150" s="169"/>
      <c r="L150" s="30"/>
      <c r="M150" s="170" t="s">
        <v>1</v>
      </c>
      <c r="N150" s="171" t="s">
        <v>43</v>
      </c>
      <c r="O150" s="58"/>
      <c r="P150" s="172">
        <f t="shared" si="16"/>
        <v>0</v>
      </c>
      <c r="Q150" s="172">
        <v>1.16E-4</v>
      </c>
      <c r="R150" s="172">
        <f t="shared" si="17"/>
        <v>7.3729600000000005E-3</v>
      </c>
      <c r="S150" s="172">
        <v>0</v>
      </c>
      <c r="T150" s="17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182</v>
      </c>
      <c r="AT150" s="174" t="s">
        <v>142</v>
      </c>
      <c r="AU150" s="174" t="s">
        <v>90</v>
      </c>
      <c r="AY150" s="14" t="s">
        <v>139</v>
      </c>
      <c r="BE150" s="175">
        <f t="shared" si="19"/>
        <v>0</v>
      </c>
      <c r="BF150" s="175">
        <f t="shared" si="20"/>
        <v>0</v>
      </c>
      <c r="BG150" s="175">
        <f t="shared" si="21"/>
        <v>0</v>
      </c>
      <c r="BH150" s="175">
        <f t="shared" si="22"/>
        <v>0</v>
      </c>
      <c r="BI150" s="175">
        <f t="shared" si="23"/>
        <v>0</v>
      </c>
      <c r="BJ150" s="14" t="s">
        <v>90</v>
      </c>
      <c r="BK150" s="175">
        <f t="shared" si="24"/>
        <v>0</v>
      </c>
      <c r="BL150" s="14" t="s">
        <v>182</v>
      </c>
      <c r="BM150" s="174" t="s">
        <v>192</v>
      </c>
    </row>
    <row r="151" spans="1:65" s="2" customFormat="1" ht="16.5" customHeight="1" x14ac:dyDescent="0.2">
      <c r="A151" s="29"/>
      <c r="B151" s="134"/>
      <c r="C151" s="198" t="s">
        <v>193</v>
      </c>
      <c r="D151" s="198" t="s">
        <v>194</v>
      </c>
      <c r="E151" s="199" t="s">
        <v>195</v>
      </c>
      <c r="F151" s="200" t="s">
        <v>196</v>
      </c>
      <c r="G151" s="201" t="s">
        <v>181</v>
      </c>
      <c r="H151" s="202">
        <v>17.352</v>
      </c>
      <c r="I151" s="176"/>
      <c r="J151" s="177">
        <f t="shared" si="15"/>
        <v>0</v>
      </c>
      <c r="K151" s="178"/>
      <c r="L151" s="179"/>
      <c r="M151" s="180" t="s">
        <v>1</v>
      </c>
      <c r="N151" s="181" t="s">
        <v>43</v>
      </c>
      <c r="O151" s="58"/>
      <c r="P151" s="172">
        <f t="shared" si="16"/>
        <v>0</v>
      </c>
      <c r="Q151" s="172">
        <v>2.8999999999999998E-3</v>
      </c>
      <c r="R151" s="172">
        <f t="shared" si="17"/>
        <v>5.0320799999999999E-2</v>
      </c>
      <c r="S151" s="172">
        <v>0</v>
      </c>
      <c r="T151" s="17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197</v>
      </c>
      <c r="AT151" s="174" t="s">
        <v>194</v>
      </c>
      <c r="AU151" s="174" t="s">
        <v>90</v>
      </c>
      <c r="AY151" s="14" t="s">
        <v>139</v>
      </c>
      <c r="BE151" s="175">
        <f t="shared" si="19"/>
        <v>0</v>
      </c>
      <c r="BF151" s="175">
        <f t="shared" si="20"/>
        <v>0</v>
      </c>
      <c r="BG151" s="175">
        <f t="shared" si="21"/>
        <v>0</v>
      </c>
      <c r="BH151" s="175">
        <f t="shared" si="22"/>
        <v>0</v>
      </c>
      <c r="BI151" s="175">
        <f t="shared" si="23"/>
        <v>0</v>
      </c>
      <c r="BJ151" s="14" t="s">
        <v>90</v>
      </c>
      <c r="BK151" s="175">
        <f t="shared" si="24"/>
        <v>0</v>
      </c>
      <c r="BL151" s="14" t="s">
        <v>182</v>
      </c>
      <c r="BM151" s="174" t="s">
        <v>198</v>
      </c>
    </row>
    <row r="152" spans="1:65" s="2" customFormat="1" ht="16.5" customHeight="1" x14ac:dyDescent="0.2">
      <c r="A152" s="29"/>
      <c r="B152" s="134"/>
      <c r="C152" s="193" t="s">
        <v>199</v>
      </c>
      <c r="D152" s="193" t="s">
        <v>142</v>
      </c>
      <c r="E152" s="194" t="s">
        <v>200</v>
      </c>
      <c r="F152" s="195" t="s">
        <v>201</v>
      </c>
      <c r="G152" s="196" t="s">
        <v>187</v>
      </c>
      <c r="H152" s="197">
        <v>63.56</v>
      </c>
      <c r="I152" s="167"/>
      <c r="J152" s="168">
        <f t="shared" si="15"/>
        <v>0</v>
      </c>
      <c r="K152" s="169"/>
      <c r="L152" s="30"/>
      <c r="M152" s="170" t="s">
        <v>1</v>
      </c>
      <c r="N152" s="171" t="s">
        <v>43</v>
      </c>
      <c r="O152" s="58"/>
      <c r="P152" s="172">
        <f t="shared" si="16"/>
        <v>0</v>
      </c>
      <c r="Q152" s="172">
        <v>3.0000000000000001E-5</v>
      </c>
      <c r="R152" s="172">
        <f t="shared" si="17"/>
        <v>1.9068000000000002E-3</v>
      </c>
      <c r="S152" s="172">
        <v>0</v>
      </c>
      <c r="T152" s="173">
        <f t="shared" si="1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182</v>
      </c>
      <c r="AT152" s="174" t="s">
        <v>142</v>
      </c>
      <c r="AU152" s="174" t="s">
        <v>90</v>
      </c>
      <c r="AY152" s="14" t="s">
        <v>139</v>
      </c>
      <c r="BE152" s="175">
        <f t="shared" si="19"/>
        <v>0</v>
      </c>
      <c r="BF152" s="175">
        <f t="shared" si="20"/>
        <v>0</v>
      </c>
      <c r="BG152" s="175">
        <f t="shared" si="21"/>
        <v>0</v>
      </c>
      <c r="BH152" s="175">
        <f t="shared" si="22"/>
        <v>0</v>
      </c>
      <c r="BI152" s="175">
        <f t="shared" si="23"/>
        <v>0</v>
      </c>
      <c r="BJ152" s="14" t="s">
        <v>90</v>
      </c>
      <c r="BK152" s="175">
        <f t="shared" si="24"/>
        <v>0</v>
      </c>
      <c r="BL152" s="14" t="s">
        <v>182</v>
      </c>
      <c r="BM152" s="174" t="s">
        <v>202</v>
      </c>
    </row>
    <row r="153" spans="1:65" s="2" customFormat="1" ht="16.5" customHeight="1" x14ac:dyDescent="0.2">
      <c r="A153" s="29"/>
      <c r="B153" s="134"/>
      <c r="C153" s="198" t="s">
        <v>203</v>
      </c>
      <c r="D153" s="198" t="s">
        <v>194</v>
      </c>
      <c r="E153" s="199" t="s">
        <v>204</v>
      </c>
      <c r="F153" s="200" t="s">
        <v>205</v>
      </c>
      <c r="G153" s="201" t="s">
        <v>187</v>
      </c>
      <c r="H153" s="202">
        <v>65.149000000000001</v>
      </c>
      <c r="I153" s="176"/>
      <c r="J153" s="177">
        <f t="shared" si="15"/>
        <v>0</v>
      </c>
      <c r="K153" s="178"/>
      <c r="L153" s="179"/>
      <c r="M153" s="180" t="s">
        <v>1</v>
      </c>
      <c r="N153" s="181" t="s">
        <v>43</v>
      </c>
      <c r="O153" s="58"/>
      <c r="P153" s="172">
        <f t="shared" si="16"/>
        <v>0</v>
      </c>
      <c r="Q153" s="172">
        <v>1.4999999999999999E-4</v>
      </c>
      <c r="R153" s="172">
        <f t="shared" si="17"/>
        <v>9.7723499999999991E-3</v>
      </c>
      <c r="S153" s="172">
        <v>0</v>
      </c>
      <c r="T153" s="173">
        <f t="shared" si="1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197</v>
      </c>
      <c r="AT153" s="174" t="s">
        <v>194</v>
      </c>
      <c r="AU153" s="174" t="s">
        <v>90</v>
      </c>
      <c r="AY153" s="14" t="s">
        <v>139</v>
      </c>
      <c r="BE153" s="175">
        <f t="shared" si="19"/>
        <v>0</v>
      </c>
      <c r="BF153" s="175">
        <f t="shared" si="20"/>
        <v>0</v>
      </c>
      <c r="BG153" s="175">
        <f t="shared" si="21"/>
        <v>0</v>
      </c>
      <c r="BH153" s="175">
        <f t="shared" si="22"/>
        <v>0</v>
      </c>
      <c r="BI153" s="175">
        <f t="shared" si="23"/>
        <v>0</v>
      </c>
      <c r="BJ153" s="14" t="s">
        <v>90</v>
      </c>
      <c r="BK153" s="175">
        <f t="shared" si="24"/>
        <v>0</v>
      </c>
      <c r="BL153" s="14" t="s">
        <v>182</v>
      </c>
      <c r="BM153" s="174" t="s">
        <v>206</v>
      </c>
    </row>
    <row r="154" spans="1:65" s="2" customFormat="1" ht="16.5" customHeight="1" x14ac:dyDescent="0.2">
      <c r="A154" s="29"/>
      <c r="B154" s="134"/>
      <c r="C154" s="193" t="s">
        <v>182</v>
      </c>
      <c r="D154" s="193" t="s">
        <v>142</v>
      </c>
      <c r="E154" s="194" t="s">
        <v>207</v>
      </c>
      <c r="F154" s="195" t="s">
        <v>208</v>
      </c>
      <c r="G154" s="196" t="s">
        <v>187</v>
      </c>
      <c r="H154" s="197">
        <v>27.2</v>
      </c>
      <c r="I154" s="167"/>
      <c r="J154" s="168">
        <f t="shared" si="15"/>
        <v>0</v>
      </c>
      <c r="K154" s="169"/>
      <c r="L154" s="30"/>
      <c r="M154" s="170" t="s">
        <v>1</v>
      </c>
      <c r="N154" s="171" t="s">
        <v>43</v>
      </c>
      <c r="O154" s="58"/>
      <c r="P154" s="172">
        <f t="shared" si="16"/>
        <v>0</v>
      </c>
      <c r="Q154" s="172">
        <v>0</v>
      </c>
      <c r="R154" s="172">
        <f t="shared" si="17"/>
        <v>0</v>
      </c>
      <c r="S154" s="172">
        <v>1E-3</v>
      </c>
      <c r="T154" s="173">
        <f t="shared" si="18"/>
        <v>2.7199999999999998E-2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182</v>
      </c>
      <c r="AT154" s="174" t="s">
        <v>142</v>
      </c>
      <c r="AU154" s="174" t="s">
        <v>90</v>
      </c>
      <c r="AY154" s="14" t="s">
        <v>139</v>
      </c>
      <c r="BE154" s="175">
        <f t="shared" si="19"/>
        <v>0</v>
      </c>
      <c r="BF154" s="175">
        <f t="shared" si="20"/>
        <v>0</v>
      </c>
      <c r="BG154" s="175">
        <f t="shared" si="21"/>
        <v>0</v>
      </c>
      <c r="BH154" s="175">
        <f t="shared" si="22"/>
        <v>0</v>
      </c>
      <c r="BI154" s="175">
        <f t="shared" si="23"/>
        <v>0</v>
      </c>
      <c r="BJ154" s="14" t="s">
        <v>90</v>
      </c>
      <c r="BK154" s="175">
        <f t="shared" si="24"/>
        <v>0</v>
      </c>
      <c r="BL154" s="14" t="s">
        <v>182</v>
      </c>
      <c r="BM154" s="174" t="s">
        <v>209</v>
      </c>
    </row>
    <row r="155" spans="1:65" s="2" customFormat="1" ht="16.5" customHeight="1" x14ac:dyDescent="0.2">
      <c r="A155" s="29"/>
      <c r="B155" s="134"/>
      <c r="C155" s="193" t="s">
        <v>210</v>
      </c>
      <c r="D155" s="193" t="s">
        <v>142</v>
      </c>
      <c r="E155" s="194" t="s">
        <v>211</v>
      </c>
      <c r="F155" s="195" t="s">
        <v>212</v>
      </c>
      <c r="G155" s="196" t="s">
        <v>187</v>
      </c>
      <c r="H155" s="197">
        <v>27.2</v>
      </c>
      <c r="I155" s="167"/>
      <c r="J155" s="168">
        <f t="shared" si="15"/>
        <v>0</v>
      </c>
      <c r="K155" s="169"/>
      <c r="L155" s="30"/>
      <c r="M155" s="170" t="s">
        <v>1</v>
      </c>
      <c r="N155" s="171" t="s">
        <v>43</v>
      </c>
      <c r="O155" s="58"/>
      <c r="P155" s="172">
        <f t="shared" si="16"/>
        <v>0</v>
      </c>
      <c r="Q155" s="172">
        <v>4.5000000000000003E-5</v>
      </c>
      <c r="R155" s="172">
        <f t="shared" si="17"/>
        <v>1.224E-3</v>
      </c>
      <c r="S155" s="172">
        <v>0</v>
      </c>
      <c r="T155" s="173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182</v>
      </c>
      <c r="AT155" s="174" t="s">
        <v>142</v>
      </c>
      <c r="AU155" s="174" t="s">
        <v>90</v>
      </c>
      <c r="AY155" s="14" t="s">
        <v>139</v>
      </c>
      <c r="BE155" s="175">
        <f t="shared" si="19"/>
        <v>0</v>
      </c>
      <c r="BF155" s="175">
        <f t="shared" si="20"/>
        <v>0</v>
      </c>
      <c r="BG155" s="175">
        <f t="shared" si="21"/>
        <v>0</v>
      </c>
      <c r="BH155" s="175">
        <f t="shared" si="22"/>
        <v>0</v>
      </c>
      <c r="BI155" s="175">
        <f t="shared" si="23"/>
        <v>0</v>
      </c>
      <c r="BJ155" s="14" t="s">
        <v>90</v>
      </c>
      <c r="BK155" s="175">
        <f t="shared" si="24"/>
        <v>0</v>
      </c>
      <c r="BL155" s="14" t="s">
        <v>182</v>
      </c>
      <c r="BM155" s="174" t="s">
        <v>213</v>
      </c>
    </row>
    <row r="156" spans="1:65" s="2" customFormat="1" ht="16.5" customHeight="1" x14ac:dyDescent="0.2">
      <c r="A156" s="29"/>
      <c r="B156" s="134"/>
      <c r="C156" s="198" t="s">
        <v>214</v>
      </c>
      <c r="D156" s="198" t="s">
        <v>194</v>
      </c>
      <c r="E156" s="199" t="s">
        <v>215</v>
      </c>
      <c r="F156" s="200" t="s">
        <v>216</v>
      </c>
      <c r="G156" s="201" t="s">
        <v>187</v>
      </c>
      <c r="H156" s="202">
        <v>27.88</v>
      </c>
      <c r="I156" s="176"/>
      <c r="J156" s="177">
        <f t="shared" si="15"/>
        <v>0</v>
      </c>
      <c r="K156" s="178"/>
      <c r="L156" s="179"/>
      <c r="M156" s="180" t="s">
        <v>1</v>
      </c>
      <c r="N156" s="181" t="s">
        <v>43</v>
      </c>
      <c r="O156" s="58"/>
      <c r="P156" s="172">
        <f t="shared" si="16"/>
        <v>0</v>
      </c>
      <c r="Q156" s="172">
        <v>5.0000000000000001E-3</v>
      </c>
      <c r="R156" s="172">
        <f t="shared" si="17"/>
        <v>0.1394</v>
      </c>
      <c r="S156" s="172">
        <v>0</v>
      </c>
      <c r="T156" s="173">
        <f t="shared" si="1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197</v>
      </c>
      <c r="AT156" s="174" t="s">
        <v>194</v>
      </c>
      <c r="AU156" s="174" t="s">
        <v>90</v>
      </c>
      <c r="AY156" s="14" t="s">
        <v>139</v>
      </c>
      <c r="BE156" s="175">
        <f t="shared" si="19"/>
        <v>0</v>
      </c>
      <c r="BF156" s="175">
        <f t="shared" si="20"/>
        <v>0</v>
      </c>
      <c r="BG156" s="175">
        <f t="shared" si="21"/>
        <v>0</v>
      </c>
      <c r="BH156" s="175">
        <f t="shared" si="22"/>
        <v>0</v>
      </c>
      <c r="BI156" s="175">
        <f t="shared" si="23"/>
        <v>0</v>
      </c>
      <c r="BJ156" s="14" t="s">
        <v>90</v>
      </c>
      <c r="BK156" s="175">
        <f t="shared" si="24"/>
        <v>0</v>
      </c>
      <c r="BL156" s="14" t="s">
        <v>182</v>
      </c>
      <c r="BM156" s="174" t="s">
        <v>217</v>
      </c>
    </row>
    <row r="157" spans="1:65" s="2" customFormat="1" ht="33" customHeight="1" x14ac:dyDescent="0.2">
      <c r="A157" s="29"/>
      <c r="B157" s="134"/>
      <c r="C157" s="193" t="s">
        <v>218</v>
      </c>
      <c r="D157" s="193" t="s">
        <v>142</v>
      </c>
      <c r="E157" s="194" t="s">
        <v>219</v>
      </c>
      <c r="F157" s="195" t="s">
        <v>220</v>
      </c>
      <c r="G157" s="196" t="s">
        <v>181</v>
      </c>
      <c r="H157" s="197">
        <v>15.3</v>
      </c>
      <c r="I157" s="167"/>
      <c r="J157" s="168">
        <f t="shared" si="15"/>
        <v>0</v>
      </c>
      <c r="K157" s="169"/>
      <c r="L157" s="30"/>
      <c r="M157" s="170" t="s">
        <v>1</v>
      </c>
      <c r="N157" s="171" t="s">
        <v>43</v>
      </c>
      <c r="O157" s="58"/>
      <c r="P157" s="172">
        <f t="shared" si="16"/>
        <v>0</v>
      </c>
      <c r="Q157" s="172">
        <v>0</v>
      </c>
      <c r="R157" s="172">
        <f t="shared" si="17"/>
        <v>0</v>
      </c>
      <c r="S157" s="172">
        <v>1E-3</v>
      </c>
      <c r="T157" s="173">
        <f t="shared" si="18"/>
        <v>1.5300000000000001E-2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182</v>
      </c>
      <c r="AT157" s="174" t="s">
        <v>142</v>
      </c>
      <c r="AU157" s="174" t="s">
        <v>90</v>
      </c>
      <c r="AY157" s="14" t="s">
        <v>139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90</v>
      </c>
      <c r="BK157" s="175">
        <f t="shared" si="24"/>
        <v>0</v>
      </c>
      <c r="BL157" s="14" t="s">
        <v>182</v>
      </c>
      <c r="BM157" s="174" t="s">
        <v>221</v>
      </c>
    </row>
    <row r="158" spans="1:65" s="2" customFormat="1" ht="24.2" customHeight="1" x14ac:dyDescent="0.2">
      <c r="A158" s="29"/>
      <c r="B158" s="134"/>
      <c r="C158" s="193" t="s">
        <v>7</v>
      </c>
      <c r="D158" s="193" t="s">
        <v>142</v>
      </c>
      <c r="E158" s="194" t="s">
        <v>222</v>
      </c>
      <c r="F158" s="195" t="s">
        <v>223</v>
      </c>
      <c r="G158" s="196" t="s">
        <v>181</v>
      </c>
      <c r="H158" s="197">
        <v>15.3</v>
      </c>
      <c r="I158" s="167"/>
      <c r="J158" s="168">
        <f t="shared" si="15"/>
        <v>0</v>
      </c>
      <c r="K158" s="169"/>
      <c r="L158" s="30"/>
      <c r="M158" s="170" t="s">
        <v>1</v>
      </c>
      <c r="N158" s="171" t="s">
        <v>43</v>
      </c>
      <c r="O158" s="58"/>
      <c r="P158" s="172">
        <f t="shared" si="16"/>
        <v>0</v>
      </c>
      <c r="Q158" s="172">
        <v>2.9999999999999997E-4</v>
      </c>
      <c r="R158" s="172">
        <f t="shared" si="17"/>
        <v>4.5899999999999995E-3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182</v>
      </c>
      <c r="AT158" s="174" t="s">
        <v>142</v>
      </c>
      <c r="AU158" s="174" t="s">
        <v>90</v>
      </c>
      <c r="AY158" s="14" t="s">
        <v>139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90</v>
      </c>
      <c r="BK158" s="175">
        <f t="shared" si="24"/>
        <v>0</v>
      </c>
      <c r="BL158" s="14" t="s">
        <v>182</v>
      </c>
      <c r="BM158" s="174" t="s">
        <v>224</v>
      </c>
    </row>
    <row r="159" spans="1:65" s="2" customFormat="1" ht="16.5" customHeight="1" x14ac:dyDescent="0.2">
      <c r="A159" s="29"/>
      <c r="B159" s="134"/>
      <c r="C159" s="198" t="s">
        <v>225</v>
      </c>
      <c r="D159" s="198" t="s">
        <v>194</v>
      </c>
      <c r="E159" s="199" t="s">
        <v>195</v>
      </c>
      <c r="F159" s="200" t="s">
        <v>196</v>
      </c>
      <c r="G159" s="201" t="s">
        <v>181</v>
      </c>
      <c r="H159" s="202">
        <v>16.065000000000001</v>
      </c>
      <c r="I159" s="176"/>
      <c r="J159" s="177">
        <f t="shared" si="15"/>
        <v>0</v>
      </c>
      <c r="K159" s="178"/>
      <c r="L159" s="179"/>
      <c r="M159" s="180" t="s">
        <v>1</v>
      </c>
      <c r="N159" s="181" t="s">
        <v>43</v>
      </c>
      <c r="O159" s="58"/>
      <c r="P159" s="172">
        <f t="shared" si="16"/>
        <v>0</v>
      </c>
      <c r="Q159" s="172">
        <v>2.8999999999999998E-3</v>
      </c>
      <c r="R159" s="172">
        <f t="shared" si="17"/>
        <v>4.6588499999999998E-2</v>
      </c>
      <c r="S159" s="172">
        <v>0</v>
      </c>
      <c r="T159" s="173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197</v>
      </c>
      <c r="AT159" s="174" t="s">
        <v>194</v>
      </c>
      <c r="AU159" s="174" t="s">
        <v>90</v>
      </c>
      <c r="AY159" s="14" t="s">
        <v>139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90</v>
      </c>
      <c r="BK159" s="175">
        <f t="shared" si="24"/>
        <v>0</v>
      </c>
      <c r="BL159" s="14" t="s">
        <v>182</v>
      </c>
      <c r="BM159" s="174" t="s">
        <v>226</v>
      </c>
    </row>
    <row r="160" spans="1:65" s="2" customFormat="1" ht="21.75" customHeight="1" x14ac:dyDescent="0.2">
      <c r="A160" s="29"/>
      <c r="B160" s="134"/>
      <c r="C160" s="193" t="s">
        <v>227</v>
      </c>
      <c r="D160" s="193" t="s">
        <v>142</v>
      </c>
      <c r="E160" s="194" t="s">
        <v>228</v>
      </c>
      <c r="F160" s="195" t="s">
        <v>229</v>
      </c>
      <c r="G160" s="196" t="s">
        <v>181</v>
      </c>
      <c r="H160" s="197">
        <v>15.3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43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182</v>
      </c>
      <c r="AT160" s="174" t="s">
        <v>142</v>
      </c>
      <c r="AU160" s="174" t="s">
        <v>90</v>
      </c>
      <c r="AY160" s="14" t="s">
        <v>139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90</v>
      </c>
      <c r="BK160" s="175">
        <f t="shared" si="24"/>
        <v>0</v>
      </c>
      <c r="BL160" s="14" t="s">
        <v>182</v>
      </c>
      <c r="BM160" s="174" t="s">
        <v>230</v>
      </c>
    </row>
    <row r="161" spans="1:65" s="2" customFormat="1" ht="24.2" customHeight="1" x14ac:dyDescent="0.2">
      <c r="A161" s="29"/>
      <c r="B161" s="134"/>
      <c r="C161" s="193" t="s">
        <v>231</v>
      </c>
      <c r="D161" s="193" t="s">
        <v>142</v>
      </c>
      <c r="E161" s="194" t="s">
        <v>232</v>
      </c>
      <c r="F161" s="195" t="s">
        <v>233</v>
      </c>
      <c r="G161" s="196" t="s">
        <v>181</v>
      </c>
      <c r="H161" s="197">
        <v>15.3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43</v>
      </c>
      <c r="O161" s="58"/>
      <c r="P161" s="172">
        <f t="shared" si="16"/>
        <v>0</v>
      </c>
      <c r="Q161" s="172">
        <v>8.0000000000000007E-5</v>
      </c>
      <c r="R161" s="172">
        <f t="shared" si="17"/>
        <v>1.2240000000000003E-3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182</v>
      </c>
      <c r="AT161" s="174" t="s">
        <v>142</v>
      </c>
      <c r="AU161" s="174" t="s">
        <v>90</v>
      </c>
      <c r="AY161" s="14" t="s">
        <v>139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90</v>
      </c>
      <c r="BK161" s="175">
        <f t="shared" si="24"/>
        <v>0</v>
      </c>
      <c r="BL161" s="14" t="s">
        <v>182</v>
      </c>
      <c r="BM161" s="174" t="s">
        <v>234</v>
      </c>
    </row>
    <row r="162" spans="1:65" s="2" customFormat="1" ht="24.2" customHeight="1" x14ac:dyDescent="0.2">
      <c r="A162" s="29"/>
      <c r="B162" s="134"/>
      <c r="C162" s="193" t="s">
        <v>235</v>
      </c>
      <c r="D162" s="193" t="s">
        <v>142</v>
      </c>
      <c r="E162" s="194" t="s">
        <v>236</v>
      </c>
      <c r="F162" s="195" t="s">
        <v>237</v>
      </c>
      <c r="G162" s="196" t="s">
        <v>181</v>
      </c>
      <c r="H162" s="197">
        <v>15.3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43</v>
      </c>
      <c r="O162" s="58"/>
      <c r="P162" s="172">
        <f t="shared" si="16"/>
        <v>0</v>
      </c>
      <c r="Q162" s="172">
        <v>4.4999999999999997E-3</v>
      </c>
      <c r="R162" s="172">
        <f t="shared" si="17"/>
        <v>6.8849999999999995E-2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182</v>
      </c>
      <c r="AT162" s="174" t="s">
        <v>142</v>
      </c>
      <c r="AU162" s="174" t="s">
        <v>90</v>
      </c>
      <c r="AY162" s="14" t="s">
        <v>139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90</v>
      </c>
      <c r="BK162" s="175">
        <f t="shared" si="24"/>
        <v>0</v>
      </c>
      <c r="BL162" s="14" t="s">
        <v>182</v>
      </c>
      <c r="BM162" s="174" t="s">
        <v>238</v>
      </c>
    </row>
    <row r="163" spans="1:65" s="2" customFormat="1" ht="24.2" customHeight="1" x14ac:dyDescent="0.2">
      <c r="A163" s="29"/>
      <c r="B163" s="134"/>
      <c r="C163" s="193" t="s">
        <v>239</v>
      </c>
      <c r="D163" s="193" t="s">
        <v>142</v>
      </c>
      <c r="E163" s="194" t="s">
        <v>240</v>
      </c>
      <c r="F163" s="195" t="s">
        <v>241</v>
      </c>
      <c r="G163" s="196" t="s">
        <v>181</v>
      </c>
      <c r="H163" s="197">
        <v>15.3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43</v>
      </c>
      <c r="O163" s="58"/>
      <c r="P163" s="172">
        <f t="shared" si="16"/>
        <v>0</v>
      </c>
      <c r="Q163" s="172">
        <v>1.4999999999999999E-2</v>
      </c>
      <c r="R163" s="172">
        <f t="shared" si="17"/>
        <v>0.22950000000000001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182</v>
      </c>
      <c r="AT163" s="174" t="s">
        <v>142</v>
      </c>
      <c r="AU163" s="174" t="s">
        <v>90</v>
      </c>
      <c r="AY163" s="14" t="s">
        <v>139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90</v>
      </c>
      <c r="BK163" s="175">
        <f t="shared" si="24"/>
        <v>0</v>
      </c>
      <c r="BL163" s="14" t="s">
        <v>182</v>
      </c>
      <c r="BM163" s="174" t="s">
        <v>242</v>
      </c>
    </row>
    <row r="164" spans="1:65" s="2" customFormat="1" ht="24.2" customHeight="1" x14ac:dyDescent="0.2">
      <c r="A164" s="29"/>
      <c r="B164" s="134"/>
      <c r="C164" s="193" t="s">
        <v>243</v>
      </c>
      <c r="D164" s="193" t="s">
        <v>142</v>
      </c>
      <c r="E164" s="194" t="s">
        <v>244</v>
      </c>
      <c r="F164" s="195" t="s">
        <v>245</v>
      </c>
      <c r="G164" s="196" t="s">
        <v>181</v>
      </c>
      <c r="H164" s="197">
        <v>15.3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43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182</v>
      </c>
      <c r="AT164" s="174" t="s">
        <v>142</v>
      </c>
      <c r="AU164" s="174" t="s">
        <v>90</v>
      </c>
      <c r="AY164" s="14" t="s">
        <v>139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90</v>
      </c>
      <c r="BK164" s="175">
        <f t="shared" si="24"/>
        <v>0</v>
      </c>
      <c r="BL164" s="14" t="s">
        <v>182</v>
      </c>
      <c r="BM164" s="174" t="s">
        <v>246</v>
      </c>
    </row>
    <row r="165" spans="1:65" s="2" customFormat="1" ht="24.2" customHeight="1" x14ac:dyDescent="0.2">
      <c r="A165" s="29"/>
      <c r="B165" s="134"/>
      <c r="C165" s="193" t="s">
        <v>247</v>
      </c>
      <c r="D165" s="193" t="s">
        <v>142</v>
      </c>
      <c r="E165" s="194" t="s">
        <v>248</v>
      </c>
      <c r="F165" s="195" t="s">
        <v>249</v>
      </c>
      <c r="G165" s="196" t="s">
        <v>250</v>
      </c>
      <c r="H165" s="182"/>
      <c r="I165" s="167"/>
      <c r="J165" s="168">
        <f t="shared" si="15"/>
        <v>0</v>
      </c>
      <c r="K165" s="169"/>
      <c r="L165" s="30"/>
      <c r="M165" s="170" t="s">
        <v>1</v>
      </c>
      <c r="N165" s="171" t="s">
        <v>43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182</v>
      </c>
      <c r="AT165" s="174" t="s">
        <v>142</v>
      </c>
      <c r="AU165" s="174" t="s">
        <v>90</v>
      </c>
      <c r="AY165" s="14" t="s">
        <v>139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90</v>
      </c>
      <c r="BK165" s="175">
        <f t="shared" si="24"/>
        <v>0</v>
      </c>
      <c r="BL165" s="14" t="s">
        <v>182</v>
      </c>
      <c r="BM165" s="174" t="s">
        <v>251</v>
      </c>
    </row>
    <row r="166" spans="1:65" s="2" customFormat="1" ht="49.9" customHeight="1" x14ac:dyDescent="0.2">
      <c r="A166" s="29"/>
      <c r="B166" s="30"/>
      <c r="C166" s="29"/>
      <c r="D166" s="29"/>
      <c r="E166" s="157" t="s">
        <v>252</v>
      </c>
      <c r="F166" s="157" t="s">
        <v>253</v>
      </c>
      <c r="G166" s="29"/>
      <c r="H166" s="29"/>
      <c r="I166" s="29"/>
      <c r="J166" s="131">
        <f t="shared" ref="J166:J171" si="25">BK166</f>
        <v>0</v>
      </c>
      <c r="K166" s="29"/>
      <c r="L166" s="30"/>
      <c r="M166" s="183"/>
      <c r="N166" s="184"/>
      <c r="O166" s="58"/>
      <c r="P166" s="58"/>
      <c r="Q166" s="58"/>
      <c r="R166" s="58"/>
      <c r="S166" s="58"/>
      <c r="T166" s="5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4" t="s">
        <v>76</v>
      </c>
      <c r="AU166" s="14" t="s">
        <v>77</v>
      </c>
      <c r="AY166" s="14" t="s">
        <v>254</v>
      </c>
      <c r="BK166" s="175">
        <f>SUM(BK167:BK171)</f>
        <v>0</v>
      </c>
    </row>
    <row r="167" spans="1:65" s="2" customFormat="1" ht="16.350000000000001" customHeight="1" x14ac:dyDescent="0.2">
      <c r="A167" s="29"/>
      <c r="B167" s="30"/>
      <c r="C167" s="203" t="s">
        <v>1</v>
      </c>
      <c r="D167" s="203" t="s">
        <v>142</v>
      </c>
      <c r="E167" s="204" t="s">
        <v>1</v>
      </c>
      <c r="F167" s="205" t="s">
        <v>1</v>
      </c>
      <c r="G167" s="206" t="s">
        <v>1</v>
      </c>
      <c r="H167" s="207"/>
      <c r="I167" s="208"/>
      <c r="J167" s="185">
        <f t="shared" si="25"/>
        <v>0</v>
      </c>
      <c r="K167" s="186"/>
      <c r="L167" s="30"/>
      <c r="M167" s="187" t="s">
        <v>1</v>
      </c>
      <c r="N167" s="188" t="s">
        <v>43</v>
      </c>
      <c r="O167" s="58"/>
      <c r="P167" s="58"/>
      <c r="Q167" s="58"/>
      <c r="R167" s="58"/>
      <c r="S167" s="58"/>
      <c r="T167" s="5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T167" s="14" t="s">
        <v>254</v>
      </c>
      <c r="AU167" s="14" t="s">
        <v>84</v>
      </c>
      <c r="AY167" s="14" t="s">
        <v>254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90</v>
      </c>
      <c r="BK167" s="175">
        <f>I167*H167</f>
        <v>0</v>
      </c>
    </row>
    <row r="168" spans="1:65" s="2" customFormat="1" ht="16.350000000000001" customHeight="1" x14ac:dyDescent="0.2">
      <c r="A168" s="29"/>
      <c r="B168" s="30"/>
      <c r="C168" s="203" t="s">
        <v>1</v>
      </c>
      <c r="D168" s="203" t="s">
        <v>142</v>
      </c>
      <c r="E168" s="204" t="s">
        <v>1</v>
      </c>
      <c r="F168" s="205" t="s">
        <v>1</v>
      </c>
      <c r="G168" s="206" t="s">
        <v>1</v>
      </c>
      <c r="H168" s="207"/>
      <c r="I168" s="208"/>
      <c r="J168" s="185">
        <f t="shared" si="25"/>
        <v>0</v>
      </c>
      <c r="K168" s="186"/>
      <c r="L168" s="30"/>
      <c r="M168" s="187" t="s">
        <v>1</v>
      </c>
      <c r="N168" s="188" t="s">
        <v>43</v>
      </c>
      <c r="O168" s="58"/>
      <c r="P168" s="58"/>
      <c r="Q168" s="58"/>
      <c r="R168" s="58"/>
      <c r="S168" s="58"/>
      <c r="T168" s="5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4" t="s">
        <v>254</v>
      </c>
      <c r="AU168" s="14" t="s">
        <v>84</v>
      </c>
      <c r="AY168" s="14" t="s">
        <v>254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90</v>
      </c>
      <c r="BK168" s="175">
        <f>I168*H168</f>
        <v>0</v>
      </c>
    </row>
    <row r="169" spans="1:65" s="2" customFormat="1" ht="16.350000000000001" customHeight="1" x14ac:dyDescent="0.2">
      <c r="A169" s="29"/>
      <c r="B169" s="30"/>
      <c r="C169" s="203" t="s">
        <v>1</v>
      </c>
      <c r="D169" s="203" t="s">
        <v>142</v>
      </c>
      <c r="E169" s="204" t="s">
        <v>1</v>
      </c>
      <c r="F169" s="205" t="s">
        <v>1</v>
      </c>
      <c r="G169" s="206" t="s">
        <v>1</v>
      </c>
      <c r="H169" s="207"/>
      <c r="I169" s="208"/>
      <c r="J169" s="185">
        <f t="shared" si="25"/>
        <v>0</v>
      </c>
      <c r="K169" s="186"/>
      <c r="L169" s="30"/>
      <c r="M169" s="187" t="s">
        <v>1</v>
      </c>
      <c r="N169" s="188" t="s">
        <v>43</v>
      </c>
      <c r="O169" s="58"/>
      <c r="P169" s="58"/>
      <c r="Q169" s="58"/>
      <c r="R169" s="58"/>
      <c r="S169" s="58"/>
      <c r="T169" s="5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T169" s="14" t="s">
        <v>254</v>
      </c>
      <c r="AU169" s="14" t="s">
        <v>84</v>
      </c>
      <c r="AY169" s="14" t="s">
        <v>254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90</v>
      </c>
      <c r="BK169" s="175">
        <f>I169*H169</f>
        <v>0</v>
      </c>
    </row>
    <row r="170" spans="1:65" s="2" customFormat="1" ht="16.350000000000001" customHeight="1" x14ac:dyDescent="0.2">
      <c r="A170" s="29"/>
      <c r="B170" s="30"/>
      <c r="C170" s="203" t="s">
        <v>1</v>
      </c>
      <c r="D170" s="203" t="s">
        <v>142</v>
      </c>
      <c r="E170" s="204" t="s">
        <v>1</v>
      </c>
      <c r="F170" s="205" t="s">
        <v>1</v>
      </c>
      <c r="G170" s="206" t="s">
        <v>1</v>
      </c>
      <c r="H170" s="207"/>
      <c r="I170" s="208"/>
      <c r="J170" s="185">
        <f t="shared" si="25"/>
        <v>0</v>
      </c>
      <c r="K170" s="186"/>
      <c r="L170" s="30"/>
      <c r="M170" s="187" t="s">
        <v>1</v>
      </c>
      <c r="N170" s="188" t="s">
        <v>43</v>
      </c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254</v>
      </c>
      <c r="AU170" s="14" t="s">
        <v>84</v>
      </c>
      <c r="AY170" s="14" t="s">
        <v>254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90</v>
      </c>
      <c r="BK170" s="175">
        <f>I170*H170</f>
        <v>0</v>
      </c>
    </row>
    <row r="171" spans="1:65" s="2" customFormat="1" ht="16.350000000000001" customHeight="1" x14ac:dyDescent="0.2">
      <c r="A171" s="29"/>
      <c r="B171" s="30"/>
      <c r="C171" s="203" t="s">
        <v>1</v>
      </c>
      <c r="D171" s="203" t="s">
        <v>142</v>
      </c>
      <c r="E171" s="204" t="s">
        <v>1</v>
      </c>
      <c r="F171" s="205" t="s">
        <v>1</v>
      </c>
      <c r="G171" s="206" t="s">
        <v>1</v>
      </c>
      <c r="H171" s="207"/>
      <c r="I171" s="208"/>
      <c r="J171" s="185">
        <f t="shared" si="25"/>
        <v>0</v>
      </c>
      <c r="K171" s="186"/>
      <c r="L171" s="30"/>
      <c r="M171" s="187" t="s">
        <v>1</v>
      </c>
      <c r="N171" s="188" t="s">
        <v>43</v>
      </c>
      <c r="O171" s="189"/>
      <c r="P171" s="189"/>
      <c r="Q171" s="189"/>
      <c r="R171" s="189"/>
      <c r="S171" s="189"/>
      <c r="T171" s="190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254</v>
      </c>
      <c r="AU171" s="14" t="s">
        <v>84</v>
      </c>
      <c r="AY171" s="14" t="s">
        <v>254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90</v>
      </c>
      <c r="BK171" s="175">
        <f>I171*H171</f>
        <v>0</v>
      </c>
    </row>
    <row r="172" spans="1:65" s="2" customFormat="1" ht="6.95" customHeight="1" x14ac:dyDescent="0.2">
      <c r="A172" s="29"/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sheetProtection algorithmName="SHA-512" hashValue="J/mzHyDMXRHs+tgZtexKJLefEkJFU6ENa9vW+9+5dh7REZtTNBYKuFP5cZrJHP0MTkwRRCp70gC2rEOpEQELgg==" saltValue="vT5KKflFIsONf4gRizfNMg==" spinCount="100000" sheet="1" objects="1" scenarios="1"/>
  <autoFilter ref="C134:K171" xr:uid="{00000000-0009-0000-0000-000001000000}"/>
  <mergeCells count="17">
    <mergeCell ref="E9:H9"/>
    <mergeCell ref="E11:H11"/>
    <mergeCell ref="E20:H20"/>
    <mergeCell ref="E29:H29"/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</mergeCells>
  <dataValidations count="2">
    <dataValidation type="list" allowBlank="1" showInputMessage="1" showErrorMessage="1" error="Povolené sú hodnoty K, M." sqref="D167:D172" xr:uid="{00000000-0002-0000-0100-000000000000}">
      <formula1>"K, M"</formula1>
    </dataValidation>
    <dataValidation type="list" allowBlank="1" showInputMessage="1" showErrorMessage="1" error="Povolené sú hodnoty základná, znížená, nulová." sqref="N167:N172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8"/>
  <sheetViews>
    <sheetView showGridLines="0" topLeftCell="A113" workbookViewId="0">
      <selection activeCell="H155" sqref="H15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4" t="s">
        <v>94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 x14ac:dyDescent="0.2">
      <c r="B4" s="17"/>
      <c r="D4" s="18" t="s">
        <v>98</v>
      </c>
      <c r="L4" s="17"/>
      <c r="M4" s="9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64" t="str">
        <f>'Rekapitulácia stavby'!K6</f>
        <v>Výmena podláh na 12 blokoch AD</v>
      </c>
      <c r="F7" s="265"/>
      <c r="G7" s="265"/>
      <c r="H7" s="265"/>
      <c r="L7" s="17"/>
    </row>
    <row r="8" spans="1:46" s="1" customFormat="1" ht="12" customHeight="1" x14ac:dyDescent="0.2">
      <c r="B8" s="17"/>
      <c r="D8" s="24" t="s">
        <v>99</v>
      </c>
      <c r="L8" s="17"/>
    </row>
    <row r="9" spans="1:46" s="2" customFormat="1" ht="16.5" customHeight="1" x14ac:dyDescent="0.2">
      <c r="A9" s="29"/>
      <c r="B9" s="30"/>
      <c r="C9" s="29"/>
      <c r="D9" s="29"/>
      <c r="E9" s="264" t="s">
        <v>100</v>
      </c>
      <c r="F9" s="260"/>
      <c r="G9" s="260"/>
      <c r="H9" s="26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101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37" t="s">
        <v>255</v>
      </c>
      <c r="F11" s="260"/>
      <c r="G11" s="260"/>
      <c r="H11" s="26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25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28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29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61" t="str">
        <f>'Rekapitulácia stavby'!E14</f>
        <v>Vyplň údaj</v>
      </c>
      <c r="F20" s="255"/>
      <c r="G20" s="255"/>
      <c r="H20" s="255"/>
      <c r="I20" s="24" t="s">
        <v>27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31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27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34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27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35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99"/>
      <c r="B29" s="100"/>
      <c r="C29" s="99"/>
      <c r="D29" s="99"/>
      <c r="E29" s="259" t="s">
        <v>1</v>
      </c>
      <c r="F29" s="259"/>
      <c r="G29" s="259"/>
      <c r="H29" s="25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2" t="s">
        <v>103</v>
      </c>
      <c r="E32" s="29"/>
      <c r="F32" s="29"/>
      <c r="G32" s="29"/>
      <c r="H32" s="29"/>
      <c r="I32" s="29"/>
      <c r="J32" s="102">
        <f>J98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3" t="s">
        <v>104</v>
      </c>
      <c r="E33" s="29"/>
      <c r="F33" s="29"/>
      <c r="G33" s="29"/>
      <c r="H33" s="29"/>
      <c r="I33" s="29"/>
      <c r="J33" s="102">
        <f>J110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4" t="s">
        <v>37</v>
      </c>
      <c r="E34" s="29"/>
      <c r="F34" s="29"/>
      <c r="G34" s="29"/>
      <c r="H34" s="29"/>
      <c r="I34" s="29"/>
      <c r="J34" s="71">
        <f>ROUND(J32 + J33,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6"/>
      <c r="E35" s="66"/>
      <c r="F35" s="66"/>
      <c r="G35" s="66"/>
      <c r="H35" s="66"/>
      <c r="I35" s="66"/>
      <c r="J35" s="66"/>
      <c r="K35" s="66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39</v>
      </c>
      <c r="G36" s="29"/>
      <c r="H36" s="29"/>
      <c r="I36" s="33" t="s">
        <v>38</v>
      </c>
      <c r="J36" s="33" t="s">
        <v>40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5" t="s">
        <v>41</v>
      </c>
      <c r="E37" s="35" t="s">
        <v>42</v>
      </c>
      <c r="F37" s="106">
        <f>ROUND((ROUND((SUM(BE110:BE117) + SUM(BE139:BE181)),  2) + SUM(BE183:BE187)), 2)</f>
        <v>0</v>
      </c>
      <c r="G37" s="107"/>
      <c r="H37" s="107"/>
      <c r="I37" s="108">
        <v>0.2</v>
      </c>
      <c r="J37" s="106">
        <f>ROUND((ROUND(((SUM(BE110:BE117) + SUM(BE139:BE181))*I37),  2) + (SUM(BE183:BE187)*I37)), 2)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35" t="s">
        <v>43</v>
      </c>
      <c r="F38" s="106">
        <f>ROUND((ROUND((SUM(BF110:BF117) + SUM(BF139:BF181)),  2) + SUM(BF183:BF187)), 2)</f>
        <v>0</v>
      </c>
      <c r="G38" s="107"/>
      <c r="H38" s="107"/>
      <c r="I38" s="108">
        <v>0.2</v>
      </c>
      <c r="J38" s="106">
        <f>ROUND((ROUND(((SUM(BF110:BF117) + SUM(BF139:BF181))*I38),  2) + (SUM(BF183:BF187)*I38)), 2)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44</v>
      </c>
      <c r="F39" s="109">
        <f>ROUND((ROUND((SUM(BG110:BG117) + SUM(BG139:BG181)),  2) + SUM(BG183:BG187)), 2)</f>
        <v>0</v>
      </c>
      <c r="G39" s="29"/>
      <c r="H39" s="29"/>
      <c r="I39" s="110">
        <v>0.2</v>
      </c>
      <c r="J39" s="109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45</v>
      </c>
      <c r="F40" s="109">
        <f>ROUND((ROUND((SUM(BH110:BH117) + SUM(BH139:BH181)),  2) + SUM(BH183:BH187)), 2)</f>
        <v>0</v>
      </c>
      <c r="G40" s="29"/>
      <c r="H40" s="29"/>
      <c r="I40" s="110">
        <v>0.2</v>
      </c>
      <c r="J40" s="109">
        <f>0</f>
        <v>0</v>
      </c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35" t="s">
        <v>46</v>
      </c>
      <c r="F41" s="106">
        <f>ROUND((ROUND((SUM(BI110:BI117) + SUM(BI139:BI181)),  2) + SUM(BI183:BI187)), 2)</f>
        <v>0</v>
      </c>
      <c r="G41" s="107"/>
      <c r="H41" s="107"/>
      <c r="I41" s="108">
        <v>0</v>
      </c>
      <c r="J41" s="106">
        <f>0</f>
        <v>0</v>
      </c>
      <c r="K41" s="29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1"/>
      <c r="D43" s="112" t="s">
        <v>47</v>
      </c>
      <c r="E43" s="60"/>
      <c r="F43" s="60"/>
      <c r="G43" s="113" t="s">
        <v>48</v>
      </c>
      <c r="H43" s="114" t="s">
        <v>49</v>
      </c>
      <c r="I43" s="60"/>
      <c r="J43" s="115">
        <f>SUM(J34:J41)</f>
        <v>0</v>
      </c>
      <c r="K43" s="116"/>
      <c r="L43" s="42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42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5" t="s">
        <v>52</v>
      </c>
      <c r="E61" s="32"/>
      <c r="F61" s="117" t="s">
        <v>53</v>
      </c>
      <c r="G61" s="45" t="s">
        <v>52</v>
      </c>
      <c r="H61" s="32"/>
      <c r="I61" s="32"/>
      <c r="J61" s="118" t="s">
        <v>53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5" t="s">
        <v>52</v>
      </c>
      <c r="E76" s="32"/>
      <c r="F76" s="117" t="s">
        <v>53</v>
      </c>
      <c r="G76" s="45" t="s">
        <v>52</v>
      </c>
      <c r="H76" s="32"/>
      <c r="I76" s="32"/>
      <c r="J76" s="118" t="s">
        <v>53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64" t="str">
        <f>E7</f>
        <v>Výmena podláh na 12 blokoch AD</v>
      </c>
      <c r="F85" s="265"/>
      <c r="G85" s="265"/>
      <c r="H85" s="26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99</v>
      </c>
      <c r="L86" s="17"/>
    </row>
    <row r="87" spans="1:31" s="2" customFormat="1" ht="16.5" customHeight="1" x14ac:dyDescent="0.2">
      <c r="A87" s="29"/>
      <c r="B87" s="30"/>
      <c r="C87" s="29"/>
      <c r="D87" s="29"/>
      <c r="E87" s="264" t="s">
        <v>100</v>
      </c>
      <c r="F87" s="260"/>
      <c r="G87" s="260"/>
      <c r="H87" s="26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101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37" t="str">
        <f>E11</f>
        <v>M.2 - Chodby</v>
      </c>
      <c r="F89" s="260"/>
      <c r="G89" s="260"/>
      <c r="H89" s="26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19</v>
      </c>
      <c r="D91" s="29"/>
      <c r="E91" s="29"/>
      <c r="F91" s="22" t="str">
        <f>F14</f>
        <v>Bratislava</v>
      </c>
      <c r="G91" s="29"/>
      <c r="H91" s="29"/>
      <c r="I91" s="24" t="s">
        <v>21</v>
      </c>
      <c r="J91" s="55" t="str">
        <f>IF(J14="","",J14)</f>
        <v>22. 6. 2022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23</v>
      </c>
      <c r="D93" s="29"/>
      <c r="E93" s="29"/>
      <c r="F93" s="22" t="str">
        <f>E17</f>
        <v>Univerzita Komenského v Bratislave</v>
      </c>
      <c r="G93" s="29"/>
      <c r="H93" s="29"/>
      <c r="I93" s="24" t="s">
        <v>31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29</v>
      </c>
      <c r="D94" s="29"/>
      <c r="E94" s="29"/>
      <c r="F94" s="22" t="str">
        <f>IF(E20="","",E20)</f>
        <v>Vyplň údaj</v>
      </c>
      <c r="G94" s="29"/>
      <c r="H94" s="29"/>
      <c r="I94" s="24" t="s">
        <v>34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9" t="s">
        <v>106</v>
      </c>
      <c r="D96" s="111"/>
      <c r="E96" s="111"/>
      <c r="F96" s="111"/>
      <c r="G96" s="111"/>
      <c r="H96" s="111"/>
      <c r="I96" s="111"/>
      <c r="J96" s="120" t="s">
        <v>107</v>
      </c>
      <c r="K96" s="111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65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65" s="2" customFormat="1" ht="22.9" customHeight="1" x14ac:dyDescent="0.2">
      <c r="A98" s="29"/>
      <c r="B98" s="30"/>
      <c r="C98" s="121" t="s">
        <v>108</v>
      </c>
      <c r="D98" s="29"/>
      <c r="E98" s="29"/>
      <c r="F98" s="29"/>
      <c r="G98" s="29"/>
      <c r="H98" s="29"/>
      <c r="I98" s="29"/>
      <c r="J98" s="71">
        <f>J139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109</v>
      </c>
    </row>
    <row r="99" spans="1:65" s="9" customFormat="1" ht="24.95" customHeight="1" x14ac:dyDescent="0.2">
      <c r="B99" s="122"/>
      <c r="D99" s="123" t="s">
        <v>110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65" s="10" customFormat="1" ht="19.899999999999999" customHeight="1" x14ac:dyDescent="0.2">
      <c r="B100" s="126"/>
      <c r="D100" s="127" t="s">
        <v>256</v>
      </c>
      <c r="E100" s="128"/>
      <c r="F100" s="128"/>
      <c r="G100" s="128"/>
      <c r="H100" s="128"/>
      <c r="I100" s="128"/>
      <c r="J100" s="129">
        <f>J141</f>
        <v>0</v>
      </c>
      <c r="L100" s="126"/>
    </row>
    <row r="101" spans="1:65" s="10" customFormat="1" ht="19.899999999999999" customHeight="1" x14ac:dyDescent="0.2">
      <c r="B101" s="126"/>
      <c r="D101" s="127" t="s">
        <v>111</v>
      </c>
      <c r="E101" s="128"/>
      <c r="F101" s="128"/>
      <c r="G101" s="128"/>
      <c r="H101" s="128"/>
      <c r="I101" s="128"/>
      <c r="J101" s="129">
        <f>J146</f>
        <v>0</v>
      </c>
      <c r="L101" s="126"/>
    </row>
    <row r="102" spans="1:65" s="10" customFormat="1" ht="19.899999999999999" customHeight="1" x14ac:dyDescent="0.2">
      <c r="B102" s="126"/>
      <c r="D102" s="127" t="s">
        <v>257</v>
      </c>
      <c r="E102" s="128"/>
      <c r="F102" s="128"/>
      <c r="G102" s="128"/>
      <c r="H102" s="128"/>
      <c r="I102" s="128"/>
      <c r="J102" s="129">
        <f>J157</f>
        <v>0</v>
      </c>
      <c r="L102" s="126"/>
    </row>
    <row r="103" spans="1:65" s="9" customFormat="1" ht="24.95" customHeight="1" x14ac:dyDescent="0.2">
      <c r="B103" s="122"/>
      <c r="D103" s="123" t="s">
        <v>112</v>
      </c>
      <c r="E103" s="124"/>
      <c r="F103" s="124"/>
      <c r="G103" s="124"/>
      <c r="H103" s="124"/>
      <c r="I103" s="124"/>
      <c r="J103" s="125">
        <f>J159</f>
        <v>0</v>
      </c>
      <c r="L103" s="122"/>
    </row>
    <row r="104" spans="1:65" s="10" customFormat="1" ht="19.899999999999999" customHeight="1" x14ac:dyDescent="0.2">
      <c r="B104" s="126"/>
      <c r="D104" s="127" t="s">
        <v>258</v>
      </c>
      <c r="E104" s="128"/>
      <c r="F104" s="128"/>
      <c r="G104" s="128"/>
      <c r="H104" s="128"/>
      <c r="I104" s="128"/>
      <c r="J104" s="129">
        <f>J160</f>
        <v>0</v>
      </c>
      <c r="L104" s="126"/>
    </row>
    <row r="105" spans="1:65" s="10" customFormat="1" ht="19.899999999999999" customHeight="1" x14ac:dyDescent="0.2">
      <c r="B105" s="126"/>
      <c r="D105" s="127" t="s">
        <v>113</v>
      </c>
      <c r="E105" s="128"/>
      <c r="F105" s="128"/>
      <c r="G105" s="128"/>
      <c r="H105" s="128"/>
      <c r="I105" s="128"/>
      <c r="J105" s="129">
        <f>J166</f>
        <v>0</v>
      </c>
      <c r="L105" s="126"/>
    </row>
    <row r="106" spans="1:65" s="10" customFormat="1" ht="19.899999999999999" customHeight="1" x14ac:dyDescent="0.2">
      <c r="B106" s="126"/>
      <c r="D106" s="127" t="s">
        <v>259</v>
      </c>
      <c r="E106" s="128"/>
      <c r="F106" s="128"/>
      <c r="G106" s="128"/>
      <c r="H106" s="128"/>
      <c r="I106" s="128"/>
      <c r="J106" s="129">
        <f>J179</f>
        <v>0</v>
      </c>
      <c r="L106" s="126"/>
    </row>
    <row r="107" spans="1:65" s="9" customFormat="1" ht="21.75" customHeight="1" x14ac:dyDescent="0.2">
      <c r="B107" s="122"/>
      <c r="D107" s="130" t="s">
        <v>114</v>
      </c>
      <c r="J107" s="131">
        <f>J182</f>
        <v>0</v>
      </c>
      <c r="L107" s="122"/>
    </row>
    <row r="108" spans="1:65" s="2" customFormat="1" ht="21.7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 x14ac:dyDescent="0.2">
      <c r="A110" s="29"/>
      <c r="B110" s="30"/>
      <c r="C110" s="121" t="s">
        <v>115</v>
      </c>
      <c r="D110" s="29"/>
      <c r="E110" s="29"/>
      <c r="F110" s="29"/>
      <c r="G110" s="29"/>
      <c r="H110" s="29"/>
      <c r="I110" s="29"/>
      <c r="J110" s="132">
        <f>ROUND(J111 + J112 + J113 + J114 + J115 + J116,2)</f>
        <v>0</v>
      </c>
      <c r="K110" s="29"/>
      <c r="L110" s="42"/>
      <c r="N110" s="133" t="s">
        <v>41</v>
      </c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18" customHeight="1" x14ac:dyDescent="0.2">
      <c r="A111" s="29"/>
      <c r="B111" s="134"/>
      <c r="C111" s="135"/>
      <c r="D111" s="262" t="s">
        <v>116</v>
      </c>
      <c r="E111" s="263"/>
      <c r="F111" s="263"/>
      <c r="G111" s="191"/>
      <c r="H111" s="191"/>
      <c r="I111" s="191"/>
      <c r="J111" s="266">
        <v>0</v>
      </c>
      <c r="K111" s="135"/>
      <c r="L111" s="137"/>
      <c r="M111" s="138"/>
      <c r="N111" s="139" t="s">
        <v>43</v>
      </c>
      <c r="O111" s="138"/>
      <c r="P111" s="138"/>
      <c r="Q111" s="138"/>
      <c r="R111" s="138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40" t="s">
        <v>117</v>
      </c>
      <c r="AZ111" s="138"/>
      <c r="BA111" s="138"/>
      <c r="BB111" s="138"/>
      <c r="BC111" s="138"/>
      <c r="BD111" s="138"/>
      <c r="BE111" s="141">
        <f t="shared" ref="BE111:BE116" si="0">IF(N111="základná",J111,0)</f>
        <v>0</v>
      </c>
      <c r="BF111" s="141">
        <f t="shared" ref="BF111:BF116" si="1">IF(N111="znížená",J111,0)</f>
        <v>0</v>
      </c>
      <c r="BG111" s="141">
        <f t="shared" ref="BG111:BG116" si="2">IF(N111="zákl. prenesená",J111,0)</f>
        <v>0</v>
      </c>
      <c r="BH111" s="141">
        <f t="shared" ref="BH111:BH116" si="3">IF(N111="zníž. prenesená",J111,0)</f>
        <v>0</v>
      </c>
      <c r="BI111" s="141">
        <f t="shared" ref="BI111:BI116" si="4">IF(N111="nulová",J111,0)</f>
        <v>0</v>
      </c>
      <c r="BJ111" s="140" t="s">
        <v>90</v>
      </c>
      <c r="BK111" s="138"/>
      <c r="BL111" s="138"/>
      <c r="BM111" s="138"/>
    </row>
    <row r="112" spans="1:65" s="2" customFormat="1" ht="18" customHeight="1" x14ac:dyDescent="0.2">
      <c r="A112" s="29"/>
      <c r="B112" s="134"/>
      <c r="C112" s="135"/>
      <c r="D112" s="262" t="s">
        <v>118</v>
      </c>
      <c r="E112" s="263"/>
      <c r="F112" s="263"/>
      <c r="G112" s="191"/>
      <c r="H112" s="191"/>
      <c r="I112" s="191"/>
      <c r="J112" s="266">
        <v>0</v>
      </c>
      <c r="K112" s="135"/>
      <c r="L112" s="137"/>
      <c r="M112" s="138"/>
      <c r="N112" s="139" t="s">
        <v>43</v>
      </c>
      <c r="O112" s="138"/>
      <c r="P112" s="138"/>
      <c r="Q112" s="138"/>
      <c r="R112" s="138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40" t="s">
        <v>117</v>
      </c>
      <c r="AZ112" s="138"/>
      <c r="BA112" s="138"/>
      <c r="BB112" s="138"/>
      <c r="BC112" s="138"/>
      <c r="BD112" s="138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90</v>
      </c>
      <c r="BK112" s="138"/>
      <c r="BL112" s="138"/>
      <c r="BM112" s="138"/>
    </row>
    <row r="113" spans="1:65" s="2" customFormat="1" ht="18" customHeight="1" x14ac:dyDescent="0.2">
      <c r="A113" s="29"/>
      <c r="B113" s="134"/>
      <c r="C113" s="135"/>
      <c r="D113" s="262" t="s">
        <v>119</v>
      </c>
      <c r="E113" s="263"/>
      <c r="F113" s="263"/>
      <c r="G113" s="191"/>
      <c r="H113" s="191"/>
      <c r="I113" s="191"/>
      <c r="J113" s="266">
        <v>0</v>
      </c>
      <c r="K113" s="135"/>
      <c r="L113" s="137"/>
      <c r="M113" s="138"/>
      <c r="N113" s="139" t="s">
        <v>43</v>
      </c>
      <c r="O113" s="138"/>
      <c r="P113" s="138"/>
      <c r="Q113" s="138"/>
      <c r="R113" s="138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40" t="s">
        <v>117</v>
      </c>
      <c r="AZ113" s="138"/>
      <c r="BA113" s="138"/>
      <c r="BB113" s="138"/>
      <c r="BC113" s="138"/>
      <c r="BD113" s="138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90</v>
      </c>
      <c r="BK113" s="138"/>
      <c r="BL113" s="138"/>
      <c r="BM113" s="138"/>
    </row>
    <row r="114" spans="1:65" s="2" customFormat="1" ht="18" customHeight="1" x14ac:dyDescent="0.2">
      <c r="A114" s="29"/>
      <c r="B114" s="134"/>
      <c r="C114" s="135"/>
      <c r="D114" s="262" t="s">
        <v>120</v>
      </c>
      <c r="E114" s="263"/>
      <c r="F114" s="263"/>
      <c r="G114" s="191"/>
      <c r="H114" s="191"/>
      <c r="I114" s="191"/>
      <c r="J114" s="266">
        <v>0</v>
      </c>
      <c r="K114" s="135"/>
      <c r="L114" s="137"/>
      <c r="M114" s="138"/>
      <c r="N114" s="139" t="s">
        <v>43</v>
      </c>
      <c r="O114" s="138"/>
      <c r="P114" s="138"/>
      <c r="Q114" s="138"/>
      <c r="R114" s="138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40" t="s">
        <v>117</v>
      </c>
      <c r="AZ114" s="138"/>
      <c r="BA114" s="138"/>
      <c r="BB114" s="138"/>
      <c r="BC114" s="138"/>
      <c r="BD114" s="138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90</v>
      </c>
      <c r="BK114" s="138"/>
      <c r="BL114" s="138"/>
      <c r="BM114" s="138"/>
    </row>
    <row r="115" spans="1:65" s="2" customFormat="1" ht="18" customHeight="1" x14ac:dyDescent="0.2">
      <c r="A115" s="29"/>
      <c r="B115" s="134"/>
      <c r="C115" s="135"/>
      <c r="D115" s="262" t="s">
        <v>121</v>
      </c>
      <c r="E115" s="263"/>
      <c r="F115" s="263"/>
      <c r="G115" s="191"/>
      <c r="H115" s="191"/>
      <c r="I115" s="191"/>
      <c r="J115" s="266">
        <v>0</v>
      </c>
      <c r="K115" s="135"/>
      <c r="L115" s="137"/>
      <c r="M115" s="138"/>
      <c r="N115" s="139" t="s">
        <v>43</v>
      </c>
      <c r="O115" s="138"/>
      <c r="P115" s="138"/>
      <c r="Q115" s="138"/>
      <c r="R115" s="138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40" t="s">
        <v>117</v>
      </c>
      <c r="AZ115" s="138"/>
      <c r="BA115" s="138"/>
      <c r="BB115" s="138"/>
      <c r="BC115" s="138"/>
      <c r="BD115" s="138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90</v>
      </c>
      <c r="BK115" s="138"/>
      <c r="BL115" s="138"/>
      <c r="BM115" s="138"/>
    </row>
    <row r="116" spans="1:65" s="2" customFormat="1" ht="18" customHeight="1" x14ac:dyDescent="0.2">
      <c r="A116" s="29"/>
      <c r="B116" s="134"/>
      <c r="C116" s="135"/>
      <c r="D116" s="213" t="s">
        <v>122</v>
      </c>
      <c r="E116" s="191"/>
      <c r="F116" s="191"/>
      <c r="G116" s="191"/>
      <c r="H116" s="191"/>
      <c r="I116" s="191"/>
      <c r="J116" s="266">
        <f>ROUND(J32*T116,2)</f>
        <v>0</v>
      </c>
      <c r="K116" s="135"/>
      <c r="L116" s="137"/>
      <c r="M116" s="138"/>
      <c r="N116" s="139" t="s">
        <v>43</v>
      </c>
      <c r="O116" s="138"/>
      <c r="P116" s="138"/>
      <c r="Q116" s="138"/>
      <c r="R116" s="138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40" t="s">
        <v>123</v>
      </c>
      <c r="AZ116" s="138"/>
      <c r="BA116" s="138"/>
      <c r="BB116" s="138"/>
      <c r="BC116" s="138"/>
      <c r="BD116" s="138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90</v>
      </c>
      <c r="BK116" s="138"/>
      <c r="BL116" s="138"/>
      <c r="BM116" s="138"/>
    </row>
    <row r="117" spans="1:65" s="2" customForma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9.25" customHeight="1" x14ac:dyDescent="0.2">
      <c r="A118" s="29"/>
      <c r="B118" s="30"/>
      <c r="C118" s="142" t="s">
        <v>124</v>
      </c>
      <c r="D118" s="111"/>
      <c r="E118" s="111"/>
      <c r="F118" s="111"/>
      <c r="G118" s="111"/>
      <c r="H118" s="111"/>
      <c r="I118" s="111"/>
      <c r="J118" s="143">
        <f>ROUND(J98+J110,2)</f>
        <v>0</v>
      </c>
      <c r="K118" s="111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3" spans="1:65" s="2" customFormat="1" ht="6.95" customHeight="1" x14ac:dyDescent="0.2">
      <c r="A123" s="2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24.95" customHeight="1" x14ac:dyDescent="0.2">
      <c r="A124" s="29"/>
      <c r="B124" s="30"/>
      <c r="C124" s="18" t="s">
        <v>125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6.9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 x14ac:dyDescent="0.2">
      <c r="A126" s="29"/>
      <c r="B126" s="30"/>
      <c r="C126" s="24" t="s">
        <v>15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 x14ac:dyDescent="0.2">
      <c r="A127" s="29"/>
      <c r="B127" s="30"/>
      <c r="C127" s="29"/>
      <c r="D127" s="29"/>
      <c r="E127" s="264" t="str">
        <f>E7</f>
        <v>Výmena podláh na 12 blokoch AD</v>
      </c>
      <c r="F127" s="265"/>
      <c r="G127" s="265"/>
      <c r="H127" s="265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1" customFormat="1" ht="12" customHeight="1" x14ac:dyDescent="0.2">
      <c r="B128" s="17"/>
      <c r="C128" s="24" t="s">
        <v>99</v>
      </c>
      <c r="L128" s="17"/>
    </row>
    <row r="129" spans="1:65" s="2" customFormat="1" ht="16.5" customHeight="1" x14ac:dyDescent="0.2">
      <c r="A129" s="29"/>
      <c r="B129" s="30"/>
      <c r="C129" s="29"/>
      <c r="D129" s="29"/>
      <c r="E129" s="264" t="s">
        <v>100</v>
      </c>
      <c r="F129" s="260"/>
      <c r="G129" s="260"/>
      <c r="H129" s="260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 x14ac:dyDescent="0.2">
      <c r="A130" s="29"/>
      <c r="B130" s="30"/>
      <c r="C130" s="24" t="s">
        <v>101</v>
      </c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 x14ac:dyDescent="0.2">
      <c r="A131" s="29"/>
      <c r="B131" s="30"/>
      <c r="C131" s="29"/>
      <c r="D131" s="29"/>
      <c r="E131" s="237" t="str">
        <f>E11</f>
        <v>M.2 - Chodby</v>
      </c>
      <c r="F131" s="260"/>
      <c r="G131" s="260"/>
      <c r="H131" s="260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 x14ac:dyDescent="0.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 x14ac:dyDescent="0.2">
      <c r="A133" s="29"/>
      <c r="B133" s="30"/>
      <c r="C133" s="24" t="s">
        <v>19</v>
      </c>
      <c r="D133" s="29"/>
      <c r="E133" s="29"/>
      <c r="F133" s="22" t="str">
        <f>F14</f>
        <v>Bratislava</v>
      </c>
      <c r="G133" s="29"/>
      <c r="H133" s="29"/>
      <c r="I133" s="24" t="s">
        <v>21</v>
      </c>
      <c r="J133" s="55" t="str">
        <f>IF(J14="","",J14)</f>
        <v>22. 6. 2022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 x14ac:dyDescent="0.2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 x14ac:dyDescent="0.2">
      <c r="A135" s="29"/>
      <c r="B135" s="30"/>
      <c r="C135" s="24" t="s">
        <v>23</v>
      </c>
      <c r="D135" s="29"/>
      <c r="E135" s="29"/>
      <c r="F135" s="22" t="str">
        <f>E17</f>
        <v>Univerzita Komenského v Bratislave</v>
      </c>
      <c r="G135" s="29"/>
      <c r="H135" s="29"/>
      <c r="I135" s="24" t="s">
        <v>31</v>
      </c>
      <c r="J135" s="27" t="str">
        <f>E23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 x14ac:dyDescent="0.2">
      <c r="A136" s="29"/>
      <c r="B136" s="30"/>
      <c r="C136" s="24" t="s">
        <v>29</v>
      </c>
      <c r="D136" s="29"/>
      <c r="E136" s="29"/>
      <c r="F136" s="22" t="str">
        <f>IF(E20="","",E20)</f>
        <v>Vyplň údaj</v>
      </c>
      <c r="G136" s="29"/>
      <c r="H136" s="29"/>
      <c r="I136" s="24" t="s">
        <v>34</v>
      </c>
      <c r="J136" s="27" t="str">
        <f>E26</f>
        <v xml:space="preserve"> 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 x14ac:dyDescent="0.2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 x14ac:dyDescent="0.2">
      <c r="A138" s="144"/>
      <c r="B138" s="145"/>
      <c r="C138" s="146" t="s">
        <v>126</v>
      </c>
      <c r="D138" s="147" t="s">
        <v>62</v>
      </c>
      <c r="E138" s="147" t="s">
        <v>58</v>
      </c>
      <c r="F138" s="147" t="s">
        <v>59</v>
      </c>
      <c r="G138" s="147" t="s">
        <v>127</v>
      </c>
      <c r="H138" s="147" t="s">
        <v>128</v>
      </c>
      <c r="I138" s="147" t="s">
        <v>129</v>
      </c>
      <c r="J138" s="148" t="s">
        <v>107</v>
      </c>
      <c r="K138" s="149" t="s">
        <v>130</v>
      </c>
      <c r="L138" s="150"/>
      <c r="M138" s="62" t="s">
        <v>1</v>
      </c>
      <c r="N138" s="63" t="s">
        <v>41</v>
      </c>
      <c r="O138" s="63" t="s">
        <v>131</v>
      </c>
      <c r="P138" s="63" t="s">
        <v>132</v>
      </c>
      <c r="Q138" s="63" t="s">
        <v>133</v>
      </c>
      <c r="R138" s="63" t="s">
        <v>134</v>
      </c>
      <c r="S138" s="63" t="s">
        <v>135</v>
      </c>
      <c r="T138" s="64" t="s">
        <v>136</v>
      </c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</row>
    <row r="139" spans="1:65" s="2" customFormat="1" ht="22.9" customHeight="1" x14ac:dyDescent="0.25">
      <c r="A139" s="29"/>
      <c r="B139" s="30"/>
      <c r="C139" s="69" t="s">
        <v>103</v>
      </c>
      <c r="D139" s="29"/>
      <c r="E139" s="29"/>
      <c r="F139" s="29"/>
      <c r="G139" s="29"/>
      <c r="H139" s="29"/>
      <c r="I139" s="29"/>
      <c r="J139" s="151">
        <f>BK139</f>
        <v>0</v>
      </c>
      <c r="K139" s="29"/>
      <c r="L139" s="30"/>
      <c r="M139" s="65"/>
      <c r="N139" s="56"/>
      <c r="O139" s="66"/>
      <c r="P139" s="152">
        <f>P140+P159+P182</f>
        <v>0</v>
      </c>
      <c r="Q139" s="66"/>
      <c r="R139" s="152">
        <f>R140+R159+R182</f>
        <v>12.2568848</v>
      </c>
      <c r="S139" s="66"/>
      <c r="T139" s="153">
        <f>T140+T159+T182</f>
        <v>2.3845800000000001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76</v>
      </c>
      <c r="AU139" s="14" t="s">
        <v>109</v>
      </c>
      <c r="BK139" s="154">
        <f>BK140+BK159+BK182</f>
        <v>0</v>
      </c>
    </row>
    <row r="140" spans="1:65" s="12" customFormat="1" ht="25.9" customHeight="1" x14ac:dyDescent="0.2">
      <c r="B140" s="155"/>
      <c r="D140" s="156" t="s">
        <v>76</v>
      </c>
      <c r="E140" s="157" t="s">
        <v>137</v>
      </c>
      <c r="F140" s="157" t="s">
        <v>138</v>
      </c>
      <c r="I140" s="158"/>
      <c r="J140" s="131">
        <f>BK140</f>
        <v>0</v>
      </c>
      <c r="L140" s="155"/>
      <c r="M140" s="159"/>
      <c r="N140" s="160"/>
      <c r="O140" s="160"/>
      <c r="P140" s="161">
        <f>P141+P146+P157</f>
        <v>0</v>
      </c>
      <c r="Q140" s="160"/>
      <c r="R140" s="161">
        <f>R141+R146+R157</f>
        <v>3.7441800000000001</v>
      </c>
      <c r="S140" s="160"/>
      <c r="T140" s="162">
        <f>T141+T146+T157</f>
        <v>0.66</v>
      </c>
      <c r="AR140" s="156" t="s">
        <v>84</v>
      </c>
      <c r="AT140" s="163" t="s">
        <v>76</v>
      </c>
      <c r="AU140" s="163" t="s">
        <v>77</v>
      </c>
      <c r="AY140" s="156" t="s">
        <v>139</v>
      </c>
      <c r="BK140" s="164">
        <f>BK141+BK146+BK157</f>
        <v>0</v>
      </c>
    </row>
    <row r="141" spans="1:65" s="12" customFormat="1" ht="22.9" customHeight="1" x14ac:dyDescent="0.2">
      <c r="B141" s="155"/>
      <c r="D141" s="156" t="s">
        <v>76</v>
      </c>
      <c r="E141" s="165" t="s">
        <v>162</v>
      </c>
      <c r="F141" s="165" t="s">
        <v>260</v>
      </c>
      <c r="I141" s="158"/>
      <c r="J141" s="166">
        <f>BK141</f>
        <v>0</v>
      </c>
      <c r="L141" s="155"/>
      <c r="M141" s="159"/>
      <c r="N141" s="160"/>
      <c r="O141" s="160"/>
      <c r="P141" s="161">
        <f>SUM(P142:P145)</f>
        <v>0</v>
      </c>
      <c r="Q141" s="160"/>
      <c r="R141" s="161">
        <f>SUM(R142:R145)</f>
        <v>3.7441800000000001</v>
      </c>
      <c r="S141" s="160"/>
      <c r="T141" s="162">
        <f>SUM(T142:T145)</f>
        <v>0</v>
      </c>
      <c r="AR141" s="156" t="s">
        <v>84</v>
      </c>
      <c r="AT141" s="163" t="s">
        <v>76</v>
      </c>
      <c r="AU141" s="163" t="s">
        <v>84</v>
      </c>
      <c r="AY141" s="156" t="s">
        <v>139</v>
      </c>
      <c r="BK141" s="164">
        <f>SUM(BK142:BK145)</f>
        <v>0</v>
      </c>
    </row>
    <row r="142" spans="1:65" s="2" customFormat="1" ht="24.2" customHeight="1" x14ac:dyDescent="0.2">
      <c r="A142" s="29"/>
      <c r="B142" s="134"/>
      <c r="C142" s="193" t="s">
        <v>84</v>
      </c>
      <c r="D142" s="193" t="s">
        <v>142</v>
      </c>
      <c r="E142" s="194" t="s">
        <v>261</v>
      </c>
      <c r="F142" s="195" t="s">
        <v>262</v>
      </c>
      <c r="G142" s="196" t="s">
        <v>181</v>
      </c>
      <c r="H142" s="197">
        <v>30</v>
      </c>
      <c r="I142" s="167"/>
      <c r="J142" s="168">
        <f>ROUND(I142*H142,2)</f>
        <v>0</v>
      </c>
      <c r="K142" s="169"/>
      <c r="L142" s="30"/>
      <c r="M142" s="170" t="s">
        <v>1</v>
      </c>
      <c r="N142" s="171" t="s">
        <v>43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146</v>
      </c>
      <c r="AT142" s="174" t="s">
        <v>142</v>
      </c>
      <c r="AU142" s="174" t="s">
        <v>90</v>
      </c>
      <c r="AY142" s="14" t="s">
        <v>139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4" t="s">
        <v>90</v>
      </c>
      <c r="BK142" s="175">
        <f>ROUND(I142*H142,2)</f>
        <v>0</v>
      </c>
      <c r="BL142" s="14" t="s">
        <v>146</v>
      </c>
      <c r="BM142" s="174" t="s">
        <v>263</v>
      </c>
    </row>
    <row r="143" spans="1:65" s="2" customFormat="1" ht="24.2" customHeight="1" x14ac:dyDescent="0.2">
      <c r="A143" s="29"/>
      <c r="B143" s="134"/>
      <c r="C143" s="198" t="s">
        <v>90</v>
      </c>
      <c r="D143" s="198" t="s">
        <v>194</v>
      </c>
      <c r="E143" s="199" t="s">
        <v>264</v>
      </c>
      <c r="F143" s="200" t="s">
        <v>265</v>
      </c>
      <c r="G143" s="201" t="s">
        <v>266</v>
      </c>
      <c r="H143" s="202">
        <v>6.18</v>
      </c>
      <c r="I143" s="176"/>
      <c r="J143" s="177">
        <f>ROUND(I143*H143,2)</f>
        <v>0</v>
      </c>
      <c r="K143" s="178"/>
      <c r="L143" s="179"/>
      <c r="M143" s="180" t="s">
        <v>1</v>
      </c>
      <c r="N143" s="181" t="s">
        <v>43</v>
      </c>
      <c r="O143" s="58"/>
      <c r="P143" s="172">
        <f>O143*H143</f>
        <v>0</v>
      </c>
      <c r="Q143" s="172">
        <v>1E-3</v>
      </c>
      <c r="R143" s="172">
        <f>Q143*H143</f>
        <v>6.1799999999999997E-3</v>
      </c>
      <c r="S143" s="172">
        <v>0</v>
      </c>
      <c r="T143" s="17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166</v>
      </c>
      <c r="AT143" s="174" t="s">
        <v>194</v>
      </c>
      <c r="AU143" s="174" t="s">
        <v>90</v>
      </c>
      <c r="AY143" s="14" t="s">
        <v>139</v>
      </c>
      <c r="BE143" s="175">
        <f>IF(N143="základná",J143,0)</f>
        <v>0</v>
      </c>
      <c r="BF143" s="175">
        <f>IF(N143="znížená",J143,0)</f>
        <v>0</v>
      </c>
      <c r="BG143" s="175">
        <f>IF(N143="zákl. prenesená",J143,0)</f>
        <v>0</v>
      </c>
      <c r="BH143" s="175">
        <f>IF(N143="zníž. prenesená",J143,0)</f>
        <v>0</v>
      </c>
      <c r="BI143" s="175">
        <f>IF(N143="nulová",J143,0)</f>
        <v>0</v>
      </c>
      <c r="BJ143" s="14" t="s">
        <v>90</v>
      </c>
      <c r="BK143" s="175">
        <f>ROUND(I143*H143,2)</f>
        <v>0</v>
      </c>
      <c r="BL143" s="14" t="s">
        <v>146</v>
      </c>
      <c r="BM143" s="174" t="s">
        <v>267</v>
      </c>
    </row>
    <row r="144" spans="1:65" s="2" customFormat="1" ht="24.2" customHeight="1" x14ac:dyDescent="0.2">
      <c r="A144" s="29"/>
      <c r="B144" s="134"/>
      <c r="C144" s="193" t="s">
        <v>151</v>
      </c>
      <c r="D144" s="193" t="s">
        <v>142</v>
      </c>
      <c r="E144" s="194" t="s">
        <v>268</v>
      </c>
      <c r="F144" s="195" t="s">
        <v>269</v>
      </c>
      <c r="G144" s="196" t="s">
        <v>181</v>
      </c>
      <c r="H144" s="197">
        <v>30</v>
      </c>
      <c r="I144" s="167"/>
      <c r="J144" s="168">
        <f>ROUND(I144*H144,2)</f>
        <v>0</v>
      </c>
      <c r="K144" s="169"/>
      <c r="L144" s="30"/>
      <c r="M144" s="170" t="s">
        <v>1</v>
      </c>
      <c r="N144" s="171" t="s">
        <v>43</v>
      </c>
      <c r="O144" s="58"/>
      <c r="P144" s="172">
        <f>O144*H144</f>
        <v>0</v>
      </c>
      <c r="Q144" s="172">
        <v>1E-3</v>
      </c>
      <c r="R144" s="172">
        <f>Q144*H144</f>
        <v>0.03</v>
      </c>
      <c r="S144" s="172">
        <v>0</v>
      </c>
      <c r="T144" s="17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146</v>
      </c>
      <c r="AT144" s="174" t="s">
        <v>142</v>
      </c>
      <c r="AU144" s="174" t="s">
        <v>90</v>
      </c>
      <c r="AY144" s="14" t="s">
        <v>139</v>
      </c>
      <c r="BE144" s="175">
        <f>IF(N144="základná",J144,0)</f>
        <v>0</v>
      </c>
      <c r="BF144" s="175">
        <f>IF(N144="znížená",J144,0)</f>
        <v>0</v>
      </c>
      <c r="BG144" s="175">
        <f>IF(N144="zákl. prenesená",J144,0)</f>
        <v>0</v>
      </c>
      <c r="BH144" s="175">
        <f>IF(N144="zníž. prenesená",J144,0)</f>
        <v>0</v>
      </c>
      <c r="BI144" s="175">
        <f>IF(N144="nulová",J144,0)</f>
        <v>0</v>
      </c>
      <c r="BJ144" s="14" t="s">
        <v>90</v>
      </c>
      <c r="BK144" s="175">
        <f>ROUND(I144*H144,2)</f>
        <v>0</v>
      </c>
      <c r="BL144" s="14" t="s">
        <v>146</v>
      </c>
      <c r="BM144" s="174" t="s">
        <v>270</v>
      </c>
    </row>
    <row r="145" spans="1:65" s="2" customFormat="1" ht="21.75" customHeight="1" x14ac:dyDescent="0.2">
      <c r="A145" s="29"/>
      <c r="B145" s="134"/>
      <c r="C145" s="193" t="s">
        <v>146</v>
      </c>
      <c r="D145" s="193" t="s">
        <v>142</v>
      </c>
      <c r="E145" s="194" t="s">
        <v>271</v>
      </c>
      <c r="F145" s="195" t="s">
        <v>272</v>
      </c>
      <c r="G145" s="196" t="s">
        <v>181</v>
      </c>
      <c r="H145" s="197">
        <v>30</v>
      </c>
      <c r="I145" s="167"/>
      <c r="J145" s="168">
        <f>ROUND(I145*H145,2)</f>
        <v>0</v>
      </c>
      <c r="K145" s="169"/>
      <c r="L145" s="30"/>
      <c r="M145" s="170" t="s">
        <v>1</v>
      </c>
      <c r="N145" s="171" t="s">
        <v>43</v>
      </c>
      <c r="O145" s="58"/>
      <c r="P145" s="172">
        <f>O145*H145</f>
        <v>0</v>
      </c>
      <c r="Q145" s="172">
        <v>0.1236</v>
      </c>
      <c r="R145" s="172">
        <f>Q145*H145</f>
        <v>3.7080000000000002</v>
      </c>
      <c r="S145" s="172">
        <v>0</v>
      </c>
      <c r="T145" s="17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146</v>
      </c>
      <c r="AT145" s="174" t="s">
        <v>142</v>
      </c>
      <c r="AU145" s="174" t="s">
        <v>90</v>
      </c>
      <c r="AY145" s="14" t="s">
        <v>139</v>
      </c>
      <c r="BE145" s="175">
        <f>IF(N145="základná",J145,0)</f>
        <v>0</v>
      </c>
      <c r="BF145" s="175">
        <f>IF(N145="znížená",J145,0)</f>
        <v>0</v>
      </c>
      <c r="BG145" s="175">
        <f>IF(N145="zákl. prenesená",J145,0)</f>
        <v>0</v>
      </c>
      <c r="BH145" s="175">
        <f>IF(N145="zníž. prenesená",J145,0)</f>
        <v>0</v>
      </c>
      <c r="BI145" s="175">
        <f>IF(N145="nulová",J145,0)</f>
        <v>0</v>
      </c>
      <c r="BJ145" s="14" t="s">
        <v>90</v>
      </c>
      <c r="BK145" s="175">
        <f>ROUND(I145*H145,2)</f>
        <v>0</v>
      </c>
      <c r="BL145" s="14" t="s">
        <v>146</v>
      </c>
      <c r="BM145" s="174" t="s">
        <v>273</v>
      </c>
    </row>
    <row r="146" spans="1:65" s="12" customFormat="1" ht="22.9" customHeight="1" x14ac:dyDescent="0.2">
      <c r="B146" s="155"/>
      <c r="C146" s="209"/>
      <c r="D146" s="210" t="s">
        <v>76</v>
      </c>
      <c r="E146" s="211" t="s">
        <v>140</v>
      </c>
      <c r="F146" s="211" t="s">
        <v>141</v>
      </c>
      <c r="G146" s="209"/>
      <c r="H146" s="209"/>
      <c r="I146" s="158"/>
      <c r="J146" s="166">
        <f>BK146</f>
        <v>0</v>
      </c>
      <c r="L146" s="155"/>
      <c r="M146" s="159"/>
      <c r="N146" s="160"/>
      <c r="O146" s="160"/>
      <c r="P146" s="161">
        <f>SUM(P147:P156)</f>
        <v>0</v>
      </c>
      <c r="Q146" s="160"/>
      <c r="R146" s="161">
        <f>SUM(R147:R156)</f>
        <v>0</v>
      </c>
      <c r="S146" s="160"/>
      <c r="T146" s="162">
        <f>SUM(T147:T156)</f>
        <v>0.66</v>
      </c>
      <c r="AR146" s="156" t="s">
        <v>84</v>
      </c>
      <c r="AT146" s="163" t="s">
        <v>76</v>
      </c>
      <c r="AU146" s="163" t="s">
        <v>84</v>
      </c>
      <c r="AY146" s="156" t="s">
        <v>139</v>
      </c>
      <c r="BK146" s="164">
        <f>SUM(BK147:BK156)</f>
        <v>0</v>
      </c>
    </row>
    <row r="147" spans="1:65" s="2" customFormat="1" ht="37.9" customHeight="1" x14ac:dyDescent="0.2">
      <c r="A147" s="29"/>
      <c r="B147" s="134"/>
      <c r="C147" s="193" t="s">
        <v>158</v>
      </c>
      <c r="D147" s="193" t="s">
        <v>142</v>
      </c>
      <c r="E147" s="194" t="s">
        <v>274</v>
      </c>
      <c r="F147" s="195" t="s">
        <v>275</v>
      </c>
      <c r="G147" s="196" t="s">
        <v>276</v>
      </c>
      <c r="H147" s="197">
        <v>0.3</v>
      </c>
      <c r="I147" s="167"/>
      <c r="J147" s="168">
        <f t="shared" ref="J147:J156" si="5">ROUND(I147*H147,2)</f>
        <v>0</v>
      </c>
      <c r="K147" s="169"/>
      <c r="L147" s="30"/>
      <c r="M147" s="170" t="s">
        <v>1</v>
      </c>
      <c r="N147" s="171" t="s">
        <v>43</v>
      </c>
      <c r="O147" s="58"/>
      <c r="P147" s="172">
        <f t="shared" ref="P147:P156" si="6">O147*H147</f>
        <v>0</v>
      </c>
      <c r="Q147" s="172">
        <v>0</v>
      </c>
      <c r="R147" s="172">
        <f t="shared" ref="R147:R156" si="7">Q147*H147</f>
        <v>0</v>
      </c>
      <c r="S147" s="172">
        <v>2.2000000000000002</v>
      </c>
      <c r="T147" s="173">
        <f t="shared" ref="T147:T156" si="8">S147*H147</f>
        <v>0.66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146</v>
      </c>
      <c r="AT147" s="174" t="s">
        <v>142</v>
      </c>
      <c r="AU147" s="174" t="s">
        <v>90</v>
      </c>
      <c r="AY147" s="14" t="s">
        <v>139</v>
      </c>
      <c r="BE147" s="175">
        <f t="shared" ref="BE147:BE156" si="9">IF(N147="základná",J147,0)</f>
        <v>0</v>
      </c>
      <c r="BF147" s="175">
        <f t="shared" ref="BF147:BF156" si="10">IF(N147="znížená",J147,0)</f>
        <v>0</v>
      </c>
      <c r="BG147" s="175">
        <f t="shared" ref="BG147:BG156" si="11">IF(N147="zákl. prenesená",J147,0)</f>
        <v>0</v>
      </c>
      <c r="BH147" s="175">
        <f t="shared" ref="BH147:BH156" si="12">IF(N147="zníž. prenesená",J147,0)</f>
        <v>0</v>
      </c>
      <c r="BI147" s="175">
        <f t="shared" ref="BI147:BI156" si="13">IF(N147="nulová",J147,0)</f>
        <v>0</v>
      </c>
      <c r="BJ147" s="14" t="s">
        <v>90</v>
      </c>
      <c r="BK147" s="175">
        <f t="shared" ref="BK147:BK156" si="14">ROUND(I147*H147,2)</f>
        <v>0</v>
      </c>
      <c r="BL147" s="14" t="s">
        <v>146</v>
      </c>
      <c r="BM147" s="174" t="s">
        <v>277</v>
      </c>
    </row>
    <row r="148" spans="1:65" s="2" customFormat="1" ht="21.75" customHeight="1" x14ac:dyDescent="0.2">
      <c r="A148" s="29"/>
      <c r="B148" s="134"/>
      <c r="C148" s="193" t="s">
        <v>162</v>
      </c>
      <c r="D148" s="193" t="s">
        <v>142</v>
      </c>
      <c r="E148" s="194" t="s">
        <v>143</v>
      </c>
      <c r="F148" s="195" t="s">
        <v>144</v>
      </c>
      <c r="G148" s="196" t="s">
        <v>145</v>
      </c>
      <c r="H148" s="197">
        <v>2.3849999999999998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43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146</v>
      </c>
      <c r="AT148" s="174" t="s">
        <v>142</v>
      </c>
      <c r="AU148" s="174" t="s">
        <v>90</v>
      </c>
      <c r="AY148" s="14" t="s">
        <v>139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90</v>
      </c>
      <c r="BK148" s="175">
        <f t="shared" si="14"/>
        <v>0</v>
      </c>
      <c r="BL148" s="14" t="s">
        <v>146</v>
      </c>
      <c r="BM148" s="174" t="s">
        <v>278</v>
      </c>
    </row>
    <row r="149" spans="1:65" s="2" customFormat="1" ht="16.5" customHeight="1" x14ac:dyDescent="0.2">
      <c r="A149" s="29"/>
      <c r="B149" s="134"/>
      <c r="C149" s="193" t="s">
        <v>279</v>
      </c>
      <c r="D149" s="193" t="s">
        <v>142</v>
      </c>
      <c r="E149" s="194" t="s">
        <v>148</v>
      </c>
      <c r="F149" s="195" t="s">
        <v>149</v>
      </c>
      <c r="G149" s="196" t="s">
        <v>145</v>
      </c>
      <c r="H149" s="197">
        <v>7.1550000000000002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43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146</v>
      </c>
      <c r="AT149" s="174" t="s">
        <v>142</v>
      </c>
      <c r="AU149" s="174" t="s">
        <v>90</v>
      </c>
      <c r="AY149" s="14" t="s">
        <v>139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90</v>
      </c>
      <c r="BK149" s="175">
        <f t="shared" si="14"/>
        <v>0</v>
      </c>
      <c r="BL149" s="14" t="s">
        <v>146</v>
      </c>
      <c r="BM149" s="174" t="s">
        <v>280</v>
      </c>
    </row>
    <row r="150" spans="1:65" s="2" customFormat="1" ht="21.75" customHeight="1" x14ac:dyDescent="0.2">
      <c r="A150" s="29"/>
      <c r="B150" s="134"/>
      <c r="C150" s="193" t="s">
        <v>166</v>
      </c>
      <c r="D150" s="193" t="s">
        <v>142</v>
      </c>
      <c r="E150" s="194" t="s">
        <v>152</v>
      </c>
      <c r="F150" s="195" t="s">
        <v>153</v>
      </c>
      <c r="G150" s="196" t="s">
        <v>145</v>
      </c>
      <c r="H150" s="197">
        <v>2.3849999999999998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43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146</v>
      </c>
      <c r="AT150" s="174" t="s">
        <v>142</v>
      </c>
      <c r="AU150" s="174" t="s">
        <v>90</v>
      </c>
      <c r="AY150" s="14" t="s">
        <v>139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90</v>
      </c>
      <c r="BK150" s="175">
        <f t="shared" si="14"/>
        <v>0</v>
      </c>
      <c r="BL150" s="14" t="s">
        <v>146</v>
      </c>
      <c r="BM150" s="174" t="s">
        <v>281</v>
      </c>
    </row>
    <row r="151" spans="1:65" s="2" customFormat="1" ht="24.2" customHeight="1" x14ac:dyDescent="0.2">
      <c r="A151" s="29"/>
      <c r="B151" s="134"/>
      <c r="C151" s="193" t="s">
        <v>140</v>
      </c>
      <c r="D151" s="193" t="s">
        <v>142</v>
      </c>
      <c r="E151" s="194" t="s">
        <v>155</v>
      </c>
      <c r="F151" s="195" t="s">
        <v>156</v>
      </c>
      <c r="G151" s="196" t="s">
        <v>145</v>
      </c>
      <c r="H151" s="197">
        <v>57.24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43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146</v>
      </c>
      <c r="AT151" s="174" t="s">
        <v>142</v>
      </c>
      <c r="AU151" s="174" t="s">
        <v>90</v>
      </c>
      <c r="AY151" s="14" t="s">
        <v>139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90</v>
      </c>
      <c r="BK151" s="175">
        <f t="shared" si="14"/>
        <v>0</v>
      </c>
      <c r="BL151" s="14" t="s">
        <v>146</v>
      </c>
      <c r="BM151" s="174" t="s">
        <v>282</v>
      </c>
    </row>
    <row r="152" spans="1:65" s="2" customFormat="1" ht="24.2" customHeight="1" x14ac:dyDescent="0.2">
      <c r="A152" s="29"/>
      <c r="B152" s="134"/>
      <c r="C152" s="193" t="s">
        <v>178</v>
      </c>
      <c r="D152" s="193" t="s">
        <v>142</v>
      </c>
      <c r="E152" s="194" t="s">
        <v>159</v>
      </c>
      <c r="F152" s="195" t="s">
        <v>160</v>
      </c>
      <c r="G152" s="196" t="s">
        <v>145</v>
      </c>
      <c r="H152" s="197">
        <v>2.3849999999999998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43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146</v>
      </c>
      <c r="AT152" s="174" t="s">
        <v>142</v>
      </c>
      <c r="AU152" s="174" t="s">
        <v>90</v>
      </c>
      <c r="AY152" s="14" t="s">
        <v>139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90</v>
      </c>
      <c r="BK152" s="175">
        <f t="shared" si="14"/>
        <v>0</v>
      </c>
      <c r="BL152" s="14" t="s">
        <v>146</v>
      </c>
      <c r="BM152" s="174" t="s">
        <v>283</v>
      </c>
    </row>
    <row r="153" spans="1:65" s="2" customFormat="1" ht="24.2" customHeight="1" x14ac:dyDescent="0.2">
      <c r="A153" s="29"/>
      <c r="B153" s="134"/>
      <c r="C153" s="193" t="s">
        <v>184</v>
      </c>
      <c r="D153" s="193" t="s">
        <v>142</v>
      </c>
      <c r="E153" s="194" t="s">
        <v>163</v>
      </c>
      <c r="F153" s="195" t="s">
        <v>164</v>
      </c>
      <c r="G153" s="196" t="s">
        <v>145</v>
      </c>
      <c r="H153" s="197">
        <v>11.925000000000001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43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146</v>
      </c>
      <c r="AT153" s="174" t="s">
        <v>142</v>
      </c>
      <c r="AU153" s="174" t="s">
        <v>90</v>
      </c>
      <c r="AY153" s="14" t="s">
        <v>139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90</v>
      </c>
      <c r="BK153" s="175">
        <f t="shared" si="14"/>
        <v>0</v>
      </c>
      <c r="BL153" s="14" t="s">
        <v>146</v>
      </c>
      <c r="BM153" s="174" t="s">
        <v>284</v>
      </c>
    </row>
    <row r="154" spans="1:65" s="2" customFormat="1" ht="24.2" customHeight="1" x14ac:dyDescent="0.2">
      <c r="A154" s="29"/>
      <c r="B154" s="134"/>
      <c r="C154" s="193" t="s">
        <v>189</v>
      </c>
      <c r="D154" s="193" t="s">
        <v>142</v>
      </c>
      <c r="E154" s="194" t="s">
        <v>285</v>
      </c>
      <c r="F154" s="195" t="s">
        <v>286</v>
      </c>
      <c r="G154" s="196" t="s">
        <v>145</v>
      </c>
      <c r="H154" s="197">
        <v>0.747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43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146</v>
      </c>
      <c r="AT154" s="174" t="s">
        <v>142</v>
      </c>
      <c r="AU154" s="174" t="s">
        <v>90</v>
      </c>
      <c r="AY154" s="14" t="s">
        <v>139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90</v>
      </c>
      <c r="BK154" s="175">
        <f t="shared" si="14"/>
        <v>0</v>
      </c>
      <c r="BL154" s="14" t="s">
        <v>146</v>
      </c>
      <c r="BM154" s="174" t="s">
        <v>287</v>
      </c>
    </row>
    <row r="155" spans="1:65" s="2" customFormat="1" ht="24.2" customHeight="1" x14ac:dyDescent="0.2">
      <c r="A155" s="29"/>
      <c r="B155" s="134"/>
      <c r="C155" s="193" t="s">
        <v>193</v>
      </c>
      <c r="D155" s="193" t="s">
        <v>142</v>
      </c>
      <c r="E155" s="194" t="s">
        <v>167</v>
      </c>
      <c r="F155" s="195" t="s">
        <v>168</v>
      </c>
      <c r="G155" s="196" t="s">
        <v>145</v>
      </c>
      <c r="H155" s="197">
        <v>1.6379999999999999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43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146</v>
      </c>
      <c r="AT155" s="174" t="s">
        <v>142</v>
      </c>
      <c r="AU155" s="174" t="s">
        <v>90</v>
      </c>
      <c r="AY155" s="14" t="s">
        <v>139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90</v>
      </c>
      <c r="BK155" s="175">
        <f t="shared" si="14"/>
        <v>0</v>
      </c>
      <c r="BL155" s="14" t="s">
        <v>146</v>
      </c>
      <c r="BM155" s="174" t="s">
        <v>288</v>
      </c>
    </row>
    <row r="156" spans="1:65" s="2" customFormat="1" ht="16.5" customHeight="1" x14ac:dyDescent="0.2">
      <c r="A156" s="29"/>
      <c r="B156" s="134"/>
      <c r="C156" s="193" t="s">
        <v>199</v>
      </c>
      <c r="D156" s="193" t="s">
        <v>142</v>
      </c>
      <c r="E156" s="194" t="s">
        <v>170</v>
      </c>
      <c r="F156" s="195" t="s">
        <v>171</v>
      </c>
      <c r="G156" s="196" t="s">
        <v>172</v>
      </c>
      <c r="H156" s="197">
        <v>2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43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146</v>
      </c>
      <c r="AT156" s="174" t="s">
        <v>142</v>
      </c>
      <c r="AU156" s="174" t="s">
        <v>90</v>
      </c>
      <c r="AY156" s="14" t="s">
        <v>139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90</v>
      </c>
      <c r="BK156" s="175">
        <f t="shared" si="14"/>
        <v>0</v>
      </c>
      <c r="BL156" s="14" t="s">
        <v>146</v>
      </c>
      <c r="BM156" s="174" t="s">
        <v>289</v>
      </c>
    </row>
    <row r="157" spans="1:65" s="12" customFormat="1" ht="22.9" customHeight="1" x14ac:dyDescent="0.2">
      <c r="B157" s="155"/>
      <c r="C157" s="209"/>
      <c r="D157" s="210" t="s">
        <v>76</v>
      </c>
      <c r="E157" s="211" t="s">
        <v>290</v>
      </c>
      <c r="F157" s="211" t="s">
        <v>291</v>
      </c>
      <c r="G157" s="209"/>
      <c r="H157" s="209"/>
      <c r="I157" s="158"/>
      <c r="J157" s="166">
        <f>BK157</f>
        <v>0</v>
      </c>
      <c r="L157" s="155"/>
      <c r="M157" s="159"/>
      <c r="N157" s="160"/>
      <c r="O157" s="160"/>
      <c r="P157" s="161">
        <f>P158</f>
        <v>0</v>
      </c>
      <c r="Q157" s="160"/>
      <c r="R157" s="161">
        <f>R158</f>
        <v>0</v>
      </c>
      <c r="S157" s="160"/>
      <c r="T157" s="162">
        <f>T158</f>
        <v>0</v>
      </c>
      <c r="AR157" s="156" t="s">
        <v>84</v>
      </c>
      <c r="AT157" s="163" t="s">
        <v>76</v>
      </c>
      <c r="AU157" s="163" t="s">
        <v>84</v>
      </c>
      <c r="AY157" s="156" t="s">
        <v>139</v>
      </c>
      <c r="BK157" s="164">
        <f>BK158</f>
        <v>0</v>
      </c>
    </row>
    <row r="158" spans="1:65" s="2" customFormat="1" ht="24.2" customHeight="1" x14ac:dyDescent="0.2">
      <c r="A158" s="29"/>
      <c r="B158" s="134"/>
      <c r="C158" s="193" t="s">
        <v>203</v>
      </c>
      <c r="D158" s="193" t="s">
        <v>142</v>
      </c>
      <c r="E158" s="194" t="s">
        <v>292</v>
      </c>
      <c r="F158" s="195" t="s">
        <v>293</v>
      </c>
      <c r="G158" s="196" t="s">
        <v>145</v>
      </c>
      <c r="H158" s="197">
        <v>3.7440000000000002</v>
      </c>
      <c r="I158" s="167"/>
      <c r="J158" s="168">
        <f>ROUND(I158*H158,2)</f>
        <v>0</v>
      </c>
      <c r="K158" s="169"/>
      <c r="L158" s="30"/>
      <c r="M158" s="170" t="s">
        <v>1</v>
      </c>
      <c r="N158" s="171" t="s">
        <v>43</v>
      </c>
      <c r="O158" s="58"/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146</v>
      </c>
      <c r="AT158" s="174" t="s">
        <v>142</v>
      </c>
      <c r="AU158" s="174" t="s">
        <v>90</v>
      </c>
      <c r="AY158" s="14" t="s">
        <v>139</v>
      </c>
      <c r="BE158" s="175">
        <f>IF(N158="základná",J158,0)</f>
        <v>0</v>
      </c>
      <c r="BF158" s="175">
        <f>IF(N158="znížená",J158,0)</f>
        <v>0</v>
      </c>
      <c r="BG158" s="175">
        <f>IF(N158="zákl. prenesená",J158,0)</f>
        <v>0</v>
      </c>
      <c r="BH158" s="175">
        <f>IF(N158="zníž. prenesená",J158,0)</f>
        <v>0</v>
      </c>
      <c r="BI158" s="175">
        <f>IF(N158="nulová",J158,0)</f>
        <v>0</v>
      </c>
      <c r="BJ158" s="14" t="s">
        <v>90</v>
      </c>
      <c r="BK158" s="175">
        <f>ROUND(I158*H158,2)</f>
        <v>0</v>
      </c>
      <c r="BL158" s="14" t="s">
        <v>146</v>
      </c>
      <c r="BM158" s="174" t="s">
        <v>294</v>
      </c>
    </row>
    <row r="159" spans="1:65" s="12" customFormat="1" ht="25.9" customHeight="1" x14ac:dyDescent="0.2">
      <c r="B159" s="155"/>
      <c r="C159" s="209"/>
      <c r="D159" s="210" t="s">
        <v>76</v>
      </c>
      <c r="E159" s="212" t="s">
        <v>174</v>
      </c>
      <c r="F159" s="212" t="s">
        <v>175</v>
      </c>
      <c r="G159" s="209"/>
      <c r="H159" s="209"/>
      <c r="I159" s="158"/>
      <c r="J159" s="131">
        <f>BK159</f>
        <v>0</v>
      </c>
      <c r="L159" s="155"/>
      <c r="M159" s="159"/>
      <c r="N159" s="160"/>
      <c r="O159" s="160"/>
      <c r="P159" s="161">
        <f>P160+P166+P179</f>
        <v>0</v>
      </c>
      <c r="Q159" s="160"/>
      <c r="R159" s="161">
        <f>R160+R166+R179</f>
        <v>8.5127047999999998</v>
      </c>
      <c r="S159" s="160"/>
      <c r="T159" s="162">
        <f>T160+T166+T179</f>
        <v>1.72458</v>
      </c>
      <c r="AR159" s="156" t="s">
        <v>90</v>
      </c>
      <c r="AT159" s="163" t="s">
        <v>76</v>
      </c>
      <c r="AU159" s="163" t="s">
        <v>77</v>
      </c>
      <c r="AY159" s="156" t="s">
        <v>139</v>
      </c>
      <c r="BK159" s="164">
        <f>BK160+BK166+BK179</f>
        <v>0</v>
      </c>
    </row>
    <row r="160" spans="1:65" s="12" customFormat="1" ht="22.9" customHeight="1" x14ac:dyDescent="0.2">
      <c r="B160" s="155"/>
      <c r="C160" s="209"/>
      <c r="D160" s="210" t="s">
        <v>76</v>
      </c>
      <c r="E160" s="211" t="s">
        <v>295</v>
      </c>
      <c r="F160" s="211" t="s">
        <v>296</v>
      </c>
      <c r="G160" s="209"/>
      <c r="H160" s="209"/>
      <c r="I160" s="158"/>
      <c r="J160" s="166">
        <f>BK160</f>
        <v>0</v>
      </c>
      <c r="L160" s="155"/>
      <c r="M160" s="159"/>
      <c r="N160" s="160"/>
      <c r="O160" s="160"/>
      <c r="P160" s="161">
        <f>SUM(P161:P165)</f>
        <v>0</v>
      </c>
      <c r="Q160" s="160"/>
      <c r="R160" s="161">
        <f>SUM(R161:R165)</f>
        <v>5.4469999999999998E-2</v>
      </c>
      <c r="S160" s="160"/>
      <c r="T160" s="162">
        <f>SUM(T161:T165)</f>
        <v>8.7000000000000008E-2</v>
      </c>
      <c r="AR160" s="156" t="s">
        <v>90</v>
      </c>
      <c r="AT160" s="163" t="s">
        <v>76</v>
      </c>
      <c r="AU160" s="163" t="s">
        <v>84</v>
      </c>
      <c r="AY160" s="156" t="s">
        <v>139</v>
      </c>
      <c r="BK160" s="164">
        <f>SUM(BK161:BK165)</f>
        <v>0</v>
      </c>
    </row>
    <row r="161" spans="1:65" s="2" customFormat="1" ht="24.2" customHeight="1" x14ac:dyDescent="0.2">
      <c r="A161" s="29"/>
      <c r="B161" s="134"/>
      <c r="C161" s="193" t="s">
        <v>182</v>
      </c>
      <c r="D161" s="193" t="s">
        <v>142</v>
      </c>
      <c r="E161" s="194" t="s">
        <v>297</v>
      </c>
      <c r="F161" s="195" t="s">
        <v>298</v>
      </c>
      <c r="G161" s="196" t="s">
        <v>172</v>
      </c>
      <c r="H161" s="197">
        <v>87</v>
      </c>
      <c r="I161" s="167"/>
      <c r="J161" s="168">
        <f>ROUND(I161*H161,2)</f>
        <v>0</v>
      </c>
      <c r="K161" s="169"/>
      <c r="L161" s="30"/>
      <c r="M161" s="170" t="s">
        <v>1</v>
      </c>
      <c r="N161" s="171" t="s">
        <v>43</v>
      </c>
      <c r="O161" s="58"/>
      <c r="P161" s="172">
        <f>O161*H161</f>
        <v>0</v>
      </c>
      <c r="Q161" s="172">
        <v>0</v>
      </c>
      <c r="R161" s="172">
        <f>Q161*H161</f>
        <v>0</v>
      </c>
      <c r="S161" s="172">
        <v>1E-3</v>
      </c>
      <c r="T161" s="173">
        <f>S161*H161</f>
        <v>8.7000000000000008E-2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182</v>
      </c>
      <c r="AT161" s="174" t="s">
        <v>142</v>
      </c>
      <c r="AU161" s="174" t="s">
        <v>90</v>
      </c>
      <c r="AY161" s="14" t="s">
        <v>139</v>
      </c>
      <c r="BE161" s="175">
        <f>IF(N161="základná",J161,0)</f>
        <v>0</v>
      </c>
      <c r="BF161" s="175">
        <f>IF(N161="znížená",J161,0)</f>
        <v>0</v>
      </c>
      <c r="BG161" s="175">
        <f>IF(N161="zákl. prenesená",J161,0)</f>
        <v>0</v>
      </c>
      <c r="BH161" s="175">
        <f>IF(N161="zníž. prenesená",J161,0)</f>
        <v>0</v>
      </c>
      <c r="BI161" s="175">
        <f>IF(N161="nulová",J161,0)</f>
        <v>0</v>
      </c>
      <c r="BJ161" s="14" t="s">
        <v>90</v>
      </c>
      <c r="BK161" s="175">
        <f>ROUND(I161*H161,2)</f>
        <v>0</v>
      </c>
      <c r="BL161" s="14" t="s">
        <v>182</v>
      </c>
      <c r="BM161" s="174" t="s">
        <v>299</v>
      </c>
    </row>
    <row r="162" spans="1:65" s="2" customFormat="1" ht="16.5" customHeight="1" x14ac:dyDescent="0.2">
      <c r="A162" s="29"/>
      <c r="B162" s="134"/>
      <c r="C162" s="193" t="s">
        <v>210</v>
      </c>
      <c r="D162" s="193" t="s">
        <v>142</v>
      </c>
      <c r="E162" s="194" t="s">
        <v>300</v>
      </c>
      <c r="F162" s="195" t="s">
        <v>301</v>
      </c>
      <c r="G162" s="196" t="s">
        <v>172</v>
      </c>
      <c r="H162" s="197">
        <v>87</v>
      </c>
      <c r="I162" s="167"/>
      <c r="J162" s="168">
        <f>ROUND(I162*H162,2)</f>
        <v>0</v>
      </c>
      <c r="K162" s="169"/>
      <c r="L162" s="30"/>
      <c r="M162" s="170" t="s">
        <v>1</v>
      </c>
      <c r="N162" s="171" t="s">
        <v>43</v>
      </c>
      <c r="O162" s="58"/>
      <c r="P162" s="172">
        <f>O162*H162</f>
        <v>0</v>
      </c>
      <c r="Q162" s="172">
        <v>3.0000000000000001E-5</v>
      </c>
      <c r="R162" s="172">
        <f>Q162*H162</f>
        <v>2.6099999999999999E-3</v>
      </c>
      <c r="S162" s="172">
        <v>0</v>
      </c>
      <c r="T162" s="173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182</v>
      </c>
      <c r="AT162" s="174" t="s">
        <v>142</v>
      </c>
      <c r="AU162" s="174" t="s">
        <v>90</v>
      </c>
      <c r="AY162" s="14" t="s">
        <v>139</v>
      </c>
      <c r="BE162" s="175">
        <f>IF(N162="základná",J162,0)</f>
        <v>0</v>
      </c>
      <c r="BF162" s="175">
        <f>IF(N162="znížená",J162,0)</f>
        <v>0</v>
      </c>
      <c r="BG162" s="175">
        <f>IF(N162="zákl. prenesená",J162,0)</f>
        <v>0</v>
      </c>
      <c r="BH162" s="175">
        <f>IF(N162="zníž. prenesená",J162,0)</f>
        <v>0</v>
      </c>
      <c r="BI162" s="175">
        <f>IF(N162="nulová",J162,0)</f>
        <v>0</v>
      </c>
      <c r="BJ162" s="14" t="s">
        <v>90</v>
      </c>
      <c r="BK162" s="175">
        <f>ROUND(I162*H162,2)</f>
        <v>0</v>
      </c>
      <c r="BL162" s="14" t="s">
        <v>182</v>
      </c>
      <c r="BM162" s="174" t="s">
        <v>302</v>
      </c>
    </row>
    <row r="163" spans="1:65" s="2" customFormat="1" ht="16.5" customHeight="1" x14ac:dyDescent="0.2">
      <c r="A163" s="29"/>
      <c r="B163" s="134"/>
      <c r="C163" s="198" t="s">
        <v>214</v>
      </c>
      <c r="D163" s="198" t="s">
        <v>194</v>
      </c>
      <c r="E163" s="199" t="s">
        <v>303</v>
      </c>
      <c r="F163" s="200" t="s">
        <v>304</v>
      </c>
      <c r="G163" s="201" t="s">
        <v>172</v>
      </c>
      <c r="H163" s="202">
        <v>13</v>
      </c>
      <c r="I163" s="176"/>
      <c r="J163" s="177">
        <f>ROUND(I163*H163,2)</f>
        <v>0</v>
      </c>
      <c r="K163" s="178"/>
      <c r="L163" s="179"/>
      <c r="M163" s="180" t="s">
        <v>1</v>
      </c>
      <c r="N163" s="181" t="s">
        <v>43</v>
      </c>
      <c r="O163" s="58"/>
      <c r="P163" s="172">
        <f>O163*H163</f>
        <v>0</v>
      </c>
      <c r="Q163" s="172">
        <v>4.6000000000000001E-4</v>
      </c>
      <c r="R163" s="172">
        <f>Q163*H163</f>
        <v>5.9800000000000001E-3</v>
      </c>
      <c r="S163" s="172">
        <v>0</v>
      </c>
      <c r="T163" s="173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197</v>
      </c>
      <c r="AT163" s="174" t="s">
        <v>194</v>
      </c>
      <c r="AU163" s="174" t="s">
        <v>90</v>
      </c>
      <c r="AY163" s="14" t="s">
        <v>139</v>
      </c>
      <c r="BE163" s="175">
        <f>IF(N163="základná",J163,0)</f>
        <v>0</v>
      </c>
      <c r="BF163" s="175">
        <f>IF(N163="znížená",J163,0)</f>
        <v>0</v>
      </c>
      <c r="BG163" s="175">
        <f>IF(N163="zákl. prenesená",J163,0)</f>
        <v>0</v>
      </c>
      <c r="BH163" s="175">
        <f>IF(N163="zníž. prenesená",J163,0)</f>
        <v>0</v>
      </c>
      <c r="BI163" s="175">
        <f>IF(N163="nulová",J163,0)</f>
        <v>0</v>
      </c>
      <c r="BJ163" s="14" t="s">
        <v>90</v>
      </c>
      <c r="BK163" s="175">
        <f>ROUND(I163*H163,2)</f>
        <v>0</v>
      </c>
      <c r="BL163" s="14" t="s">
        <v>182</v>
      </c>
      <c r="BM163" s="174" t="s">
        <v>305</v>
      </c>
    </row>
    <row r="164" spans="1:65" s="2" customFormat="1" ht="16.5" customHeight="1" x14ac:dyDescent="0.2">
      <c r="A164" s="29"/>
      <c r="B164" s="134"/>
      <c r="C164" s="198" t="s">
        <v>218</v>
      </c>
      <c r="D164" s="198" t="s">
        <v>194</v>
      </c>
      <c r="E164" s="199" t="s">
        <v>306</v>
      </c>
      <c r="F164" s="200" t="s">
        <v>307</v>
      </c>
      <c r="G164" s="201" t="s">
        <v>172</v>
      </c>
      <c r="H164" s="202">
        <v>74</v>
      </c>
      <c r="I164" s="176"/>
      <c r="J164" s="177">
        <f>ROUND(I164*H164,2)</f>
        <v>0</v>
      </c>
      <c r="K164" s="178"/>
      <c r="L164" s="179"/>
      <c r="M164" s="180" t="s">
        <v>1</v>
      </c>
      <c r="N164" s="181" t="s">
        <v>43</v>
      </c>
      <c r="O164" s="58"/>
      <c r="P164" s="172">
        <f>O164*H164</f>
        <v>0</v>
      </c>
      <c r="Q164" s="172">
        <v>6.2E-4</v>
      </c>
      <c r="R164" s="172">
        <f>Q164*H164</f>
        <v>4.5879999999999997E-2</v>
      </c>
      <c r="S164" s="172">
        <v>0</v>
      </c>
      <c r="T164" s="17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197</v>
      </c>
      <c r="AT164" s="174" t="s">
        <v>194</v>
      </c>
      <c r="AU164" s="174" t="s">
        <v>90</v>
      </c>
      <c r="AY164" s="14" t="s">
        <v>139</v>
      </c>
      <c r="BE164" s="175">
        <f>IF(N164="základná",J164,0)</f>
        <v>0</v>
      </c>
      <c r="BF164" s="175">
        <f>IF(N164="znížená",J164,0)</f>
        <v>0</v>
      </c>
      <c r="BG164" s="175">
        <f>IF(N164="zákl. prenesená",J164,0)</f>
        <v>0</v>
      </c>
      <c r="BH164" s="175">
        <f>IF(N164="zníž. prenesená",J164,0)</f>
        <v>0</v>
      </c>
      <c r="BI164" s="175">
        <f>IF(N164="nulová",J164,0)</f>
        <v>0</v>
      </c>
      <c r="BJ164" s="14" t="s">
        <v>90</v>
      </c>
      <c r="BK164" s="175">
        <f>ROUND(I164*H164,2)</f>
        <v>0</v>
      </c>
      <c r="BL164" s="14" t="s">
        <v>182</v>
      </c>
      <c r="BM164" s="174" t="s">
        <v>308</v>
      </c>
    </row>
    <row r="165" spans="1:65" s="2" customFormat="1" ht="24.2" customHeight="1" x14ac:dyDescent="0.2">
      <c r="A165" s="29"/>
      <c r="B165" s="134"/>
      <c r="C165" s="193" t="s">
        <v>7</v>
      </c>
      <c r="D165" s="193" t="s">
        <v>142</v>
      </c>
      <c r="E165" s="194" t="s">
        <v>309</v>
      </c>
      <c r="F165" s="195" t="s">
        <v>310</v>
      </c>
      <c r="G165" s="196" t="s">
        <v>250</v>
      </c>
      <c r="H165" s="182"/>
      <c r="I165" s="167"/>
      <c r="J165" s="168">
        <f>ROUND(I165*H165,2)</f>
        <v>0</v>
      </c>
      <c r="K165" s="169"/>
      <c r="L165" s="30"/>
      <c r="M165" s="170" t="s">
        <v>1</v>
      </c>
      <c r="N165" s="171" t="s">
        <v>43</v>
      </c>
      <c r="O165" s="58"/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182</v>
      </c>
      <c r="AT165" s="174" t="s">
        <v>142</v>
      </c>
      <c r="AU165" s="174" t="s">
        <v>90</v>
      </c>
      <c r="AY165" s="14" t="s">
        <v>139</v>
      </c>
      <c r="BE165" s="175">
        <f>IF(N165="základná",J165,0)</f>
        <v>0</v>
      </c>
      <c r="BF165" s="175">
        <f>IF(N165="znížená",J165,0)</f>
        <v>0</v>
      </c>
      <c r="BG165" s="175">
        <f>IF(N165="zákl. prenesená",J165,0)</f>
        <v>0</v>
      </c>
      <c r="BH165" s="175">
        <f>IF(N165="zníž. prenesená",J165,0)</f>
        <v>0</v>
      </c>
      <c r="BI165" s="175">
        <f>IF(N165="nulová",J165,0)</f>
        <v>0</v>
      </c>
      <c r="BJ165" s="14" t="s">
        <v>90</v>
      </c>
      <c r="BK165" s="175">
        <f>ROUND(I165*H165,2)</f>
        <v>0</v>
      </c>
      <c r="BL165" s="14" t="s">
        <v>182</v>
      </c>
      <c r="BM165" s="174" t="s">
        <v>311</v>
      </c>
    </row>
    <row r="166" spans="1:65" s="12" customFormat="1" ht="22.9" customHeight="1" x14ac:dyDescent="0.2">
      <c r="B166" s="155"/>
      <c r="D166" s="156" t="s">
        <v>76</v>
      </c>
      <c r="E166" s="165" t="s">
        <v>176</v>
      </c>
      <c r="F166" s="165" t="s">
        <v>177</v>
      </c>
      <c r="I166" s="158"/>
      <c r="J166" s="166">
        <f>BK166</f>
        <v>0</v>
      </c>
      <c r="L166" s="155"/>
      <c r="M166" s="159"/>
      <c r="N166" s="160"/>
      <c r="O166" s="160"/>
      <c r="P166" s="161">
        <f>SUM(P167:P178)</f>
        <v>0</v>
      </c>
      <c r="Q166" s="160"/>
      <c r="R166" s="161">
        <f>SUM(R167:R178)</f>
        <v>8.4192347999999999</v>
      </c>
      <c r="S166" s="160"/>
      <c r="T166" s="162">
        <f>SUM(T167:T178)</f>
        <v>1.63758</v>
      </c>
      <c r="AR166" s="156" t="s">
        <v>90</v>
      </c>
      <c r="AT166" s="163" t="s">
        <v>76</v>
      </c>
      <c r="AU166" s="163" t="s">
        <v>84</v>
      </c>
      <c r="AY166" s="156" t="s">
        <v>139</v>
      </c>
      <c r="BK166" s="164">
        <f>SUM(BK167:BK178)</f>
        <v>0</v>
      </c>
    </row>
    <row r="167" spans="1:65" s="2" customFormat="1" ht="16.5" customHeight="1" x14ac:dyDescent="0.2">
      <c r="A167" s="29"/>
      <c r="B167" s="134"/>
      <c r="C167" s="193" t="s">
        <v>225</v>
      </c>
      <c r="D167" s="193" t="s">
        <v>142</v>
      </c>
      <c r="E167" s="194" t="s">
        <v>207</v>
      </c>
      <c r="F167" s="195" t="s">
        <v>208</v>
      </c>
      <c r="G167" s="196" t="s">
        <v>187</v>
      </c>
      <c r="H167" s="197">
        <v>394.89</v>
      </c>
      <c r="I167" s="167"/>
      <c r="J167" s="168">
        <f t="shared" ref="J167:J178" si="15">ROUND(I167*H167,2)</f>
        <v>0</v>
      </c>
      <c r="K167" s="169"/>
      <c r="L167" s="30"/>
      <c r="M167" s="170" t="s">
        <v>1</v>
      </c>
      <c r="N167" s="171" t="s">
        <v>43</v>
      </c>
      <c r="O167" s="58"/>
      <c r="P167" s="172">
        <f t="shared" ref="P167:P178" si="16">O167*H167</f>
        <v>0</v>
      </c>
      <c r="Q167" s="172">
        <v>0</v>
      </c>
      <c r="R167" s="172">
        <f t="shared" ref="R167:R178" si="17">Q167*H167</f>
        <v>0</v>
      </c>
      <c r="S167" s="172">
        <v>1E-3</v>
      </c>
      <c r="T167" s="173">
        <f t="shared" ref="T167:T178" si="18">S167*H167</f>
        <v>0.39489000000000002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182</v>
      </c>
      <c r="AT167" s="174" t="s">
        <v>142</v>
      </c>
      <c r="AU167" s="174" t="s">
        <v>90</v>
      </c>
      <c r="AY167" s="14" t="s">
        <v>139</v>
      </c>
      <c r="BE167" s="175">
        <f t="shared" ref="BE167:BE178" si="19">IF(N167="základná",J167,0)</f>
        <v>0</v>
      </c>
      <c r="BF167" s="175">
        <f t="shared" ref="BF167:BF178" si="20">IF(N167="znížená",J167,0)</f>
        <v>0</v>
      </c>
      <c r="BG167" s="175">
        <f t="shared" ref="BG167:BG178" si="21">IF(N167="zákl. prenesená",J167,0)</f>
        <v>0</v>
      </c>
      <c r="BH167" s="175">
        <f t="shared" ref="BH167:BH178" si="22">IF(N167="zníž. prenesená",J167,0)</f>
        <v>0</v>
      </c>
      <c r="BI167" s="175">
        <f t="shared" ref="BI167:BI178" si="23">IF(N167="nulová",J167,0)</f>
        <v>0</v>
      </c>
      <c r="BJ167" s="14" t="s">
        <v>90</v>
      </c>
      <c r="BK167" s="175">
        <f t="shared" ref="BK167:BK178" si="24">ROUND(I167*H167,2)</f>
        <v>0</v>
      </c>
      <c r="BL167" s="14" t="s">
        <v>182</v>
      </c>
      <c r="BM167" s="174" t="s">
        <v>312</v>
      </c>
    </row>
    <row r="168" spans="1:65" s="2" customFormat="1" ht="16.5" customHeight="1" x14ac:dyDescent="0.2">
      <c r="A168" s="29"/>
      <c r="B168" s="134"/>
      <c r="C168" s="193" t="s">
        <v>227</v>
      </c>
      <c r="D168" s="193" t="s">
        <v>142</v>
      </c>
      <c r="E168" s="194" t="s">
        <v>211</v>
      </c>
      <c r="F168" s="195" t="s">
        <v>212</v>
      </c>
      <c r="G168" s="196" t="s">
        <v>187</v>
      </c>
      <c r="H168" s="197">
        <v>394.89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43</v>
      </c>
      <c r="O168" s="58"/>
      <c r="P168" s="172">
        <f t="shared" si="16"/>
        <v>0</v>
      </c>
      <c r="Q168" s="172">
        <v>4.0000000000000003E-5</v>
      </c>
      <c r="R168" s="172">
        <f t="shared" si="17"/>
        <v>1.57956E-2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182</v>
      </c>
      <c r="AT168" s="174" t="s">
        <v>142</v>
      </c>
      <c r="AU168" s="174" t="s">
        <v>90</v>
      </c>
      <c r="AY168" s="14" t="s">
        <v>139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90</v>
      </c>
      <c r="BK168" s="175">
        <f t="shared" si="24"/>
        <v>0</v>
      </c>
      <c r="BL168" s="14" t="s">
        <v>182</v>
      </c>
      <c r="BM168" s="174" t="s">
        <v>313</v>
      </c>
    </row>
    <row r="169" spans="1:65" s="2" customFormat="1" ht="16.5" customHeight="1" x14ac:dyDescent="0.2">
      <c r="A169" s="29"/>
      <c r="B169" s="134"/>
      <c r="C169" s="198" t="s">
        <v>231</v>
      </c>
      <c r="D169" s="198" t="s">
        <v>194</v>
      </c>
      <c r="E169" s="199" t="s">
        <v>215</v>
      </c>
      <c r="F169" s="200" t="s">
        <v>216</v>
      </c>
      <c r="G169" s="201" t="s">
        <v>187</v>
      </c>
      <c r="H169" s="202">
        <v>402.78800000000001</v>
      </c>
      <c r="I169" s="176"/>
      <c r="J169" s="177">
        <f t="shared" si="15"/>
        <v>0</v>
      </c>
      <c r="K169" s="178"/>
      <c r="L169" s="179"/>
      <c r="M169" s="180" t="s">
        <v>1</v>
      </c>
      <c r="N169" s="181" t="s">
        <v>43</v>
      </c>
      <c r="O169" s="58"/>
      <c r="P169" s="172">
        <f t="shared" si="16"/>
        <v>0</v>
      </c>
      <c r="Q169" s="172">
        <v>5.0000000000000001E-3</v>
      </c>
      <c r="R169" s="172">
        <f t="shared" si="17"/>
        <v>2.0139400000000003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197</v>
      </c>
      <c r="AT169" s="174" t="s">
        <v>194</v>
      </c>
      <c r="AU169" s="174" t="s">
        <v>90</v>
      </c>
      <c r="AY169" s="14" t="s">
        <v>139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90</v>
      </c>
      <c r="BK169" s="175">
        <f t="shared" si="24"/>
        <v>0</v>
      </c>
      <c r="BL169" s="14" t="s">
        <v>182</v>
      </c>
      <c r="BM169" s="174" t="s">
        <v>314</v>
      </c>
    </row>
    <row r="170" spans="1:65" s="2" customFormat="1" ht="33" customHeight="1" x14ac:dyDescent="0.2">
      <c r="A170" s="29"/>
      <c r="B170" s="134"/>
      <c r="C170" s="193" t="s">
        <v>235</v>
      </c>
      <c r="D170" s="193" t="s">
        <v>142</v>
      </c>
      <c r="E170" s="194" t="s">
        <v>315</v>
      </c>
      <c r="F170" s="195" t="s">
        <v>316</v>
      </c>
      <c r="G170" s="196" t="s">
        <v>181</v>
      </c>
      <c r="H170" s="197">
        <v>414.23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43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3.0000000000000001E-3</v>
      </c>
      <c r="T170" s="173">
        <f t="shared" si="18"/>
        <v>1.2426900000000001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182</v>
      </c>
      <c r="AT170" s="174" t="s">
        <v>142</v>
      </c>
      <c r="AU170" s="174" t="s">
        <v>90</v>
      </c>
      <c r="AY170" s="14" t="s">
        <v>139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90</v>
      </c>
      <c r="BK170" s="175">
        <f t="shared" si="24"/>
        <v>0</v>
      </c>
      <c r="BL170" s="14" t="s">
        <v>182</v>
      </c>
      <c r="BM170" s="174" t="s">
        <v>317</v>
      </c>
    </row>
    <row r="171" spans="1:65" s="2" customFormat="1" ht="24.2" customHeight="1" x14ac:dyDescent="0.2">
      <c r="A171" s="29"/>
      <c r="B171" s="134"/>
      <c r="C171" s="193" t="s">
        <v>239</v>
      </c>
      <c r="D171" s="193" t="s">
        <v>142</v>
      </c>
      <c r="E171" s="194" t="s">
        <v>222</v>
      </c>
      <c r="F171" s="195" t="s">
        <v>223</v>
      </c>
      <c r="G171" s="196" t="s">
        <v>181</v>
      </c>
      <c r="H171" s="197">
        <v>414.23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43</v>
      </c>
      <c r="O171" s="58"/>
      <c r="P171" s="172">
        <f t="shared" si="16"/>
        <v>0</v>
      </c>
      <c r="Q171" s="172">
        <v>2.9999999999999997E-4</v>
      </c>
      <c r="R171" s="172">
        <f t="shared" si="17"/>
        <v>0.12426899999999999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182</v>
      </c>
      <c r="AT171" s="174" t="s">
        <v>142</v>
      </c>
      <c r="AU171" s="174" t="s">
        <v>90</v>
      </c>
      <c r="AY171" s="14" t="s">
        <v>139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90</v>
      </c>
      <c r="BK171" s="175">
        <f t="shared" si="24"/>
        <v>0</v>
      </c>
      <c r="BL171" s="14" t="s">
        <v>182</v>
      </c>
      <c r="BM171" s="174" t="s">
        <v>318</v>
      </c>
    </row>
    <row r="172" spans="1:65" s="2" customFormat="1" ht="16.5" customHeight="1" x14ac:dyDescent="0.2">
      <c r="A172" s="29"/>
      <c r="B172" s="134"/>
      <c r="C172" s="198" t="s">
        <v>243</v>
      </c>
      <c r="D172" s="198" t="s">
        <v>194</v>
      </c>
      <c r="E172" s="199" t="s">
        <v>195</v>
      </c>
      <c r="F172" s="200" t="s">
        <v>196</v>
      </c>
      <c r="G172" s="201" t="s">
        <v>181</v>
      </c>
      <c r="H172" s="202">
        <v>434.94200000000001</v>
      </c>
      <c r="I172" s="176"/>
      <c r="J172" s="177">
        <f t="shared" si="15"/>
        <v>0</v>
      </c>
      <c r="K172" s="178"/>
      <c r="L172" s="179"/>
      <c r="M172" s="180" t="s">
        <v>1</v>
      </c>
      <c r="N172" s="181" t="s">
        <v>43</v>
      </c>
      <c r="O172" s="58"/>
      <c r="P172" s="172">
        <f t="shared" si="16"/>
        <v>0</v>
      </c>
      <c r="Q172" s="172">
        <v>2.8999999999999998E-3</v>
      </c>
      <c r="R172" s="172">
        <f t="shared" si="17"/>
        <v>1.2613318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197</v>
      </c>
      <c r="AT172" s="174" t="s">
        <v>194</v>
      </c>
      <c r="AU172" s="174" t="s">
        <v>90</v>
      </c>
      <c r="AY172" s="14" t="s">
        <v>139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90</v>
      </c>
      <c r="BK172" s="175">
        <f t="shared" si="24"/>
        <v>0</v>
      </c>
      <c r="BL172" s="14" t="s">
        <v>182</v>
      </c>
      <c r="BM172" s="174" t="s">
        <v>319</v>
      </c>
    </row>
    <row r="173" spans="1:65" s="2" customFormat="1" ht="21.75" customHeight="1" x14ac:dyDescent="0.2">
      <c r="A173" s="29"/>
      <c r="B173" s="134"/>
      <c r="C173" s="193" t="s">
        <v>247</v>
      </c>
      <c r="D173" s="193" t="s">
        <v>142</v>
      </c>
      <c r="E173" s="194" t="s">
        <v>228</v>
      </c>
      <c r="F173" s="195" t="s">
        <v>229</v>
      </c>
      <c r="G173" s="196" t="s">
        <v>181</v>
      </c>
      <c r="H173" s="197">
        <v>414.23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43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182</v>
      </c>
      <c r="AT173" s="174" t="s">
        <v>142</v>
      </c>
      <c r="AU173" s="174" t="s">
        <v>90</v>
      </c>
      <c r="AY173" s="14" t="s">
        <v>139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90</v>
      </c>
      <c r="BK173" s="175">
        <f t="shared" si="24"/>
        <v>0</v>
      </c>
      <c r="BL173" s="14" t="s">
        <v>182</v>
      </c>
      <c r="BM173" s="174" t="s">
        <v>320</v>
      </c>
    </row>
    <row r="174" spans="1:65" s="2" customFormat="1" ht="24.2" customHeight="1" x14ac:dyDescent="0.2">
      <c r="A174" s="29"/>
      <c r="B174" s="134"/>
      <c r="C174" s="193" t="s">
        <v>321</v>
      </c>
      <c r="D174" s="193" t="s">
        <v>142</v>
      </c>
      <c r="E174" s="194" t="s">
        <v>232</v>
      </c>
      <c r="F174" s="195" t="s">
        <v>233</v>
      </c>
      <c r="G174" s="196" t="s">
        <v>181</v>
      </c>
      <c r="H174" s="197">
        <v>414.23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43</v>
      </c>
      <c r="O174" s="58"/>
      <c r="P174" s="172">
        <f t="shared" si="16"/>
        <v>0</v>
      </c>
      <c r="Q174" s="172">
        <v>8.0000000000000007E-5</v>
      </c>
      <c r="R174" s="172">
        <f t="shared" si="17"/>
        <v>3.3138400000000005E-2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182</v>
      </c>
      <c r="AT174" s="174" t="s">
        <v>142</v>
      </c>
      <c r="AU174" s="174" t="s">
        <v>90</v>
      </c>
      <c r="AY174" s="14" t="s">
        <v>139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90</v>
      </c>
      <c r="BK174" s="175">
        <f t="shared" si="24"/>
        <v>0</v>
      </c>
      <c r="BL174" s="14" t="s">
        <v>182</v>
      </c>
      <c r="BM174" s="174" t="s">
        <v>322</v>
      </c>
    </row>
    <row r="175" spans="1:65" s="2" customFormat="1" ht="24.2" customHeight="1" x14ac:dyDescent="0.2">
      <c r="A175" s="29"/>
      <c r="B175" s="134"/>
      <c r="C175" s="193" t="s">
        <v>323</v>
      </c>
      <c r="D175" s="193" t="s">
        <v>142</v>
      </c>
      <c r="E175" s="194" t="s">
        <v>236</v>
      </c>
      <c r="F175" s="195" t="s">
        <v>237</v>
      </c>
      <c r="G175" s="196" t="s">
        <v>181</v>
      </c>
      <c r="H175" s="197">
        <v>414.23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43</v>
      </c>
      <c r="O175" s="58"/>
      <c r="P175" s="172">
        <f t="shared" si="16"/>
        <v>0</v>
      </c>
      <c r="Q175" s="172">
        <v>4.4999999999999997E-3</v>
      </c>
      <c r="R175" s="172">
        <f t="shared" si="17"/>
        <v>1.8640349999999999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182</v>
      </c>
      <c r="AT175" s="174" t="s">
        <v>142</v>
      </c>
      <c r="AU175" s="174" t="s">
        <v>90</v>
      </c>
      <c r="AY175" s="14" t="s">
        <v>139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90</v>
      </c>
      <c r="BK175" s="175">
        <f t="shared" si="24"/>
        <v>0</v>
      </c>
      <c r="BL175" s="14" t="s">
        <v>182</v>
      </c>
      <c r="BM175" s="174" t="s">
        <v>324</v>
      </c>
    </row>
    <row r="176" spans="1:65" s="2" customFormat="1" ht="24.2" customHeight="1" x14ac:dyDescent="0.2">
      <c r="A176" s="29"/>
      <c r="B176" s="134"/>
      <c r="C176" s="193" t="s">
        <v>325</v>
      </c>
      <c r="D176" s="193" t="s">
        <v>142</v>
      </c>
      <c r="E176" s="194" t="s">
        <v>240</v>
      </c>
      <c r="F176" s="195" t="s">
        <v>241</v>
      </c>
      <c r="G176" s="196" t="s">
        <v>181</v>
      </c>
      <c r="H176" s="197">
        <v>414.23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43</v>
      </c>
      <c r="O176" s="58"/>
      <c r="P176" s="172">
        <f t="shared" si="16"/>
        <v>0</v>
      </c>
      <c r="Q176" s="172">
        <v>7.4999999999999997E-3</v>
      </c>
      <c r="R176" s="172">
        <f t="shared" si="17"/>
        <v>3.106725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182</v>
      </c>
      <c r="AT176" s="174" t="s">
        <v>142</v>
      </c>
      <c r="AU176" s="174" t="s">
        <v>90</v>
      </c>
      <c r="AY176" s="14" t="s">
        <v>139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90</v>
      </c>
      <c r="BK176" s="175">
        <f t="shared" si="24"/>
        <v>0</v>
      </c>
      <c r="BL176" s="14" t="s">
        <v>182</v>
      </c>
      <c r="BM176" s="174" t="s">
        <v>326</v>
      </c>
    </row>
    <row r="177" spans="1:65" s="2" customFormat="1" ht="24.2" customHeight="1" x14ac:dyDescent="0.2">
      <c r="A177" s="29"/>
      <c r="B177" s="134"/>
      <c r="C177" s="193" t="s">
        <v>327</v>
      </c>
      <c r="D177" s="193" t="s">
        <v>142</v>
      </c>
      <c r="E177" s="194" t="s">
        <v>244</v>
      </c>
      <c r="F177" s="195" t="s">
        <v>245</v>
      </c>
      <c r="G177" s="196" t="s">
        <v>181</v>
      </c>
      <c r="H177" s="197">
        <v>414.23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43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182</v>
      </c>
      <c r="AT177" s="174" t="s">
        <v>142</v>
      </c>
      <c r="AU177" s="174" t="s">
        <v>90</v>
      </c>
      <c r="AY177" s="14" t="s">
        <v>139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90</v>
      </c>
      <c r="BK177" s="175">
        <f t="shared" si="24"/>
        <v>0</v>
      </c>
      <c r="BL177" s="14" t="s">
        <v>182</v>
      </c>
      <c r="BM177" s="174" t="s">
        <v>328</v>
      </c>
    </row>
    <row r="178" spans="1:65" s="2" customFormat="1" ht="24.2" customHeight="1" x14ac:dyDescent="0.2">
      <c r="A178" s="29"/>
      <c r="B178" s="134"/>
      <c r="C178" s="193" t="s">
        <v>197</v>
      </c>
      <c r="D178" s="193" t="s">
        <v>142</v>
      </c>
      <c r="E178" s="194" t="s">
        <v>248</v>
      </c>
      <c r="F178" s="195" t="s">
        <v>249</v>
      </c>
      <c r="G178" s="196" t="s">
        <v>250</v>
      </c>
      <c r="H178" s="182"/>
      <c r="I178" s="167"/>
      <c r="J178" s="168">
        <f t="shared" si="15"/>
        <v>0</v>
      </c>
      <c r="K178" s="169"/>
      <c r="L178" s="30"/>
      <c r="M178" s="170" t="s">
        <v>1</v>
      </c>
      <c r="N178" s="171" t="s">
        <v>43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182</v>
      </c>
      <c r="AT178" s="174" t="s">
        <v>142</v>
      </c>
      <c r="AU178" s="174" t="s">
        <v>90</v>
      </c>
      <c r="AY178" s="14" t="s">
        <v>139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90</v>
      </c>
      <c r="BK178" s="175">
        <f t="shared" si="24"/>
        <v>0</v>
      </c>
      <c r="BL178" s="14" t="s">
        <v>182</v>
      </c>
      <c r="BM178" s="174" t="s">
        <v>329</v>
      </c>
    </row>
    <row r="179" spans="1:65" s="12" customFormat="1" ht="22.9" customHeight="1" x14ac:dyDescent="0.2">
      <c r="B179" s="155"/>
      <c r="D179" s="156" t="s">
        <v>76</v>
      </c>
      <c r="E179" s="165" t="s">
        <v>330</v>
      </c>
      <c r="F179" s="165" t="s">
        <v>331</v>
      </c>
      <c r="I179" s="158"/>
      <c r="J179" s="166">
        <f>BK179</f>
        <v>0</v>
      </c>
      <c r="L179" s="155"/>
      <c r="M179" s="159"/>
      <c r="N179" s="160"/>
      <c r="O179" s="160"/>
      <c r="P179" s="161">
        <f>SUM(P180:P181)</f>
        <v>0</v>
      </c>
      <c r="Q179" s="160"/>
      <c r="R179" s="161">
        <f>SUM(R180:R181)</f>
        <v>3.9E-2</v>
      </c>
      <c r="S179" s="160"/>
      <c r="T179" s="162">
        <f>SUM(T180:T181)</f>
        <v>0</v>
      </c>
      <c r="AR179" s="156" t="s">
        <v>90</v>
      </c>
      <c r="AT179" s="163" t="s">
        <v>76</v>
      </c>
      <c r="AU179" s="163" t="s">
        <v>84</v>
      </c>
      <c r="AY179" s="156" t="s">
        <v>139</v>
      </c>
      <c r="BK179" s="164">
        <f>SUM(BK180:BK181)</f>
        <v>0</v>
      </c>
    </row>
    <row r="180" spans="1:65" s="2" customFormat="1" ht="24.2" customHeight="1" x14ac:dyDescent="0.2">
      <c r="A180" s="29"/>
      <c r="B180" s="134"/>
      <c r="C180" s="193" t="s">
        <v>332</v>
      </c>
      <c r="D180" s="193" t="s">
        <v>142</v>
      </c>
      <c r="E180" s="194" t="s">
        <v>333</v>
      </c>
      <c r="F180" s="195" t="s">
        <v>334</v>
      </c>
      <c r="G180" s="196" t="s">
        <v>172</v>
      </c>
      <c r="H180" s="197">
        <v>300</v>
      </c>
      <c r="I180" s="167"/>
      <c r="J180" s="168">
        <f>ROUND(I180*H180,2)</f>
        <v>0</v>
      </c>
      <c r="K180" s="169"/>
      <c r="L180" s="30"/>
      <c r="M180" s="170" t="s">
        <v>1</v>
      </c>
      <c r="N180" s="171" t="s">
        <v>43</v>
      </c>
      <c r="O180" s="58"/>
      <c r="P180" s="172">
        <f>O180*H180</f>
        <v>0</v>
      </c>
      <c r="Q180" s="172">
        <v>1.2999999999999999E-4</v>
      </c>
      <c r="R180" s="172">
        <f>Q180*H180</f>
        <v>3.9E-2</v>
      </c>
      <c r="S180" s="172">
        <v>0</v>
      </c>
      <c r="T180" s="173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182</v>
      </c>
      <c r="AT180" s="174" t="s">
        <v>142</v>
      </c>
      <c r="AU180" s="174" t="s">
        <v>90</v>
      </c>
      <c r="AY180" s="14" t="s">
        <v>139</v>
      </c>
      <c r="BE180" s="175">
        <f>IF(N180="základná",J180,0)</f>
        <v>0</v>
      </c>
      <c r="BF180" s="175">
        <f>IF(N180="znížená",J180,0)</f>
        <v>0</v>
      </c>
      <c r="BG180" s="175">
        <f>IF(N180="zákl. prenesená",J180,0)</f>
        <v>0</v>
      </c>
      <c r="BH180" s="175">
        <f>IF(N180="zníž. prenesená",J180,0)</f>
        <v>0</v>
      </c>
      <c r="BI180" s="175">
        <f>IF(N180="nulová",J180,0)</f>
        <v>0</v>
      </c>
      <c r="BJ180" s="14" t="s">
        <v>90</v>
      </c>
      <c r="BK180" s="175">
        <f>ROUND(I180*H180,2)</f>
        <v>0</v>
      </c>
      <c r="BL180" s="14" t="s">
        <v>182</v>
      </c>
      <c r="BM180" s="174" t="s">
        <v>335</v>
      </c>
    </row>
    <row r="181" spans="1:65" s="2" customFormat="1" ht="24.2" customHeight="1" x14ac:dyDescent="0.2">
      <c r="A181" s="29"/>
      <c r="B181" s="134"/>
      <c r="C181" s="193" t="s">
        <v>336</v>
      </c>
      <c r="D181" s="193" t="s">
        <v>142</v>
      </c>
      <c r="E181" s="194" t="s">
        <v>337</v>
      </c>
      <c r="F181" s="195" t="s">
        <v>338</v>
      </c>
      <c r="G181" s="196" t="s">
        <v>250</v>
      </c>
      <c r="H181" s="182"/>
      <c r="I181" s="167"/>
      <c r="J181" s="168">
        <f>ROUND(I181*H181,2)</f>
        <v>0</v>
      </c>
      <c r="K181" s="169"/>
      <c r="L181" s="30"/>
      <c r="M181" s="170" t="s">
        <v>1</v>
      </c>
      <c r="N181" s="171" t="s">
        <v>43</v>
      </c>
      <c r="O181" s="58"/>
      <c r="P181" s="172">
        <f>O181*H181</f>
        <v>0</v>
      </c>
      <c r="Q181" s="172">
        <v>0</v>
      </c>
      <c r="R181" s="172">
        <f>Q181*H181</f>
        <v>0</v>
      </c>
      <c r="S181" s="172">
        <v>0</v>
      </c>
      <c r="T181" s="173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182</v>
      </c>
      <c r="AT181" s="174" t="s">
        <v>142</v>
      </c>
      <c r="AU181" s="174" t="s">
        <v>90</v>
      </c>
      <c r="AY181" s="14" t="s">
        <v>139</v>
      </c>
      <c r="BE181" s="175">
        <f>IF(N181="základná",J181,0)</f>
        <v>0</v>
      </c>
      <c r="BF181" s="175">
        <f>IF(N181="znížená",J181,0)</f>
        <v>0</v>
      </c>
      <c r="BG181" s="175">
        <f>IF(N181="zákl. prenesená",J181,0)</f>
        <v>0</v>
      </c>
      <c r="BH181" s="175">
        <f>IF(N181="zníž. prenesená",J181,0)</f>
        <v>0</v>
      </c>
      <c r="BI181" s="175">
        <f>IF(N181="nulová",J181,0)</f>
        <v>0</v>
      </c>
      <c r="BJ181" s="14" t="s">
        <v>90</v>
      </c>
      <c r="BK181" s="175">
        <f>ROUND(I181*H181,2)</f>
        <v>0</v>
      </c>
      <c r="BL181" s="14" t="s">
        <v>182</v>
      </c>
      <c r="BM181" s="174" t="s">
        <v>339</v>
      </c>
    </row>
    <row r="182" spans="1:65" s="2" customFormat="1" ht="49.9" customHeight="1" x14ac:dyDescent="0.2">
      <c r="A182" s="29"/>
      <c r="B182" s="30"/>
      <c r="C182" s="29"/>
      <c r="D182" s="29"/>
      <c r="E182" s="157" t="s">
        <v>252</v>
      </c>
      <c r="F182" s="157" t="s">
        <v>253</v>
      </c>
      <c r="G182" s="29"/>
      <c r="H182" s="29"/>
      <c r="I182" s="29"/>
      <c r="J182" s="131">
        <f t="shared" ref="J182:J187" si="25">BK182</f>
        <v>0</v>
      </c>
      <c r="K182" s="29"/>
      <c r="L182" s="30"/>
      <c r="M182" s="183"/>
      <c r="N182" s="184"/>
      <c r="O182" s="58"/>
      <c r="P182" s="58"/>
      <c r="Q182" s="58"/>
      <c r="R182" s="58"/>
      <c r="S182" s="58"/>
      <c r="T182" s="5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T182" s="14" t="s">
        <v>76</v>
      </c>
      <c r="AU182" s="14" t="s">
        <v>77</v>
      </c>
      <c r="AY182" s="14" t="s">
        <v>254</v>
      </c>
      <c r="BK182" s="175">
        <f>SUM(BK183:BK187)</f>
        <v>0</v>
      </c>
    </row>
    <row r="183" spans="1:65" s="2" customFormat="1" ht="16.350000000000001" customHeight="1" x14ac:dyDescent="0.2">
      <c r="A183" s="29"/>
      <c r="B183" s="30"/>
      <c r="C183" s="203" t="s">
        <v>1</v>
      </c>
      <c r="D183" s="203" t="s">
        <v>142</v>
      </c>
      <c r="E183" s="204" t="s">
        <v>1</v>
      </c>
      <c r="F183" s="205" t="s">
        <v>1</v>
      </c>
      <c r="G183" s="206" t="s">
        <v>1</v>
      </c>
      <c r="H183" s="207"/>
      <c r="I183" s="208"/>
      <c r="J183" s="185">
        <f t="shared" si="25"/>
        <v>0</v>
      </c>
      <c r="K183" s="186"/>
      <c r="L183" s="30"/>
      <c r="M183" s="187" t="s">
        <v>1</v>
      </c>
      <c r="N183" s="188" t="s">
        <v>43</v>
      </c>
      <c r="O183" s="58"/>
      <c r="P183" s="58"/>
      <c r="Q183" s="58"/>
      <c r="R183" s="58"/>
      <c r="S183" s="58"/>
      <c r="T183" s="5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T183" s="14" t="s">
        <v>254</v>
      </c>
      <c r="AU183" s="14" t="s">
        <v>84</v>
      </c>
      <c r="AY183" s="14" t="s">
        <v>254</v>
      </c>
      <c r="BE183" s="175">
        <f>IF(N183="základná",J183,0)</f>
        <v>0</v>
      </c>
      <c r="BF183" s="175">
        <f>IF(N183="znížená",J183,0)</f>
        <v>0</v>
      </c>
      <c r="BG183" s="175">
        <f>IF(N183="zákl. prenesená",J183,0)</f>
        <v>0</v>
      </c>
      <c r="BH183" s="175">
        <f>IF(N183="zníž. prenesená",J183,0)</f>
        <v>0</v>
      </c>
      <c r="BI183" s="175">
        <f>IF(N183="nulová",J183,0)</f>
        <v>0</v>
      </c>
      <c r="BJ183" s="14" t="s">
        <v>90</v>
      </c>
      <c r="BK183" s="175">
        <f>I183*H183</f>
        <v>0</v>
      </c>
    </row>
    <row r="184" spans="1:65" s="2" customFormat="1" ht="16.350000000000001" customHeight="1" x14ac:dyDescent="0.2">
      <c r="A184" s="29"/>
      <c r="B184" s="30"/>
      <c r="C184" s="203" t="s">
        <v>1</v>
      </c>
      <c r="D184" s="203" t="s">
        <v>142</v>
      </c>
      <c r="E184" s="204" t="s">
        <v>1</v>
      </c>
      <c r="F184" s="205" t="s">
        <v>1</v>
      </c>
      <c r="G184" s="206" t="s">
        <v>1</v>
      </c>
      <c r="H184" s="207"/>
      <c r="I184" s="208"/>
      <c r="J184" s="185">
        <f t="shared" si="25"/>
        <v>0</v>
      </c>
      <c r="K184" s="186"/>
      <c r="L184" s="30"/>
      <c r="M184" s="187" t="s">
        <v>1</v>
      </c>
      <c r="N184" s="188" t="s">
        <v>43</v>
      </c>
      <c r="O184" s="58"/>
      <c r="P184" s="58"/>
      <c r="Q184" s="58"/>
      <c r="R184" s="58"/>
      <c r="S184" s="58"/>
      <c r="T184" s="5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4" t="s">
        <v>254</v>
      </c>
      <c r="AU184" s="14" t="s">
        <v>84</v>
      </c>
      <c r="AY184" s="14" t="s">
        <v>254</v>
      </c>
      <c r="BE184" s="175">
        <f>IF(N184="základná",J184,0)</f>
        <v>0</v>
      </c>
      <c r="BF184" s="175">
        <f>IF(N184="znížená",J184,0)</f>
        <v>0</v>
      </c>
      <c r="BG184" s="175">
        <f>IF(N184="zákl. prenesená",J184,0)</f>
        <v>0</v>
      </c>
      <c r="BH184" s="175">
        <f>IF(N184="zníž. prenesená",J184,0)</f>
        <v>0</v>
      </c>
      <c r="BI184" s="175">
        <f>IF(N184="nulová",J184,0)</f>
        <v>0</v>
      </c>
      <c r="BJ184" s="14" t="s">
        <v>90</v>
      </c>
      <c r="BK184" s="175">
        <f>I184*H184</f>
        <v>0</v>
      </c>
    </row>
    <row r="185" spans="1:65" s="2" customFormat="1" ht="16.350000000000001" customHeight="1" x14ac:dyDescent="0.2">
      <c r="A185" s="29"/>
      <c r="B185" s="30"/>
      <c r="C185" s="203" t="s">
        <v>1</v>
      </c>
      <c r="D185" s="203" t="s">
        <v>142</v>
      </c>
      <c r="E185" s="204" t="s">
        <v>1</v>
      </c>
      <c r="F185" s="205" t="s">
        <v>1</v>
      </c>
      <c r="G185" s="206" t="s">
        <v>1</v>
      </c>
      <c r="H185" s="207"/>
      <c r="I185" s="208"/>
      <c r="J185" s="185">
        <f t="shared" si="25"/>
        <v>0</v>
      </c>
      <c r="K185" s="186"/>
      <c r="L185" s="30"/>
      <c r="M185" s="187" t="s">
        <v>1</v>
      </c>
      <c r="N185" s="188" t="s">
        <v>43</v>
      </c>
      <c r="O185" s="58"/>
      <c r="P185" s="58"/>
      <c r="Q185" s="58"/>
      <c r="R185" s="58"/>
      <c r="S185" s="58"/>
      <c r="T185" s="5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T185" s="14" t="s">
        <v>254</v>
      </c>
      <c r="AU185" s="14" t="s">
        <v>84</v>
      </c>
      <c r="AY185" s="14" t="s">
        <v>254</v>
      </c>
      <c r="BE185" s="175">
        <f>IF(N185="základná",J185,0)</f>
        <v>0</v>
      </c>
      <c r="BF185" s="175">
        <f>IF(N185="znížená",J185,0)</f>
        <v>0</v>
      </c>
      <c r="BG185" s="175">
        <f>IF(N185="zákl. prenesená",J185,0)</f>
        <v>0</v>
      </c>
      <c r="BH185" s="175">
        <f>IF(N185="zníž. prenesená",J185,0)</f>
        <v>0</v>
      </c>
      <c r="BI185" s="175">
        <f>IF(N185="nulová",J185,0)</f>
        <v>0</v>
      </c>
      <c r="BJ185" s="14" t="s">
        <v>90</v>
      </c>
      <c r="BK185" s="175">
        <f>I185*H185</f>
        <v>0</v>
      </c>
    </row>
    <row r="186" spans="1:65" s="2" customFormat="1" ht="16.350000000000001" customHeight="1" x14ac:dyDescent="0.2">
      <c r="A186" s="29"/>
      <c r="B186" s="30"/>
      <c r="C186" s="203" t="s">
        <v>1</v>
      </c>
      <c r="D186" s="203" t="s">
        <v>142</v>
      </c>
      <c r="E186" s="204" t="s">
        <v>1</v>
      </c>
      <c r="F186" s="205" t="s">
        <v>1</v>
      </c>
      <c r="G186" s="206" t="s">
        <v>1</v>
      </c>
      <c r="H186" s="207"/>
      <c r="I186" s="208"/>
      <c r="J186" s="185">
        <f t="shared" si="25"/>
        <v>0</v>
      </c>
      <c r="K186" s="186"/>
      <c r="L186" s="30"/>
      <c r="M186" s="187" t="s">
        <v>1</v>
      </c>
      <c r="N186" s="188" t="s">
        <v>43</v>
      </c>
      <c r="O186" s="58"/>
      <c r="P186" s="58"/>
      <c r="Q186" s="58"/>
      <c r="R186" s="58"/>
      <c r="S186" s="58"/>
      <c r="T186" s="5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T186" s="14" t="s">
        <v>254</v>
      </c>
      <c r="AU186" s="14" t="s">
        <v>84</v>
      </c>
      <c r="AY186" s="14" t="s">
        <v>254</v>
      </c>
      <c r="BE186" s="175">
        <f>IF(N186="základná",J186,0)</f>
        <v>0</v>
      </c>
      <c r="BF186" s="175">
        <f>IF(N186="znížená",J186,0)</f>
        <v>0</v>
      </c>
      <c r="BG186" s="175">
        <f>IF(N186="zákl. prenesená",J186,0)</f>
        <v>0</v>
      </c>
      <c r="BH186" s="175">
        <f>IF(N186="zníž. prenesená",J186,0)</f>
        <v>0</v>
      </c>
      <c r="BI186" s="175">
        <f>IF(N186="nulová",J186,0)</f>
        <v>0</v>
      </c>
      <c r="BJ186" s="14" t="s">
        <v>90</v>
      </c>
      <c r="BK186" s="175">
        <f>I186*H186</f>
        <v>0</v>
      </c>
    </row>
    <row r="187" spans="1:65" s="2" customFormat="1" ht="16.350000000000001" customHeight="1" x14ac:dyDescent="0.2">
      <c r="A187" s="29"/>
      <c r="B187" s="30"/>
      <c r="C187" s="203" t="s">
        <v>1</v>
      </c>
      <c r="D187" s="203" t="s">
        <v>142</v>
      </c>
      <c r="E187" s="204" t="s">
        <v>1</v>
      </c>
      <c r="F187" s="205" t="s">
        <v>1</v>
      </c>
      <c r="G187" s="206" t="s">
        <v>1</v>
      </c>
      <c r="H187" s="207"/>
      <c r="I187" s="208"/>
      <c r="J187" s="185">
        <f t="shared" si="25"/>
        <v>0</v>
      </c>
      <c r="K187" s="186"/>
      <c r="L187" s="30"/>
      <c r="M187" s="187" t="s">
        <v>1</v>
      </c>
      <c r="N187" s="188" t="s">
        <v>43</v>
      </c>
      <c r="O187" s="189"/>
      <c r="P187" s="189"/>
      <c r="Q187" s="189"/>
      <c r="R187" s="189"/>
      <c r="S187" s="189"/>
      <c r="T187" s="190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T187" s="14" t="s">
        <v>254</v>
      </c>
      <c r="AU187" s="14" t="s">
        <v>84</v>
      </c>
      <c r="AY187" s="14" t="s">
        <v>254</v>
      </c>
      <c r="BE187" s="175">
        <f>IF(N187="základná",J187,0)</f>
        <v>0</v>
      </c>
      <c r="BF187" s="175">
        <f>IF(N187="znížená",J187,0)</f>
        <v>0</v>
      </c>
      <c r="BG187" s="175">
        <f>IF(N187="zákl. prenesená",J187,0)</f>
        <v>0</v>
      </c>
      <c r="BH187" s="175">
        <f>IF(N187="zníž. prenesená",J187,0)</f>
        <v>0</v>
      </c>
      <c r="BI187" s="175">
        <f>IF(N187="nulová",J187,0)</f>
        <v>0</v>
      </c>
      <c r="BJ187" s="14" t="s">
        <v>90</v>
      </c>
      <c r="BK187" s="175">
        <f>I187*H187</f>
        <v>0</v>
      </c>
    </row>
    <row r="188" spans="1:65" s="2" customFormat="1" ht="6.95" customHeight="1" x14ac:dyDescent="0.2">
      <c r="A188" s="29"/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0"/>
      <c r="M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</sheetData>
  <sheetProtection algorithmName="SHA-512" hashValue="U+ANIrTNbH+r0ngqv4Rim7Ok7u3Hn3rRHIM3OCjcvpkwcu3T2dPqHZajZmQSPidmGgMbDcLLriOVfNBao4JYVQ==" saltValue="mOhkHLKXBX32sYUlvoHAkA==" spinCount="100000" sheet="1" objects="1" scenarios="1"/>
  <autoFilter ref="C138:K187" xr:uid="{00000000-0009-0000-0000-000002000000}"/>
  <mergeCells count="17">
    <mergeCell ref="E9:H9"/>
    <mergeCell ref="E11:H11"/>
    <mergeCell ref="E20:H20"/>
    <mergeCell ref="E29:H29"/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</mergeCells>
  <dataValidations count="2">
    <dataValidation type="list" allowBlank="1" showInputMessage="1" showErrorMessage="1" error="Povolené sú hodnoty K, M." sqref="D183:D188" xr:uid="{00000000-0002-0000-0200-000000000000}">
      <formula1>"K, M"</formula1>
    </dataValidation>
    <dataValidation type="list" allowBlank="1" showInputMessage="1" showErrorMessage="1" error="Povolené sú hodnoty základná, znížená, nulová." sqref="N183:N188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4"/>
  <sheetViews>
    <sheetView showGridLines="0" topLeftCell="A142" workbookViewId="0">
      <selection activeCell="W165" sqref="W16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4" t="s">
        <v>97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 x14ac:dyDescent="0.2">
      <c r="B4" s="17"/>
      <c r="D4" s="18" t="s">
        <v>98</v>
      </c>
      <c r="L4" s="17"/>
      <c r="M4" s="9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64" t="str">
        <f>'Rekapitulácia stavby'!K6</f>
        <v>Výmena podláh na 12 blokoch AD</v>
      </c>
      <c r="F7" s="265"/>
      <c r="G7" s="265"/>
      <c r="H7" s="265"/>
      <c r="L7" s="17"/>
    </row>
    <row r="8" spans="1:46" s="1" customFormat="1" ht="12" customHeight="1" x14ac:dyDescent="0.2">
      <c r="B8" s="17"/>
      <c r="D8" s="24" t="s">
        <v>99</v>
      </c>
      <c r="L8" s="17"/>
    </row>
    <row r="9" spans="1:46" s="2" customFormat="1" ht="16.5" customHeight="1" x14ac:dyDescent="0.2">
      <c r="A9" s="29"/>
      <c r="B9" s="30"/>
      <c r="C9" s="29"/>
      <c r="D9" s="29"/>
      <c r="E9" s="264" t="s">
        <v>100</v>
      </c>
      <c r="F9" s="260"/>
      <c r="G9" s="260"/>
      <c r="H9" s="26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101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37" t="s">
        <v>340</v>
      </c>
      <c r="F11" s="260"/>
      <c r="G11" s="260"/>
      <c r="H11" s="26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25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28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29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61" t="str">
        <f>'Rekapitulácia stavby'!E14</f>
        <v>Vyplň údaj</v>
      </c>
      <c r="F20" s="255"/>
      <c r="G20" s="255"/>
      <c r="H20" s="255"/>
      <c r="I20" s="24" t="s">
        <v>27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31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27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34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27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35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99"/>
      <c r="B29" s="100"/>
      <c r="C29" s="99"/>
      <c r="D29" s="99"/>
      <c r="E29" s="259" t="s">
        <v>1</v>
      </c>
      <c r="F29" s="259"/>
      <c r="G29" s="259"/>
      <c r="H29" s="259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2" t="s">
        <v>103</v>
      </c>
      <c r="E32" s="29"/>
      <c r="F32" s="29"/>
      <c r="G32" s="29"/>
      <c r="H32" s="29"/>
      <c r="I32" s="29"/>
      <c r="J32" s="102">
        <f>J98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3" t="s">
        <v>104</v>
      </c>
      <c r="E33" s="29"/>
      <c r="F33" s="29"/>
      <c r="G33" s="29"/>
      <c r="H33" s="29"/>
      <c r="I33" s="29"/>
      <c r="J33" s="102">
        <f>J108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4" t="s">
        <v>37</v>
      </c>
      <c r="E34" s="29"/>
      <c r="F34" s="29"/>
      <c r="G34" s="29"/>
      <c r="H34" s="29"/>
      <c r="I34" s="29"/>
      <c r="J34" s="71">
        <f>ROUND(J32 + J33,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6"/>
      <c r="E35" s="66"/>
      <c r="F35" s="66"/>
      <c r="G35" s="66"/>
      <c r="H35" s="66"/>
      <c r="I35" s="66"/>
      <c r="J35" s="66"/>
      <c r="K35" s="66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39</v>
      </c>
      <c r="G36" s="29"/>
      <c r="H36" s="29"/>
      <c r="I36" s="33" t="s">
        <v>38</v>
      </c>
      <c r="J36" s="33" t="s">
        <v>40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5" t="s">
        <v>41</v>
      </c>
      <c r="E37" s="35" t="s">
        <v>42</v>
      </c>
      <c r="F37" s="106">
        <f>ROUND((ROUND((SUM(BE108:BE115) + SUM(BE137:BE167)),  2) + SUM(BE169:BE173)), 2)</f>
        <v>0</v>
      </c>
      <c r="G37" s="107"/>
      <c r="H37" s="107"/>
      <c r="I37" s="108">
        <v>0.2</v>
      </c>
      <c r="J37" s="106">
        <f>ROUND((ROUND(((SUM(BE108:BE115) + SUM(BE137:BE167))*I37),  2) + (SUM(BE169:BE173)*I37)), 2)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35" t="s">
        <v>43</v>
      </c>
      <c r="F38" s="106">
        <f>ROUND((ROUND((SUM(BF108:BF115) + SUM(BF137:BF167)),  2) + SUM(BF169:BF173)), 2)</f>
        <v>0</v>
      </c>
      <c r="G38" s="107"/>
      <c r="H38" s="107"/>
      <c r="I38" s="108">
        <v>0.2</v>
      </c>
      <c r="J38" s="106">
        <f>ROUND((ROUND(((SUM(BF108:BF115) + SUM(BF137:BF167))*I38),  2) + (SUM(BF169:BF173)*I38)), 2)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44</v>
      </c>
      <c r="F39" s="109">
        <f>ROUND((ROUND((SUM(BG108:BG115) + SUM(BG137:BG167)),  2) + SUM(BG169:BG173)), 2)</f>
        <v>0</v>
      </c>
      <c r="G39" s="29"/>
      <c r="H39" s="29"/>
      <c r="I39" s="110">
        <v>0.2</v>
      </c>
      <c r="J39" s="109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45</v>
      </c>
      <c r="F40" s="109">
        <f>ROUND((ROUND((SUM(BH108:BH115) + SUM(BH137:BH167)),  2) + SUM(BH169:BH173)), 2)</f>
        <v>0</v>
      </c>
      <c r="G40" s="29"/>
      <c r="H40" s="29"/>
      <c r="I40" s="110">
        <v>0.2</v>
      </c>
      <c r="J40" s="109">
        <f>0</f>
        <v>0</v>
      </c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35" t="s">
        <v>46</v>
      </c>
      <c r="F41" s="106">
        <f>ROUND((ROUND((SUM(BI108:BI115) + SUM(BI137:BI167)),  2) + SUM(BI169:BI173)), 2)</f>
        <v>0</v>
      </c>
      <c r="G41" s="107"/>
      <c r="H41" s="107"/>
      <c r="I41" s="108">
        <v>0</v>
      </c>
      <c r="J41" s="106">
        <f>0</f>
        <v>0</v>
      </c>
      <c r="K41" s="29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1"/>
      <c r="D43" s="112" t="s">
        <v>47</v>
      </c>
      <c r="E43" s="60"/>
      <c r="F43" s="60"/>
      <c r="G43" s="113" t="s">
        <v>48</v>
      </c>
      <c r="H43" s="114" t="s">
        <v>49</v>
      </c>
      <c r="I43" s="60"/>
      <c r="J43" s="115">
        <f>SUM(J34:J41)</f>
        <v>0</v>
      </c>
      <c r="K43" s="116"/>
      <c r="L43" s="42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42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5" t="s">
        <v>52</v>
      </c>
      <c r="E61" s="32"/>
      <c r="F61" s="117" t="s">
        <v>53</v>
      </c>
      <c r="G61" s="45" t="s">
        <v>52</v>
      </c>
      <c r="H61" s="32"/>
      <c r="I61" s="32"/>
      <c r="J61" s="118" t="s">
        <v>53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5" t="s">
        <v>52</v>
      </c>
      <c r="E76" s="32"/>
      <c r="F76" s="117" t="s">
        <v>53</v>
      </c>
      <c r="G76" s="45" t="s">
        <v>52</v>
      </c>
      <c r="H76" s="32"/>
      <c r="I76" s="32"/>
      <c r="J76" s="118" t="s">
        <v>53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64" t="str">
        <f>E7</f>
        <v>Výmena podláh na 12 blokoch AD</v>
      </c>
      <c r="F85" s="265"/>
      <c r="G85" s="265"/>
      <c r="H85" s="26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99</v>
      </c>
      <c r="L86" s="17"/>
    </row>
    <row r="87" spans="1:31" s="2" customFormat="1" ht="16.5" customHeight="1" x14ac:dyDescent="0.2">
      <c r="A87" s="29"/>
      <c r="B87" s="30"/>
      <c r="C87" s="29"/>
      <c r="D87" s="29"/>
      <c r="E87" s="264" t="s">
        <v>100</v>
      </c>
      <c r="F87" s="260"/>
      <c r="G87" s="260"/>
      <c r="H87" s="26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101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37" t="str">
        <f>E11</f>
        <v>M.3 - Izby</v>
      </c>
      <c r="F89" s="260"/>
      <c r="G89" s="260"/>
      <c r="H89" s="26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19</v>
      </c>
      <c r="D91" s="29"/>
      <c r="E91" s="29"/>
      <c r="F91" s="22" t="str">
        <f>F14</f>
        <v>Bratislava</v>
      </c>
      <c r="G91" s="29"/>
      <c r="H91" s="29"/>
      <c r="I91" s="24" t="s">
        <v>21</v>
      </c>
      <c r="J91" s="55" t="str">
        <f>IF(J14="","",J14)</f>
        <v>22. 6. 2022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23</v>
      </c>
      <c r="D93" s="29"/>
      <c r="E93" s="29"/>
      <c r="F93" s="22" t="str">
        <f>E17</f>
        <v>Univerzita Komenského v Bratislave</v>
      </c>
      <c r="G93" s="29"/>
      <c r="H93" s="29"/>
      <c r="I93" s="24" t="s">
        <v>31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29</v>
      </c>
      <c r="D94" s="29"/>
      <c r="E94" s="29"/>
      <c r="F94" s="22" t="str">
        <f>IF(E20="","",E20)</f>
        <v>Vyplň údaj</v>
      </c>
      <c r="G94" s="29"/>
      <c r="H94" s="29"/>
      <c r="I94" s="24" t="s">
        <v>34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9" t="s">
        <v>106</v>
      </c>
      <c r="D96" s="111"/>
      <c r="E96" s="111"/>
      <c r="F96" s="111"/>
      <c r="G96" s="111"/>
      <c r="H96" s="111"/>
      <c r="I96" s="111"/>
      <c r="J96" s="120" t="s">
        <v>107</v>
      </c>
      <c r="K96" s="111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65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65" s="2" customFormat="1" ht="22.9" customHeight="1" x14ac:dyDescent="0.2">
      <c r="A98" s="29"/>
      <c r="B98" s="30"/>
      <c r="C98" s="121" t="s">
        <v>108</v>
      </c>
      <c r="D98" s="29"/>
      <c r="E98" s="29"/>
      <c r="F98" s="29"/>
      <c r="G98" s="29"/>
      <c r="H98" s="29"/>
      <c r="I98" s="29"/>
      <c r="J98" s="71">
        <f>J137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109</v>
      </c>
    </row>
    <row r="99" spans="1:65" s="9" customFormat="1" ht="24.95" customHeight="1" x14ac:dyDescent="0.2">
      <c r="B99" s="122"/>
      <c r="D99" s="123" t="s">
        <v>110</v>
      </c>
      <c r="E99" s="124"/>
      <c r="F99" s="124"/>
      <c r="G99" s="124"/>
      <c r="H99" s="124"/>
      <c r="I99" s="124"/>
      <c r="J99" s="125">
        <f>J138</f>
        <v>0</v>
      </c>
      <c r="L99" s="122"/>
    </row>
    <row r="100" spans="1:65" s="10" customFormat="1" ht="19.899999999999999" customHeight="1" x14ac:dyDescent="0.2">
      <c r="B100" s="126"/>
      <c r="D100" s="127" t="s">
        <v>256</v>
      </c>
      <c r="E100" s="128"/>
      <c r="F100" s="128"/>
      <c r="G100" s="128"/>
      <c r="H100" s="128"/>
      <c r="I100" s="128"/>
      <c r="J100" s="129">
        <f>J139</f>
        <v>0</v>
      </c>
      <c r="L100" s="126"/>
    </row>
    <row r="101" spans="1:65" s="10" customFormat="1" ht="19.899999999999999" customHeight="1" x14ac:dyDescent="0.2">
      <c r="B101" s="126"/>
      <c r="D101" s="127" t="s">
        <v>111</v>
      </c>
      <c r="E101" s="128"/>
      <c r="F101" s="128"/>
      <c r="G101" s="128"/>
      <c r="H101" s="128"/>
      <c r="I101" s="128"/>
      <c r="J101" s="129">
        <f>J141</f>
        <v>0</v>
      </c>
      <c r="L101" s="126"/>
    </row>
    <row r="102" spans="1:65" s="10" customFormat="1" ht="19.899999999999999" customHeight="1" x14ac:dyDescent="0.2">
      <c r="B102" s="126"/>
      <c r="D102" s="127" t="s">
        <v>257</v>
      </c>
      <c r="E102" s="128"/>
      <c r="F102" s="128"/>
      <c r="G102" s="128"/>
      <c r="H102" s="128"/>
      <c r="I102" s="128"/>
      <c r="J102" s="129">
        <f>J150</f>
        <v>0</v>
      </c>
      <c r="L102" s="126"/>
    </row>
    <row r="103" spans="1:65" s="9" customFormat="1" ht="24.95" customHeight="1" x14ac:dyDescent="0.2">
      <c r="B103" s="122"/>
      <c r="D103" s="123" t="s">
        <v>112</v>
      </c>
      <c r="E103" s="124"/>
      <c r="F103" s="124"/>
      <c r="G103" s="124"/>
      <c r="H103" s="124"/>
      <c r="I103" s="124"/>
      <c r="J103" s="125">
        <f>J152</f>
        <v>0</v>
      </c>
      <c r="L103" s="122"/>
    </row>
    <row r="104" spans="1:65" s="10" customFormat="1" ht="19.899999999999999" customHeight="1" x14ac:dyDescent="0.2">
      <c r="B104" s="126"/>
      <c r="D104" s="127" t="s">
        <v>113</v>
      </c>
      <c r="E104" s="128"/>
      <c r="F104" s="128"/>
      <c r="G104" s="128"/>
      <c r="H104" s="128"/>
      <c r="I104" s="128"/>
      <c r="J104" s="129">
        <f>J153</f>
        <v>0</v>
      </c>
      <c r="L104" s="126"/>
    </row>
    <row r="105" spans="1:65" s="9" customFormat="1" ht="21.75" customHeight="1" x14ac:dyDescent="0.2">
      <c r="B105" s="122"/>
      <c r="D105" s="130" t="s">
        <v>114</v>
      </c>
      <c r="J105" s="131">
        <f>J168</f>
        <v>0</v>
      </c>
      <c r="L105" s="122"/>
    </row>
    <row r="106" spans="1:65" s="2" customFormat="1" ht="21.7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 x14ac:dyDescent="0.2">
      <c r="A108" s="29"/>
      <c r="B108" s="30"/>
      <c r="C108" s="121" t="s">
        <v>115</v>
      </c>
      <c r="D108" s="29"/>
      <c r="E108" s="29"/>
      <c r="F108" s="29"/>
      <c r="G108" s="29"/>
      <c r="H108" s="29"/>
      <c r="I108" s="29"/>
      <c r="J108" s="132">
        <f>ROUND(J109 + J110 + J111 + J112 + J113 + J114,2)</f>
        <v>0</v>
      </c>
      <c r="K108" s="29"/>
      <c r="L108" s="42"/>
      <c r="N108" s="133" t="s">
        <v>41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 x14ac:dyDescent="0.2">
      <c r="A109" s="29"/>
      <c r="B109" s="134"/>
      <c r="C109" s="135"/>
      <c r="D109" s="262" t="s">
        <v>116</v>
      </c>
      <c r="E109" s="263"/>
      <c r="F109" s="263"/>
      <c r="G109" s="191"/>
      <c r="H109" s="191"/>
      <c r="I109" s="191"/>
      <c r="J109" s="266">
        <v>0</v>
      </c>
      <c r="K109" s="135"/>
      <c r="L109" s="137"/>
      <c r="M109" s="138"/>
      <c r="N109" s="139" t="s">
        <v>43</v>
      </c>
      <c r="O109" s="138"/>
      <c r="P109" s="138"/>
      <c r="Q109" s="138"/>
      <c r="R109" s="138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40" t="s">
        <v>117</v>
      </c>
      <c r="AZ109" s="138"/>
      <c r="BA109" s="138"/>
      <c r="BB109" s="138"/>
      <c r="BC109" s="138"/>
      <c r="BD109" s="138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90</v>
      </c>
      <c r="BK109" s="138"/>
      <c r="BL109" s="138"/>
      <c r="BM109" s="138"/>
    </row>
    <row r="110" spans="1:65" s="2" customFormat="1" ht="18" customHeight="1" x14ac:dyDescent="0.2">
      <c r="A110" s="29"/>
      <c r="B110" s="134"/>
      <c r="C110" s="135"/>
      <c r="D110" s="262" t="s">
        <v>118</v>
      </c>
      <c r="E110" s="263"/>
      <c r="F110" s="263"/>
      <c r="G110" s="191"/>
      <c r="H110" s="191"/>
      <c r="I110" s="191"/>
      <c r="J110" s="266">
        <v>0</v>
      </c>
      <c r="K110" s="135"/>
      <c r="L110" s="137"/>
      <c r="M110" s="138"/>
      <c r="N110" s="139" t="s">
        <v>43</v>
      </c>
      <c r="O110" s="138"/>
      <c r="P110" s="138"/>
      <c r="Q110" s="138"/>
      <c r="R110" s="138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40" t="s">
        <v>117</v>
      </c>
      <c r="AZ110" s="138"/>
      <c r="BA110" s="138"/>
      <c r="BB110" s="138"/>
      <c r="BC110" s="138"/>
      <c r="BD110" s="138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90</v>
      </c>
      <c r="BK110" s="138"/>
      <c r="BL110" s="138"/>
      <c r="BM110" s="138"/>
    </row>
    <row r="111" spans="1:65" s="2" customFormat="1" ht="18" customHeight="1" x14ac:dyDescent="0.2">
      <c r="A111" s="29"/>
      <c r="B111" s="134"/>
      <c r="C111" s="135"/>
      <c r="D111" s="262" t="s">
        <v>119</v>
      </c>
      <c r="E111" s="263"/>
      <c r="F111" s="263"/>
      <c r="G111" s="191"/>
      <c r="H111" s="191"/>
      <c r="I111" s="191"/>
      <c r="J111" s="266">
        <v>0</v>
      </c>
      <c r="K111" s="135"/>
      <c r="L111" s="137"/>
      <c r="M111" s="138"/>
      <c r="N111" s="139" t="s">
        <v>43</v>
      </c>
      <c r="O111" s="138"/>
      <c r="P111" s="138"/>
      <c r="Q111" s="138"/>
      <c r="R111" s="138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40" t="s">
        <v>117</v>
      </c>
      <c r="AZ111" s="138"/>
      <c r="BA111" s="138"/>
      <c r="BB111" s="138"/>
      <c r="BC111" s="138"/>
      <c r="BD111" s="138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90</v>
      </c>
      <c r="BK111" s="138"/>
      <c r="BL111" s="138"/>
      <c r="BM111" s="138"/>
    </row>
    <row r="112" spans="1:65" s="2" customFormat="1" ht="18" customHeight="1" x14ac:dyDescent="0.2">
      <c r="A112" s="29"/>
      <c r="B112" s="134"/>
      <c r="C112" s="135"/>
      <c r="D112" s="262" t="s">
        <v>120</v>
      </c>
      <c r="E112" s="263"/>
      <c r="F112" s="263"/>
      <c r="G112" s="191"/>
      <c r="H112" s="191"/>
      <c r="I112" s="191"/>
      <c r="J112" s="266">
        <v>0</v>
      </c>
      <c r="K112" s="135"/>
      <c r="L112" s="137"/>
      <c r="M112" s="138"/>
      <c r="N112" s="139" t="s">
        <v>43</v>
      </c>
      <c r="O112" s="138"/>
      <c r="P112" s="138"/>
      <c r="Q112" s="138"/>
      <c r="R112" s="138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40" t="s">
        <v>117</v>
      </c>
      <c r="AZ112" s="138"/>
      <c r="BA112" s="138"/>
      <c r="BB112" s="138"/>
      <c r="BC112" s="138"/>
      <c r="BD112" s="138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90</v>
      </c>
      <c r="BK112" s="138"/>
      <c r="BL112" s="138"/>
      <c r="BM112" s="138"/>
    </row>
    <row r="113" spans="1:65" s="2" customFormat="1" ht="18" customHeight="1" x14ac:dyDescent="0.2">
      <c r="A113" s="29"/>
      <c r="B113" s="134"/>
      <c r="C113" s="135"/>
      <c r="D113" s="262" t="s">
        <v>121</v>
      </c>
      <c r="E113" s="263"/>
      <c r="F113" s="263"/>
      <c r="G113" s="191"/>
      <c r="H113" s="191"/>
      <c r="I113" s="191"/>
      <c r="J113" s="266">
        <v>0</v>
      </c>
      <c r="K113" s="135"/>
      <c r="L113" s="137"/>
      <c r="M113" s="138"/>
      <c r="N113" s="139" t="s">
        <v>43</v>
      </c>
      <c r="O113" s="138"/>
      <c r="P113" s="138"/>
      <c r="Q113" s="138"/>
      <c r="R113" s="138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40" t="s">
        <v>117</v>
      </c>
      <c r="AZ113" s="138"/>
      <c r="BA113" s="138"/>
      <c r="BB113" s="138"/>
      <c r="BC113" s="138"/>
      <c r="BD113" s="138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90</v>
      </c>
      <c r="BK113" s="138"/>
      <c r="BL113" s="138"/>
      <c r="BM113" s="138"/>
    </row>
    <row r="114" spans="1:65" s="2" customFormat="1" ht="18" customHeight="1" x14ac:dyDescent="0.2">
      <c r="A114" s="29"/>
      <c r="B114" s="134"/>
      <c r="C114" s="135"/>
      <c r="D114" s="213" t="s">
        <v>122</v>
      </c>
      <c r="E114" s="191"/>
      <c r="F114" s="191"/>
      <c r="G114" s="191"/>
      <c r="H114" s="191"/>
      <c r="I114" s="191"/>
      <c r="J114" s="266">
        <f>ROUND(J32*T114,2)</f>
        <v>0</v>
      </c>
      <c r="K114" s="135"/>
      <c r="L114" s="137"/>
      <c r="M114" s="138"/>
      <c r="N114" s="139" t="s">
        <v>43</v>
      </c>
      <c r="O114" s="138"/>
      <c r="P114" s="138"/>
      <c r="Q114" s="138"/>
      <c r="R114" s="138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40" t="s">
        <v>123</v>
      </c>
      <c r="AZ114" s="138"/>
      <c r="BA114" s="138"/>
      <c r="BB114" s="138"/>
      <c r="BC114" s="138"/>
      <c r="BD114" s="138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90</v>
      </c>
      <c r="BK114" s="138"/>
      <c r="BL114" s="138"/>
      <c r="BM114" s="138"/>
    </row>
    <row r="115" spans="1:65" s="2" customForma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 x14ac:dyDescent="0.2">
      <c r="A116" s="29"/>
      <c r="B116" s="30"/>
      <c r="C116" s="142" t="s">
        <v>124</v>
      </c>
      <c r="D116" s="111"/>
      <c r="E116" s="111"/>
      <c r="F116" s="111"/>
      <c r="G116" s="111"/>
      <c r="H116" s="111"/>
      <c r="I116" s="111"/>
      <c r="J116" s="143">
        <f>ROUND(J98+J108,2)</f>
        <v>0</v>
      </c>
      <c r="K116" s="111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 x14ac:dyDescent="0.2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 x14ac:dyDescent="0.2">
      <c r="A122" s="29"/>
      <c r="B122" s="30"/>
      <c r="C122" s="18" t="s">
        <v>125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 x14ac:dyDescent="0.2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 x14ac:dyDescent="0.2">
      <c r="A125" s="29"/>
      <c r="B125" s="30"/>
      <c r="C125" s="29"/>
      <c r="D125" s="29"/>
      <c r="E125" s="264" t="str">
        <f>E7</f>
        <v>Výmena podláh na 12 blokoch AD</v>
      </c>
      <c r="F125" s="265"/>
      <c r="G125" s="265"/>
      <c r="H125" s="265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1" customFormat="1" ht="12" customHeight="1" x14ac:dyDescent="0.2">
      <c r="B126" s="17"/>
      <c r="C126" s="24" t="s">
        <v>99</v>
      </c>
      <c r="L126" s="17"/>
    </row>
    <row r="127" spans="1:65" s="2" customFormat="1" ht="16.5" customHeight="1" x14ac:dyDescent="0.2">
      <c r="A127" s="29"/>
      <c r="B127" s="30"/>
      <c r="C127" s="29"/>
      <c r="D127" s="29"/>
      <c r="E127" s="264" t="s">
        <v>100</v>
      </c>
      <c r="F127" s="260"/>
      <c r="G127" s="260"/>
      <c r="H127" s="260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 x14ac:dyDescent="0.2">
      <c r="A128" s="29"/>
      <c r="B128" s="30"/>
      <c r="C128" s="24" t="s">
        <v>101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 x14ac:dyDescent="0.2">
      <c r="A129" s="29"/>
      <c r="B129" s="30"/>
      <c r="C129" s="29"/>
      <c r="D129" s="29"/>
      <c r="E129" s="237" t="str">
        <f>E11</f>
        <v>M.3 - Izby</v>
      </c>
      <c r="F129" s="260"/>
      <c r="G129" s="260"/>
      <c r="H129" s="260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 x14ac:dyDescent="0.2">
      <c r="A131" s="29"/>
      <c r="B131" s="30"/>
      <c r="C131" s="24" t="s">
        <v>19</v>
      </c>
      <c r="D131" s="29"/>
      <c r="E131" s="29"/>
      <c r="F131" s="22" t="str">
        <f>F14</f>
        <v>Bratislava</v>
      </c>
      <c r="G131" s="29"/>
      <c r="H131" s="29"/>
      <c r="I131" s="24" t="s">
        <v>21</v>
      </c>
      <c r="J131" s="55" t="str">
        <f>IF(J14="","",J14)</f>
        <v>22. 6. 2022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 x14ac:dyDescent="0.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 x14ac:dyDescent="0.2">
      <c r="A133" s="29"/>
      <c r="B133" s="30"/>
      <c r="C133" s="24" t="s">
        <v>23</v>
      </c>
      <c r="D133" s="29"/>
      <c r="E133" s="29"/>
      <c r="F133" s="22" t="str">
        <f>E17</f>
        <v>Univerzita Komenského v Bratislave</v>
      </c>
      <c r="G133" s="29"/>
      <c r="H133" s="29"/>
      <c r="I133" s="24" t="s">
        <v>31</v>
      </c>
      <c r="J133" s="27" t="str">
        <f>E23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 x14ac:dyDescent="0.2">
      <c r="A134" s="29"/>
      <c r="B134" s="30"/>
      <c r="C134" s="24" t="s">
        <v>29</v>
      </c>
      <c r="D134" s="29"/>
      <c r="E134" s="29"/>
      <c r="F134" s="22" t="str">
        <f>IF(E20="","",E20)</f>
        <v>Vyplň údaj</v>
      </c>
      <c r="G134" s="29"/>
      <c r="H134" s="29"/>
      <c r="I134" s="24" t="s">
        <v>34</v>
      </c>
      <c r="J134" s="27" t="str">
        <f>E26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 x14ac:dyDescent="0.2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 x14ac:dyDescent="0.2">
      <c r="A136" s="144"/>
      <c r="B136" s="145"/>
      <c r="C136" s="146" t="s">
        <v>126</v>
      </c>
      <c r="D136" s="147" t="s">
        <v>62</v>
      </c>
      <c r="E136" s="147" t="s">
        <v>58</v>
      </c>
      <c r="F136" s="147" t="s">
        <v>59</v>
      </c>
      <c r="G136" s="147" t="s">
        <v>127</v>
      </c>
      <c r="H136" s="147" t="s">
        <v>128</v>
      </c>
      <c r="I136" s="147" t="s">
        <v>129</v>
      </c>
      <c r="J136" s="148" t="s">
        <v>107</v>
      </c>
      <c r="K136" s="149" t="s">
        <v>130</v>
      </c>
      <c r="L136" s="150"/>
      <c r="M136" s="62" t="s">
        <v>1</v>
      </c>
      <c r="N136" s="63" t="s">
        <v>41</v>
      </c>
      <c r="O136" s="63" t="s">
        <v>131</v>
      </c>
      <c r="P136" s="63" t="s">
        <v>132</v>
      </c>
      <c r="Q136" s="63" t="s">
        <v>133</v>
      </c>
      <c r="R136" s="63" t="s">
        <v>134</v>
      </c>
      <c r="S136" s="63" t="s">
        <v>135</v>
      </c>
      <c r="T136" s="64" t="s">
        <v>136</v>
      </c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</row>
    <row r="137" spans="1:65" s="2" customFormat="1" ht="22.9" customHeight="1" x14ac:dyDescent="0.25">
      <c r="A137" s="29"/>
      <c r="B137" s="30"/>
      <c r="C137" s="69" t="s">
        <v>103</v>
      </c>
      <c r="D137" s="29"/>
      <c r="E137" s="29"/>
      <c r="F137" s="29"/>
      <c r="G137" s="29"/>
      <c r="H137" s="29"/>
      <c r="I137" s="29"/>
      <c r="J137" s="151">
        <f>BK137</f>
        <v>0</v>
      </c>
      <c r="K137" s="29"/>
      <c r="L137" s="30"/>
      <c r="M137" s="65"/>
      <c r="N137" s="56"/>
      <c r="O137" s="66"/>
      <c r="P137" s="152">
        <f>P138+P152+P168</f>
        <v>0</v>
      </c>
      <c r="Q137" s="66"/>
      <c r="R137" s="152">
        <f>R138+R152+R168</f>
        <v>16.956599999999998</v>
      </c>
      <c r="S137" s="66"/>
      <c r="T137" s="153">
        <f>T138+T152+T168</f>
        <v>3.1190000000000002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76</v>
      </c>
      <c r="AU137" s="14" t="s">
        <v>109</v>
      </c>
      <c r="BK137" s="154">
        <f>BK138+BK152+BK168</f>
        <v>0</v>
      </c>
    </row>
    <row r="138" spans="1:65" s="12" customFormat="1" ht="25.9" customHeight="1" x14ac:dyDescent="0.2">
      <c r="B138" s="155"/>
      <c r="D138" s="156" t="s">
        <v>76</v>
      </c>
      <c r="E138" s="157" t="s">
        <v>137</v>
      </c>
      <c r="F138" s="157" t="s">
        <v>138</v>
      </c>
      <c r="I138" s="158"/>
      <c r="J138" s="131">
        <f>BK138</f>
        <v>0</v>
      </c>
      <c r="L138" s="155"/>
      <c r="M138" s="159"/>
      <c r="N138" s="160"/>
      <c r="O138" s="160"/>
      <c r="P138" s="161">
        <f>P139+P141+P150</f>
        <v>0</v>
      </c>
      <c r="Q138" s="160"/>
      <c r="R138" s="161">
        <f>R139+R141+R150</f>
        <v>0.91199999999999992</v>
      </c>
      <c r="S138" s="160"/>
      <c r="T138" s="162">
        <f>T139+T141+T150</f>
        <v>0</v>
      </c>
      <c r="AR138" s="156" t="s">
        <v>84</v>
      </c>
      <c r="AT138" s="163" t="s">
        <v>76</v>
      </c>
      <c r="AU138" s="163" t="s">
        <v>77</v>
      </c>
      <c r="AY138" s="156" t="s">
        <v>139</v>
      </c>
      <c r="BK138" s="164">
        <f>BK139+BK141+BK150</f>
        <v>0</v>
      </c>
    </row>
    <row r="139" spans="1:65" s="12" customFormat="1" ht="22.9" customHeight="1" x14ac:dyDescent="0.2">
      <c r="B139" s="155"/>
      <c r="D139" s="156" t="s">
        <v>76</v>
      </c>
      <c r="E139" s="165" t="s">
        <v>162</v>
      </c>
      <c r="F139" s="165" t="s">
        <v>260</v>
      </c>
      <c r="I139" s="158"/>
      <c r="J139" s="166">
        <f>BK139</f>
        <v>0</v>
      </c>
      <c r="L139" s="155"/>
      <c r="M139" s="159"/>
      <c r="N139" s="160"/>
      <c r="O139" s="160"/>
      <c r="P139" s="161">
        <f>P140</f>
        <v>0</v>
      </c>
      <c r="Q139" s="160"/>
      <c r="R139" s="161">
        <f>R140</f>
        <v>0.91199999999999992</v>
      </c>
      <c r="S139" s="160"/>
      <c r="T139" s="162">
        <f>T140</f>
        <v>0</v>
      </c>
      <c r="AR139" s="156" t="s">
        <v>84</v>
      </c>
      <c r="AT139" s="163" t="s">
        <v>76</v>
      </c>
      <c r="AU139" s="163" t="s">
        <v>84</v>
      </c>
      <c r="AY139" s="156" t="s">
        <v>139</v>
      </c>
      <c r="BK139" s="164">
        <f>BK140</f>
        <v>0</v>
      </c>
    </row>
    <row r="140" spans="1:65" s="2" customFormat="1" ht="33" customHeight="1" x14ac:dyDescent="0.2">
      <c r="A140" s="29"/>
      <c r="B140" s="134"/>
      <c r="C140" s="193" t="s">
        <v>84</v>
      </c>
      <c r="D140" s="193" t="s">
        <v>142</v>
      </c>
      <c r="E140" s="194" t="s">
        <v>341</v>
      </c>
      <c r="F140" s="195" t="s">
        <v>342</v>
      </c>
      <c r="G140" s="196" t="s">
        <v>181</v>
      </c>
      <c r="H140" s="197">
        <v>96</v>
      </c>
      <c r="I140" s="167"/>
      <c r="J140" s="168">
        <f>ROUND(I140*H140,2)</f>
        <v>0</v>
      </c>
      <c r="K140" s="169"/>
      <c r="L140" s="30"/>
      <c r="M140" s="170" t="s">
        <v>1</v>
      </c>
      <c r="N140" s="171" t="s">
        <v>43</v>
      </c>
      <c r="O140" s="58"/>
      <c r="P140" s="172">
        <f>O140*H140</f>
        <v>0</v>
      </c>
      <c r="Q140" s="172">
        <v>9.4999999999999998E-3</v>
      </c>
      <c r="R140" s="172">
        <f>Q140*H140</f>
        <v>0.91199999999999992</v>
      </c>
      <c r="S140" s="172">
        <v>0</v>
      </c>
      <c r="T140" s="17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146</v>
      </c>
      <c r="AT140" s="174" t="s">
        <v>142</v>
      </c>
      <c r="AU140" s="174" t="s">
        <v>90</v>
      </c>
      <c r="AY140" s="14" t="s">
        <v>139</v>
      </c>
      <c r="BE140" s="175">
        <f>IF(N140="základná",J140,0)</f>
        <v>0</v>
      </c>
      <c r="BF140" s="175">
        <f>IF(N140="znížená",J140,0)</f>
        <v>0</v>
      </c>
      <c r="BG140" s="175">
        <f>IF(N140="zákl. prenesená",J140,0)</f>
        <v>0</v>
      </c>
      <c r="BH140" s="175">
        <f>IF(N140="zníž. prenesená",J140,0)</f>
        <v>0</v>
      </c>
      <c r="BI140" s="175">
        <f>IF(N140="nulová",J140,0)</f>
        <v>0</v>
      </c>
      <c r="BJ140" s="14" t="s">
        <v>90</v>
      </c>
      <c r="BK140" s="175">
        <f>ROUND(I140*H140,2)</f>
        <v>0</v>
      </c>
      <c r="BL140" s="14" t="s">
        <v>146</v>
      </c>
      <c r="BM140" s="174" t="s">
        <v>343</v>
      </c>
    </row>
    <row r="141" spans="1:65" s="12" customFormat="1" ht="22.9" customHeight="1" x14ac:dyDescent="0.2">
      <c r="B141" s="155"/>
      <c r="C141" s="209"/>
      <c r="D141" s="210" t="s">
        <v>76</v>
      </c>
      <c r="E141" s="211" t="s">
        <v>140</v>
      </c>
      <c r="F141" s="211" t="s">
        <v>141</v>
      </c>
      <c r="G141" s="209"/>
      <c r="H141" s="209"/>
      <c r="I141" s="158"/>
      <c r="J141" s="166">
        <f>BK141</f>
        <v>0</v>
      </c>
      <c r="L141" s="155"/>
      <c r="M141" s="159"/>
      <c r="N141" s="160"/>
      <c r="O141" s="160"/>
      <c r="P141" s="161">
        <f>SUM(P142:P149)</f>
        <v>0</v>
      </c>
      <c r="Q141" s="160"/>
      <c r="R141" s="161">
        <f>SUM(R142:R149)</f>
        <v>0</v>
      </c>
      <c r="S141" s="160"/>
      <c r="T141" s="162">
        <f>SUM(T142:T149)</f>
        <v>0</v>
      </c>
      <c r="AR141" s="156" t="s">
        <v>84</v>
      </c>
      <c r="AT141" s="163" t="s">
        <v>76</v>
      </c>
      <c r="AU141" s="163" t="s">
        <v>84</v>
      </c>
      <c r="AY141" s="156" t="s">
        <v>139</v>
      </c>
      <c r="BK141" s="164">
        <f>SUM(BK142:BK149)</f>
        <v>0</v>
      </c>
    </row>
    <row r="142" spans="1:65" s="2" customFormat="1" ht="21.75" customHeight="1" x14ac:dyDescent="0.2">
      <c r="A142" s="29"/>
      <c r="B142" s="134"/>
      <c r="C142" s="193" t="s">
        <v>90</v>
      </c>
      <c r="D142" s="193" t="s">
        <v>142</v>
      </c>
      <c r="E142" s="194" t="s">
        <v>143</v>
      </c>
      <c r="F142" s="195" t="s">
        <v>144</v>
      </c>
      <c r="G142" s="196" t="s">
        <v>145</v>
      </c>
      <c r="H142" s="197">
        <v>4.5199999999999996</v>
      </c>
      <c r="I142" s="167"/>
      <c r="J142" s="168">
        <f t="shared" ref="J142:J149" si="5">ROUND(I142*H142,2)</f>
        <v>0</v>
      </c>
      <c r="K142" s="169"/>
      <c r="L142" s="30"/>
      <c r="M142" s="170" t="s">
        <v>1</v>
      </c>
      <c r="N142" s="171" t="s">
        <v>43</v>
      </c>
      <c r="O142" s="58"/>
      <c r="P142" s="172">
        <f t="shared" ref="P142:P149" si="6">O142*H142</f>
        <v>0</v>
      </c>
      <c r="Q142" s="172">
        <v>0</v>
      </c>
      <c r="R142" s="172">
        <f t="shared" ref="R142:R149" si="7">Q142*H142</f>
        <v>0</v>
      </c>
      <c r="S142" s="172">
        <v>0</v>
      </c>
      <c r="T142" s="173">
        <f t="shared" ref="T142:T149" si="8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146</v>
      </c>
      <c r="AT142" s="174" t="s">
        <v>142</v>
      </c>
      <c r="AU142" s="174" t="s">
        <v>90</v>
      </c>
      <c r="AY142" s="14" t="s">
        <v>139</v>
      </c>
      <c r="BE142" s="175">
        <f t="shared" ref="BE142:BE149" si="9">IF(N142="základná",J142,0)</f>
        <v>0</v>
      </c>
      <c r="BF142" s="175">
        <f t="shared" ref="BF142:BF149" si="10">IF(N142="znížená",J142,0)</f>
        <v>0</v>
      </c>
      <c r="BG142" s="175">
        <f t="shared" ref="BG142:BG149" si="11">IF(N142="zákl. prenesená",J142,0)</f>
        <v>0</v>
      </c>
      <c r="BH142" s="175">
        <f t="shared" ref="BH142:BH149" si="12">IF(N142="zníž. prenesená",J142,0)</f>
        <v>0</v>
      </c>
      <c r="BI142" s="175">
        <f t="shared" ref="BI142:BI149" si="13">IF(N142="nulová",J142,0)</f>
        <v>0</v>
      </c>
      <c r="BJ142" s="14" t="s">
        <v>90</v>
      </c>
      <c r="BK142" s="175">
        <f t="shared" ref="BK142:BK149" si="14">ROUND(I142*H142,2)</f>
        <v>0</v>
      </c>
      <c r="BL142" s="14" t="s">
        <v>146</v>
      </c>
      <c r="BM142" s="174" t="s">
        <v>344</v>
      </c>
    </row>
    <row r="143" spans="1:65" s="2" customFormat="1" ht="16.5" customHeight="1" x14ac:dyDescent="0.2">
      <c r="A143" s="29"/>
      <c r="B143" s="134"/>
      <c r="C143" s="193" t="s">
        <v>151</v>
      </c>
      <c r="D143" s="193" t="s">
        <v>142</v>
      </c>
      <c r="E143" s="194" t="s">
        <v>148</v>
      </c>
      <c r="F143" s="195" t="s">
        <v>149</v>
      </c>
      <c r="G143" s="196" t="s">
        <v>145</v>
      </c>
      <c r="H143" s="197">
        <v>13.56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43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146</v>
      </c>
      <c r="AT143" s="174" t="s">
        <v>142</v>
      </c>
      <c r="AU143" s="174" t="s">
        <v>90</v>
      </c>
      <c r="AY143" s="14" t="s">
        <v>139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90</v>
      </c>
      <c r="BK143" s="175">
        <f t="shared" si="14"/>
        <v>0</v>
      </c>
      <c r="BL143" s="14" t="s">
        <v>146</v>
      </c>
      <c r="BM143" s="174" t="s">
        <v>345</v>
      </c>
    </row>
    <row r="144" spans="1:65" s="2" customFormat="1" ht="21.75" customHeight="1" x14ac:dyDescent="0.2">
      <c r="A144" s="29"/>
      <c r="B144" s="134"/>
      <c r="C144" s="193" t="s">
        <v>146</v>
      </c>
      <c r="D144" s="193" t="s">
        <v>142</v>
      </c>
      <c r="E144" s="194" t="s">
        <v>152</v>
      </c>
      <c r="F144" s="195" t="s">
        <v>153</v>
      </c>
      <c r="G144" s="196" t="s">
        <v>145</v>
      </c>
      <c r="H144" s="197">
        <v>4.5199999999999996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43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146</v>
      </c>
      <c r="AT144" s="174" t="s">
        <v>142</v>
      </c>
      <c r="AU144" s="174" t="s">
        <v>90</v>
      </c>
      <c r="AY144" s="14" t="s">
        <v>139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90</v>
      </c>
      <c r="BK144" s="175">
        <f t="shared" si="14"/>
        <v>0</v>
      </c>
      <c r="BL144" s="14" t="s">
        <v>146</v>
      </c>
      <c r="BM144" s="174" t="s">
        <v>346</v>
      </c>
    </row>
    <row r="145" spans="1:65" s="2" customFormat="1" ht="24.2" customHeight="1" x14ac:dyDescent="0.2">
      <c r="A145" s="29"/>
      <c r="B145" s="134"/>
      <c r="C145" s="193" t="s">
        <v>158</v>
      </c>
      <c r="D145" s="193" t="s">
        <v>142</v>
      </c>
      <c r="E145" s="194" t="s">
        <v>155</v>
      </c>
      <c r="F145" s="195" t="s">
        <v>156</v>
      </c>
      <c r="G145" s="196" t="s">
        <v>145</v>
      </c>
      <c r="H145" s="197">
        <v>108.48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43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146</v>
      </c>
      <c r="AT145" s="174" t="s">
        <v>142</v>
      </c>
      <c r="AU145" s="174" t="s">
        <v>90</v>
      </c>
      <c r="AY145" s="14" t="s">
        <v>139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90</v>
      </c>
      <c r="BK145" s="175">
        <f t="shared" si="14"/>
        <v>0</v>
      </c>
      <c r="BL145" s="14" t="s">
        <v>146</v>
      </c>
      <c r="BM145" s="174" t="s">
        <v>347</v>
      </c>
    </row>
    <row r="146" spans="1:65" s="2" customFormat="1" ht="24.2" customHeight="1" x14ac:dyDescent="0.2">
      <c r="A146" s="29"/>
      <c r="B146" s="134"/>
      <c r="C146" s="193" t="s">
        <v>162</v>
      </c>
      <c r="D146" s="193" t="s">
        <v>142</v>
      </c>
      <c r="E146" s="194" t="s">
        <v>159</v>
      </c>
      <c r="F146" s="195" t="s">
        <v>160</v>
      </c>
      <c r="G146" s="196" t="s">
        <v>145</v>
      </c>
      <c r="H146" s="197">
        <v>4.5199999999999996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43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146</v>
      </c>
      <c r="AT146" s="174" t="s">
        <v>142</v>
      </c>
      <c r="AU146" s="174" t="s">
        <v>90</v>
      </c>
      <c r="AY146" s="14" t="s">
        <v>139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90</v>
      </c>
      <c r="BK146" s="175">
        <f t="shared" si="14"/>
        <v>0</v>
      </c>
      <c r="BL146" s="14" t="s">
        <v>146</v>
      </c>
      <c r="BM146" s="174" t="s">
        <v>348</v>
      </c>
    </row>
    <row r="147" spans="1:65" s="2" customFormat="1" ht="24.2" customHeight="1" x14ac:dyDescent="0.2">
      <c r="A147" s="29"/>
      <c r="B147" s="134"/>
      <c r="C147" s="193" t="s">
        <v>279</v>
      </c>
      <c r="D147" s="193" t="s">
        <v>142</v>
      </c>
      <c r="E147" s="194" t="s">
        <v>163</v>
      </c>
      <c r="F147" s="195" t="s">
        <v>164</v>
      </c>
      <c r="G147" s="196" t="s">
        <v>145</v>
      </c>
      <c r="H147" s="197">
        <v>22.6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43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146</v>
      </c>
      <c r="AT147" s="174" t="s">
        <v>142</v>
      </c>
      <c r="AU147" s="174" t="s">
        <v>90</v>
      </c>
      <c r="AY147" s="14" t="s">
        <v>139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90</v>
      </c>
      <c r="BK147" s="175">
        <f t="shared" si="14"/>
        <v>0</v>
      </c>
      <c r="BL147" s="14" t="s">
        <v>146</v>
      </c>
      <c r="BM147" s="174" t="s">
        <v>349</v>
      </c>
    </row>
    <row r="148" spans="1:65" s="2" customFormat="1" ht="24.2" customHeight="1" x14ac:dyDescent="0.2">
      <c r="A148" s="29"/>
      <c r="B148" s="134"/>
      <c r="C148" s="193" t="s">
        <v>166</v>
      </c>
      <c r="D148" s="193" t="s">
        <v>142</v>
      </c>
      <c r="E148" s="194" t="s">
        <v>167</v>
      </c>
      <c r="F148" s="195" t="s">
        <v>168</v>
      </c>
      <c r="G148" s="196" t="s">
        <v>145</v>
      </c>
      <c r="H148" s="197">
        <v>4.5199999999999996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43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146</v>
      </c>
      <c r="AT148" s="174" t="s">
        <v>142</v>
      </c>
      <c r="AU148" s="174" t="s">
        <v>90</v>
      </c>
      <c r="AY148" s="14" t="s">
        <v>139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90</v>
      </c>
      <c r="BK148" s="175">
        <f t="shared" si="14"/>
        <v>0</v>
      </c>
      <c r="BL148" s="14" t="s">
        <v>146</v>
      </c>
      <c r="BM148" s="174" t="s">
        <v>350</v>
      </c>
    </row>
    <row r="149" spans="1:65" s="2" customFormat="1" ht="16.5" customHeight="1" x14ac:dyDescent="0.2">
      <c r="A149" s="29"/>
      <c r="B149" s="134"/>
      <c r="C149" s="193" t="s">
        <v>140</v>
      </c>
      <c r="D149" s="193" t="s">
        <v>142</v>
      </c>
      <c r="E149" s="194" t="s">
        <v>170</v>
      </c>
      <c r="F149" s="195" t="s">
        <v>171</v>
      </c>
      <c r="G149" s="196" t="s">
        <v>172</v>
      </c>
      <c r="H149" s="197">
        <v>15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43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146</v>
      </c>
      <c r="AT149" s="174" t="s">
        <v>142</v>
      </c>
      <c r="AU149" s="174" t="s">
        <v>90</v>
      </c>
      <c r="AY149" s="14" t="s">
        <v>139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90</v>
      </c>
      <c r="BK149" s="175">
        <f t="shared" si="14"/>
        <v>0</v>
      </c>
      <c r="BL149" s="14" t="s">
        <v>146</v>
      </c>
      <c r="BM149" s="174" t="s">
        <v>351</v>
      </c>
    </row>
    <row r="150" spans="1:65" s="12" customFormat="1" ht="22.9" customHeight="1" x14ac:dyDescent="0.2">
      <c r="B150" s="155"/>
      <c r="C150" s="209"/>
      <c r="D150" s="210" t="s">
        <v>76</v>
      </c>
      <c r="E150" s="211" t="s">
        <v>290</v>
      </c>
      <c r="F150" s="211" t="s">
        <v>291</v>
      </c>
      <c r="G150" s="209"/>
      <c r="H150" s="209"/>
      <c r="I150" s="158"/>
      <c r="J150" s="166">
        <f>BK150</f>
        <v>0</v>
      </c>
      <c r="L150" s="155"/>
      <c r="M150" s="159"/>
      <c r="N150" s="160"/>
      <c r="O150" s="160"/>
      <c r="P150" s="161">
        <f>P151</f>
        <v>0</v>
      </c>
      <c r="Q150" s="160"/>
      <c r="R150" s="161">
        <f>R151</f>
        <v>0</v>
      </c>
      <c r="S150" s="160"/>
      <c r="T150" s="162">
        <f>T151</f>
        <v>0</v>
      </c>
      <c r="AR150" s="156" t="s">
        <v>84</v>
      </c>
      <c r="AT150" s="163" t="s">
        <v>76</v>
      </c>
      <c r="AU150" s="163" t="s">
        <v>84</v>
      </c>
      <c r="AY150" s="156" t="s">
        <v>139</v>
      </c>
      <c r="BK150" s="164">
        <f>BK151</f>
        <v>0</v>
      </c>
    </row>
    <row r="151" spans="1:65" s="2" customFormat="1" ht="24.2" customHeight="1" x14ac:dyDescent="0.2">
      <c r="A151" s="29"/>
      <c r="B151" s="134"/>
      <c r="C151" s="193" t="s">
        <v>178</v>
      </c>
      <c r="D151" s="193" t="s">
        <v>142</v>
      </c>
      <c r="E151" s="194" t="s">
        <v>292</v>
      </c>
      <c r="F151" s="195" t="s">
        <v>293</v>
      </c>
      <c r="G151" s="196" t="s">
        <v>145</v>
      </c>
      <c r="H151" s="197">
        <v>0.91200000000000003</v>
      </c>
      <c r="I151" s="167"/>
      <c r="J151" s="168">
        <f>ROUND(I151*H151,2)</f>
        <v>0</v>
      </c>
      <c r="K151" s="169"/>
      <c r="L151" s="30"/>
      <c r="M151" s="170" t="s">
        <v>1</v>
      </c>
      <c r="N151" s="171" t="s">
        <v>43</v>
      </c>
      <c r="O151" s="58"/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146</v>
      </c>
      <c r="AT151" s="174" t="s">
        <v>142</v>
      </c>
      <c r="AU151" s="174" t="s">
        <v>90</v>
      </c>
      <c r="AY151" s="14" t="s">
        <v>139</v>
      </c>
      <c r="BE151" s="175">
        <f>IF(N151="základná",J151,0)</f>
        <v>0</v>
      </c>
      <c r="BF151" s="175">
        <f>IF(N151="znížená",J151,0)</f>
        <v>0</v>
      </c>
      <c r="BG151" s="175">
        <f>IF(N151="zákl. prenesená",J151,0)</f>
        <v>0</v>
      </c>
      <c r="BH151" s="175">
        <f>IF(N151="zníž. prenesená",J151,0)</f>
        <v>0</v>
      </c>
      <c r="BI151" s="175">
        <f>IF(N151="nulová",J151,0)</f>
        <v>0</v>
      </c>
      <c r="BJ151" s="14" t="s">
        <v>90</v>
      </c>
      <c r="BK151" s="175">
        <f>ROUND(I151*H151,2)</f>
        <v>0</v>
      </c>
      <c r="BL151" s="14" t="s">
        <v>146</v>
      </c>
      <c r="BM151" s="174" t="s">
        <v>352</v>
      </c>
    </row>
    <row r="152" spans="1:65" s="12" customFormat="1" ht="25.9" customHeight="1" x14ac:dyDescent="0.2">
      <c r="B152" s="155"/>
      <c r="C152" s="209"/>
      <c r="D152" s="210" t="s">
        <v>76</v>
      </c>
      <c r="E152" s="212" t="s">
        <v>174</v>
      </c>
      <c r="F152" s="212" t="s">
        <v>175</v>
      </c>
      <c r="G152" s="209"/>
      <c r="H152" s="209"/>
      <c r="I152" s="158"/>
      <c r="J152" s="131">
        <f>BK152</f>
        <v>0</v>
      </c>
      <c r="L152" s="155"/>
      <c r="M152" s="159"/>
      <c r="N152" s="160"/>
      <c r="O152" s="160"/>
      <c r="P152" s="161">
        <f>P153</f>
        <v>0</v>
      </c>
      <c r="Q152" s="160"/>
      <c r="R152" s="161">
        <f>R153</f>
        <v>16.044599999999999</v>
      </c>
      <c r="S152" s="160"/>
      <c r="T152" s="162">
        <f>T153</f>
        <v>3.1190000000000002</v>
      </c>
      <c r="AR152" s="156" t="s">
        <v>90</v>
      </c>
      <c r="AT152" s="163" t="s">
        <v>76</v>
      </c>
      <c r="AU152" s="163" t="s">
        <v>77</v>
      </c>
      <c r="AY152" s="156" t="s">
        <v>139</v>
      </c>
      <c r="BK152" s="164">
        <f>BK153</f>
        <v>0</v>
      </c>
    </row>
    <row r="153" spans="1:65" s="12" customFormat="1" ht="22.9" customHeight="1" x14ac:dyDescent="0.2">
      <c r="B153" s="155"/>
      <c r="C153" s="209"/>
      <c r="D153" s="210" t="s">
        <v>76</v>
      </c>
      <c r="E153" s="211" t="s">
        <v>176</v>
      </c>
      <c r="F153" s="211" t="s">
        <v>177</v>
      </c>
      <c r="G153" s="209"/>
      <c r="H153" s="209"/>
      <c r="I153" s="158"/>
      <c r="J153" s="166">
        <f>BK153</f>
        <v>0</v>
      </c>
      <c r="L153" s="155"/>
      <c r="M153" s="159"/>
      <c r="N153" s="160"/>
      <c r="O153" s="160"/>
      <c r="P153" s="161">
        <f>SUM(P154:P167)</f>
        <v>0</v>
      </c>
      <c r="Q153" s="160"/>
      <c r="R153" s="161">
        <f>SUM(R154:R167)</f>
        <v>16.044599999999999</v>
      </c>
      <c r="S153" s="160"/>
      <c r="T153" s="162">
        <f>SUM(T154:T167)</f>
        <v>3.1190000000000002</v>
      </c>
      <c r="AR153" s="156" t="s">
        <v>90</v>
      </c>
      <c r="AT153" s="163" t="s">
        <v>76</v>
      </c>
      <c r="AU153" s="163" t="s">
        <v>84</v>
      </c>
      <c r="AY153" s="156" t="s">
        <v>139</v>
      </c>
      <c r="BK153" s="164">
        <f>SUM(BK154:BK167)</f>
        <v>0</v>
      </c>
    </row>
    <row r="154" spans="1:65" s="2" customFormat="1" ht="16.5" customHeight="1" x14ac:dyDescent="0.2">
      <c r="A154" s="29"/>
      <c r="B154" s="134"/>
      <c r="C154" s="193" t="s">
        <v>184</v>
      </c>
      <c r="D154" s="193" t="s">
        <v>142</v>
      </c>
      <c r="E154" s="194" t="s">
        <v>200</v>
      </c>
      <c r="F154" s="195" t="s">
        <v>201</v>
      </c>
      <c r="G154" s="196" t="s">
        <v>187</v>
      </c>
      <c r="H154" s="197">
        <v>33</v>
      </c>
      <c r="I154" s="167"/>
      <c r="J154" s="168">
        <f t="shared" ref="J154:J167" si="15">ROUND(I154*H154,2)</f>
        <v>0</v>
      </c>
      <c r="K154" s="169"/>
      <c r="L154" s="30"/>
      <c r="M154" s="170" t="s">
        <v>1</v>
      </c>
      <c r="N154" s="171" t="s">
        <v>43</v>
      </c>
      <c r="O154" s="58"/>
      <c r="P154" s="172">
        <f t="shared" ref="P154:P167" si="16">O154*H154</f>
        <v>0</v>
      </c>
      <c r="Q154" s="172">
        <v>3.0000000000000001E-5</v>
      </c>
      <c r="R154" s="172">
        <f t="shared" ref="R154:R167" si="17">Q154*H154</f>
        <v>9.8999999999999999E-4</v>
      </c>
      <c r="S154" s="172">
        <v>0</v>
      </c>
      <c r="T154" s="173">
        <f t="shared" ref="T154:T167" si="18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182</v>
      </c>
      <c r="AT154" s="174" t="s">
        <v>142</v>
      </c>
      <c r="AU154" s="174" t="s">
        <v>90</v>
      </c>
      <c r="AY154" s="14" t="s">
        <v>139</v>
      </c>
      <c r="BE154" s="175">
        <f t="shared" ref="BE154:BE167" si="19">IF(N154="základná",J154,0)</f>
        <v>0</v>
      </c>
      <c r="BF154" s="175">
        <f t="shared" ref="BF154:BF167" si="20">IF(N154="znížená",J154,0)</f>
        <v>0</v>
      </c>
      <c r="BG154" s="175">
        <f t="shared" ref="BG154:BG167" si="21">IF(N154="zákl. prenesená",J154,0)</f>
        <v>0</v>
      </c>
      <c r="BH154" s="175">
        <f t="shared" ref="BH154:BH167" si="22">IF(N154="zníž. prenesená",J154,0)</f>
        <v>0</v>
      </c>
      <c r="BI154" s="175">
        <f t="shared" ref="BI154:BI167" si="23">IF(N154="nulová",J154,0)</f>
        <v>0</v>
      </c>
      <c r="BJ154" s="14" t="s">
        <v>90</v>
      </c>
      <c r="BK154" s="175">
        <f t="shared" ref="BK154:BK167" si="24">ROUND(I154*H154,2)</f>
        <v>0</v>
      </c>
      <c r="BL154" s="14" t="s">
        <v>182</v>
      </c>
      <c r="BM154" s="174" t="s">
        <v>353</v>
      </c>
    </row>
    <row r="155" spans="1:65" s="2" customFormat="1" ht="16.5" customHeight="1" x14ac:dyDescent="0.2">
      <c r="A155" s="29"/>
      <c r="B155" s="134"/>
      <c r="C155" s="198" t="s">
        <v>189</v>
      </c>
      <c r="D155" s="198" t="s">
        <v>194</v>
      </c>
      <c r="E155" s="199" t="s">
        <v>204</v>
      </c>
      <c r="F155" s="200" t="s">
        <v>205</v>
      </c>
      <c r="G155" s="201" t="s">
        <v>187</v>
      </c>
      <c r="H155" s="202">
        <v>33</v>
      </c>
      <c r="I155" s="176"/>
      <c r="J155" s="177">
        <f t="shared" si="15"/>
        <v>0</v>
      </c>
      <c r="K155" s="178"/>
      <c r="L155" s="179"/>
      <c r="M155" s="180" t="s">
        <v>1</v>
      </c>
      <c r="N155" s="181" t="s">
        <v>43</v>
      </c>
      <c r="O155" s="58"/>
      <c r="P155" s="172">
        <f t="shared" si="16"/>
        <v>0</v>
      </c>
      <c r="Q155" s="172">
        <v>1.4999999999999999E-4</v>
      </c>
      <c r="R155" s="172">
        <f t="shared" si="17"/>
        <v>4.9499999999999995E-3</v>
      </c>
      <c r="S155" s="172">
        <v>0</v>
      </c>
      <c r="T155" s="173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197</v>
      </c>
      <c r="AT155" s="174" t="s">
        <v>194</v>
      </c>
      <c r="AU155" s="174" t="s">
        <v>90</v>
      </c>
      <c r="AY155" s="14" t="s">
        <v>139</v>
      </c>
      <c r="BE155" s="175">
        <f t="shared" si="19"/>
        <v>0</v>
      </c>
      <c r="BF155" s="175">
        <f t="shared" si="20"/>
        <v>0</v>
      </c>
      <c r="BG155" s="175">
        <f t="shared" si="21"/>
        <v>0</v>
      </c>
      <c r="BH155" s="175">
        <f t="shared" si="22"/>
        <v>0</v>
      </c>
      <c r="BI155" s="175">
        <f t="shared" si="23"/>
        <v>0</v>
      </c>
      <c r="BJ155" s="14" t="s">
        <v>90</v>
      </c>
      <c r="BK155" s="175">
        <f t="shared" si="24"/>
        <v>0</v>
      </c>
      <c r="BL155" s="14" t="s">
        <v>182</v>
      </c>
      <c r="BM155" s="174" t="s">
        <v>354</v>
      </c>
    </row>
    <row r="156" spans="1:65" s="2" customFormat="1" ht="16.5" customHeight="1" x14ac:dyDescent="0.2">
      <c r="A156" s="29"/>
      <c r="B156" s="134"/>
      <c r="C156" s="193" t="s">
        <v>193</v>
      </c>
      <c r="D156" s="193" t="s">
        <v>142</v>
      </c>
      <c r="E156" s="194" t="s">
        <v>207</v>
      </c>
      <c r="F156" s="195" t="s">
        <v>208</v>
      </c>
      <c r="G156" s="196" t="s">
        <v>187</v>
      </c>
      <c r="H156" s="197">
        <v>854</v>
      </c>
      <c r="I156" s="167"/>
      <c r="J156" s="168">
        <f t="shared" si="15"/>
        <v>0</v>
      </c>
      <c r="K156" s="169"/>
      <c r="L156" s="30"/>
      <c r="M156" s="170" t="s">
        <v>1</v>
      </c>
      <c r="N156" s="171" t="s">
        <v>43</v>
      </c>
      <c r="O156" s="58"/>
      <c r="P156" s="172">
        <f t="shared" si="16"/>
        <v>0</v>
      </c>
      <c r="Q156" s="172">
        <v>0</v>
      </c>
      <c r="R156" s="172">
        <f t="shared" si="17"/>
        <v>0</v>
      </c>
      <c r="S156" s="172">
        <v>1E-3</v>
      </c>
      <c r="T156" s="173">
        <f t="shared" si="18"/>
        <v>0.85399999999999998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182</v>
      </c>
      <c r="AT156" s="174" t="s">
        <v>142</v>
      </c>
      <c r="AU156" s="174" t="s">
        <v>90</v>
      </c>
      <c r="AY156" s="14" t="s">
        <v>139</v>
      </c>
      <c r="BE156" s="175">
        <f t="shared" si="19"/>
        <v>0</v>
      </c>
      <c r="BF156" s="175">
        <f t="shared" si="20"/>
        <v>0</v>
      </c>
      <c r="BG156" s="175">
        <f t="shared" si="21"/>
        <v>0</v>
      </c>
      <c r="BH156" s="175">
        <f t="shared" si="22"/>
        <v>0</v>
      </c>
      <c r="BI156" s="175">
        <f t="shared" si="23"/>
        <v>0</v>
      </c>
      <c r="BJ156" s="14" t="s">
        <v>90</v>
      </c>
      <c r="BK156" s="175">
        <f t="shared" si="24"/>
        <v>0</v>
      </c>
      <c r="BL156" s="14" t="s">
        <v>182</v>
      </c>
      <c r="BM156" s="174" t="s">
        <v>355</v>
      </c>
    </row>
    <row r="157" spans="1:65" s="2" customFormat="1" ht="16.5" customHeight="1" x14ac:dyDescent="0.2">
      <c r="A157" s="29"/>
      <c r="B157" s="134"/>
      <c r="C157" s="193" t="s">
        <v>199</v>
      </c>
      <c r="D157" s="193" t="s">
        <v>142</v>
      </c>
      <c r="E157" s="194" t="s">
        <v>211</v>
      </c>
      <c r="F157" s="195" t="s">
        <v>212</v>
      </c>
      <c r="G157" s="196" t="s">
        <v>187</v>
      </c>
      <c r="H157" s="197">
        <v>854</v>
      </c>
      <c r="I157" s="167"/>
      <c r="J157" s="168">
        <f t="shared" si="15"/>
        <v>0</v>
      </c>
      <c r="K157" s="169"/>
      <c r="L157" s="30"/>
      <c r="M157" s="170" t="s">
        <v>1</v>
      </c>
      <c r="N157" s="171" t="s">
        <v>43</v>
      </c>
      <c r="O157" s="58"/>
      <c r="P157" s="172">
        <f t="shared" si="16"/>
        <v>0</v>
      </c>
      <c r="Q157" s="172">
        <v>4.0000000000000003E-5</v>
      </c>
      <c r="R157" s="172">
        <f t="shared" si="17"/>
        <v>3.4160000000000003E-2</v>
      </c>
      <c r="S157" s="172">
        <v>0</v>
      </c>
      <c r="T157" s="17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182</v>
      </c>
      <c r="AT157" s="174" t="s">
        <v>142</v>
      </c>
      <c r="AU157" s="174" t="s">
        <v>90</v>
      </c>
      <c r="AY157" s="14" t="s">
        <v>139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90</v>
      </c>
      <c r="BK157" s="175">
        <f t="shared" si="24"/>
        <v>0</v>
      </c>
      <c r="BL157" s="14" t="s">
        <v>182</v>
      </c>
      <c r="BM157" s="174" t="s">
        <v>356</v>
      </c>
    </row>
    <row r="158" spans="1:65" s="2" customFormat="1" ht="16.5" customHeight="1" x14ac:dyDescent="0.2">
      <c r="A158" s="29"/>
      <c r="B158" s="134"/>
      <c r="C158" s="198" t="s">
        <v>203</v>
      </c>
      <c r="D158" s="198" t="s">
        <v>194</v>
      </c>
      <c r="E158" s="199" t="s">
        <v>215</v>
      </c>
      <c r="F158" s="200" t="s">
        <v>216</v>
      </c>
      <c r="G158" s="201" t="s">
        <v>187</v>
      </c>
      <c r="H158" s="202">
        <v>871</v>
      </c>
      <c r="I158" s="176"/>
      <c r="J158" s="177">
        <f t="shared" si="15"/>
        <v>0</v>
      </c>
      <c r="K158" s="178"/>
      <c r="L158" s="179"/>
      <c r="M158" s="180" t="s">
        <v>1</v>
      </c>
      <c r="N158" s="181" t="s">
        <v>43</v>
      </c>
      <c r="O158" s="58"/>
      <c r="P158" s="172">
        <f t="shared" si="16"/>
        <v>0</v>
      </c>
      <c r="Q158" s="172">
        <v>5.0000000000000001E-3</v>
      </c>
      <c r="R158" s="172">
        <f t="shared" si="17"/>
        <v>4.3550000000000004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197</v>
      </c>
      <c r="AT158" s="174" t="s">
        <v>194</v>
      </c>
      <c r="AU158" s="174" t="s">
        <v>90</v>
      </c>
      <c r="AY158" s="14" t="s">
        <v>139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90</v>
      </c>
      <c r="BK158" s="175">
        <f t="shared" si="24"/>
        <v>0</v>
      </c>
      <c r="BL158" s="14" t="s">
        <v>182</v>
      </c>
      <c r="BM158" s="174" t="s">
        <v>357</v>
      </c>
    </row>
    <row r="159" spans="1:65" s="2" customFormat="1" ht="33" customHeight="1" x14ac:dyDescent="0.2">
      <c r="A159" s="29"/>
      <c r="B159" s="134"/>
      <c r="C159" s="193" t="s">
        <v>182</v>
      </c>
      <c r="D159" s="193" t="s">
        <v>142</v>
      </c>
      <c r="E159" s="194" t="s">
        <v>315</v>
      </c>
      <c r="F159" s="195" t="s">
        <v>316</v>
      </c>
      <c r="G159" s="196" t="s">
        <v>181</v>
      </c>
      <c r="H159" s="197">
        <v>755</v>
      </c>
      <c r="I159" s="167"/>
      <c r="J159" s="168">
        <f t="shared" si="15"/>
        <v>0</v>
      </c>
      <c r="K159" s="169"/>
      <c r="L159" s="30"/>
      <c r="M159" s="170" t="s">
        <v>1</v>
      </c>
      <c r="N159" s="171" t="s">
        <v>43</v>
      </c>
      <c r="O159" s="58"/>
      <c r="P159" s="172">
        <f t="shared" si="16"/>
        <v>0</v>
      </c>
      <c r="Q159" s="172">
        <v>0</v>
      </c>
      <c r="R159" s="172">
        <f t="shared" si="17"/>
        <v>0</v>
      </c>
      <c r="S159" s="172">
        <v>3.0000000000000001E-3</v>
      </c>
      <c r="T159" s="173">
        <f t="shared" si="18"/>
        <v>2.2650000000000001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182</v>
      </c>
      <c r="AT159" s="174" t="s">
        <v>142</v>
      </c>
      <c r="AU159" s="174" t="s">
        <v>90</v>
      </c>
      <c r="AY159" s="14" t="s">
        <v>139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90</v>
      </c>
      <c r="BK159" s="175">
        <f t="shared" si="24"/>
        <v>0</v>
      </c>
      <c r="BL159" s="14" t="s">
        <v>182</v>
      </c>
      <c r="BM159" s="174" t="s">
        <v>358</v>
      </c>
    </row>
    <row r="160" spans="1:65" s="2" customFormat="1" ht="24.2" customHeight="1" x14ac:dyDescent="0.2">
      <c r="A160" s="29"/>
      <c r="B160" s="134"/>
      <c r="C160" s="193" t="s">
        <v>210</v>
      </c>
      <c r="D160" s="193" t="s">
        <v>142</v>
      </c>
      <c r="E160" s="194" t="s">
        <v>222</v>
      </c>
      <c r="F160" s="195" t="s">
        <v>223</v>
      </c>
      <c r="G160" s="196" t="s">
        <v>181</v>
      </c>
      <c r="H160" s="197">
        <v>755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43</v>
      </c>
      <c r="O160" s="58"/>
      <c r="P160" s="172">
        <f t="shared" si="16"/>
        <v>0</v>
      </c>
      <c r="Q160" s="172">
        <v>2.9999999999999997E-4</v>
      </c>
      <c r="R160" s="172">
        <f t="shared" si="17"/>
        <v>0.22649999999999998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182</v>
      </c>
      <c r="AT160" s="174" t="s">
        <v>142</v>
      </c>
      <c r="AU160" s="174" t="s">
        <v>90</v>
      </c>
      <c r="AY160" s="14" t="s">
        <v>139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90</v>
      </c>
      <c r="BK160" s="175">
        <f t="shared" si="24"/>
        <v>0</v>
      </c>
      <c r="BL160" s="14" t="s">
        <v>182</v>
      </c>
      <c r="BM160" s="174" t="s">
        <v>359</v>
      </c>
    </row>
    <row r="161" spans="1:65" s="2" customFormat="1" ht="16.5" customHeight="1" x14ac:dyDescent="0.2">
      <c r="A161" s="29"/>
      <c r="B161" s="134"/>
      <c r="C161" s="198" t="s">
        <v>214</v>
      </c>
      <c r="D161" s="198" t="s">
        <v>194</v>
      </c>
      <c r="E161" s="199" t="s">
        <v>195</v>
      </c>
      <c r="F161" s="200" t="s">
        <v>196</v>
      </c>
      <c r="G161" s="201" t="s">
        <v>181</v>
      </c>
      <c r="H161" s="202">
        <v>794</v>
      </c>
      <c r="I161" s="176"/>
      <c r="J161" s="177">
        <f t="shared" si="15"/>
        <v>0</v>
      </c>
      <c r="K161" s="178"/>
      <c r="L161" s="179"/>
      <c r="M161" s="180" t="s">
        <v>1</v>
      </c>
      <c r="N161" s="181" t="s">
        <v>43</v>
      </c>
      <c r="O161" s="58"/>
      <c r="P161" s="172">
        <f t="shared" si="16"/>
        <v>0</v>
      </c>
      <c r="Q161" s="172">
        <v>2.8999999999999998E-3</v>
      </c>
      <c r="R161" s="172">
        <f t="shared" si="17"/>
        <v>2.3026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197</v>
      </c>
      <c r="AT161" s="174" t="s">
        <v>194</v>
      </c>
      <c r="AU161" s="174" t="s">
        <v>90</v>
      </c>
      <c r="AY161" s="14" t="s">
        <v>139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90</v>
      </c>
      <c r="BK161" s="175">
        <f t="shared" si="24"/>
        <v>0</v>
      </c>
      <c r="BL161" s="14" t="s">
        <v>182</v>
      </c>
      <c r="BM161" s="174" t="s">
        <v>360</v>
      </c>
    </row>
    <row r="162" spans="1:65" s="2" customFormat="1" ht="21.75" customHeight="1" x14ac:dyDescent="0.2">
      <c r="A162" s="29"/>
      <c r="B162" s="134"/>
      <c r="C162" s="193" t="s">
        <v>218</v>
      </c>
      <c r="D162" s="193" t="s">
        <v>142</v>
      </c>
      <c r="E162" s="194" t="s">
        <v>228</v>
      </c>
      <c r="F162" s="195" t="s">
        <v>229</v>
      </c>
      <c r="G162" s="196" t="s">
        <v>181</v>
      </c>
      <c r="H162" s="197">
        <v>755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43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182</v>
      </c>
      <c r="AT162" s="174" t="s">
        <v>142</v>
      </c>
      <c r="AU162" s="174" t="s">
        <v>90</v>
      </c>
      <c r="AY162" s="14" t="s">
        <v>139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90</v>
      </c>
      <c r="BK162" s="175">
        <f t="shared" si="24"/>
        <v>0</v>
      </c>
      <c r="BL162" s="14" t="s">
        <v>182</v>
      </c>
      <c r="BM162" s="174" t="s">
        <v>361</v>
      </c>
    </row>
    <row r="163" spans="1:65" s="2" customFormat="1" ht="24.2" customHeight="1" x14ac:dyDescent="0.2">
      <c r="A163" s="29"/>
      <c r="B163" s="134"/>
      <c r="C163" s="193" t="s">
        <v>7</v>
      </c>
      <c r="D163" s="193" t="s">
        <v>142</v>
      </c>
      <c r="E163" s="194" t="s">
        <v>232</v>
      </c>
      <c r="F163" s="195" t="s">
        <v>233</v>
      </c>
      <c r="G163" s="196" t="s">
        <v>181</v>
      </c>
      <c r="H163" s="197">
        <v>755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43</v>
      </c>
      <c r="O163" s="58"/>
      <c r="P163" s="172">
        <f t="shared" si="16"/>
        <v>0</v>
      </c>
      <c r="Q163" s="172">
        <v>8.0000000000000007E-5</v>
      </c>
      <c r="R163" s="172">
        <f t="shared" si="17"/>
        <v>6.0400000000000002E-2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182</v>
      </c>
      <c r="AT163" s="174" t="s">
        <v>142</v>
      </c>
      <c r="AU163" s="174" t="s">
        <v>90</v>
      </c>
      <c r="AY163" s="14" t="s">
        <v>139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90</v>
      </c>
      <c r="BK163" s="175">
        <f t="shared" si="24"/>
        <v>0</v>
      </c>
      <c r="BL163" s="14" t="s">
        <v>182</v>
      </c>
      <c r="BM163" s="174" t="s">
        <v>362</v>
      </c>
    </row>
    <row r="164" spans="1:65" s="2" customFormat="1" ht="24.2" customHeight="1" x14ac:dyDescent="0.2">
      <c r="A164" s="29"/>
      <c r="B164" s="134"/>
      <c r="C164" s="193" t="s">
        <v>225</v>
      </c>
      <c r="D164" s="193" t="s">
        <v>142</v>
      </c>
      <c r="E164" s="194" t="s">
        <v>236</v>
      </c>
      <c r="F164" s="195" t="s">
        <v>237</v>
      </c>
      <c r="G164" s="196" t="s">
        <v>181</v>
      </c>
      <c r="H164" s="197">
        <v>755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43</v>
      </c>
      <c r="O164" s="58"/>
      <c r="P164" s="172">
        <f t="shared" si="16"/>
        <v>0</v>
      </c>
      <c r="Q164" s="172">
        <v>4.4999999999999997E-3</v>
      </c>
      <c r="R164" s="172">
        <f t="shared" si="17"/>
        <v>3.3975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182</v>
      </c>
      <c r="AT164" s="174" t="s">
        <v>142</v>
      </c>
      <c r="AU164" s="174" t="s">
        <v>90</v>
      </c>
      <c r="AY164" s="14" t="s">
        <v>139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90</v>
      </c>
      <c r="BK164" s="175">
        <f t="shared" si="24"/>
        <v>0</v>
      </c>
      <c r="BL164" s="14" t="s">
        <v>182</v>
      </c>
      <c r="BM164" s="174" t="s">
        <v>363</v>
      </c>
    </row>
    <row r="165" spans="1:65" s="2" customFormat="1" ht="24.2" customHeight="1" x14ac:dyDescent="0.2">
      <c r="A165" s="29"/>
      <c r="B165" s="134"/>
      <c r="C165" s="193" t="s">
        <v>227</v>
      </c>
      <c r="D165" s="193" t="s">
        <v>142</v>
      </c>
      <c r="E165" s="194" t="s">
        <v>240</v>
      </c>
      <c r="F165" s="195" t="s">
        <v>241</v>
      </c>
      <c r="G165" s="196" t="s">
        <v>181</v>
      </c>
      <c r="H165" s="197">
        <v>755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43</v>
      </c>
      <c r="O165" s="58"/>
      <c r="P165" s="172">
        <f t="shared" si="16"/>
        <v>0</v>
      </c>
      <c r="Q165" s="172">
        <v>7.4999999999999997E-3</v>
      </c>
      <c r="R165" s="172">
        <f t="shared" si="17"/>
        <v>5.6624999999999996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182</v>
      </c>
      <c r="AT165" s="174" t="s">
        <v>142</v>
      </c>
      <c r="AU165" s="174" t="s">
        <v>90</v>
      </c>
      <c r="AY165" s="14" t="s">
        <v>139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90</v>
      </c>
      <c r="BK165" s="175">
        <f t="shared" si="24"/>
        <v>0</v>
      </c>
      <c r="BL165" s="14" t="s">
        <v>182</v>
      </c>
      <c r="BM165" s="174" t="s">
        <v>364</v>
      </c>
    </row>
    <row r="166" spans="1:65" s="2" customFormat="1" ht="24.2" customHeight="1" x14ac:dyDescent="0.2">
      <c r="A166" s="29"/>
      <c r="B166" s="134"/>
      <c r="C166" s="193" t="s">
        <v>231</v>
      </c>
      <c r="D166" s="193" t="s">
        <v>142</v>
      </c>
      <c r="E166" s="194" t="s">
        <v>244</v>
      </c>
      <c r="F166" s="195" t="s">
        <v>245</v>
      </c>
      <c r="G166" s="196" t="s">
        <v>181</v>
      </c>
      <c r="H166" s="197">
        <v>755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43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182</v>
      </c>
      <c r="AT166" s="174" t="s">
        <v>142</v>
      </c>
      <c r="AU166" s="174" t="s">
        <v>90</v>
      </c>
      <c r="AY166" s="14" t="s">
        <v>139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90</v>
      </c>
      <c r="BK166" s="175">
        <f t="shared" si="24"/>
        <v>0</v>
      </c>
      <c r="BL166" s="14" t="s">
        <v>182</v>
      </c>
      <c r="BM166" s="174" t="s">
        <v>365</v>
      </c>
    </row>
    <row r="167" spans="1:65" s="2" customFormat="1" ht="24.2" customHeight="1" x14ac:dyDescent="0.2">
      <c r="A167" s="29"/>
      <c r="B167" s="134"/>
      <c r="C167" s="193" t="s">
        <v>235</v>
      </c>
      <c r="D167" s="193" t="s">
        <v>142</v>
      </c>
      <c r="E167" s="194" t="s">
        <v>248</v>
      </c>
      <c r="F167" s="195" t="s">
        <v>249</v>
      </c>
      <c r="G167" s="196" t="s">
        <v>250</v>
      </c>
      <c r="H167" s="182"/>
      <c r="I167" s="167"/>
      <c r="J167" s="168">
        <f t="shared" si="15"/>
        <v>0</v>
      </c>
      <c r="K167" s="169"/>
      <c r="L167" s="30"/>
      <c r="M167" s="170" t="s">
        <v>1</v>
      </c>
      <c r="N167" s="171" t="s">
        <v>43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182</v>
      </c>
      <c r="AT167" s="174" t="s">
        <v>142</v>
      </c>
      <c r="AU167" s="174" t="s">
        <v>90</v>
      </c>
      <c r="AY167" s="14" t="s">
        <v>139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90</v>
      </c>
      <c r="BK167" s="175">
        <f t="shared" si="24"/>
        <v>0</v>
      </c>
      <c r="BL167" s="14" t="s">
        <v>182</v>
      </c>
      <c r="BM167" s="174" t="s">
        <v>366</v>
      </c>
    </row>
    <row r="168" spans="1:65" s="2" customFormat="1" ht="49.9" customHeight="1" x14ac:dyDescent="0.2">
      <c r="A168" s="29"/>
      <c r="B168" s="30"/>
      <c r="C168" s="29"/>
      <c r="D168" s="29"/>
      <c r="E168" s="157" t="s">
        <v>252</v>
      </c>
      <c r="F168" s="157" t="s">
        <v>253</v>
      </c>
      <c r="G168" s="29"/>
      <c r="H168" s="29"/>
      <c r="I168" s="29"/>
      <c r="J168" s="131">
        <f t="shared" ref="J168:J173" si="25">BK168</f>
        <v>0</v>
      </c>
      <c r="K168" s="29"/>
      <c r="L168" s="30"/>
      <c r="M168" s="183"/>
      <c r="N168" s="184"/>
      <c r="O168" s="58"/>
      <c r="P168" s="58"/>
      <c r="Q168" s="58"/>
      <c r="R168" s="58"/>
      <c r="S168" s="58"/>
      <c r="T168" s="5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4" t="s">
        <v>76</v>
      </c>
      <c r="AU168" s="14" t="s">
        <v>77</v>
      </c>
      <c r="AY168" s="14" t="s">
        <v>254</v>
      </c>
      <c r="BK168" s="175">
        <f>SUM(BK169:BK173)</f>
        <v>0</v>
      </c>
    </row>
    <row r="169" spans="1:65" s="2" customFormat="1" ht="16.350000000000001" customHeight="1" x14ac:dyDescent="0.2">
      <c r="A169" s="29"/>
      <c r="B169" s="30"/>
      <c r="C169" s="203" t="s">
        <v>1</v>
      </c>
      <c r="D169" s="203" t="s">
        <v>142</v>
      </c>
      <c r="E169" s="204" t="s">
        <v>1</v>
      </c>
      <c r="F169" s="205" t="s">
        <v>1</v>
      </c>
      <c r="G169" s="206" t="s">
        <v>1</v>
      </c>
      <c r="H169" s="207"/>
      <c r="I169" s="208"/>
      <c r="J169" s="185">
        <f t="shared" si="25"/>
        <v>0</v>
      </c>
      <c r="K169" s="186"/>
      <c r="L169" s="30"/>
      <c r="M169" s="187" t="s">
        <v>1</v>
      </c>
      <c r="N169" s="188" t="s">
        <v>43</v>
      </c>
      <c r="O169" s="58"/>
      <c r="P169" s="58"/>
      <c r="Q169" s="58"/>
      <c r="R169" s="58"/>
      <c r="S169" s="58"/>
      <c r="T169" s="5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T169" s="14" t="s">
        <v>254</v>
      </c>
      <c r="AU169" s="14" t="s">
        <v>84</v>
      </c>
      <c r="AY169" s="14" t="s">
        <v>254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90</v>
      </c>
      <c r="BK169" s="175">
        <f>I169*H169</f>
        <v>0</v>
      </c>
    </row>
    <row r="170" spans="1:65" s="2" customFormat="1" ht="16.350000000000001" customHeight="1" x14ac:dyDescent="0.2">
      <c r="A170" s="29"/>
      <c r="B170" s="30"/>
      <c r="C170" s="203" t="s">
        <v>1</v>
      </c>
      <c r="D170" s="203" t="s">
        <v>142</v>
      </c>
      <c r="E170" s="204" t="s">
        <v>1</v>
      </c>
      <c r="F170" s="205" t="s">
        <v>1</v>
      </c>
      <c r="G170" s="206" t="s">
        <v>1</v>
      </c>
      <c r="H170" s="207"/>
      <c r="I170" s="208"/>
      <c r="J170" s="185">
        <f t="shared" si="25"/>
        <v>0</v>
      </c>
      <c r="K170" s="186"/>
      <c r="L170" s="30"/>
      <c r="M170" s="187" t="s">
        <v>1</v>
      </c>
      <c r="N170" s="188" t="s">
        <v>43</v>
      </c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254</v>
      </c>
      <c r="AU170" s="14" t="s">
        <v>84</v>
      </c>
      <c r="AY170" s="14" t="s">
        <v>254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90</v>
      </c>
      <c r="BK170" s="175">
        <f>I170*H170</f>
        <v>0</v>
      </c>
    </row>
    <row r="171" spans="1:65" s="2" customFormat="1" ht="16.350000000000001" customHeight="1" x14ac:dyDescent="0.2">
      <c r="A171" s="29"/>
      <c r="B171" s="30"/>
      <c r="C171" s="203" t="s">
        <v>1</v>
      </c>
      <c r="D171" s="203" t="s">
        <v>142</v>
      </c>
      <c r="E171" s="204" t="s">
        <v>1</v>
      </c>
      <c r="F171" s="205" t="s">
        <v>1</v>
      </c>
      <c r="G171" s="206" t="s">
        <v>1</v>
      </c>
      <c r="H171" s="207"/>
      <c r="I171" s="208"/>
      <c r="J171" s="185">
        <f t="shared" si="25"/>
        <v>0</v>
      </c>
      <c r="K171" s="186"/>
      <c r="L171" s="30"/>
      <c r="M171" s="187" t="s">
        <v>1</v>
      </c>
      <c r="N171" s="188" t="s">
        <v>43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254</v>
      </c>
      <c r="AU171" s="14" t="s">
        <v>84</v>
      </c>
      <c r="AY171" s="14" t="s">
        <v>254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90</v>
      </c>
      <c r="BK171" s="175">
        <f>I171*H171</f>
        <v>0</v>
      </c>
    </row>
    <row r="172" spans="1:65" s="2" customFormat="1" ht="16.350000000000001" customHeight="1" x14ac:dyDescent="0.2">
      <c r="A172" s="29"/>
      <c r="B172" s="30"/>
      <c r="C172" s="203" t="s">
        <v>1</v>
      </c>
      <c r="D172" s="203" t="s">
        <v>142</v>
      </c>
      <c r="E172" s="204" t="s">
        <v>1</v>
      </c>
      <c r="F172" s="205" t="s">
        <v>1</v>
      </c>
      <c r="G172" s="206" t="s">
        <v>1</v>
      </c>
      <c r="H172" s="207"/>
      <c r="I172" s="208"/>
      <c r="J172" s="185">
        <f t="shared" si="25"/>
        <v>0</v>
      </c>
      <c r="K172" s="186"/>
      <c r="L172" s="30"/>
      <c r="M172" s="187" t="s">
        <v>1</v>
      </c>
      <c r="N172" s="188" t="s">
        <v>43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254</v>
      </c>
      <c r="AU172" s="14" t="s">
        <v>84</v>
      </c>
      <c r="AY172" s="14" t="s">
        <v>254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4" t="s">
        <v>90</v>
      </c>
      <c r="BK172" s="175">
        <f>I172*H172</f>
        <v>0</v>
      </c>
    </row>
    <row r="173" spans="1:65" s="2" customFormat="1" ht="16.350000000000001" customHeight="1" x14ac:dyDescent="0.2">
      <c r="A173" s="29"/>
      <c r="B173" s="30"/>
      <c r="C173" s="203" t="s">
        <v>1</v>
      </c>
      <c r="D173" s="203" t="s">
        <v>142</v>
      </c>
      <c r="E173" s="204" t="s">
        <v>1</v>
      </c>
      <c r="F173" s="205" t="s">
        <v>1</v>
      </c>
      <c r="G173" s="206" t="s">
        <v>1</v>
      </c>
      <c r="H173" s="207"/>
      <c r="I173" s="208"/>
      <c r="J173" s="185">
        <f t="shared" si="25"/>
        <v>0</v>
      </c>
      <c r="K173" s="186"/>
      <c r="L173" s="30"/>
      <c r="M173" s="187" t="s">
        <v>1</v>
      </c>
      <c r="N173" s="188" t="s">
        <v>43</v>
      </c>
      <c r="O173" s="189"/>
      <c r="P173" s="189"/>
      <c r="Q173" s="189"/>
      <c r="R173" s="189"/>
      <c r="S173" s="189"/>
      <c r="T173" s="190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254</v>
      </c>
      <c r="AU173" s="14" t="s">
        <v>84</v>
      </c>
      <c r="AY173" s="14" t="s">
        <v>254</v>
      </c>
      <c r="BE173" s="175">
        <f>IF(N173="základná",J173,0)</f>
        <v>0</v>
      </c>
      <c r="BF173" s="175">
        <f>IF(N173="znížená",J173,0)</f>
        <v>0</v>
      </c>
      <c r="BG173" s="175">
        <f>IF(N173="zákl. prenesená",J173,0)</f>
        <v>0</v>
      </c>
      <c r="BH173" s="175">
        <f>IF(N173="zníž. prenesená",J173,0)</f>
        <v>0</v>
      </c>
      <c r="BI173" s="175">
        <f>IF(N173="nulová",J173,0)</f>
        <v>0</v>
      </c>
      <c r="BJ173" s="14" t="s">
        <v>90</v>
      </c>
      <c r="BK173" s="175">
        <f>I173*H173</f>
        <v>0</v>
      </c>
    </row>
    <row r="174" spans="1:65" s="2" customFormat="1" ht="6.95" customHeight="1" x14ac:dyDescent="0.2">
      <c r="A174" s="29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sheetProtection algorithmName="SHA-512" hashValue="eGapwUPocFwTlDf4eQ6CUUwHidIwQfEL5OcJUexllrmHos8iDxsehqSUJ4M+KNNbJnnfy7+m335wMfhYVr05pg==" saltValue="Cvf1GaW8GJzcaKhhLeD2/A==" spinCount="100000" sheet="1" objects="1" scenarios="1"/>
  <autoFilter ref="C136:K173" xr:uid="{00000000-0009-0000-0000-000003000000}"/>
  <mergeCells count="17">
    <mergeCell ref="E9:H9"/>
    <mergeCell ref="E11:H11"/>
    <mergeCell ref="E20:H20"/>
    <mergeCell ref="E29:H29"/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</mergeCells>
  <dataValidations count="2">
    <dataValidation type="list" allowBlank="1" showInputMessage="1" showErrorMessage="1" error="Povolené sú hodnoty K, M." sqref="D169:D174" xr:uid="{00000000-0002-0000-0300-000000000000}">
      <formula1>"K, M"</formula1>
    </dataValidation>
    <dataValidation type="list" allowBlank="1" showInputMessage="1" showErrorMessage="1" error="Povolené sú hodnoty základná, znížená, nulová." sqref="N169:N174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AC0CB-F227-4478-AF58-8F77594DBC0A}"/>
</file>

<file path=customXml/itemProps2.xml><?xml version="1.0" encoding="utf-8"?>
<ds:datastoreItem xmlns:ds="http://schemas.openxmlformats.org/officeDocument/2006/customXml" ds:itemID="{559E83F3-A91F-4F28-A03B-71D5122F9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M.1 - Schodisko</vt:lpstr>
      <vt:lpstr>M.2 - Chodby</vt:lpstr>
      <vt:lpstr>M.3 - Izby</vt:lpstr>
      <vt:lpstr>'M.1 - Schodisko'!Názvy_tlače</vt:lpstr>
      <vt:lpstr>'M.2 - Chodby'!Názvy_tlače</vt:lpstr>
      <vt:lpstr>'M.3 - Izby'!Názvy_tlače</vt:lpstr>
      <vt:lpstr>'Rekapitulácia stavby'!Názvy_tlače</vt:lpstr>
      <vt:lpstr>'M.1 - Schodisko'!Oblasť_tlače</vt:lpstr>
      <vt:lpstr>'M.2 - Chodby'!Oblasť_tlače</vt:lpstr>
      <vt:lpstr>'M.3 - Izby'!Oblasť_tlače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bojnakova</dc:creator>
  <cp:lastModifiedBy>bojnakova</cp:lastModifiedBy>
  <dcterms:created xsi:type="dcterms:W3CDTF">2022-06-23T12:53:03Z</dcterms:created>
  <dcterms:modified xsi:type="dcterms:W3CDTF">2022-07-15T08:18:12Z</dcterms:modified>
</cp:coreProperties>
</file>