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158.195.230.22\data\stavebne\PRÁCE_na_Mlynoch\Prace_2022\AD blok M podlahy_steny\VO\oprava minus 19 izieb\"/>
    </mc:Choice>
  </mc:AlternateContent>
  <xr:revisionPtr revIDLastSave="0" documentId="13_ncr:1_{F3B7311B-898C-4B2F-B86C-FCFECDE3B9DD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Rekapitulácia stavby" sheetId="1" r:id="rId1"/>
    <sheet name="01 - Blok M Átriových dom..." sheetId="2" r:id="rId2"/>
  </sheets>
  <definedNames>
    <definedName name="_xlnm._FilterDatabase" localSheetId="1" hidden="1">'01 - Blok M Átriových dom...'!$C$135:$K$194</definedName>
    <definedName name="_xlnm.Print_Titles" localSheetId="1">'01 - Blok M Átriových dom...'!$135:$135</definedName>
    <definedName name="_xlnm.Print_Titles" localSheetId="0">'Rekapitulácia stavby'!$92:$92</definedName>
    <definedName name="_xlnm.Print_Area" localSheetId="1">'01 - Blok M Átriových dom...'!$C$4:$J$76,'01 - Blok M Átriových dom...'!$C$82:$J$117,'01 - Blok M Átriových dom...'!$C$123:$J$194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5" i="1" s="1"/>
  <c r="J37" i="2"/>
  <c r="AX95" i="1" s="1"/>
  <c r="BI194" i="2"/>
  <c r="BH194" i="2"/>
  <c r="BG194" i="2"/>
  <c r="BE194" i="2"/>
  <c r="BK194" i="2"/>
  <c r="J194" i="2"/>
  <c r="BF194" i="2"/>
  <c r="BI193" i="2"/>
  <c r="BH193" i="2"/>
  <c r="BG193" i="2"/>
  <c r="BE193" i="2"/>
  <c r="BK193" i="2"/>
  <c r="J193" i="2" s="1"/>
  <c r="BF193" i="2" s="1"/>
  <c r="BI192" i="2"/>
  <c r="BH192" i="2"/>
  <c r="BG192" i="2"/>
  <c r="BE192" i="2"/>
  <c r="BK192" i="2"/>
  <c r="J192" i="2" s="1"/>
  <c r="BF192" i="2" s="1"/>
  <c r="BI191" i="2"/>
  <c r="BH191" i="2"/>
  <c r="BG191" i="2"/>
  <c r="BE191" i="2"/>
  <c r="BK191" i="2"/>
  <c r="J191" i="2" s="1"/>
  <c r="BF191" i="2" s="1"/>
  <c r="BI190" i="2"/>
  <c r="BH190" i="2"/>
  <c r="BG190" i="2"/>
  <c r="BE190" i="2"/>
  <c r="BK190" i="2"/>
  <c r="J190" i="2"/>
  <c r="BF190" i="2" s="1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T154" i="2" s="1"/>
  <c r="R155" i="2"/>
  <c r="R154" i="2"/>
  <c r="P155" i="2"/>
  <c r="P154" i="2" s="1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T140" i="2"/>
  <c r="R141" i="2"/>
  <c r="R140" i="2" s="1"/>
  <c r="P141" i="2"/>
  <c r="P140" i="2"/>
  <c r="BI139" i="2"/>
  <c r="BH139" i="2"/>
  <c r="BG139" i="2"/>
  <c r="BE139" i="2"/>
  <c r="T139" i="2"/>
  <c r="T138" i="2" s="1"/>
  <c r="R139" i="2"/>
  <c r="R138" i="2"/>
  <c r="P139" i="2"/>
  <c r="P138" i="2" s="1"/>
  <c r="F132" i="2"/>
  <c r="F130" i="2"/>
  <c r="E128" i="2"/>
  <c r="BI115" i="2"/>
  <c r="BH115" i="2"/>
  <c r="BG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F91" i="2"/>
  <c r="F89" i="2"/>
  <c r="E87" i="2"/>
  <c r="J24" i="2"/>
  <c r="E24" i="2"/>
  <c r="J92" i="2"/>
  <c r="J23" i="2"/>
  <c r="J21" i="2"/>
  <c r="E21" i="2"/>
  <c r="J132" i="2"/>
  <c r="J20" i="2"/>
  <c r="J18" i="2"/>
  <c r="E18" i="2"/>
  <c r="F133" i="2" s="1"/>
  <c r="J17" i="2"/>
  <c r="J12" i="2"/>
  <c r="J130" i="2" s="1"/>
  <c r="E7" i="2"/>
  <c r="E126" i="2" s="1"/>
  <c r="L90" i="1"/>
  <c r="AM90" i="1"/>
  <c r="AM89" i="1"/>
  <c r="L89" i="1"/>
  <c r="AM87" i="1"/>
  <c r="L87" i="1"/>
  <c r="L85" i="1"/>
  <c r="L84" i="1"/>
  <c r="BK187" i="2"/>
  <c r="J186" i="2"/>
  <c r="BK184" i="2"/>
  <c r="J183" i="2"/>
  <c r="BK181" i="2"/>
  <c r="BK179" i="2"/>
  <c r="BK176" i="2"/>
  <c r="BK172" i="2"/>
  <c r="BK169" i="2"/>
  <c r="J166" i="2"/>
  <c r="J163" i="2"/>
  <c r="BK159" i="2"/>
  <c r="J150" i="2"/>
  <c r="BK145" i="2"/>
  <c r="AS94" i="1"/>
  <c r="J177" i="2"/>
  <c r="J173" i="2"/>
  <c r="BK170" i="2"/>
  <c r="BK167" i="2"/>
  <c r="BK164" i="2"/>
  <c r="J161" i="2"/>
  <c r="J153" i="2"/>
  <c r="BK150" i="2"/>
  <c r="J147" i="2"/>
  <c r="BK139" i="2"/>
  <c r="J152" i="2"/>
  <c r="J144" i="2"/>
  <c r="BK149" i="2"/>
  <c r="J143" i="2"/>
  <c r="BK188" i="2"/>
  <c r="J187" i="2"/>
  <c r="BK185" i="2"/>
  <c r="J184" i="2"/>
  <c r="BK182" i="2"/>
  <c r="J181" i="2"/>
  <c r="BK178" i="2"/>
  <c r="J175" i="2"/>
  <c r="BK171" i="2"/>
  <c r="BK168" i="2"/>
  <c r="BK165" i="2"/>
  <c r="J162" i="2"/>
  <c r="J158" i="2"/>
  <c r="J149" i="2"/>
  <c r="BK144" i="2"/>
  <c r="BK180" i="2"/>
  <c r="J178" i="2"/>
  <c r="BK175" i="2"/>
  <c r="J171" i="2"/>
  <c r="J168" i="2"/>
  <c r="J165" i="2"/>
  <c r="BK162" i="2"/>
  <c r="BK155" i="2"/>
  <c r="BK151" i="2"/>
  <c r="J146" i="2"/>
  <c r="J159" i="2"/>
  <c r="J151" i="2"/>
  <c r="J141" i="2"/>
  <c r="J139" i="2"/>
  <c r="J145" i="2"/>
  <c r="J188" i="2"/>
  <c r="BK186" i="2"/>
  <c r="J185" i="2"/>
  <c r="BK183" i="2"/>
  <c r="J182" i="2"/>
  <c r="J180" i="2"/>
  <c r="BK177" i="2"/>
  <c r="BK173" i="2"/>
  <c r="J170" i="2"/>
  <c r="J167" i="2"/>
  <c r="BK163" i="2"/>
  <c r="BK161" i="2"/>
  <c r="J155" i="2"/>
  <c r="BK147" i="2"/>
  <c r="BK141" i="2"/>
  <c r="J179" i="2"/>
  <c r="J176" i="2"/>
  <c r="J172" i="2"/>
  <c r="J169" i="2"/>
  <c r="BK166" i="2"/>
  <c r="J164" i="2"/>
  <c r="BK158" i="2"/>
  <c r="BK152" i="2"/>
  <c r="BK148" i="2"/>
  <c r="BK143" i="2"/>
  <c r="BK153" i="2"/>
  <c r="J148" i="2"/>
  <c r="BK146" i="2"/>
  <c r="P142" i="2" l="1"/>
  <c r="P137" i="2" s="1"/>
  <c r="T142" i="2"/>
  <c r="T137" i="2" s="1"/>
  <c r="P157" i="2"/>
  <c r="R157" i="2"/>
  <c r="T157" i="2"/>
  <c r="R160" i="2"/>
  <c r="BK174" i="2"/>
  <c r="J174" i="2"/>
  <c r="J105" i="2"/>
  <c r="R174" i="2"/>
  <c r="T174" i="2"/>
  <c r="BK142" i="2"/>
  <c r="J142" i="2"/>
  <c r="J100" i="2" s="1"/>
  <c r="R142" i="2"/>
  <c r="R137" i="2" s="1"/>
  <c r="BK157" i="2"/>
  <c r="J157" i="2" s="1"/>
  <c r="J103" i="2" s="1"/>
  <c r="BK160" i="2"/>
  <c r="J160" i="2" s="1"/>
  <c r="J104" i="2" s="1"/>
  <c r="P160" i="2"/>
  <c r="T160" i="2"/>
  <c r="P174" i="2"/>
  <c r="BK189" i="2"/>
  <c r="J189" i="2"/>
  <c r="J106" i="2" s="1"/>
  <c r="BK138" i="2"/>
  <c r="J138" i="2" s="1"/>
  <c r="J98" i="2" s="1"/>
  <c r="BK140" i="2"/>
  <c r="J140" i="2"/>
  <c r="J99" i="2" s="1"/>
  <c r="BK154" i="2"/>
  <c r="J154" i="2" s="1"/>
  <c r="J101" i="2" s="1"/>
  <c r="BF139" i="2"/>
  <c r="BF148" i="2"/>
  <c r="BF150" i="2"/>
  <c r="E85" i="2"/>
  <c r="J91" i="2"/>
  <c r="F92" i="2"/>
  <c r="BF146" i="2"/>
  <c r="BF155" i="2"/>
  <c r="J89" i="2"/>
  <c r="J133" i="2"/>
  <c r="BF143" i="2"/>
  <c r="BF149" i="2"/>
  <c r="BF152" i="2"/>
  <c r="BF153" i="2"/>
  <c r="BF158" i="2"/>
  <c r="BF162" i="2"/>
  <c r="BF163" i="2"/>
  <c r="BF167" i="2"/>
  <c r="BF168" i="2"/>
  <c r="BF170" i="2"/>
  <c r="BF171" i="2"/>
  <c r="BF173" i="2"/>
  <c r="BF175" i="2"/>
  <c r="BF179" i="2"/>
  <c r="BF141" i="2"/>
  <c r="BF144" i="2"/>
  <c r="BF145" i="2"/>
  <c r="BF147" i="2"/>
  <c r="BF151" i="2"/>
  <c r="BF159" i="2"/>
  <c r="BF161" i="2"/>
  <c r="BF164" i="2"/>
  <c r="BF165" i="2"/>
  <c r="BF166" i="2"/>
  <c r="BF169" i="2"/>
  <c r="BF172" i="2"/>
  <c r="BF176" i="2"/>
  <c r="BF177" i="2"/>
  <c r="BF178" i="2"/>
  <c r="BF180" i="2"/>
  <c r="BF181" i="2"/>
  <c r="BF182" i="2"/>
  <c r="BF183" i="2"/>
  <c r="BF184" i="2"/>
  <c r="BF185" i="2"/>
  <c r="BF186" i="2"/>
  <c r="BF187" i="2"/>
  <c r="BF188" i="2"/>
  <c r="F35" i="2"/>
  <c r="AZ95" i="1" s="1"/>
  <c r="AZ94" i="1" s="1"/>
  <c r="AV94" i="1" s="1"/>
  <c r="AK29" i="1" s="1"/>
  <c r="F38" i="2"/>
  <c r="BC95" i="1" s="1"/>
  <c r="BC94" i="1" s="1"/>
  <c r="W32" i="1" s="1"/>
  <c r="F39" i="2"/>
  <c r="BD95" i="1" s="1"/>
  <c r="BD94" i="1" s="1"/>
  <c r="W33" i="1" s="1"/>
  <c r="J35" i="2"/>
  <c r="AV95" i="1" s="1"/>
  <c r="F37" i="2"/>
  <c r="BB95" i="1" s="1"/>
  <c r="BB94" i="1" s="1"/>
  <c r="W31" i="1" s="1"/>
  <c r="T156" i="2" l="1"/>
  <c r="T136" i="2" s="1"/>
  <c r="R156" i="2"/>
  <c r="R136" i="2" s="1"/>
  <c r="P156" i="2"/>
  <c r="P136" i="2" s="1"/>
  <c r="AU95" i="1" s="1"/>
  <c r="AU94" i="1" s="1"/>
  <c r="BK137" i="2"/>
  <c r="J137" i="2" s="1"/>
  <c r="J97" i="2" s="1"/>
  <c r="BK156" i="2"/>
  <c r="J156" i="2" s="1"/>
  <c r="J102" i="2" s="1"/>
  <c r="AY94" i="1"/>
  <c r="W29" i="1"/>
  <c r="AX94" i="1"/>
  <c r="BK136" i="2" l="1"/>
  <c r="J136" i="2" s="1"/>
  <c r="J96" i="2" s="1"/>
  <c r="J30" i="2" s="1"/>
  <c r="J115" i="2" s="1"/>
  <c r="BF115" i="2" s="1"/>
  <c r="J36" i="2" s="1"/>
  <c r="AW95" i="1" s="1"/>
  <c r="AT95" i="1" s="1"/>
  <c r="F36" i="2" l="1"/>
  <c r="BA95" i="1" s="1"/>
  <c r="BA94" i="1" s="1"/>
  <c r="W30" i="1" s="1"/>
  <c r="J109" i="2"/>
  <c r="J117" i="2" s="1"/>
  <c r="J31" i="2" l="1"/>
  <c r="J32" i="2" s="1"/>
  <c r="AG95" i="1" s="1"/>
  <c r="AG94" i="1" s="1"/>
  <c r="AK26" i="1" s="1"/>
  <c r="AW94" i="1"/>
  <c r="AK30" i="1" s="1"/>
  <c r="AK35" i="1" l="1"/>
  <c r="J41" i="2"/>
  <c r="AN95" i="1"/>
  <c r="AT94" i="1"/>
  <c r="AN94" i="1" l="1"/>
</calcChain>
</file>

<file path=xl/sharedStrings.xml><?xml version="1.0" encoding="utf-8"?>
<sst xmlns="http://schemas.openxmlformats.org/spreadsheetml/2006/main" count="1006" uniqueCount="325">
  <si>
    <t>Export Komplet</t>
  </si>
  <si>
    <t/>
  </si>
  <si>
    <t>2.0</t>
  </si>
  <si>
    <t>False</t>
  </si>
  <si>
    <t>{2b6dfac2-a892-4991-b9e6-91f2837142de}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</si>
  <si>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</si>
  <si>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</si>
  <si>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</si>
  <si>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</si>
  <si>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</si>
  <si>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</si>
  <si>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</si>
  <si>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</si>
  <si>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UK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</si>
  <si>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</si>
  <si>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</si>
  <si>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Maľovanie na 12 blokoch AD</t>
  </si>
  <si>
    <t>JKSO:</t>
  </si>
  <si>
    <t>KS:</t>
  </si>
  <si>
    <t>Miesto:</t>
  </si>
  <si>
    <t>Bratislava</t>
  </si>
  <si>
    <t>Dátum:</t>
  </si>
  <si>
    <t>22. 6. 2022</t>
  </si>
  <si>
    <t>Objednávateľ:</t>
  </si>
  <si>
    <t>IČO:</t>
  </si>
  <si>
    <t>00397865</t>
  </si>
  <si>
    <t>Univerzita Komenského v Bratislave</t>
  </si>
  <si>
    <t>IČ DPH:</t>
  </si>
  <si>
    <t>SK2020845332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</si>
  <si>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</si>
  <si>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</si>
  <si>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</si>
  <si>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</si>
  <si>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</si>
  <si>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</si>
  <si>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</si>
  <si>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K správnemu naceneniu výkazu výmer je potrebná obhliadka stavby. Naceniť je potrebné jestvujúci výkaz výmer podľa pokynov tendrového zadávateľa, resp. zmluvy o dielo. Rozdiely uviesť pod čiaru._x000D__x000D_
Výkaz výmer výberom položiek má pomôcť a urýchliť dodávateľovi správne naceniť všetky práce ku kompletnej realizácii, odovzdaniu a užívateľnosti stavebného diela._x000D__x000D_
Práce a dodávky neobsiahnuté vo výkaze výmer je dodávateľ povinný položkovo rozšpecifikovať a naceniť pod čiaru, mimo ponukového rozpočtu pre objektívne rozhodovanie._x000D__x000D_
Zmeny, opravy VV a návrhy na možné zníženie stavebných nákladov dodávateľ nacení rovnako pod čiaru a priloží k ponukovému rozpočtu. Výmeny materiálov je potrebné prekonzultovať s investorom. Pri materiáloch uvedených všeobecne dodávateľ špecifikuje konkrétny uvažovaný druh.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</si>
  <si>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</si>
  <si>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</si>
  <si>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</si>
  <si>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</si>
  <si>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</si>
  <si>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</si>
  <si>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</si>
  <si>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</si>
  <si>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</si>
  <si>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</si>
  <si>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</si>
  <si>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</si>
  <si>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</si>
  <si>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</si>
  <si>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</si>
  <si>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</si>
  <si>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</si>
  <si>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</si>
  <si>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</si>
  <si>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</si>
  <si>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</si>
  <si>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</si>
  <si>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</si>
  <si>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</si>
  <si>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</si>
  <si>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</si>
  <si>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</si>
  <si>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</si>
  <si>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</si>
  <si>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</si>
  <si>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</si>
  <si>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</si>
  <si>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</si>
  <si>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</si>
  <si>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</si>
  <si>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</si>
  <si>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</si>
  <si>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</si>
  <si>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</si>
  <si>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</si>
  <si>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</si>
  <si>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</si>
  <si>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</si>
  <si>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</si>
  <si>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</si>
  <si>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</si>
  <si>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Blok M Átriových domkov - maľovanie</t>
  </si>
  <si>
    <t>STA</t>
  </si>
  <si>
    <t>1</t>
  </si>
  <si>
    <t>{651dc6cb-55ab-420a-8a26-286fa225fc38}</t>
  </si>
  <si>
    <t>KRYCÍ LIST ROZPOČTU</t>
  </si>
  <si>
    <t>Objekt:</t>
  </si>
  <si>
    <t>01 - Blok M Átriových domkov - maľovanie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</si>
  <si>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</si>
  <si>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</si>
  <si>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</si>
  <si>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</si>
  <si>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</si>
  <si>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</si>
  <si>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</si>
  <si>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</si>
  <si>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</si>
  <si>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</si>
  <si>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</si>
  <si>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</si>
  <si>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</si>
  <si>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766 - Konštrukcie stolárske</t>
  </si>
  <si>
    <t xml:space="preserve">    783 - Nátery</t>
  </si>
  <si>
    <t xml:space="preserve">    784 - Maľby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</si>
  <si>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</si>
  <si>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</si>
  <si>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</si>
  <si>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</si>
  <si>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</si>
  <si>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</si>
  <si>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</si>
  <si>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</si>
  <si>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</si>
  <si>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</si>
  <si>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</si>
  <si>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</si>
  <si>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</si>
  <si>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</si>
  <si>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</si>
  <si>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</si>
  <si>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</si>
  <si>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</si>
  <si>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</si>
  <si>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</si>
  <si>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</si>
  <si>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</si>
  <si>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</si>
  <si>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</si>
  <si>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</si>
  <si>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</si>
  <si>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</si>
  <si>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</si>
  <si>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</si>
  <si>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</si>
  <si>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340238211.S</t>
  </si>
  <si>
    <t>Zamurovanie otvoru s plochou do 1 m2 tehlami pálenými v stenách hr. do 100 mm</t>
  </si>
  <si>
    <t>m2</t>
  </si>
  <si>
    <t>4</t>
  </si>
  <si>
    <t>1854622302</t>
  </si>
  <si>
    <t>6</t>
  </si>
  <si>
    <t>Úpravy povrchov, podlahy, osadenie</t>
  </si>
  <si>
    <t>612481119.S</t>
  </si>
  <si>
    <t>Potiahnutie vnútorných stien sklotextilnou mriežkou s celoplošným prilepením</t>
  </si>
  <si>
    <t>573258685</t>
  </si>
  <si>
    <t>9</t>
  </si>
  <si>
    <t>Ostatné konštrukcie a práce-búranie</t>
  </si>
  <si>
    <t>978020121.S</t>
  </si>
  <si>
    <t>Otlčenie omietok stropov vnútorných cementových v rozsahu do 10 %,  -0,00250t</t>
  </si>
  <si>
    <t>903088423</t>
  </si>
  <si>
    <t>978021121.S</t>
  </si>
  <si>
    <t>Otlčenie omietok stien vnútorných cementových v rozsahu do 10 %,  -0,00250t</t>
  </si>
  <si>
    <t>1962078289</t>
  </si>
  <si>
    <t>5</t>
  </si>
  <si>
    <t>978021161.S</t>
  </si>
  <si>
    <t>Otlčenie omietok stien vnútorných cementových v rozsahu do 50 %,  -0,01250t</t>
  </si>
  <si>
    <t>213201946</t>
  </si>
  <si>
    <t>979011131.S</t>
  </si>
  <si>
    <t>Zvislá doprava sutiny po schodoch ručne do 3,5 m</t>
  </si>
  <si>
    <t>t</t>
  </si>
  <si>
    <t>1467315100</t>
  </si>
  <si>
    <t>7</t>
  </si>
  <si>
    <t>979011141.S</t>
  </si>
  <si>
    <t>Príplatok za každých ďalších 3,5 m</t>
  </si>
  <si>
    <t>-783227937</t>
  </si>
  <si>
    <t>8</t>
  </si>
  <si>
    <t>979081111.S</t>
  </si>
  <si>
    <t>Odvoz sutiny a vybúraných hmôt na skládku do 1 km</t>
  </si>
  <si>
    <t>841223188</t>
  </si>
  <si>
    <t>979081121.S</t>
  </si>
  <si>
    <t>Odvoz sutiny a vybúraných hmôt na skládku za každý ďalší 1 km</t>
  </si>
  <si>
    <t>1064106520</t>
  </si>
  <si>
    <t>10</t>
  </si>
  <si>
    <t>979082111.S</t>
  </si>
  <si>
    <t>Vnútrostavenisková doprava sutiny a vybúraných hmôt do 10 m</t>
  </si>
  <si>
    <t>-891926670</t>
  </si>
  <si>
    <t>11</t>
  </si>
  <si>
    <t>979082121.S</t>
  </si>
  <si>
    <t>Vnútrostavenisková doprava sutiny a vybúraných hmôt za každých ďalších 5 m</t>
  </si>
  <si>
    <t>1665922339</t>
  </si>
  <si>
    <t>12</t>
  </si>
  <si>
    <t>979089012.S</t>
  </si>
  <si>
    <t>Poplatok za skladovanie - betón, tehly, dlaždice (17 01) ostatné</t>
  </si>
  <si>
    <t>-591725864</t>
  </si>
  <si>
    <t>13</t>
  </si>
  <si>
    <t>979089712.S</t>
  </si>
  <si>
    <t>Prenájom kontajneru 5 m3</t>
  </si>
  <si>
    <t>ks</t>
  </si>
  <si>
    <t>361506264</t>
  </si>
  <si>
    <t>99</t>
  </si>
  <si>
    <t>Presun hmôt HSV</t>
  </si>
  <si>
    <t>14</t>
  </si>
  <si>
    <t>999281111.S</t>
  </si>
  <si>
    <t>Presun hmôt pre opravy a údržbu objektov vrátane vonkajších plášťov výšky do 25 m</t>
  </si>
  <si>
    <t>-652784684</t>
  </si>
  <si>
    <t>PSV</t>
  </si>
  <si>
    <t>Práce a dodávky PSV</t>
  </si>
  <si>
    <t>766</t>
  </si>
  <si>
    <t>Konštrukcie stolárske</t>
  </si>
  <si>
    <t>15</t>
  </si>
  <si>
    <t>766660011.S</t>
  </si>
  <si>
    <t>Vyvesenie alebo zavesenie drevených  krídiel  dverí, pre vykonanie stavebných  zmien, plochy do 2 m2</t>
  </si>
  <si>
    <t>16</t>
  </si>
  <si>
    <t>-1148528978</t>
  </si>
  <si>
    <t>998766202.S</t>
  </si>
  <si>
    <t>Presun hmot pre konštrukcie stolárske v objektoch výšky nad 6 do 12 m</t>
  </si>
  <si>
    <t>%</t>
  </si>
  <si>
    <t>-742932323</t>
  </si>
  <si>
    <t>783</t>
  </si>
  <si>
    <t>Nátery</t>
  </si>
  <si>
    <t>17</t>
  </si>
  <si>
    <t>783201812.S</t>
  </si>
  <si>
    <t>Odstránenie starých náterov z kovových stavebných doplnkových konštrukcií oceľovou kefou</t>
  </si>
  <si>
    <t>1058056060</t>
  </si>
  <si>
    <t>18</t>
  </si>
  <si>
    <t>783201812ip.S</t>
  </si>
  <si>
    <t>Odstránenie starých náterov z kovových stavebných doplnkových konštrukcií oceľovou kefou - interiérové prvky</t>
  </si>
  <si>
    <t>bm</t>
  </si>
  <si>
    <t>-118472052</t>
  </si>
  <si>
    <t>19</t>
  </si>
  <si>
    <t>783201812r.S</t>
  </si>
  <si>
    <t>Odstránenie starých náterov z kovových stavebných doplnkových konštrukcií oceľovou kefou - zárubne + radiátory</t>
  </si>
  <si>
    <t>-800774232</t>
  </si>
  <si>
    <t>783222100.S</t>
  </si>
  <si>
    <t>Nátery kov.stav.doplnk.konštr. syntetické farby na vzduchu schnúce dvojnásobné</t>
  </si>
  <si>
    <t>-1856409536</t>
  </si>
  <si>
    <t>21</t>
  </si>
  <si>
    <t>783222100ip.S</t>
  </si>
  <si>
    <t>Nátery kov.stav.doplnk.konštr. syntetické farby na vzduchu schnúce dvojnásobné - interiérové prvky</t>
  </si>
  <si>
    <t>-1434268100</t>
  </si>
  <si>
    <t>22</t>
  </si>
  <si>
    <t>783222100r.S</t>
  </si>
  <si>
    <t>Nátery kov.stav.doplnk.konštr. syntetické farby na vzduchu schnúce dvojnásobné - zárubne</t>
  </si>
  <si>
    <t>-513925635</t>
  </si>
  <si>
    <t>23</t>
  </si>
  <si>
    <t>783226100.S</t>
  </si>
  <si>
    <t>Nátery kov.stav.doplnk.konštr. syntetické na vzduchu schnúce základný</t>
  </si>
  <si>
    <t>597991301</t>
  </si>
  <si>
    <t>24</t>
  </si>
  <si>
    <t>783226100ip.S</t>
  </si>
  <si>
    <t>Nátery kov.stav.doplnk.konštr. syntetické na vzduchu schnúce základný -  interiérové prvky</t>
  </si>
  <si>
    <t>-1836119276</t>
  </si>
  <si>
    <t>25</t>
  </si>
  <si>
    <t>783226100r.S</t>
  </si>
  <si>
    <t>Nátery kov.stav.doplnk.konštr. syntetické na vzduchu schnúce základný - zárubne</t>
  </si>
  <si>
    <t>1892162468</t>
  </si>
  <si>
    <t>26</t>
  </si>
  <si>
    <t>783322220r.S</t>
  </si>
  <si>
    <t>Nátery vykur.telies syntetické oceľ. radiátorov článkových dvojnás.</t>
  </si>
  <si>
    <t>-1036474151</t>
  </si>
  <si>
    <t>27</t>
  </si>
  <si>
    <t>783322720r.S</t>
  </si>
  <si>
    <t>Nátery vykur.telies syntetické oceľových radiátorov článkových základné</t>
  </si>
  <si>
    <t>1264863917</t>
  </si>
  <si>
    <t>28</t>
  </si>
  <si>
    <t>783401811.S</t>
  </si>
  <si>
    <t>Odstránenie starých náterov z kovových potrubí a armatúr potrubie do DN 50</t>
  </si>
  <si>
    <t>m</t>
  </si>
  <si>
    <t>217439111</t>
  </si>
  <si>
    <t>29</t>
  </si>
  <si>
    <t>783424140.S</t>
  </si>
  <si>
    <t>Nátery kov.potr.a armatúr syntetické potrubie do DN 50 mm dvojnás. so základným náterom</t>
  </si>
  <si>
    <t>2022373017</t>
  </si>
  <si>
    <t>784</t>
  </si>
  <si>
    <t>Maľby</t>
  </si>
  <si>
    <t>30</t>
  </si>
  <si>
    <t>784402801.S</t>
  </si>
  <si>
    <t>Odstránenie malieb oškrabaním, výšky do 3,80 m, -0,0003 t</t>
  </si>
  <si>
    <t>1001988389</t>
  </si>
  <si>
    <t>31</t>
  </si>
  <si>
    <t>784496603.S</t>
  </si>
  <si>
    <t>Ošetrenie podkladu protiplesňovým náterom ručne nanášané na jemnozrnný podklad do výšky 3,80 m - napr. Plesnistop - protiplesňová prísada</t>
  </si>
  <si>
    <t>-1292040092</t>
  </si>
  <si>
    <t>32</t>
  </si>
  <si>
    <t>784410500.S</t>
  </si>
  <si>
    <t>Prebrúsenie a oprášenie jemnozrnných povrchov výšky do 3,80 m</t>
  </si>
  <si>
    <t>1458416345</t>
  </si>
  <si>
    <t>33</t>
  </si>
  <si>
    <t>784410600.S</t>
  </si>
  <si>
    <t>Vyrovnanie trhlín a nerovností na jemnozrnných povrchoch výšky do 3,80 m</t>
  </si>
  <si>
    <t>-1782789693</t>
  </si>
  <si>
    <t>34</t>
  </si>
  <si>
    <t>784410100.S</t>
  </si>
  <si>
    <t>Penetrovanie jednonásobné jemnozrnných podkladov výšky do 3,80 m - ​Akrylátová penetrácia napr. Protiplesňová penetrácia Color company</t>
  </si>
  <si>
    <t>-1724275832</t>
  </si>
  <si>
    <t>35</t>
  </si>
  <si>
    <t>784410030.S</t>
  </si>
  <si>
    <t>Oblepenie soklov, stykov, okrajov a iných zariadení, výšky miestnosti do 3,80 m</t>
  </si>
  <si>
    <t>-1816198042</t>
  </si>
  <si>
    <t>36</t>
  </si>
  <si>
    <t>784418011.S</t>
  </si>
  <si>
    <t>Zakrývanie otvorov, podláh a zariadení fóliou v miestnostiach alebo na schodisku</t>
  </si>
  <si>
    <t>786207851</t>
  </si>
  <si>
    <t>37</t>
  </si>
  <si>
    <t>784418012.S</t>
  </si>
  <si>
    <t>Zakrývanie podláh a zariadení papierom v miestnostiach alebo na schodisku</t>
  </si>
  <si>
    <t>1458171458</t>
  </si>
  <si>
    <t>38</t>
  </si>
  <si>
    <t>784441110.S</t>
  </si>
  <si>
    <t>Maľby latexové tónované dvojnásobné ručne nanášané na jemnozrnný podklad výšky do 3,80 m -  farba latexová Eternex</t>
  </si>
  <si>
    <t>-619490438</t>
  </si>
  <si>
    <t>39</t>
  </si>
  <si>
    <t>784452271.S</t>
  </si>
  <si>
    <t>Maľby z maliarskych zmesí na vodnej báze, ručne nanášané dvojnásobné základné na podklad jemnozrnný výšky do 3,80 m</t>
  </si>
  <si>
    <t>-2089147598</t>
  </si>
  <si>
    <t>40</t>
  </si>
  <si>
    <t>784482910.S</t>
  </si>
  <si>
    <t>Oprava stierky stien v rozsahu 10 %  výšky do 3,80 m</t>
  </si>
  <si>
    <t>-96266142</t>
  </si>
  <si>
    <t>41</t>
  </si>
  <si>
    <t>784482931.S</t>
  </si>
  <si>
    <t>Oprava stierky stien v rozsahu 50 % výšky do 3,80 m</t>
  </si>
  <si>
    <t>-1772986954</t>
  </si>
  <si>
    <t>42</t>
  </si>
  <si>
    <t>784483910.S</t>
  </si>
  <si>
    <t>Oprava stierky stropov v rozsahu 10 % výšky do 3,80 m</t>
  </si>
  <si>
    <t>-709556253</t>
  </si>
  <si>
    <t>43</t>
  </si>
  <si>
    <t>784484951.S</t>
  </si>
  <si>
    <t>Oprava stierky stropov v rozsahu 50 % výšky do 3,80 m</t>
  </si>
  <si>
    <t>2128045358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</si>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</sst>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4" fontId="7" fillId="3" borderId="0" xfId="0" applyNumberFormat="1" applyFont="1" applyFill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4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9" t="s">
        <v>5</v>
      </c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23" t="s">
        <v>13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R5" s="17"/>
      <c r="BE5" s="22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24" t="s">
        <v>16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R6" s="17"/>
      <c r="BE6" s="22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21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21"/>
      <c r="BS8" s="14" t="s">
        <v>6</v>
      </c>
    </row>
    <row r="9" spans="1:74" s="1" customFormat="1" ht="14.45" customHeight="1">
      <c r="B9" s="17"/>
      <c r="AR9" s="17"/>
      <c r="BE9" s="221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221"/>
      <c r="BS10" s="14" t="s">
        <v>6</v>
      </c>
    </row>
    <row r="11" spans="1:74" s="1" customFormat="1" ht="18.399999999999999" customHeight="1">
      <c r="B11" s="17"/>
      <c r="E11" s="22" t="s">
        <v>26</v>
      </c>
      <c r="AK11" s="24" t="s">
        <v>27</v>
      </c>
      <c r="AN11" s="22" t="s">
        <v>28</v>
      </c>
      <c r="AR11" s="17"/>
      <c r="BE11" s="221"/>
      <c r="BS11" s="14" t="s">
        <v>6</v>
      </c>
    </row>
    <row r="12" spans="1:74" s="1" customFormat="1" ht="6.95" customHeight="1">
      <c r="B12" s="17"/>
      <c r="AR12" s="17"/>
      <c r="BE12" s="221"/>
      <c r="BS12" s="14" t="s">
        <v>6</v>
      </c>
    </row>
    <row r="13" spans="1:74" s="1" customFormat="1" ht="12" customHeight="1">
      <c r="B13" s="17"/>
      <c r="D13" s="24" t="s">
        <v>29</v>
      </c>
      <c r="AK13" s="24" t="s">
        <v>24</v>
      </c>
      <c r="AN13" s="26" t="s">
        <v>30</v>
      </c>
      <c r="AR13" s="17"/>
      <c r="BE13" s="221"/>
      <c r="BS13" s="14" t="s">
        <v>6</v>
      </c>
    </row>
    <row r="14" spans="1:74" ht="12.75">
      <c r="B14" s="17"/>
      <c r="E14" s="225" t="s">
        <v>30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27</v>
      </c>
      <c r="AN14" s="26" t="s">
        <v>30</v>
      </c>
      <c r="AR14" s="17"/>
      <c r="BE14" s="221"/>
      <c r="BS14" s="14" t="s">
        <v>6</v>
      </c>
    </row>
    <row r="15" spans="1:74" s="1" customFormat="1" ht="6.95" customHeight="1">
      <c r="B15" s="17"/>
      <c r="AR15" s="17"/>
      <c r="BE15" s="221"/>
      <c r="BS15" s="14" t="s">
        <v>3</v>
      </c>
    </row>
    <row r="16" spans="1:74" s="1" customFormat="1" ht="12" customHeight="1">
      <c r="B16" s="17"/>
      <c r="D16" s="24" t="s">
        <v>31</v>
      </c>
      <c r="AK16" s="24" t="s">
        <v>24</v>
      </c>
      <c r="AN16" s="22" t="s">
        <v>1</v>
      </c>
      <c r="AR16" s="17"/>
      <c r="BE16" s="221"/>
      <c r="BS16" s="14" t="s">
        <v>3</v>
      </c>
    </row>
    <row r="17" spans="1:71" s="1" customFormat="1" ht="18.399999999999999" customHeight="1">
      <c r="B17" s="17"/>
      <c r="E17" s="22" t="s">
        <v>32</v>
      </c>
      <c r="AK17" s="24" t="s">
        <v>27</v>
      </c>
      <c r="AN17" s="22" t="s">
        <v>1</v>
      </c>
      <c r="AR17" s="17"/>
      <c r="BE17" s="221"/>
      <c r="BS17" s="14" t="s">
        <v>33</v>
      </c>
    </row>
    <row r="18" spans="1:71" s="1" customFormat="1" ht="6.95" customHeight="1">
      <c r="B18" s="17"/>
      <c r="AR18" s="17"/>
      <c r="BE18" s="221"/>
      <c r="BS18" s="14" t="s">
        <v>6</v>
      </c>
    </row>
    <row r="19" spans="1:71" s="1" customFormat="1" ht="12" customHeight="1">
      <c r="B19" s="17"/>
      <c r="D19" s="24" t="s">
        <v>34</v>
      </c>
      <c r="AK19" s="24" t="s">
        <v>24</v>
      </c>
      <c r="AN19" s="22" t="s">
        <v>1</v>
      </c>
      <c r="AR19" s="17"/>
      <c r="BE19" s="221"/>
      <c r="BS19" s="14" t="s">
        <v>6</v>
      </c>
    </row>
    <row r="20" spans="1:71" s="1" customFormat="1" ht="18.399999999999999" customHeight="1">
      <c r="B20" s="17"/>
      <c r="E20" s="22" t="s">
        <v>32</v>
      </c>
      <c r="AK20" s="24" t="s">
        <v>27</v>
      </c>
      <c r="AN20" s="22" t="s">
        <v>1</v>
      </c>
      <c r="AR20" s="17"/>
      <c r="BE20" s="221"/>
      <c r="BS20" s="14" t="s">
        <v>33</v>
      </c>
    </row>
    <row r="21" spans="1:71" s="1" customFormat="1" ht="6.95" customHeight="1">
      <c r="B21" s="17"/>
      <c r="AR21" s="17"/>
      <c r="BE21" s="221"/>
    </row>
    <row r="22" spans="1:71" s="1" customFormat="1" ht="12" customHeight="1">
      <c r="B22" s="17"/>
      <c r="D22" s="24" t="s">
        <v>35</v>
      </c>
      <c r="AR22" s="17"/>
      <c r="BE22" s="221"/>
    </row>
    <row r="23" spans="1:71" s="1" customFormat="1" ht="107.25" customHeight="1">
      <c r="B23" s="17"/>
      <c r="E23" s="227" t="s">
        <v>36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1"/>
    </row>
    <row r="24" spans="1:71" s="1" customFormat="1" ht="6.95" customHeight="1">
      <c r="B24" s="17"/>
      <c r="AR24" s="17"/>
      <c r="BE24" s="22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1"/>
    </row>
    <row r="26" spans="1:71" s="2" customFormat="1" ht="25.9" customHeight="1">
      <c r="A26" s="29"/>
      <c r="B26" s="30"/>
      <c r="C26" s="29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8">
        <f>ROUND(AG94,2)</f>
        <v>0</v>
      </c>
      <c r="AL26" s="229"/>
      <c r="AM26" s="229"/>
      <c r="AN26" s="229"/>
      <c r="AO26" s="229"/>
      <c r="AP26" s="29"/>
      <c r="AQ26" s="29"/>
      <c r="AR26" s="30"/>
      <c r="BE26" s="22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0" t="s">
        <v>38</v>
      </c>
      <c r="M28" s="230"/>
      <c r="N28" s="230"/>
      <c r="O28" s="230"/>
      <c r="P28" s="230"/>
      <c r="Q28" s="29"/>
      <c r="R28" s="29"/>
      <c r="S28" s="29"/>
      <c r="T28" s="29"/>
      <c r="U28" s="29"/>
      <c r="V28" s="29"/>
      <c r="W28" s="230" t="s">
        <v>39</v>
      </c>
      <c r="X28" s="230"/>
      <c r="Y28" s="230"/>
      <c r="Z28" s="230"/>
      <c r="AA28" s="230"/>
      <c r="AB28" s="230"/>
      <c r="AC28" s="230"/>
      <c r="AD28" s="230"/>
      <c r="AE28" s="230"/>
      <c r="AF28" s="29"/>
      <c r="AG28" s="29"/>
      <c r="AH28" s="29"/>
      <c r="AI28" s="29"/>
      <c r="AJ28" s="29"/>
      <c r="AK28" s="230" t="s">
        <v>40</v>
      </c>
      <c r="AL28" s="230"/>
      <c r="AM28" s="230"/>
      <c r="AN28" s="230"/>
      <c r="AO28" s="230"/>
      <c r="AP28" s="29"/>
      <c r="AQ28" s="29"/>
      <c r="AR28" s="30"/>
      <c r="BE28" s="221"/>
    </row>
    <row r="29" spans="1:71" s="3" customFormat="1" ht="14.45" customHeight="1">
      <c r="B29" s="34"/>
      <c r="D29" s="24" t="s">
        <v>41</v>
      </c>
      <c r="F29" s="35" t="s">
        <v>42</v>
      </c>
      <c r="L29" s="212">
        <v>0.2</v>
      </c>
      <c r="M29" s="211"/>
      <c r="N29" s="211"/>
      <c r="O29" s="211"/>
      <c r="P29" s="211"/>
      <c r="Q29" s="36"/>
      <c r="R29" s="36"/>
      <c r="S29" s="36"/>
      <c r="T29" s="36"/>
      <c r="U29" s="36"/>
      <c r="V29" s="36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F29" s="36"/>
      <c r="AG29" s="36"/>
      <c r="AH29" s="36"/>
      <c r="AI29" s="36"/>
      <c r="AJ29" s="36"/>
      <c r="AK29" s="210">
        <f>ROUND(AV94, 2)</f>
        <v>0</v>
      </c>
      <c r="AL29" s="211"/>
      <c r="AM29" s="211"/>
      <c r="AN29" s="211"/>
      <c r="AO29" s="21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2"/>
    </row>
    <row r="30" spans="1:71" s="3" customFormat="1" ht="14.45" customHeight="1">
      <c r="B30" s="34"/>
      <c r="F30" s="35" t="s">
        <v>43</v>
      </c>
      <c r="L30" s="212">
        <v>0.2</v>
      </c>
      <c r="M30" s="211"/>
      <c r="N30" s="211"/>
      <c r="O30" s="211"/>
      <c r="P30" s="211"/>
      <c r="Q30" s="36"/>
      <c r="R30" s="36"/>
      <c r="S30" s="36"/>
      <c r="T30" s="36"/>
      <c r="U30" s="36"/>
      <c r="V30" s="36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F30" s="36"/>
      <c r="AG30" s="36"/>
      <c r="AH30" s="36"/>
      <c r="AI30" s="36"/>
      <c r="AJ30" s="36"/>
      <c r="AK30" s="210">
        <f>ROUND(AW94, 2)</f>
        <v>0</v>
      </c>
      <c r="AL30" s="211"/>
      <c r="AM30" s="211"/>
      <c r="AN30" s="211"/>
      <c r="AO30" s="21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2"/>
    </row>
    <row r="31" spans="1:71" s="3" customFormat="1" ht="14.45" hidden="1" customHeight="1">
      <c r="B31" s="34"/>
      <c r="F31" s="24" t="s">
        <v>44</v>
      </c>
      <c r="L31" s="219">
        <v>0.2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4"/>
      <c r="BE31" s="222"/>
    </row>
    <row r="32" spans="1:71" s="3" customFormat="1" ht="14.45" hidden="1" customHeight="1">
      <c r="B32" s="34"/>
      <c r="F32" s="24" t="s">
        <v>45</v>
      </c>
      <c r="L32" s="219">
        <v>0.2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4"/>
      <c r="BE32" s="222"/>
    </row>
    <row r="33" spans="1:57" s="3" customFormat="1" ht="14.45" hidden="1" customHeight="1">
      <c r="B33" s="34"/>
      <c r="F33" s="35" t="s">
        <v>46</v>
      </c>
      <c r="L33" s="212">
        <v>0</v>
      </c>
      <c r="M33" s="211"/>
      <c r="N33" s="211"/>
      <c r="O33" s="211"/>
      <c r="P33" s="211"/>
      <c r="Q33" s="36"/>
      <c r="R33" s="36"/>
      <c r="S33" s="36"/>
      <c r="T33" s="36"/>
      <c r="U33" s="36"/>
      <c r="V33" s="36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F33" s="36"/>
      <c r="AG33" s="36"/>
      <c r="AH33" s="36"/>
      <c r="AI33" s="36"/>
      <c r="AJ33" s="36"/>
      <c r="AK33" s="210">
        <v>0</v>
      </c>
      <c r="AL33" s="211"/>
      <c r="AM33" s="211"/>
      <c r="AN33" s="211"/>
      <c r="AO33" s="21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1"/>
    </row>
    <row r="35" spans="1:57" s="2" customFormat="1" ht="25.9" customHeight="1">
      <c r="A35" s="29"/>
      <c r="B35" s="30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13" t="s">
        <v>49</v>
      </c>
      <c r="Y35" s="214"/>
      <c r="Z35" s="214"/>
      <c r="AA35" s="214"/>
      <c r="AB35" s="214"/>
      <c r="AC35" s="40"/>
      <c r="AD35" s="40"/>
      <c r="AE35" s="40"/>
      <c r="AF35" s="40"/>
      <c r="AG35" s="40"/>
      <c r="AH35" s="40"/>
      <c r="AI35" s="40"/>
      <c r="AJ35" s="40"/>
      <c r="AK35" s="215">
        <f>SUM(AK26:AK33)</f>
        <v>0</v>
      </c>
      <c r="AL35" s="214"/>
      <c r="AM35" s="214"/>
      <c r="AN35" s="214"/>
      <c r="AO35" s="216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51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52</v>
      </c>
      <c r="AI60" s="32"/>
      <c r="AJ60" s="32"/>
      <c r="AK60" s="32"/>
      <c r="AL60" s="32"/>
      <c r="AM60" s="45" t="s">
        <v>53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55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52</v>
      </c>
      <c r="AI75" s="32"/>
      <c r="AJ75" s="32"/>
      <c r="AK75" s="32"/>
      <c r="AL75" s="32"/>
      <c r="AM75" s="45" t="s">
        <v>53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56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UK</v>
      </c>
      <c r="AR84" s="51"/>
    </row>
    <row r="85" spans="1:91" s="5" customFormat="1" ht="36.950000000000003" customHeight="1">
      <c r="B85" s="52"/>
      <c r="C85" s="53" t="s">
        <v>15</v>
      </c>
      <c r="L85" s="201" t="str">
        <f>K6</f>
        <v>Maľovanie na 12 blokoch AD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Bratislava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03" t="str">
        <f>IF(AN8= "","",AN8)</f>
        <v>22. 6. 2022</v>
      </c>
      <c r="AN87" s="20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Univerzita Komenského v Bratislave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31</v>
      </c>
      <c r="AJ89" s="29"/>
      <c r="AK89" s="29"/>
      <c r="AL89" s="29"/>
      <c r="AM89" s="204" t="str">
        <f>IF(E17="","",E17)</f>
        <v xml:space="preserve"> </v>
      </c>
      <c r="AN89" s="205"/>
      <c r="AO89" s="205"/>
      <c r="AP89" s="205"/>
      <c r="AQ89" s="29"/>
      <c r="AR89" s="30"/>
      <c r="AS89" s="206" t="s">
        <v>57</v>
      </c>
      <c r="AT89" s="20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29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34</v>
      </c>
      <c r="AJ90" s="29"/>
      <c r="AK90" s="29"/>
      <c r="AL90" s="29"/>
      <c r="AM90" s="204" t="str">
        <f>IF(E20="","",E20)</f>
        <v xml:space="preserve"> </v>
      </c>
      <c r="AN90" s="205"/>
      <c r="AO90" s="205"/>
      <c r="AP90" s="205"/>
      <c r="AQ90" s="29"/>
      <c r="AR90" s="30"/>
      <c r="AS90" s="208"/>
      <c r="AT90" s="20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8"/>
      <c r="AT91" s="20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91" t="s">
        <v>58</v>
      </c>
      <c r="D92" s="192"/>
      <c r="E92" s="192"/>
      <c r="F92" s="192"/>
      <c r="G92" s="192"/>
      <c r="H92" s="60"/>
      <c r="I92" s="193" t="s">
        <v>59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60</v>
      </c>
      <c r="AH92" s="192"/>
      <c r="AI92" s="192"/>
      <c r="AJ92" s="192"/>
      <c r="AK92" s="192"/>
      <c r="AL92" s="192"/>
      <c r="AM92" s="192"/>
      <c r="AN92" s="193" t="s">
        <v>61</v>
      </c>
      <c r="AO92" s="192"/>
      <c r="AP92" s="195"/>
      <c r="AQ92" s="61" t="s">
        <v>62</v>
      </c>
      <c r="AR92" s="30"/>
      <c r="AS92" s="62" t="s">
        <v>63</v>
      </c>
      <c r="AT92" s="63" t="s">
        <v>64</v>
      </c>
      <c r="AU92" s="63" t="s">
        <v>65</v>
      </c>
      <c r="AV92" s="63" t="s">
        <v>66</v>
      </c>
      <c r="AW92" s="63" t="s">
        <v>67</v>
      </c>
      <c r="AX92" s="63" t="s">
        <v>68</v>
      </c>
      <c r="AY92" s="63" t="s">
        <v>69</v>
      </c>
      <c r="AZ92" s="63" t="s">
        <v>70</v>
      </c>
      <c r="BA92" s="63" t="s">
        <v>71</v>
      </c>
      <c r="BB92" s="63" t="s">
        <v>72</v>
      </c>
      <c r="BC92" s="63" t="s">
        <v>73</v>
      </c>
      <c r="BD92" s="64" t="s">
        <v>74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75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9">
        <f>ROUND(AG95,2)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76</v>
      </c>
      <c r="BT94" s="77" t="s">
        <v>77</v>
      </c>
      <c r="BU94" s="78" t="s">
        <v>78</v>
      </c>
      <c r="BV94" s="77" t="s">
        <v>79</v>
      </c>
      <c r="BW94" s="77" t="s">
        <v>4</v>
      </c>
      <c r="BX94" s="77" t="s">
        <v>80</v>
      </c>
      <c r="CL94" s="77" t="s">
        <v>1</v>
      </c>
    </row>
    <row r="95" spans="1:91" s="7" customFormat="1" ht="16.5" customHeight="1">
      <c r="A95" s="79" t="s">
        <v>81</v>
      </c>
      <c r="B95" s="80"/>
      <c r="C95" s="81"/>
      <c r="D95" s="198" t="s">
        <v>82</v>
      </c>
      <c r="E95" s="198"/>
      <c r="F95" s="198"/>
      <c r="G95" s="198"/>
      <c r="H95" s="198"/>
      <c r="I95" s="82"/>
      <c r="J95" s="198" t="s">
        <v>83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'01 - Blok M Átriových dom...'!J32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83" t="s">
        <v>84</v>
      </c>
      <c r="AR95" s="80"/>
      <c r="AS95" s="84">
        <v>0</v>
      </c>
      <c r="AT95" s="85">
        <f>ROUND(SUM(AV95:AW95),2)</f>
        <v>0</v>
      </c>
      <c r="AU95" s="86">
        <f>'01 - Blok M Átriových dom...'!P136</f>
        <v>0</v>
      </c>
      <c r="AV95" s="85">
        <f>'01 - Blok M Átriových dom...'!J35</f>
        <v>0</v>
      </c>
      <c r="AW95" s="85">
        <f>'01 - Blok M Átriových dom...'!J36</f>
        <v>0</v>
      </c>
      <c r="AX95" s="85">
        <f>'01 - Blok M Átriových dom...'!J37</f>
        <v>0</v>
      </c>
      <c r="AY95" s="85">
        <f>'01 - Blok M Átriových dom...'!J38</f>
        <v>0</v>
      </c>
      <c r="AZ95" s="85">
        <f>'01 - Blok M Átriových dom...'!F35</f>
        <v>0</v>
      </c>
      <c r="BA95" s="85">
        <f>'01 - Blok M Átriových dom...'!F36</f>
        <v>0</v>
      </c>
      <c r="BB95" s="85">
        <f>'01 - Blok M Átriových dom...'!F37</f>
        <v>0</v>
      </c>
      <c r="BC95" s="85">
        <f>'01 - Blok M Átriových dom...'!F38</f>
        <v>0</v>
      </c>
      <c r="BD95" s="87">
        <f>'01 - Blok M Átriových dom...'!F39</f>
        <v>0</v>
      </c>
      <c r="BT95" s="88" t="s">
        <v>85</v>
      </c>
      <c r="BV95" s="88" t="s">
        <v>79</v>
      </c>
      <c r="BW95" s="88" t="s">
        <v>86</v>
      </c>
      <c r="BX95" s="88" t="s">
        <v>4</v>
      </c>
      <c r="CL95" s="88" t="s">
        <v>1</v>
      </c>
      <c r="CM95" s="88" t="s">
        <v>77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Blok M Átriových dom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5"/>
  <sheetViews>
    <sheetView showGridLines="0" tabSelected="1" workbookViewId="0">
      <selection activeCell="H188" sqref="H18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9" t="s">
        <v>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87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33" t="str">
        <f>'Rekapitulácia stavby'!K6</f>
        <v>Maľovanie na 12 blokoch AD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88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1" t="s">
        <v>89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22. 6. 2022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28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223"/>
      <c r="G18" s="223"/>
      <c r="H18" s="223"/>
      <c r="I18" s="24" t="s">
        <v>27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27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27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0"/>
      <c r="B27" s="91"/>
      <c r="C27" s="90"/>
      <c r="D27" s="90"/>
      <c r="E27" s="227" t="s">
        <v>1</v>
      </c>
      <c r="F27" s="227"/>
      <c r="G27" s="227"/>
      <c r="H27" s="227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90</v>
      </c>
      <c r="E30" s="29"/>
      <c r="F30" s="29"/>
      <c r="G30" s="29"/>
      <c r="H30" s="29"/>
      <c r="I30" s="29"/>
      <c r="J30" s="93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4" t="s">
        <v>91</v>
      </c>
      <c r="E31" s="29"/>
      <c r="F31" s="29"/>
      <c r="G31" s="29"/>
      <c r="H31" s="29"/>
      <c r="I31" s="29"/>
      <c r="J31" s="93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5" t="s">
        <v>37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39</v>
      </c>
      <c r="G34" s="29"/>
      <c r="H34" s="29"/>
      <c r="I34" s="33" t="s">
        <v>38</v>
      </c>
      <c r="J34" s="33" t="s">
        <v>40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6" t="s">
        <v>41</v>
      </c>
      <c r="E35" s="35" t="s">
        <v>42</v>
      </c>
      <c r="F35" s="97">
        <f>ROUND((ROUND((SUM(BE109:BE116) + SUM(BE136:BE188)),  2) + SUM(BE190:BE194)), 2)</f>
        <v>0</v>
      </c>
      <c r="G35" s="98"/>
      <c r="H35" s="98"/>
      <c r="I35" s="99">
        <v>0.2</v>
      </c>
      <c r="J35" s="97">
        <f>ROUND((ROUND(((SUM(BE109:BE116) + SUM(BE136:BE188))*I35),  2) + (SUM(BE190:BE194)*I35)),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43</v>
      </c>
      <c r="F36" s="97">
        <f>ROUND((ROUND((SUM(BF109:BF116) + SUM(BF136:BF188)),  2) + SUM(BF190:BF194)), 2)</f>
        <v>0</v>
      </c>
      <c r="G36" s="98"/>
      <c r="H36" s="98"/>
      <c r="I36" s="99">
        <v>0.2</v>
      </c>
      <c r="J36" s="97">
        <f>ROUND((ROUND(((SUM(BF109:BF116) + SUM(BF136:BF188))*I36),  2) + (SUM(BF190:BF194)*I36)),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0">
        <f>ROUND((ROUND((SUM(BG109:BG116) + SUM(BG136:BG188)),  2) + SUM(BG190:BG194)), 2)</f>
        <v>0</v>
      </c>
      <c r="G37" s="29"/>
      <c r="H37" s="29"/>
      <c r="I37" s="101">
        <v>0.2</v>
      </c>
      <c r="J37" s="100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45</v>
      </c>
      <c r="F38" s="100">
        <f>ROUND((ROUND((SUM(BH109:BH116) + SUM(BH136:BH188)),  2) + SUM(BH190:BH194)), 2)</f>
        <v>0</v>
      </c>
      <c r="G38" s="29"/>
      <c r="H38" s="29"/>
      <c r="I38" s="101">
        <v>0.2</v>
      </c>
      <c r="J38" s="100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46</v>
      </c>
      <c r="F39" s="97">
        <f>ROUND((ROUND((SUM(BI109:BI116) + SUM(BI136:BI188)),  2) + SUM(BI190:BI194)), 2)</f>
        <v>0</v>
      </c>
      <c r="G39" s="98"/>
      <c r="H39" s="98"/>
      <c r="I39" s="99">
        <v>0</v>
      </c>
      <c r="J39" s="97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2"/>
      <c r="D41" s="103" t="s">
        <v>47</v>
      </c>
      <c r="E41" s="60"/>
      <c r="F41" s="60"/>
      <c r="G41" s="104" t="s">
        <v>48</v>
      </c>
      <c r="H41" s="105" t="s">
        <v>49</v>
      </c>
      <c r="I41" s="60"/>
      <c r="J41" s="106">
        <f>SUM(J32:J39)</f>
        <v>0</v>
      </c>
      <c r="K41" s="107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52</v>
      </c>
      <c r="E61" s="32"/>
      <c r="F61" s="108" t="s">
        <v>53</v>
      </c>
      <c r="G61" s="45" t="s">
        <v>52</v>
      </c>
      <c r="H61" s="32"/>
      <c r="I61" s="32"/>
      <c r="J61" s="109" t="s">
        <v>53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52</v>
      </c>
      <c r="E76" s="32"/>
      <c r="F76" s="108" t="s">
        <v>53</v>
      </c>
      <c r="G76" s="45" t="s">
        <v>52</v>
      </c>
      <c r="H76" s="32"/>
      <c r="I76" s="32"/>
      <c r="J76" s="109" t="s">
        <v>53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3" t="str">
        <f>E7</f>
        <v>Maľovanie na 12 blokoch AD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88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1" t="str">
        <f>E9</f>
        <v>01 - Blok M Átriových domkov - maľovanie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Bratislava</v>
      </c>
      <c r="G89" s="29"/>
      <c r="H89" s="29"/>
      <c r="I89" s="24" t="s">
        <v>21</v>
      </c>
      <c r="J89" s="55" t="str">
        <f>IF(J12="","",J12)</f>
        <v>22. 6. 2022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Univerzita Komenského v Bratislave</v>
      </c>
      <c r="G91" s="29"/>
      <c r="H91" s="29"/>
      <c r="I91" s="24" t="s">
        <v>31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24" t="s">
        <v>34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0" t="s">
        <v>93</v>
      </c>
      <c r="D94" s="102"/>
      <c r="E94" s="102"/>
      <c r="F94" s="102"/>
      <c r="G94" s="102"/>
      <c r="H94" s="102"/>
      <c r="I94" s="102"/>
      <c r="J94" s="111" t="s">
        <v>94</v>
      </c>
      <c r="K94" s="102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2" t="s">
        <v>95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1:65" s="9" customFormat="1" ht="24.95" customHeight="1">
      <c r="B97" s="113"/>
      <c r="D97" s="114" t="s">
        <v>97</v>
      </c>
      <c r="E97" s="115"/>
      <c r="F97" s="115"/>
      <c r="G97" s="115"/>
      <c r="H97" s="115"/>
      <c r="I97" s="115"/>
      <c r="J97" s="116">
        <f>J137</f>
        <v>0</v>
      </c>
      <c r="L97" s="113"/>
    </row>
    <row r="98" spans="1:65" s="10" customFormat="1" ht="19.899999999999999" customHeight="1">
      <c r="B98" s="117"/>
      <c r="D98" s="118" t="s">
        <v>98</v>
      </c>
      <c r="E98" s="119"/>
      <c r="F98" s="119"/>
      <c r="G98" s="119"/>
      <c r="H98" s="119"/>
      <c r="I98" s="119"/>
      <c r="J98" s="120">
        <f>J138</f>
        <v>0</v>
      </c>
      <c r="L98" s="117"/>
    </row>
    <row r="99" spans="1:65" s="10" customFormat="1" ht="19.899999999999999" customHeight="1">
      <c r="B99" s="117"/>
      <c r="D99" s="118" t="s">
        <v>99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1:65" s="10" customFormat="1" ht="19.899999999999999" customHeight="1">
      <c r="B100" s="117"/>
      <c r="D100" s="118" t="s">
        <v>100</v>
      </c>
      <c r="E100" s="119"/>
      <c r="F100" s="119"/>
      <c r="G100" s="119"/>
      <c r="H100" s="119"/>
      <c r="I100" s="119"/>
      <c r="J100" s="120">
        <f>J142</f>
        <v>0</v>
      </c>
      <c r="L100" s="117"/>
    </row>
    <row r="101" spans="1:65" s="10" customFormat="1" ht="19.899999999999999" customHeight="1">
      <c r="B101" s="117"/>
      <c r="D101" s="118" t="s">
        <v>101</v>
      </c>
      <c r="E101" s="119"/>
      <c r="F101" s="119"/>
      <c r="G101" s="119"/>
      <c r="H101" s="119"/>
      <c r="I101" s="119"/>
      <c r="J101" s="120">
        <f>J154</f>
        <v>0</v>
      </c>
      <c r="L101" s="117"/>
    </row>
    <row r="102" spans="1:65" s="9" customFormat="1" ht="24.95" customHeight="1">
      <c r="B102" s="113"/>
      <c r="D102" s="114" t="s">
        <v>102</v>
      </c>
      <c r="E102" s="115"/>
      <c r="F102" s="115"/>
      <c r="G102" s="115"/>
      <c r="H102" s="115"/>
      <c r="I102" s="115"/>
      <c r="J102" s="116">
        <f>J156</f>
        <v>0</v>
      </c>
      <c r="L102" s="113"/>
    </row>
    <row r="103" spans="1:65" s="10" customFormat="1" ht="19.899999999999999" customHeight="1">
      <c r="B103" s="117"/>
      <c r="D103" s="118" t="s">
        <v>103</v>
      </c>
      <c r="E103" s="119"/>
      <c r="F103" s="119"/>
      <c r="G103" s="119"/>
      <c r="H103" s="119"/>
      <c r="I103" s="119"/>
      <c r="J103" s="120">
        <f>J157</f>
        <v>0</v>
      </c>
      <c r="L103" s="117"/>
    </row>
    <row r="104" spans="1:65" s="10" customFormat="1" ht="19.899999999999999" customHeight="1">
      <c r="B104" s="117"/>
      <c r="D104" s="118" t="s">
        <v>104</v>
      </c>
      <c r="E104" s="119"/>
      <c r="F104" s="119"/>
      <c r="G104" s="119"/>
      <c r="H104" s="119"/>
      <c r="I104" s="119"/>
      <c r="J104" s="120">
        <f>J160</f>
        <v>0</v>
      </c>
      <c r="L104" s="117"/>
    </row>
    <row r="105" spans="1:65" s="10" customFormat="1" ht="19.899999999999999" customHeight="1">
      <c r="B105" s="117"/>
      <c r="D105" s="118" t="s">
        <v>105</v>
      </c>
      <c r="E105" s="119"/>
      <c r="F105" s="119"/>
      <c r="G105" s="119"/>
      <c r="H105" s="119"/>
      <c r="I105" s="119"/>
      <c r="J105" s="120">
        <f>J174</f>
        <v>0</v>
      </c>
      <c r="L105" s="117"/>
    </row>
    <row r="106" spans="1:65" s="9" customFormat="1" ht="21.75" customHeight="1">
      <c r="B106" s="113"/>
      <c r="D106" s="121" t="s">
        <v>106</v>
      </c>
      <c r="J106" s="122">
        <f>J189</f>
        <v>0</v>
      </c>
      <c r="L106" s="113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2" t="s">
        <v>107</v>
      </c>
      <c r="D109" s="29"/>
      <c r="E109" s="29"/>
      <c r="F109" s="29"/>
      <c r="G109" s="29"/>
      <c r="H109" s="29"/>
      <c r="I109" s="29"/>
      <c r="J109" s="123">
        <f>ROUND(J110 + J111 + J112 + J113 + J114 + J115,2)</f>
        <v>0</v>
      </c>
      <c r="K109" s="29"/>
      <c r="L109" s="42"/>
      <c r="N109" s="124" t="s">
        <v>41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5"/>
      <c r="C110" s="126"/>
      <c r="D110" s="231" t="s">
        <v>108</v>
      </c>
      <c r="E110" s="232"/>
      <c r="F110" s="232"/>
      <c r="G110" s="186"/>
      <c r="H110" s="186"/>
      <c r="I110" s="186"/>
      <c r="J110" s="187">
        <v>0</v>
      </c>
      <c r="K110" s="126"/>
      <c r="L110" s="127"/>
      <c r="M110" s="128"/>
      <c r="N110" s="129" t="s">
        <v>43</v>
      </c>
      <c r="O110" s="128"/>
      <c r="P110" s="128"/>
      <c r="Q110" s="128"/>
      <c r="R110" s="128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30" t="s">
        <v>109</v>
      </c>
      <c r="AZ110" s="128"/>
      <c r="BA110" s="128"/>
      <c r="BB110" s="128"/>
      <c r="BC110" s="128"/>
      <c r="BD110" s="128"/>
      <c r="BE110" s="131">
        <f t="shared" ref="BE110:BE115" si="0">IF(N110="základná",J110,0)</f>
        <v>0</v>
      </c>
      <c r="BF110" s="131">
        <f t="shared" ref="BF110:BF115" si="1">IF(N110="znížená",J110,0)</f>
        <v>0</v>
      </c>
      <c r="BG110" s="131">
        <f t="shared" ref="BG110:BG115" si="2">IF(N110="zákl. prenesená",J110,0)</f>
        <v>0</v>
      </c>
      <c r="BH110" s="131">
        <f t="shared" ref="BH110:BH115" si="3">IF(N110="zníž. prenesená",J110,0)</f>
        <v>0</v>
      </c>
      <c r="BI110" s="131">
        <f t="shared" ref="BI110:BI115" si="4">IF(N110="nulová",J110,0)</f>
        <v>0</v>
      </c>
      <c r="BJ110" s="130" t="s">
        <v>110</v>
      </c>
      <c r="BK110" s="128"/>
      <c r="BL110" s="128"/>
      <c r="BM110" s="128"/>
    </row>
    <row r="111" spans="1:65" s="2" customFormat="1" ht="18" customHeight="1">
      <c r="A111" s="29"/>
      <c r="B111" s="125"/>
      <c r="C111" s="126"/>
      <c r="D111" s="231" t="s">
        <v>111</v>
      </c>
      <c r="E111" s="232"/>
      <c r="F111" s="232"/>
      <c r="G111" s="186"/>
      <c r="H111" s="186"/>
      <c r="I111" s="186"/>
      <c r="J111" s="187">
        <v>0</v>
      </c>
      <c r="K111" s="126"/>
      <c r="L111" s="127"/>
      <c r="M111" s="128"/>
      <c r="N111" s="129" t="s">
        <v>43</v>
      </c>
      <c r="O111" s="128"/>
      <c r="P111" s="128"/>
      <c r="Q111" s="128"/>
      <c r="R111" s="128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30" t="s">
        <v>109</v>
      </c>
      <c r="AZ111" s="128"/>
      <c r="BA111" s="128"/>
      <c r="BB111" s="128"/>
      <c r="BC111" s="128"/>
      <c r="BD111" s="128"/>
      <c r="BE111" s="131">
        <f t="shared" si="0"/>
        <v>0</v>
      </c>
      <c r="BF111" s="131">
        <f t="shared" si="1"/>
        <v>0</v>
      </c>
      <c r="BG111" s="131">
        <f t="shared" si="2"/>
        <v>0</v>
      </c>
      <c r="BH111" s="131">
        <f t="shared" si="3"/>
        <v>0</v>
      </c>
      <c r="BI111" s="131">
        <f t="shared" si="4"/>
        <v>0</v>
      </c>
      <c r="BJ111" s="130" t="s">
        <v>110</v>
      </c>
      <c r="BK111" s="128"/>
      <c r="BL111" s="128"/>
      <c r="BM111" s="128"/>
    </row>
    <row r="112" spans="1:65" s="2" customFormat="1" ht="18" customHeight="1">
      <c r="A112" s="29"/>
      <c r="B112" s="125"/>
      <c r="C112" s="126"/>
      <c r="D112" s="231" t="s">
        <v>112</v>
      </c>
      <c r="E112" s="232"/>
      <c r="F112" s="232"/>
      <c r="G112" s="186"/>
      <c r="H112" s="186"/>
      <c r="I112" s="186"/>
      <c r="J112" s="187">
        <v>0</v>
      </c>
      <c r="K112" s="126"/>
      <c r="L112" s="127"/>
      <c r="M112" s="128"/>
      <c r="N112" s="129" t="s">
        <v>43</v>
      </c>
      <c r="O112" s="128"/>
      <c r="P112" s="128"/>
      <c r="Q112" s="128"/>
      <c r="R112" s="128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0" t="s">
        <v>109</v>
      </c>
      <c r="AZ112" s="128"/>
      <c r="BA112" s="128"/>
      <c r="BB112" s="128"/>
      <c r="BC112" s="128"/>
      <c r="BD112" s="128"/>
      <c r="BE112" s="131">
        <f t="shared" si="0"/>
        <v>0</v>
      </c>
      <c r="BF112" s="131">
        <f t="shared" si="1"/>
        <v>0</v>
      </c>
      <c r="BG112" s="131">
        <f t="shared" si="2"/>
        <v>0</v>
      </c>
      <c r="BH112" s="131">
        <f t="shared" si="3"/>
        <v>0</v>
      </c>
      <c r="BI112" s="131">
        <f t="shared" si="4"/>
        <v>0</v>
      </c>
      <c r="BJ112" s="130" t="s">
        <v>110</v>
      </c>
      <c r="BK112" s="128"/>
      <c r="BL112" s="128"/>
      <c r="BM112" s="128"/>
    </row>
    <row r="113" spans="1:65" s="2" customFormat="1" ht="18" customHeight="1">
      <c r="A113" s="29"/>
      <c r="B113" s="125"/>
      <c r="C113" s="126"/>
      <c r="D113" s="231" t="s">
        <v>113</v>
      </c>
      <c r="E113" s="232"/>
      <c r="F113" s="232"/>
      <c r="G113" s="186"/>
      <c r="H113" s="186"/>
      <c r="I113" s="186"/>
      <c r="J113" s="187">
        <v>0</v>
      </c>
      <c r="K113" s="126"/>
      <c r="L113" s="127"/>
      <c r="M113" s="128"/>
      <c r="N113" s="129" t="s">
        <v>43</v>
      </c>
      <c r="O113" s="128"/>
      <c r="P113" s="128"/>
      <c r="Q113" s="128"/>
      <c r="R113" s="128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0" t="s">
        <v>109</v>
      </c>
      <c r="AZ113" s="128"/>
      <c r="BA113" s="128"/>
      <c r="BB113" s="128"/>
      <c r="BC113" s="128"/>
      <c r="BD113" s="128"/>
      <c r="BE113" s="131">
        <f t="shared" si="0"/>
        <v>0</v>
      </c>
      <c r="BF113" s="131">
        <f t="shared" si="1"/>
        <v>0</v>
      </c>
      <c r="BG113" s="131">
        <f t="shared" si="2"/>
        <v>0</v>
      </c>
      <c r="BH113" s="131">
        <f t="shared" si="3"/>
        <v>0</v>
      </c>
      <c r="BI113" s="131">
        <f t="shared" si="4"/>
        <v>0</v>
      </c>
      <c r="BJ113" s="130" t="s">
        <v>110</v>
      </c>
      <c r="BK113" s="128"/>
      <c r="BL113" s="128"/>
      <c r="BM113" s="128"/>
    </row>
    <row r="114" spans="1:65" s="2" customFormat="1" ht="18" customHeight="1">
      <c r="A114" s="29"/>
      <c r="B114" s="125"/>
      <c r="C114" s="126"/>
      <c r="D114" s="231" t="s">
        <v>114</v>
      </c>
      <c r="E114" s="232"/>
      <c r="F114" s="232"/>
      <c r="G114" s="186"/>
      <c r="H114" s="186"/>
      <c r="I114" s="186"/>
      <c r="J114" s="187">
        <v>0</v>
      </c>
      <c r="K114" s="126"/>
      <c r="L114" s="127"/>
      <c r="M114" s="128"/>
      <c r="N114" s="129" t="s">
        <v>43</v>
      </c>
      <c r="O114" s="128"/>
      <c r="P114" s="128"/>
      <c r="Q114" s="128"/>
      <c r="R114" s="128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0" t="s">
        <v>109</v>
      </c>
      <c r="AZ114" s="128"/>
      <c r="BA114" s="128"/>
      <c r="BB114" s="128"/>
      <c r="BC114" s="128"/>
      <c r="BD114" s="128"/>
      <c r="BE114" s="131">
        <f t="shared" si="0"/>
        <v>0</v>
      </c>
      <c r="BF114" s="131">
        <f t="shared" si="1"/>
        <v>0</v>
      </c>
      <c r="BG114" s="131">
        <f t="shared" si="2"/>
        <v>0</v>
      </c>
      <c r="BH114" s="131">
        <f t="shared" si="3"/>
        <v>0</v>
      </c>
      <c r="BI114" s="131">
        <f t="shared" si="4"/>
        <v>0</v>
      </c>
      <c r="BJ114" s="130" t="s">
        <v>110</v>
      </c>
      <c r="BK114" s="128"/>
      <c r="BL114" s="128"/>
      <c r="BM114" s="128"/>
    </row>
    <row r="115" spans="1:65" s="2" customFormat="1" ht="18" customHeight="1">
      <c r="A115" s="29"/>
      <c r="B115" s="125"/>
      <c r="C115" s="126"/>
      <c r="D115" s="188" t="s">
        <v>115</v>
      </c>
      <c r="E115" s="186"/>
      <c r="F115" s="186"/>
      <c r="G115" s="186"/>
      <c r="H115" s="186"/>
      <c r="I115" s="186"/>
      <c r="J115" s="187">
        <f>ROUND(J30*T115,2)</f>
        <v>0</v>
      </c>
      <c r="K115" s="126"/>
      <c r="L115" s="127"/>
      <c r="M115" s="128"/>
      <c r="N115" s="129" t="s">
        <v>43</v>
      </c>
      <c r="O115" s="128"/>
      <c r="P115" s="128"/>
      <c r="Q115" s="128"/>
      <c r="R115" s="128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30" t="s">
        <v>116</v>
      </c>
      <c r="AZ115" s="128"/>
      <c r="BA115" s="128"/>
      <c r="BB115" s="128"/>
      <c r="BC115" s="128"/>
      <c r="BD115" s="128"/>
      <c r="BE115" s="131">
        <f t="shared" si="0"/>
        <v>0</v>
      </c>
      <c r="BF115" s="131">
        <f t="shared" si="1"/>
        <v>0</v>
      </c>
      <c r="BG115" s="131">
        <f t="shared" si="2"/>
        <v>0</v>
      </c>
      <c r="BH115" s="131">
        <f t="shared" si="3"/>
        <v>0</v>
      </c>
      <c r="BI115" s="131">
        <f t="shared" si="4"/>
        <v>0</v>
      </c>
      <c r="BJ115" s="130" t="s">
        <v>110</v>
      </c>
      <c r="BK115" s="128"/>
      <c r="BL115" s="128"/>
      <c r="BM115" s="128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2" t="s">
        <v>117</v>
      </c>
      <c r="D117" s="102"/>
      <c r="E117" s="102"/>
      <c r="F117" s="102"/>
      <c r="G117" s="102"/>
      <c r="H117" s="102"/>
      <c r="I117" s="102"/>
      <c r="J117" s="133">
        <f>ROUND(J96+J109,2)</f>
        <v>0</v>
      </c>
      <c r="K117" s="102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118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33" t="str">
        <f>E7</f>
        <v>Maľovanie na 12 blokoch AD</v>
      </c>
      <c r="F126" s="234"/>
      <c r="G126" s="234"/>
      <c r="H126" s="234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88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01" t="str">
        <f>E9</f>
        <v>01 - Blok M Átriových domkov - maľovanie</v>
      </c>
      <c r="F128" s="235"/>
      <c r="G128" s="235"/>
      <c r="H128" s="235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F12</f>
        <v>Bratislava</v>
      </c>
      <c r="G130" s="29"/>
      <c r="H130" s="29"/>
      <c r="I130" s="24" t="s">
        <v>21</v>
      </c>
      <c r="J130" s="55" t="str">
        <f>IF(J12="","",J12)</f>
        <v>22. 6. 2022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23</v>
      </c>
      <c r="D132" s="29"/>
      <c r="E132" s="29"/>
      <c r="F132" s="22" t="str">
        <f>E15</f>
        <v>Univerzita Komenského v Bratislave</v>
      </c>
      <c r="G132" s="29"/>
      <c r="H132" s="29"/>
      <c r="I132" s="24" t="s">
        <v>31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29</v>
      </c>
      <c r="D133" s="29"/>
      <c r="E133" s="29"/>
      <c r="F133" s="22" t="str">
        <f>IF(E18="","",E18)</f>
        <v>Vyplň údaj</v>
      </c>
      <c r="G133" s="29"/>
      <c r="H133" s="29"/>
      <c r="I133" s="24" t="s">
        <v>34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4"/>
      <c r="B135" s="135"/>
      <c r="C135" s="136" t="s">
        <v>119</v>
      </c>
      <c r="D135" s="137" t="s">
        <v>62</v>
      </c>
      <c r="E135" s="137" t="s">
        <v>58</v>
      </c>
      <c r="F135" s="137" t="s">
        <v>59</v>
      </c>
      <c r="G135" s="137" t="s">
        <v>120</v>
      </c>
      <c r="H135" s="137" t="s">
        <v>121</v>
      </c>
      <c r="I135" s="137" t="s">
        <v>122</v>
      </c>
      <c r="J135" s="138" t="s">
        <v>94</v>
      </c>
      <c r="K135" s="139" t="s">
        <v>123</v>
      </c>
      <c r="L135" s="140"/>
      <c r="M135" s="62" t="s">
        <v>1</v>
      </c>
      <c r="N135" s="63" t="s">
        <v>41</v>
      </c>
      <c r="O135" s="63" t="s">
        <v>124</v>
      </c>
      <c r="P135" s="63" t="s">
        <v>125</v>
      </c>
      <c r="Q135" s="63" t="s">
        <v>126</v>
      </c>
      <c r="R135" s="63" t="s">
        <v>127</v>
      </c>
      <c r="S135" s="63" t="s">
        <v>128</v>
      </c>
      <c r="T135" s="64" t="s">
        <v>129</v>
      </c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</row>
    <row r="136" spans="1:65" s="2" customFormat="1" ht="22.9" customHeight="1">
      <c r="A136" s="29"/>
      <c r="B136" s="30"/>
      <c r="C136" s="69" t="s">
        <v>90</v>
      </c>
      <c r="D136" s="29"/>
      <c r="E136" s="29"/>
      <c r="F136" s="29"/>
      <c r="G136" s="29"/>
      <c r="H136" s="29"/>
      <c r="I136" s="29"/>
      <c r="J136" s="141">
        <f>BK136</f>
        <v>0</v>
      </c>
      <c r="K136" s="29"/>
      <c r="L136" s="30"/>
      <c r="M136" s="65"/>
      <c r="N136" s="56"/>
      <c r="O136" s="66"/>
      <c r="P136" s="142">
        <f>P137+P156+P189</f>
        <v>0</v>
      </c>
      <c r="Q136" s="66"/>
      <c r="R136" s="142">
        <f>R137+R156+R189</f>
        <v>13.342628979999999</v>
      </c>
      <c r="S136" s="66"/>
      <c r="T136" s="143">
        <f>T137+T156+T189</f>
        <v>36.335715000000008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76</v>
      </c>
      <c r="AU136" s="14" t="s">
        <v>96</v>
      </c>
      <c r="BK136" s="144">
        <f>BK137+BK156+BK189</f>
        <v>0</v>
      </c>
    </row>
    <row r="137" spans="1:65" s="12" customFormat="1" ht="25.9" customHeight="1">
      <c r="B137" s="145"/>
      <c r="D137" s="146" t="s">
        <v>76</v>
      </c>
      <c r="E137" s="147" t="s">
        <v>130</v>
      </c>
      <c r="F137" s="147" t="s">
        <v>131</v>
      </c>
      <c r="I137" s="148"/>
      <c r="J137" s="122">
        <f>BK137</f>
        <v>0</v>
      </c>
      <c r="L137" s="145"/>
      <c r="M137" s="149"/>
      <c r="N137" s="150"/>
      <c r="O137" s="150"/>
      <c r="P137" s="151">
        <f>P138+P140+P142+P154</f>
        <v>0</v>
      </c>
      <c r="Q137" s="150"/>
      <c r="R137" s="151">
        <f>R138+R140+R142+R154</f>
        <v>3.38754</v>
      </c>
      <c r="S137" s="150"/>
      <c r="T137" s="152">
        <f>T138+T140+T142+T154</f>
        <v>35.765715000000007</v>
      </c>
      <c r="AR137" s="146" t="s">
        <v>85</v>
      </c>
      <c r="AT137" s="153" t="s">
        <v>76</v>
      </c>
      <c r="AU137" s="153" t="s">
        <v>77</v>
      </c>
      <c r="AY137" s="146" t="s">
        <v>132</v>
      </c>
      <c r="BK137" s="154">
        <f>BK138+BK140+BK142+BK154</f>
        <v>0</v>
      </c>
    </row>
    <row r="138" spans="1:65" s="12" customFormat="1" ht="22.9" customHeight="1">
      <c r="B138" s="145"/>
      <c r="D138" s="146" t="s">
        <v>76</v>
      </c>
      <c r="E138" s="155" t="s">
        <v>133</v>
      </c>
      <c r="F138" s="155" t="s">
        <v>134</v>
      </c>
      <c r="I138" s="148"/>
      <c r="J138" s="156">
        <f>BK138</f>
        <v>0</v>
      </c>
      <c r="L138" s="145"/>
      <c r="M138" s="149"/>
      <c r="N138" s="150"/>
      <c r="O138" s="150"/>
      <c r="P138" s="151">
        <f>P139</f>
        <v>0</v>
      </c>
      <c r="Q138" s="150"/>
      <c r="R138" s="151">
        <f>R139</f>
        <v>2.8622399999999999</v>
      </c>
      <c r="S138" s="150"/>
      <c r="T138" s="152">
        <f>T139</f>
        <v>0</v>
      </c>
      <c r="AR138" s="146" t="s">
        <v>85</v>
      </c>
      <c r="AT138" s="153" t="s">
        <v>76</v>
      </c>
      <c r="AU138" s="153" t="s">
        <v>85</v>
      </c>
      <c r="AY138" s="146" t="s">
        <v>132</v>
      </c>
      <c r="BK138" s="154">
        <f>BK139</f>
        <v>0</v>
      </c>
    </row>
    <row r="139" spans="1:65" s="2" customFormat="1" ht="24.2" customHeight="1">
      <c r="A139" s="29"/>
      <c r="B139" s="125"/>
      <c r="C139" s="181" t="s">
        <v>85</v>
      </c>
      <c r="D139" s="181" t="s">
        <v>135</v>
      </c>
      <c r="E139" s="182" t="s">
        <v>136</v>
      </c>
      <c r="F139" s="183" t="s">
        <v>137</v>
      </c>
      <c r="G139" s="184" t="s">
        <v>138</v>
      </c>
      <c r="H139" s="185">
        <v>24</v>
      </c>
      <c r="I139" s="157"/>
      <c r="J139" s="158">
        <f>ROUND(I139*H139,2)</f>
        <v>0</v>
      </c>
      <c r="K139" s="159"/>
      <c r="L139" s="30"/>
      <c r="M139" s="160" t="s">
        <v>1</v>
      </c>
      <c r="N139" s="161" t="s">
        <v>43</v>
      </c>
      <c r="O139" s="58"/>
      <c r="P139" s="162">
        <f>O139*H139</f>
        <v>0</v>
      </c>
      <c r="Q139" s="162">
        <v>0.11926</v>
      </c>
      <c r="R139" s="162">
        <f>Q139*H139</f>
        <v>2.8622399999999999</v>
      </c>
      <c r="S139" s="162">
        <v>0</v>
      </c>
      <c r="T139" s="16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4" t="s">
        <v>139</v>
      </c>
      <c r="AT139" s="164" t="s">
        <v>135</v>
      </c>
      <c r="AU139" s="164" t="s">
        <v>110</v>
      </c>
      <c r="AY139" s="14" t="s">
        <v>132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4" t="s">
        <v>110</v>
      </c>
      <c r="BK139" s="165">
        <f>ROUND(I139*H139,2)</f>
        <v>0</v>
      </c>
      <c r="BL139" s="14" t="s">
        <v>139</v>
      </c>
      <c r="BM139" s="164" t="s">
        <v>140</v>
      </c>
    </row>
    <row r="140" spans="1:65" s="12" customFormat="1" ht="22.9" customHeight="1">
      <c r="B140" s="145"/>
      <c r="D140" s="146" t="s">
        <v>76</v>
      </c>
      <c r="E140" s="155" t="s">
        <v>141</v>
      </c>
      <c r="F140" s="155" t="s">
        <v>142</v>
      </c>
      <c r="I140" s="148"/>
      <c r="J140" s="156">
        <f>BK140</f>
        <v>0</v>
      </c>
      <c r="L140" s="145"/>
      <c r="M140" s="149"/>
      <c r="N140" s="150"/>
      <c r="O140" s="150"/>
      <c r="P140" s="151">
        <f>P141</f>
        <v>0</v>
      </c>
      <c r="Q140" s="150"/>
      <c r="R140" s="151">
        <f>R141</f>
        <v>0.52529999999999999</v>
      </c>
      <c r="S140" s="150"/>
      <c r="T140" s="152">
        <f>T141</f>
        <v>0</v>
      </c>
      <c r="AR140" s="146" t="s">
        <v>85</v>
      </c>
      <c r="AT140" s="153" t="s">
        <v>76</v>
      </c>
      <c r="AU140" s="153" t="s">
        <v>85</v>
      </c>
      <c r="AY140" s="146" t="s">
        <v>132</v>
      </c>
      <c r="BK140" s="154">
        <f>BK141</f>
        <v>0</v>
      </c>
    </row>
    <row r="141" spans="1:65" s="2" customFormat="1" ht="24.2" customHeight="1">
      <c r="A141" s="29"/>
      <c r="B141" s="125"/>
      <c r="C141" s="181" t="s">
        <v>110</v>
      </c>
      <c r="D141" s="181" t="s">
        <v>135</v>
      </c>
      <c r="E141" s="182" t="s">
        <v>143</v>
      </c>
      <c r="F141" s="183" t="s">
        <v>144</v>
      </c>
      <c r="G141" s="184" t="s">
        <v>138</v>
      </c>
      <c r="H141" s="185">
        <v>102</v>
      </c>
      <c r="I141" s="157"/>
      <c r="J141" s="158">
        <f>ROUND(I141*H141,2)</f>
        <v>0</v>
      </c>
      <c r="K141" s="159"/>
      <c r="L141" s="30"/>
      <c r="M141" s="160" t="s">
        <v>1</v>
      </c>
      <c r="N141" s="161" t="s">
        <v>43</v>
      </c>
      <c r="O141" s="58"/>
      <c r="P141" s="162">
        <f>O141*H141</f>
        <v>0</v>
      </c>
      <c r="Q141" s="162">
        <v>5.1500000000000001E-3</v>
      </c>
      <c r="R141" s="162">
        <f>Q141*H141</f>
        <v>0.52529999999999999</v>
      </c>
      <c r="S141" s="162">
        <v>0</v>
      </c>
      <c r="T141" s="16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4" t="s">
        <v>139</v>
      </c>
      <c r="AT141" s="164" t="s">
        <v>135</v>
      </c>
      <c r="AU141" s="164" t="s">
        <v>110</v>
      </c>
      <c r="AY141" s="14" t="s">
        <v>132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4" t="s">
        <v>110</v>
      </c>
      <c r="BK141" s="165">
        <f>ROUND(I141*H141,2)</f>
        <v>0</v>
      </c>
      <c r="BL141" s="14" t="s">
        <v>139</v>
      </c>
      <c r="BM141" s="164" t="s">
        <v>145</v>
      </c>
    </row>
    <row r="142" spans="1:65" s="12" customFormat="1" ht="22.9" customHeight="1">
      <c r="B142" s="145"/>
      <c r="D142" s="146" t="s">
        <v>76</v>
      </c>
      <c r="E142" s="155" t="s">
        <v>146</v>
      </c>
      <c r="F142" s="155" t="s">
        <v>147</v>
      </c>
      <c r="I142" s="148"/>
      <c r="J142" s="156">
        <f>BK142</f>
        <v>0</v>
      </c>
      <c r="L142" s="145"/>
      <c r="M142" s="149"/>
      <c r="N142" s="150"/>
      <c r="O142" s="150"/>
      <c r="P142" s="151">
        <f>SUM(P143:P153)</f>
        <v>0</v>
      </c>
      <c r="Q142" s="150"/>
      <c r="R142" s="151">
        <f>SUM(R143:R153)</f>
        <v>0</v>
      </c>
      <c r="S142" s="150"/>
      <c r="T142" s="152">
        <f>SUM(T143:T153)</f>
        <v>35.765715000000007</v>
      </c>
      <c r="AR142" s="146" t="s">
        <v>85</v>
      </c>
      <c r="AT142" s="153" t="s">
        <v>76</v>
      </c>
      <c r="AU142" s="153" t="s">
        <v>85</v>
      </c>
      <c r="AY142" s="146" t="s">
        <v>132</v>
      </c>
      <c r="BK142" s="154">
        <f>SUM(BK143:BK153)</f>
        <v>0</v>
      </c>
    </row>
    <row r="143" spans="1:65" s="2" customFormat="1" ht="24.2" customHeight="1">
      <c r="A143" s="29"/>
      <c r="B143" s="125"/>
      <c r="C143" s="181" t="s">
        <v>133</v>
      </c>
      <c r="D143" s="181" t="s">
        <v>135</v>
      </c>
      <c r="E143" s="182" t="s">
        <v>148</v>
      </c>
      <c r="F143" s="183" t="s">
        <v>149</v>
      </c>
      <c r="G143" s="184" t="s">
        <v>138</v>
      </c>
      <c r="H143" s="185">
        <v>1212.3</v>
      </c>
      <c r="I143" s="157"/>
      <c r="J143" s="158">
        <f t="shared" ref="J143:J153" si="5">ROUND(I143*H143,2)</f>
        <v>0</v>
      </c>
      <c r="K143" s="159"/>
      <c r="L143" s="30"/>
      <c r="M143" s="160" t="s">
        <v>1</v>
      </c>
      <c r="N143" s="161" t="s">
        <v>43</v>
      </c>
      <c r="O143" s="58"/>
      <c r="P143" s="162">
        <f t="shared" ref="P143:P153" si="6">O143*H143</f>
        <v>0</v>
      </c>
      <c r="Q143" s="162">
        <v>0</v>
      </c>
      <c r="R143" s="162">
        <f t="shared" ref="R143:R153" si="7">Q143*H143</f>
        <v>0</v>
      </c>
      <c r="S143" s="162">
        <v>2.5000000000000001E-3</v>
      </c>
      <c r="T143" s="163">
        <f t="shared" ref="T143:T153" si="8">S143*H143</f>
        <v>3.0307499999999998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4" t="s">
        <v>139</v>
      </c>
      <c r="AT143" s="164" t="s">
        <v>135</v>
      </c>
      <c r="AU143" s="164" t="s">
        <v>110</v>
      </c>
      <c r="AY143" s="14" t="s">
        <v>132</v>
      </c>
      <c r="BE143" s="165">
        <f t="shared" ref="BE143:BE153" si="9">IF(N143="základná",J143,0)</f>
        <v>0</v>
      </c>
      <c r="BF143" s="165">
        <f t="shared" ref="BF143:BF153" si="10">IF(N143="znížená",J143,0)</f>
        <v>0</v>
      </c>
      <c r="BG143" s="165">
        <f t="shared" ref="BG143:BG153" si="11">IF(N143="zákl. prenesená",J143,0)</f>
        <v>0</v>
      </c>
      <c r="BH143" s="165">
        <f t="shared" ref="BH143:BH153" si="12">IF(N143="zníž. prenesená",J143,0)</f>
        <v>0</v>
      </c>
      <c r="BI143" s="165">
        <f t="shared" ref="BI143:BI153" si="13">IF(N143="nulová",J143,0)</f>
        <v>0</v>
      </c>
      <c r="BJ143" s="14" t="s">
        <v>110</v>
      </c>
      <c r="BK143" s="165">
        <f t="shared" ref="BK143:BK153" si="14">ROUND(I143*H143,2)</f>
        <v>0</v>
      </c>
      <c r="BL143" s="14" t="s">
        <v>139</v>
      </c>
      <c r="BM143" s="164" t="s">
        <v>150</v>
      </c>
    </row>
    <row r="144" spans="1:65" s="2" customFormat="1" ht="24.2" customHeight="1">
      <c r="A144" s="29"/>
      <c r="B144" s="125"/>
      <c r="C144" s="181" t="s">
        <v>139</v>
      </c>
      <c r="D144" s="181" t="s">
        <v>135</v>
      </c>
      <c r="E144" s="182" t="s">
        <v>151</v>
      </c>
      <c r="F144" s="183" t="s">
        <v>152</v>
      </c>
      <c r="G144" s="184" t="s">
        <v>138</v>
      </c>
      <c r="H144" s="185">
        <v>1161.136</v>
      </c>
      <c r="I144" s="157"/>
      <c r="J144" s="158">
        <f t="shared" si="5"/>
        <v>0</v>
      </c>
      <c r="K144" s="159"/>
      <c r="L144" s="30"/>
      <c r="M144" s="160" t="s">
        <v>1</v>
      </c>
      <c r="N144" s="161" t="s">
        <v>43</v>
      </c>
      <c r="O144" s="58"/>
      <c r="P144" s="162">
        <f t="shared" si="6"/>
        <v>0</v>
      </c>
      <c r="Q144" s="162">
        <v>0</v>
      </c>
      <c r="R144" s="162">
        <f t="shared" si="7"/>
        <v>0</v>
      </c>
      <c r="S144" s="162">
        <v>2.5000000000000001E-3</v>
      </c>
      <c r="T144" s="163">
        <f t="shared" si="8"/>
        <v>2.9028399999999999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139</v>
      </c>
      <c r="AT144" s="164" t="s">
        <v>135</v>
      </c>
      <c r="AU144" s="164" t="s">
        <v>110</v>
      </c>
      <c r="AY144" s="14" t="s">
        <v>132</v>
      </c>
      <c r="BE144" s="165">
        <f t="shared" si="9"/>
        <v>0</v>
      </c>
      <c r="BF144" s="165">
        <f t="shared" si="10"/>
        <v>0</v>
      </c>
      <c r="BG144" s="165">
        <f t="shared" si="11"/>
        <v>0</v>
      </c>
      <c r="BH144" s="165">
        <f t="shared" si="12"/>
        <v>0</v>
      </c>
      <c r="BI144" s="165">
        <f t="shared" si="13"/>
        <v>0</v>
      </c>
      <c r="BJ144" s="14" t="s">
        <v>110</v>
      </c>
      <c r="BK144" s="165">
        <f t="shared" si="14"/>
        <v>0</v>
      </c>
      <c r="BL144" s="14" t="s">
        <v>139</v>
      </c>
      <c r="BM144" s="164" t="s">
        <v>153</v>
      </c>
    </row>
    <row r="145" spans="1:65" s="2" customFormat="1" ht="24.2" customHeight="1">
      <c r="A145" s="29"/>
      <c r="B145" s="125"/>
      <c r="C145" s="181" t="s">
        <v>154</v>
      </c>
      <c r="D145" s="181" t="s">
        <v>135</v>
      </c>
      <c r="E145" s="182" t="s">
        <v>155</v>
      </c>
      <c r="F145" s="183" t="s">
        <v>156</v>
      </c>
      <c r="G145" s="184" t="s">
        <v>138</v>
      </c>
      <c r="H145" s="185">
        <v>2386.5700000000002</v>
      </c>
      <c r="I145" s="157"/>
      <c r="J145" s="158">
        <f t="shared" si="5"/>
        <v>0</v>
      </c>
      <c r="K145" s="159"/>
      <c r="L145" s="30"/>
      <c r="M145" s="160" t="s">
        <v>1</v>
      </c>
      <c r="N145" s="161" t="s">
        <v>43</v>
      </c>
      <c r="O145" s="58"/>
      <c r="P145" s="162">
        <f t="shared" si="6"/>
        <v>0</v>
      </c>
      <c r="Q145" s="162">
        <v>0</v>
      </c>
      <c r="R145" s="162">
        <f t="shared" si="7"/>
        <v>0</v>
      </c>
      <c r="S145" s="162">
        <v>1.2500000000000001E-2</v>
      </c>
      <c r="T145" s="163">
        <f t="shared" si="8"/>
        <v>29.832125000000005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139</v>
      </c>
      <c r="AT145" s="164" t="s">
        <v>135</v>
      </c>
      <c r="AU145" s="164" t="s">
        <v>110</v>
      </c>
      <c r="AY145" s="14" t="s">
        <v>132</v>
      </c>
      <c r="BE145" s="165">
        <f t="shared" si="9"/>
        <v>0</v>
      </c>
      <c r="BF145" s="165">
        <f t="shared" si="10"/>
        <v>0</v>
      </c>
      <c r="BG145" s="165">
        <f t="shared" si="11"/>
        <v>0</v>
      </c>
      <c r="BH145" s="165">
        <f t="shared" si="12"/>
        <v>0</v>
      </c>
      <c r="BI145" s="165">
        <f t="shared" si="13"/>
        <v>0</v>
      </c>
      <c r="BJ145" s="14" t="s">
        <v>110</v>
      </c>
      <c r="BK145" s="165">
        <f t="shared" si="14"/>
        <v>0</v>
      </c>
      <c r="BL145" s="14" t="s">
        <v>139</v>
      </c>
      <c r="BM145" s="164" t="s">
        <v>157</v>
      </c>
    </row>
    <row r="146" spans="1:65" s="2" customFormat="1" ht="21.75" customHeight="1">
      <c r="A146" s="29"/>
      <c r="B146" s="125"/>
      <c r="C146" s="181" t="s">
        <v>141</v>
      </c>
      <c r="D146" s="181" t="s">
        <v>135</v>
      </c>
      <c r="E146" s="182" t="s">
        <v>158</v>
      </c>
      <c r="F146" s="183" t="s">
        <v>159</v>
      </c>
      <c r="G146" s="184" t="s">
        <v>160</v>
      </c>
      <c r="H146" s="185">
        <v>50.33</v>
      </c>
      <c r="I146" s="157"/>
      <c r="J146" s="158">
        <f t="shared" si="5"/>
        <v>0</v>
      </c>
      <c r="K146" s="159"/>
      <c r="L146" s="30"/>
      <c r="M146" s="160" t="s">
        <v>1</v>
      </c>
      <c r="N146" s="161" t="s">
        <v>43</v>
      </c>
      <c r="O146" s="58"/>
      <c r="P146" s="162">
        <f t="shared" si="6"/>
        <v>0</v>
      </c>
      <c r="Q146" s="162">
        <v>0</v>
      </c>
      <c r="R146" s="162">
        <f t="shared" si="7"/>
        <v>0</v>
      </c>
      <c r="S146" s="162">
        <v>0</v>
      </c>
      <c r="T146" s="16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4" t="s">
        <v>139</v>
      </c>
      <c r="AT146" s="164" t="s">
        <v>135</v>
      </c>
      <c r="AU146" s="164" t="s">
        <v>110</v>
      </c>
      <c r="AY146" s="14" t="s">
        <v>132</v>
      </c>
      <c r="BE146" s="165">
        <f t="shared" si="9"/>
        <v>0</v>
      </c>
      <c r="BF146" s="165">
        <f t="shared" si="10"/>
        <v>0</v>
      </c>
      <c r="BG146" s="165">
        <f t="shared" si="11"/>
        <v>0</v>
      </c>
      <c r="BH146" s="165">
        <f t="shared" si="12"/>
        <v>0</v>
      </c>
      <c r="BI146" s="165">
        <f t="shared" si="13"/>
        <v>0</v>
      </c>
      <c r="BJ146" s="14" t="s">
        <v>110</v>
      </c>
      <c r="BK146" s="165">
        <f t="shared" si="14"/>
        <v>0</v>
      </c>
      <c r="BL146" s="14" t="s">
        <v>139</v>
      </c>
      <c r="BM146" s="164" t="s">
        <v>161</v>
      </c>
    </row>
    <row r="147" spans="1:65" s="2" customFormat="1" ht="16.5" customHeight="1">
      <c r="A147" s="29"/>
      <c r="B147" s="125"/>
      <c r="C147" s="181" t="s">
        <v>162</v>
      </c>
      <c r="D147" s="181" t="s">
        <v>135</v>
      </c>
      <c r="E147" s="182" t="s">
        <v>163</v>
      </c>
      <c r="F147" s="183" t="s">
        <v>164</v>
      </c>
      <c r="G147" s="184" t="s">
        <v>160</v>
      </c>
      <c r="H147" s="185">
        <v>150.99</v>
      </c>
      <c r="I147" s="157"/>
      <c r="J147" s="158">
        <f t="shared" si="5"/>
        <v>0</v>
      </c>
      <c r="K147" s="159"/>
      <c r="L147" s="30"/>
      <c r="M147" s="160" t="s">
        <v>1</v>
      </c>
      <c r="N147" s="161" t="s">
        <v>43</v>
      </c>
      <c r="O147" s="58"/>
      <c r="P147" s="162">
        <f t="shared" si="6"/>
        <v>0</v>
      </c>
      <c r="Q147" s="162">
        <v>0</v>
      </c>
      <c r="R147" s="162">
        <f t="shared" si="7"/>
        <v>0</v>
      </c>
      <c r="S147" s="162">
        <v>0</v>
      </c>
      <c r="T147" s="16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4" t="s">
        <v>139</v>
      </c>
      <c r="AT147" s="164" t="s">
        <v>135</v>
      </c>
      <c r="AU147" s="164" t="s">
        <v>110</v>
      </c>
      <c r="AY147" s="14" t="s">
        <v>132</v>
      </c>
      <c r="BE147" s="165">
        <f t="shared" si="9"/>
        <v>0</v>
      </c>
      <c r="BF147" s="165">
        <f t="shared" si="10"/>
        <v>0</v>
      </c>
      <c r="BG147" s="165">
        <f t="shared" si="11"/>
        <v>0</v>
      </c>
      <c r="BH147" s="165">
        <f t="shared" si="12"/>
        <v>0</v>
      </c>
      <c r="BI147" s="165">
        <f t="shared" si="13"/>
        <v>0</v>
      </c>
      <c r="BJ147" s="14" t="s">
        <v>110</v>
      </c>
      <c r="BK147" s="165">
        <f t="shared" si="14"/>
        <v>0</v>
      </c>
      <c r="BL147" s="14" t="s">
        <v>139</v>
      </c>
      <c r="BM147" s="164" t="s">
        <v>165</v>
      </c>
    </row>
    <row r="148" spans="1:65" s="2" customFormat="1" ht="21.75" customHeight="1">
      <c r="A148" s="29"/>
      <c r="B148" s="125"/>
      <c r="C148" s="181" t="s">
        <v>166</v>
      </c>
      <c r="D148" s="181" t="s">
        <v>135</v>
      </c>
      <c r="E148" s="182" t="s">
        <v>167</v>
      </c>
      <c r="F148" s="183" t="s">
        <v>168</v>
      </c>
      <c r="G148" s="184" t="s">
        <v>160</v>
      </c>
      <c r="H148" s="185">
        <v>50.33</v>
      </c>
      <c r="I148" s="157"/>
      <c r="J148" s="158">
        <f t="shared" si="5"/>
        <v>0</v>
      </c>
      <c r="K148" s="159"/>
      <c r="L148" s="30"/>
      <c r="M148" s="160" t="s">
        <v>1</v>
      </c>
      <c r="N148" s="161" t="s">
        <v>43</v>
      </c>
      <c r="O148" s="58"/>
      <c r="P148" s="162">
        <f t="shared" si="6"/>
        <v>0</v>
      </c>
      <c r="Q148" s="162">
        <v>0</v>
      </c>
      <c r="R148" s="162">
        <f t="shared" si="7"/>
        <v>0</v>
      </c>
      <c r="S148" s="162">
        <v>0</v>
      </c>
      <c r="T148" s="16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4" t="s">
        <v>139</v>
      </c>
      <c r="AT148" s="164" t="s">
        <v>135</v>
      </c>
      <c r="AU148" s="164" t="s">
        <v>110</v>
      </c>
      <c r="AY148" s="14" t="s">
        <v>132</v>
      </c>
      <c r="BE148" s="165">
        <f t="shared" si="9"/>
        <v>0</v>
      </c>
      <c r="BF148" s="165">
        <f t="shared" si="10"/>
        <v>0</v>
      </c>
      <c r="BG148" s="165">
        <f t="shared" si="11"/>
        <v>0</v>
      </c>
      <c r="BH148" s="165">
        <f t="shared" si="12"/>
        <v>0</v>
      </c>
      <c r="BI148" s="165">
        <f t="shared" si="13"/>
        <v>0</v>
      </c>
      <c r="BJ148" s="14" t="s">
        <v>110</v>
      </c>
      <c r="BK148" s="165">
        <f t="shared" si="14"/>
        <v>0</v>
      </c>
      <c r="BL148" s="14" t="s">
        <v>139</v>
      </c>
      <c r="BM148" s="164" t="s">
        <v>169</v>
      </c>
    </row>
    <row r="149" spans="1:65" s="2" customFormat="1" ht="24.2" customHeight="1">
      <c r="A149" s="29"/>
      <c r="B149" s="125"/>
      <c r="C149" s="181" t="s">
        <v>146</v>
      </c>
      <c r="D149" s="181" t="s">
        <v>135</v>
      </c>
      <c r="E149" s="182" t="s">
        <v>170</v>
      </c>
      <c r="F149" s="183" t="s">
        <v>171</v>
      </c>
      <c r="G149" s="184" t="s">
        <v>160</v>
      </c>
      <c r="H149" s="185">
        <v>1207.92</v>
      </c>
      <c r="I149" s="157"/>
      <c r="J149" s="158">
        <f t="shared" si="5"/>
        <v>0</v>
      </c>
      <c r="K149" s="159"/>
      <c r="L149" s="30"/>
      <c r="M149" s="160" t="s">
        <v>1</v>
      </c>
      <c r="N149" s="161" t="s">
        <v>43</v>
      </c>
      <c r="O149" s="58"/>
      <c r="P149" s="162">
        <f t="shared" si="6"/>
        <v>0</v>
      </c>
      <c r="Q149" s="162">
        <v>0</v>
      </c>
      <c r="R149" s="162">
        <f t="shared" si="7"/>
        <v>0</v>
      </c>
      <c r="S149" s="162">
        <v>0</v>
      </c>
      <c r="T149" s="16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4" t="s">
        <v>139</v>
      </c>
      <c r="AT149" s="164" t="s">
        <v>135</v>
      </c>
      <c r="AU149" s="164" t="s">
        <v>110</v>
      </c>
      <c r="AY149" s="14" t="s">
        <v>132</v>
      </c>
      <c r="BE149" s="165">
        <f t="shared" si="9"/>
        <v>0</v>
      </c>
      <c r="BF149" s="165">
        <f t="shared" si="10"/>
        <v>0</v>
      </c>
      <c r="BG149" s="165">
        <f t="shared" si="11"/>
        <v>0</v>
      </c>
      <c r="BH149" s="165">
        <f t="shared" si="12"/>
        <v>0</v>
      </c>
      <c r="BI149" s="165">
        <f t="shared" si="13"/>
        <v>0</v>
      </c>
      <c r="BJ149" s="14" t="s">
        <v>110</v>
      </c>
      <c r="BK149" s="165">
        <f t="shared" si="14"/>
        <v>0</v>
      </c>
      <c r="BL149" s="14" t="s">
        <v>139</v>
      </c>
      <c r="BM149" s="164" t="s">
        <v>172</v>
      </c>
    </row>
    <row r="150" spans="1:65" s="2" customFormat="1" ht="24.2" customHeight="1">
      <c r="A150" s="29"/>
      <c r="B150" s="125"/>
      <c r="C150" s="181" t="s">
        <v>173</v>
      </c>
      <c r="D150" s="181" t="s">
        <v>135</v>
      </c>
      <c r="E150" s="182" t="s">
        <v>174</v>
      </c>
      <c r="F150" s="183" t="s">
        <v>175</v>
      </c>
      <c r="G150" s="184" t="s">
        <v>160</v>
      </c>
      <c r="H150" s="185">
        <v>50.33</v>
      </c>
      <c r="I150" s="157"/>
      <c r="J150" s="158">
        <f t="shared" si="5"/>
        <v>0</v>
      </c>
      <c r="K150" s="159"/>
      <c r="L150" s="30"/>
      <c r="M150" s="160" t="s">
        <v>1</v>
      </c>
      <c r="N150" s="161" t="s">
        <v>43</v>
      </c>
      <c r="O150" s="58"/>
      <c r="P150" s="162">
        <f t="shared" si="6"/>
        <v>0</v>
      </c>
      <c r="Q150" s="162">
        <v>0</v>
      </c>
      <c r="R150" s="162">
        <f t="shared" si="7"/>
        <v>0</v>
      </c>
      <c r="S150" s="162">
        <v>0</v>
      </c>
      <c r="T150" s="16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139</v>
      </c>
      <c r="AT150" s="164" t="s">
        <v>135</v>
      </c>
      <c r="AU150" s="164" t="s">
        <v>110</v>
      </c>
      <c r="AY150" s="14" t="s">
        <v>132</v>
      </c>
      <c r="BE150" s="165">
        <f t="shared" si="9"/>
        <v>0</v>
      </c>
      <c r="BF150" s="165">
        <f t="shared" si="10"/>
        <v>0</v>
      </c>
      <c r="BG150" s="165">
        <f t="shared" si="11"/>
        <v>0</v>
      </c>
      <c r="BH150" s="165">
        <f t="shared" si="12"/>
        <v>0</v>
      </c>
      <c r="BI150" s="165">
        <f t="shared" si="13"/>
        <v>0</v>
      </c>
      <c r="BJ150" s="14" t="s">
        <v>110</v>
      </c>
      <c r="BK150" s="165">
        <f t="shared" si="14"/>
        <v>0</v>
      </c>
      <c r="BL150" s="14" t="s">
        <v>139</v>
      </c>
      <c r="BM150" s="164" t="s">
        <v>176</v>
      </c>
    </row>
    <row r="151" spans="1:65" s="2" customFormat="1" ht="24.2" customHeight="1">
      <c r="A151" s="29"/>
      <c r="B151" s="125"/>
      <c r="C151" s="181" t="s">
        <v>177</v>
      </c>
      <c r="D151" s="181" t="s">
        <v>135</v>
      </c>
      <c r="E151" s="182" t="s">
        <v>178</v>
      </c>
      <c r="F151" s="183" t="s">
        <v>179</v>
      </c>
      <c r="G151" s="184" t="s">
        <v>160</v>
      </c>
      <c r="H151" s="185">
        <v>251.65</v>
      </c>
      <c r="I151" s="157"/>
      <c r="J151" s="158">
        <f t="shared" si="5"/>
        <v>0</v>
      </c>
      <c r="K151" s="159"/>
      <c r="L151" s="30"/>
      <c r="M151" s="160" t="s">
        <v>1</v>
      </c>
      <c r="N151" s="161" t="s">
        <v>43</v>
      </c>
      <c r="O151" s="58"/>
      <c r="P151" s="162">
        <f t="shared" si="6"/>
        <v>0</v>
      </c>
      <c r="Q151" s="162">
        <v>0</v>
      </c>
      <c r="R151" s="162">
        <f t="shared" si="7"/>
        <v>0</v>
      </c>
      <c r="S151" s="162">
        <v>0</v>
      </c>
      <c r="T151" s="16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4" t="s">
        <v>139</v>
      </c>
      <c r="AT151" s="164" t="s">
        <v>135</v>
      </c>
      <c r="AU151" s="164" t="s">
        <v>110</v>
      </c>
      <c r="AY151" s="14" t="s">
        <v>132</v>
      </c>
      <c r="BE151" s="165">
        <f t="shared" si="9"/>
        <v>0</v>
      </c>
      <c r="BF151" s="165">
        <f t="shared" si="10"/>
        <v>0</v>
      </c>
      <c r="BG151" s="165">
        <f t="shared" si="11"/>
        <v>0</v>
      </c>
      <c r="BH151" s="165">
        <f t="shared" si="12"/>
        <v>0</v>
      </c>
      <c r="BI151" s="165">
        <f t="shared" si="13"/>
        <v>0</v>
      </c>
      <c r="BJ151" s="14" t="s">
        <v>110</v>
      </c>
      <c r="BK151" s="165">
        <f t="shared" si="14"/>
        <v>0</v>
      </c>
      <c r="BL151" s="14" t="s">
        <v>139</v>
      </c>
      <c r="BM151" s="164" t="s">
        <v>180</v>
      </c>
    </row>
    <row r="152" spans="1:65" s="2" customFormat="1" ht="24.2" customHeight="1">
      <c r="A152" s="29"/>
      <c r="B152" s="125"/>
      <c r="C152" s="181" t="s">
        <v>181</v>
      </c>
      <c r="D152" s="181" t="s">
        <v>135</v>
      </c>
      <c r="E152" s="182" t="s">
        <v>182</v>
      </c>
      <c r="F152" s="183" t="s">
        <v>183</v>
      </c>
      <c r="G152" s="184" t="s">
        <v>160</v>
      </c>
      <c r="H152" s="185">
        <v>50.33</v>
      </c>
      <c r="I152" s="157"/>
      <c r="J152" s="158">
        <f t="shared" si="5"/>
        <v>0</v>
      </c>
      <c r="K152" s="159"/>
      <c r="L152" s="30"/>
      <c r="M152" s="160" t="s">
        <v>1</v>
      </c>
      <c r="N152" s="161" t="s">
        <v>43</v>
      </c>
      <c r="O152" s="58"/>
      <c r="P152" s="162">
        <f t="shared" si="6"/>
        <v>0</v>
      </c>
      <c r="Q152" s="162">
        <v>0</v>
      </c>
      <c r="R152" s="162">
        <f t="shared" si="7"/>
        <v>0</v>
      </c>
      <c r="S152" s="162">
        <v>0</v>
      </c>
      <c r="T152" s="16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139</v>
      </c>
      <c r="AT152" s="164" t="s">
        <v>135</v>
      </c>
      <c r="AU152" s="164" t="s">
        <v>110</v>
      </c>
      <c r="AY152" s="14" t="s">
        <v>132</v>
      </c>
      <c r="BE152" s="165">
        <f t="shared" si="9"/>
        <v>0</v>
      </c>
      <c r="BF152" s="165">
        <f t="shared" si="10"/>
        <v>0</v>
      </c>
      <c r="BG152" s="165">
        <f t="shared" si="11"/>
        <v>0</v>
      </c>
      <c r="BH152" s="165">
        <f t="shared" si="12"/>
        <v>0</v>
      </c>
      <c r="BI152" s="165">
        <f t="shared" si="13"/>
        <v>0</v>
      </c>
      <c r="BJ152" s="14" t="s">
        <v>110</v>
      </c>
      <c r="BK152" s="165">
        <f t="shared" si="14"/>
        <v>0</v>
      </c>
      <c r="BL152" s="14" t="s">
        <v>139</v>
      </c>
      <c r="BM152" s="164" t="s">
        <v>184</v>
      </c>
    </row>
    <row r="153" spans="1:65" s="2" customFormat="1" ht="16.5" customHeight="1">
      <c r="A153" s="29"/>
      <c r="B153" s="125"/>
      <c r="C153" s="181" t="s">
        <v>185</v>
      </c>
      <c r="D153" s="181" t="s">
        <v>135</v>
      </c>
      <c r="E153" s="182" t="s">
        <v>186</v>
      </c>
      <c r="F153" s="183" t="s">
        <v>187</v>
      </c>
      <c r="G153" s="184" t="s">
        <v>188</v>
      </c>
      <c r="H153" s="185">
        <v>12</v>
      </c>
      <c r="I153" s="157"/>
      <c r="J153" s="158">
        <f t="shared" si="5"/>
        <v>0</v>
      </c>
      <c r="K153" s="159"/>
      <c r="L153" s="30"/>
      <c r="M153" s="160" t="s">
        <v>1</v>
      </c>
      <c r="N153" s="161" t="s">
        <v>43</v>
      </c>
      <c r="O153" s="58"/>
      <c r="P153" s="162">
        <f t="shared" si="6"/>
        <v>0</v>
      </c>
      <c r="Q153" s="162">
        <v>0</v>
      </c>
      <c r="R153" s="162">
        <f t="shared" si="7"/>
        <v>0</v>
      </c>
      <c r="S153" s="162">
        <v>0</v>
      </c>
      <c r="T153" s="16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4" t="s">
        <v>139</v>
      </c>
      <c r="AT153" s="164" t="s">
        <v>135</v>
      </c>
      <c r="AU153" s="164" t="s">
        <v>110</v>
      </c>
      <c r="AY153" s="14" t="s">
        <v>132</v>
      </c>
      <c r="BE153" s="165">
        <f t="shared" si="9"/>
        <v>0</v>
      </c>
      <c r="BF153" s="165">
        <f t="shared" si="10"/>
        <v>0</v>
      </c>
      <c r="BG153" s="165">
        <f t="shared" si="11"/>
        <v>0</v>
      </c>
      <c r="BH153" s="165">
        <f t="shared" si="12"/>
        <v>0</v>
      </c>
      <c r="BI153" s="165">
        <f t="shared" si="13"/>
        <v>0</v>
      </c>
      <c r="BJ153" s="14" t="s">
        <v>110</v>
      </c>
      <c r="BK153" s="165">
        <f t="shared" si="14"/>
        <v>0</v>
      </c>
      <c r="BL153" s="14" t="s">
        <v>139</v>
      </c>
      <c r="BM153" s="164" t="s">
        <v>189</v>
      </c>
    </row>
    <row r="154" spans="1:65" s="12" customFormat="1" ht="22.9" customHeight="1">
      <c r="B154" s="145"/>
      <c r="D154" s="146" t="s">
        <v>76</v>
      </c>
      <c r="E154" s="155" t="s">
        <v>190</v>
      </c>
      <c r="F154" s="155" t="s">
        <v>191</v>
      </c>
      <c r="I154" s="148"/>
      <c r="J154" s="156">
        <f>BK154</f>
        <v>0</v>
      </c>
      <c r="L154" s="145"/>
      <c r="M154" s="149"/>
      <c r="N154" s="150"/>
      <c r="O154" s="150"/>
      <c r="P154" s="151">
        <f>P155</f>
        <v>0</v>
      </c>
      <c r="Q154" s="150"/>
      <c r="R154" s="151">
        <f>R155</f>
        <v>0</v>
      </c>
      <c r="S154" s="150"/>
      <c r="T154" s="152">
        <f>T155</f>
        <v>0</v>
      </c>
      <c r="AR154" s="146" t="s">
        <v>85</v>
      </c>
      <c r="AT154" s="153" t="s">
        <v>76</v>
      </c>
      <c r="AU154" s="153" t="s">
        <v>85</v>
      </c>
      <c r="AY154" s="146" t="s">
        <v>132</v>
      </c>
      <c r="BK154" s="154">
        <f>BK155</f>
        <v>0</v>
      </c>
    </row>
    <row r="155" spans="1:65" s="2" customFormat="1" ht="24.2" customHeight="1">
      <c r="A155" s="29"/>
      <c r="B155" s="125"/>
      <c r="C155" s="181" t="s">
        <v>192</v>
      </c>
      <c r="D155" s="181" t="s">
        <v>135</v>
      </c>
      <c r="E155" s="182" t="s">
        <v>193</v>
      </c>
      <c r="F155" s="183" t="s">
        <v>194</v>
      </c>
      <c r="G155" s="184" t="s">
        <v>160</v>
      </c>
      <c r="H155" s="185">
        <v>3.5939999999999999</v>
      </c>
      <c r="I155" s="157"/>
      <c r="J155" s="158">
        <f>ROUND(I155*H155,2)</f>
        <v>0</v>
      </c>
      <c r="K155" s="159"/>
      <c r="L155" s="30"/>
      <c r="M155" s="160" t="s">
        <v>1</v>
      </c>
      <c r="N155" s="161" t="s">
        <v>43</v>
      </c>
      <c r="O155" s="58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139</v>
      </c>
      <c r="AT155" s="164" t="s">
        <v>135</v>
      </c>
      <c r="AU155" s="164" t="s">
        <v>110</v>
      </c>
      <c r="AY155" s="14" t="s">
        <v>132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4" t="s">
        <v>110</v>
      </c>
      <c r="BK155" s="165">
        <f>ROUND(I155*H155,2)</f>
        <v>0</v>
      </c>
      <c r="BL155" s="14" t="s">
        <v>139</v>
      </c>
      <c r="BM155" s="164" t="s">
        <v>195</v>
      </c>
    </row>
    <row r="156" spans="1:65" s="12" customFormat="1" ht="25.9" customHeight="1">
      <c r="B156" s="145"/>
      <c r="D156" s="146" t="s">
        <v>76</v>
      </c>
      <c r="E156" s="147" t="s">
        <v>196</v>
      </c>
      <c r="F156" s="147" t="s">
        <v>197</v>
      </c>
      <c r="I156" s="148"/>
      <c r="J156" s="122">
        <f>BK156</f>
        <v>0</v>
      </c>
      <c r="L156" s="145"/>
      <c r="M156" s="149"/>
      <c r="N156" s="150"/>
      <c r="O156" s="150"/>
      <c r="P156" s="151">
        <f>P157+P160+P174</f>
        <v>0</v>
      </c>
      <c r="Q156" s="150"/>
      <c r="R156" s="151">
        <f>R157+R160+R174</f>
        <v>9.9550889799999993</v>
      </c>
      <c r="S156" s="150"/>
      <c r="T156" s="152">
        <f>T157+T160+T174</f>
        <v>0.56999999999999995</v>
      </c>
      <c r="AR156" s="146" t="s">
        <v>110</v>
      </c>
      <c r="AT156" s="153" t="s">
        <v>76</v>
      </c>
      <c r="AU156" s="153" t="s">
        <v>77</v>
      </c>
      <c r="AY156" s="146" t="s">
        <v>132</v>
      </c>
      <c r="BK156" s="154">
        <f>BK157+BK160+BK174</f>
        <v>0</v>
      </c>
    </row>
    <row r="157" spans="1:65" s="12" customFormat="1" ht="22.9" customHeight="1">
      <c r="B157" s="145"/>
      <c r="D157" s="146" t="s">
        <v>76</v>
      </c>
      <c r="E157" s="155" t="s">
        <v>198</v>
      </c>
      <c r="F157" s="155" t="s">
        <v>199</v>
      </c>
      <c r="I157" s="148"/>
      <c r="J157" s="156">
        <f>BK157</f>
        <v>0</v>
      </c>
      <c r="L157" s="145"/>
      <c r="M157" s="149"/>
      <c r="N157" s="150"/>
      <c r="O157" s="150"/>
      <c r="P157" s="151">
        <f>SUM(P158:P159)</f>
        <v>0</v>
      </c>
      <c r="Q157" s="150"/>
      <c r="R157" s="151">
        <f>SUM(R158:R159)</f>
        <v>0</v>
      </c>
      <c r="S157" s="150"/>
      <c r="T157" s="152">
        <f>SUM(T158:T159)</f>
        <v>0</v>
      </c>
      <c r="AR157" s="146" t="s">
        <v>110</v>
      </c>
      <c r="AT157" s="153" t="s">
        <v>76</v>
      </c>
      <c r="AU157" s="153" t="s">
        <v>85</v>
      </c>
      <c r="AY157" s="146" t="s">
        <v>132</v>
      </c>
      <c r="BK157" s="154">
        <f>SUM(BK158:BK159)</f>
        <v>0</v>
      </c>
    </row>
    <row r="158" spans="1:65" s="2" customFormat="1" ht="33" customHeight="1">
      <c r="A158" s="29"/>
      <c r="B158" s="125"/>
      <c r="C158" s="181" t="s">
        <v>200</v>
      </c>
      <c r="D158" s="181" t="s">
        <v>135</v>
      </c>
      <c r="E158" s="182" t="s">
        <v>201</v>
      </c>
      <c r="F158" s="183" t="s">
        <v>202</v>
      </c>
      <c r="G158" s="184" t="s">
        <v>188</v>
      </c>
      <c r="H158" s="185">
        <v>68</v>
      </c>
      <c r="I158" s="157"/>
      <c r="J158" s="158">
        <f>ROUND(I158*H158,2)</f>
        <v>0</v>
      </c>
      <c r="K158" s="159"/>
      <c r="L158" s="30"/>
      <c r="M158" s="160" t="s">
        <v>1</v>
      </c>
      <c r="N158" s="161" t="s">
        <v>43</v>
      </c>
      <c r="O158" s="58"/>
      <c r="P158" s="162">
        <f>O158*H158</f>
        <v>0</v>
      </c>
      <c r="Q158" s="162">
        <v>0</v>
      </c>
      <c r="R158" s="162">
        <f>Q158*H158</f>
        <v>0</v>
      </c>
      <c r="S158" s="162">
        <v>0</v>
      </c>
      <c r="T158" s="163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4" t="s">
        <v>203</v>
      </c>
      <c r="AT158" s="164" t="s">
        <v>135</v>
      </c>
      <c r="AU158" s="164" t="s">
        <v>110</v>
      </c>
      <c r="AY158" s="14" t="s">
        <v>132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4" t="s">
        <v>110</v>
      </c>
      <c r="BK158" s="165">
        <f>ROUND(I158*H158,2)</f>
        <v>0</v>
      </c>
      <c r="BL158" s="14" t="s">
        <v>203</v>
      </c>
      <c r="BM158" s="164" t="s">
        <v>204</v>
      </c>
    </row>
    <row r="159" spans="1:65" s="2" customFormat="1" ht="24.2" customHeight="1">
      <c r="A159" s="29"/>
      <c r="B159" s="125"/>
      <c r="C159" s="181" t="s">
        <v>203</v>
      </c>
      <c r="D159" s="181" t="s">
        <v>135</v>
      </c>
      <c r="E159" s="182" t="s">
        <v>205</v>
      </c>
      <c r="F159" s="183" t="s">
        <v>206</v>
      </c>
      <c r="G159" s="184" t="s">
        <v>207</v>
      </c>
      <c r="H159" s="166"/>
      <c r="I159" s="157"/>
      <c r="J159" s="158">
        <f>ROUND(I159*H159,2)</f>
        <v>0</v>
      </c>
      <c r="K159" s="159"/>
      <c r="L159" s="30"/>
      <c r="M159" s="160" t="s">
        <v>1</v>
      </c>
      <c r="N159" s="161" t="s">
        <v>43</v>
      </c>
      <c r="O159" s="58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203</v>
      </c>
      <c r="AT159" s="164" t="s">
        <v>135</v>
      </c>
      <c r="AU159" s="164" t="s">
        <v>110</v>
      </c>
      <c r="AY159" s="14" t="s">
        <v>132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4" t="s">
        <v>110</v>
      </c>
      <c r="BK159" s="165">
        <f>ROUND(I159*H159,2)</f>
        <v>0</v>
      </c>
      <c r="BL159" s="14" t="s">
        <v>203</v>
      </c>
      <c r="BM159" s="164" t="s">
        <v>208</v>
      </c>
    </row>
    <row r="160" spans="1:65" s="12" customFormat="1" ht="22.9" customHeight="1">
      <c r="B160" s="145"/>
      <c r="D160" s="146" t="s">
        <v>76</v>
      </c>
      <c r="E160" s="155" t="s">
        <v>209</v>
      </c>
      <c r="F160" s="155" t="s">
        <v>210</v>
      </c>
      <c r="I160" s="148"/>
      <c r="J160" s="156">
        <f>BK160</f>
        <v>0</v>
      </c>
      <c r="L160" s="145"/>
      <c r="M160" s="149"/>
      <c r="N160" s="150"/>
      <c r="O160" s="150"/>
      <c r="P160" s="151">
        <f>SUM(P161:P173)</f>
        <v>0</v>
      </c>
      <c r="Q160" s="150"/>
      <c r="R160" s="151">
        <f>SUM(R161:R173)</f>
        <v>0.35824440000000002</v>
      </c>
      <c r="S160" s="150"/>
      <c r="T160" s="152">
        <f>SUM(T161:T173)</f>
        <v>0</v>
      </c>
      <c r="AR160" s="146" t="s">
        <v>110</v>
      </c>
      <c r="AT160" s="153" t="s">
        <v>76</v>
      </c>
      <c r="AU160" s="153" t="s">
        <v>85</v>
      </c>
      <c r="AY160" s="146" t="s">
        <v>132</v>
      </c>
      <c r="BK160" s="154">
        <f>SUM(BK161:BK173)</f>
        <v>0</v>
      </c>
    </row>
    <row r="161" spans="1:65" s="2" customFormat="1" ht="33" customHeight="1">
      <c r="A161" s="29"/>
      <c r="B161" s="125"/>
      <c r="C161" s="181" t="s">
        <v>211</v>
      </c>
      <c r="D161" s="181" t="s">
        <v>135</v>
      </c>
      <c r="E161" s="182" t="s">
        <v>212</v>
      </c>
      <c r="F161" s="183" t="s">
        <v>213</v>
      </c>
      <c r="G161" s="184" t="s">
        <v>138</v>
      </c>
      <c r="H161" s="185">
        <v>257</v>
      </c>
      <c r="I161" s="157"/>
      <c r="J161" s="158">
        <f t="shared" ref="J161:J173" si="15">ROUND(I161*H161,2)</f>
        <v>0</v>
      </c>
      <c r="K161" s="159"/>
      <c r="L161" s="30"/>
      <c r="M161" s="160" t="s">
        <v>1</v>
      </c>
      <c r="N161" s="161" t="s">
        <v>43</v>
      </c>
      <c r="O161" s="58"/>
      <c r="P161" s="162">
        <f t="shared" ref="P161:P173" si="16">O161*H161</f>
        <v>0</v>
      </c>
      <c r="Q161" s="162">
        <v>0</v>
      </c>
      <c r="R161" s="162">
        <f t="shared" ref="R161:R173" si="17">Q161*H161</f>
        <v>0</v>
      </c>
      <c r="S161" s="162">
        <v>0</v>
      </c>
      <c r="T161" s="163">
        <f t="shared" ref="T161:T173" si="18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203</v>
      </c>
      <c r="AT161" s="164" t="s">
        <v>135</v>
      </c>
      <c r="AU161" s="164" t="s">
        <v>110</v>
      </c>
      <c r="AY161" s="14" t="s">
        <v>132</v>
      </c>
      <c r="BE161" s="165">
        <f t="shared" ref="BE161:BE173" si="19">IF(N161="základná",J161,0)</f>
        <v>0</v>
      </c>
      <c r="BF161" s="165">
        <f t="shared" ref="BF161:BF173" si="20">IF(N161="znížená",J161,0)</f>
        <v>0</v>
      </c>
      <c r="BG161" s="165">
        <f t="shared" ref="BG161:BG173" si="21">IF(N161="zákl. prenesená",J161,0)</f>
        <v>0</v>
      </c>
      <c r="BH161" s="165">
        <f t="shared" ref="BH161:BH173" si="22">IF(N161="zníž. prenesená",J161,0)</f>
        <v>0</v>
      </c>
      <c r="BI161" s="165">
        <f t="shared" ref="BI161:BI173" si="23">IF(N161="nulová",J161,0)</f>
        <v>0</v>
      </c>
      <c r="BJ161" s="14" t="s">
        <v>110</v>
      </c>
      <c r="BK161" s="165">
        <f t="shared" ref="BK161:BK173" si="24">ROUND(I161*H161,2)</f>
        <v>0</v>
      </c>
      <c r="BL161" s="14" t="s">
        <v>203</v>
      </c>
      <c r="BM161" s="164" t="s">
        <v>214</v>
      </c>
    </row>
    <row r="162" spans="1:65" s="2" customFormat="1" ht="37.9" customHeight="1">
      <c r="A162" s="29"/>
      <c r="B162" s="125"/>
      <c r="C162" s="181" t="s">
        <v>215</v>
      </c>
      <c r="D162" s="181" t="s">
        <v>135</v>
      </c>
      <c r="E162" s="182" t="s">
        <v>216</v>
      </c>
      <c r="F162" s="183" t="s">
        <v>217</v>
      </c>
      <c r="G162" s="184" t="s">
        <v>218</v>
      </c>
      <c r="H162" s="185">
        <v>931.82</v>
      </c>
      <c r="I162" s="157"/>
      <c r="J162" s="158">
        <f t="shared" si="15"/>
        <v>0</v>
      </c>
      <c r="K162" s="159"/>
      <c r="L162" s="30"/>
      <c r="M162" s="160" t="s">
        <v>1</v>
      </c>
      <c r="N162" s="161" t="s">
        <v>43</v>
      </c>
      <c r="O162" s="58"/>
      <c r="P162" s="162">
        <f t="shared" si="16"/>
        <v>0</v>
      </c>
      <c r="Q162" s="162">
        <v>0</v>
      </c>
      <c r="R162" s="162">
        <f t="shared" si="17"/>
        <v>0</v>
      </c>
      <c r="S162" s="162">
        <v>0</v>
      </c>
      <c r="T162" s="16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4" t="s">
        <v>203</v>
      </c>
      <c r="AT162" s="164" t="s">
        <v>135</v>
      </c>
      <c r="AU162" s="164" t="s">
        <v>110</v>
      </c>
      <c r="AY162" s="14" t="s">
        <v>132</v>
      </c>
      <c r="BE162" s="165">
        <f t="shared" si="19"/>
        <v>0</v>
      </c>
      <c r="BF162" s="165">
        <f t="shared" si="20"/>
        <v>0</v>
      </c>
      <c r="BG162" s="165">
        <f t="shared" si="21"/>
        <v>0</v>
      </c>
      <c r="BH162" s="165">
        <f t="shared" si="22"/>
        <v>0</v>
      </c>
      <c r="BI162" s="165">
        <f t="shared" si="23"/>
        <v>0</v>
      </c>
      <c r="BJ162" s="14" t="s">
        <v>110</v>
      </c>
      <c r="BK162" s="165">
        <f t="shared" si="24"/>
        <v>0</v>
      </c>
      <c r="BL162" s="14" t="s">
        <v>203</v>
      </c>
      <c r="BM162" s="164" t="s">
        <v>219</v>
      </c>
    </row>
    <row r="163" spans="1:65" s="2" customFormat="1" ht="37.9" customHeight="1">
      <c r="A163" s="29"/>
      <c r="B163" s="125"/>
      <c r="C163" s="181" t="s">
        <v>220</v>
      </c>
      <c r="D163" s="181" t="s">
        <v>135</v>
      </c>
      <c r="E163" s="182" t="s">
        <v>221</v>
      </c>
      <c r="F163" s="183" t="s">
        <v>222</v>
      </c>
      <c r="G163" s="184" t="s">
        <v>188</v>
      </c>
      <c r="H163" s="185">
        <v>175</v>
      </c>
      <c r="I163" s="157"/>
      <c r="J163" s="158">
        <f t="shared" si="15"/>
        <v>0</v>
      </c>
      <c r="K163" s="159"/>
      <c r="L163" s="30"/>
      <c r="M163" s="160" t="s">
        <v>1</v>
      </c>
      <c r="N163" s="161" t="s">
        <v>43</v>
      </c>
      <c r="O163" s="58"/>
      <c r="P163" s="162">
        <f t="shared" si="16"/>
        <v>0</v>
      </c>
      <c r="Q163" s="162">
        <v>0</v>
      </c>
      <c r="R163" s="162">
        <f t="shared" si="17"/>
        <v>0</v>
      </c>
      <c r="S163" s="162">
        <v>0</v>
      </c>
      <c r="T163" s="16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4" t="s">
        <v>203</v>
      </c>
      <c r="AT163" s="164" t="s">
        <v>135</v>
      </c>
      <c r="AU163" s="164" t="s">
        <v>110</v>
      </c>
      <c r="AY163" s="14" t="s">
        <v>132</v>
      </c>
      <c r="BE163" s="165">
        <f t="shared" si="19"/>
        <v>0</v>
      </c>
      <c r="BF163" s="165">
        <f t="shared" si="20"/>
        <v>0</v>
      </c>
      <c r="BG163" s="165">
        <f t="shared" si="21"/>
        <v>0</v>
      </c>
      <c r="BH163" s="165">
        <f t="shared" si="22"/>
        <v>0</v>
      </c>
      <c r="BI163" s="165">
        <f t="shared" si="23"/>
        <v>0</v>
      </c>
      <c r="BJ163" s="14" t="s">
        <v>110</v>
      </c>
      <c r="BK163" s="165">
        <f t="shared" si="24"/>
        <v>0</v>
      </c>
      <c r="BL163" s="14" t="s">
        <v>203</v>
      </c>
      <c r="BM163" s="164" t="s">
        <v>223</v>
      </c>
    </row>
    <row r="164" spans="1:65" s="2" customFormat="1" ht="24.2" customHeight="1">
      <c r="A164" s="29"/>
      <c r="B164" s="125"/>
      <c r="C164" s="181" t="s">
        <v>7</v>
      </c>
      <c r="D164" s="181" t="s">
        <v>135</v>
      </c>
      <c r="E164" s="182" t="s">
        <v>224</v>
      </c>
      <c r="F164" s="183" t="s">
        <v>225</v>
      </c>
      <c r="G164" s="184" t="s">
        <v>138</v>
      </c>
      <c r="H164" s="185">
        <v>257.99</v>
      </c>
      <c r="I164" s="157"/>
      <c r="J164" s="158">
        <f t="shared" si="15"/>
        <v>0</v>
      </c>
      <c r="K164" s="159"/>
      <c r="L164" s="30"/>
      <c r="M164" s="160" t="s">
        <v>1</v>
      </c>
      <c r="N164" s="161" t="s">
        <v>43</v>
      </c>
      <c r="O164" s="58"/>
      <c r="P164" s="162">
        <f t="shared" si="16"/>
        <v>0</v>
      </c>
      <c r="Q164" s="162">
        <v>1.6000000000000001E-4</v>
      </c>
      <c r="R164" s="162">
        <f t="shared" si="17"/>
        <v>4.1278400000000007E-2</v>
      </c>
      <c r="S164" s="162">
        <v>0</v>
      </c>
      <c r="T164" s="16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203</v>
      </c>
      <c r="AT164" s="164" t="s">
        <v>135</v>
      </c>
      <c r="AU164" s="164" t="s">
        <v>110</v>
      </c>
      <c r="AY164" s="14" t="s">
        <v>132</v>
      </c>
      <c r="BE164" s="165">
        <f t="shared" si="19"/>
        <v>0</v>
      </c>
      <c r="BF164" s="165">
        <f t="shared" si="20"/>
        <v>0</v>
      </c>
      <c r="BG164" s="165">
        <f t="shared" si="21"/>
        <v>0</v>
      </c>
      <c r="BH164" s="165">
        <f t="shared" si="22"/>
        <v>0</v>
      </c>
      <c r="BI164" s="165">
        <f t="shared" si="23"/>
        <v>0</v>
      </c>
      <c r="BJ164" s="14" t="s">
        <v>110</v>
      </c>
      <c r="BK164" s="165">
        <f t="shared" si="24"/>
        <v>0</v>
      </c>
      <c r="BL164" s="14" t="s">
        <v>203</v>
      </c>
      <c r="BM164" s="164" t="s">
        <v>226</v>
      </c>
    </row>
    <row r="165" spans="1:65" s="2" customFormat="1" ht="24.2" customHeight="1">
      <c r="A165" s="29"/>
      <c r="B165" s="125"/>
      <c r="C165" s="181" t="s">
        <v>227</v>
      </c>
      <c r="D165" s="181" t="s">
        <v>135</v>
      </c>
      <c r="E165" s="182" t="s">
        <v>228</v>
      </c>
      <c r="F165" s="183" t="s">
        <v>229</v>
      </c>
      <c r="G165" s="184" t="s">
        <v>218</v>
      </c>
      <c r="H165" s="185">
        <v>931.82</v>
      </c>
      <c r="I165" s="157"/>
      <c r="J165" s="158">
        <f t="shared" si="15"/>
        <v>0</v>
      </c>
      <c r="K165" s="159"/>
      <c r="L165" s="30"/>
      <c r="M165" s="160" t="s">
        <v>1</v>
      </c>
      <c r="N165" s="161" t="s">
        <v>43</v>
      </c>
      <c r="O165" s="58"/>
      <c r="P165" s="162">
        <f t="shared" si="16"/>
        <v>0</v>
      </c>
      <c r="Q165" s="162">
        <v>1.6000000000000001E-4</v>
      </c>
      <c r="R165" s="162">
        <f t="shared" si="17"/>
        <v>0.14909120000000001</v>
      </c>
      <c r="S165" s="162">
        <v>0</v>
      </c>
      <c r="T165" s="16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203</v>
      </c>
      <c r="AT165" s="164" t="s">
        <v>135</v>
      </c>
      <c r="AU165" s="164" t="s">
        <v>110</v>
      </c>
      <c r="AY165" s="14" t="s">
        <v>132</v>
      </c>
      <c r="BE165" s="165">
        <f t="shared" si="19"/>
        <v>0</v>
      </c>
      <c r="BF165" s="165">
        <f t="shared" si="20"/>
        <v>0</v>
      </c>
      <c r="BG165" s="165">
        <f t="shared" si="21"/>
        <v>0</v>
      </c>
      <c r="BH165" s="165">
        <f t="shared" si="22"/>
        <v>0</v>
      </c>
      <c r="BI165" s="165">
        <f t="shared" si="23"/>
        <v>0</v>
      </c>
      <c r="BJ165" s="14" t="s">
        <v>110</v>
      </c>
      <c r="BK165" s="165">
        <f t="shared" si="24"/>
        <v>0</v>
      </c>
      <c r="BL165" s="14" t="s">
        <v>203</v>
      </c>
      <c r="BM165" s="164" t="s">
        <v>230</v>
      </c>
    </row>
    <row r="166" spans="1:65" s="2" customFormat="1" ht="24.2" customHeight="1">
      <c r="A166" s="29"/>
      <c r="B166" s="125"/>
      <c r="C166" s="181" t="s">
        <v>231</v>
      </c>
      <c r="D166" s="181" t="s">
        <v>135</v>
      </c>
      <c r="E166" s="182" t="s">
        <v>232</v>
      </c>
      <c r="F166" s="183" t="s">
        <v>233</v>
      </c>
      <c r="G166" s="184" t="s">
        <v>188</v>
      </c>
      <c r="H166" s="185">
        <v>72</v>
      </c>
      <c r="I166" s="157"/>
      <c r="J166" s="158">
        <f t="shared" si="15"/>
        <v>0</v>
      </c>
      <c r="K166" s="159"/>
      <c r="L166" s="30"/>
      <c r="M166" s="160" t="s">
        <v>1</v>
      </c>
      <c r="N166" s="161" t="s">
        <v>43</v>
      </c>
      <c r="O166" s="58"/>
      <c r="P166" s="162">
        <f t="shared" si="16"/>
        <v>0</v>
      </c>
      <c r="Q166" s="162">
        <v>1.6000000000000001E-4</v>
      </c>
      <c r="R166" s="162">
        <f t="shared" si="17"/>
        <v>1.1520000000000001E-2</v>
      </c>
      <c r="S166" s="162">
        <v>0</v>
      </c>
      <c r="T166" s="16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203</v>
      </c>
      <c r="AT166" s="164" t="s">
        <v>135</v>
      </c>
      <c r="AU166" s="164" t="s">
        <v>110</v>
      </c>
      <c r="AY166" s="14" t="s">
        <v>132</v>
      </c>
      <c r="BE166" s="165">
        <f t="shared" si="19"/>
        <v>0</v>
      </c>
      <c r="BF166" s="165">
        <f t="shared" si="20"/>
        <v>0</v>
      </c>
      <c r="BG166" s="165">
        <f t="shared" si="21"/>
        <v>0</v>
      </c>
      <c r="BH166" s="165">
        <f t="shared" si="22"/>
        <v>0</v>
      </c>
      <c r="BI166" s="165">
        <f t="shared" si="23"/>
        <v>0</v>
      </c>
      <c r="BJ166" s="14" t="s">
        <v>110</v>
      </c>
      <c r="BK166" s="165">
        <f t="shared" si="24"/>
        <v>0</v>
      </c>
      <c r="BL166" s="14" t="s">
        <v>203</v>
      </c>
      <c r="BM166" s="164" t="s">
        <v>234</v>
      </c>
    </row>
    <row r="167" spans="1:65" s="2" customFormat="1" ht="24.2" customHeight="1">
      <c r="A167" s="29"/>
      <c r="B167" s="125"/>
      <c r="C167" s="181" t="s">
        <v>235</v>
      </c>
      <c r="D167" s="181" t="s">
        <v>135</v>
      </c>
      <c r="E167" s="182" t="s">
        <v>236</v>
      </c>
      <c r="F167" s="183" t="s">
        <v>237</v>
      </c>
      <c r="G167" s="184" t="s">
        <v>138</v>
      </c>
      <c r="H167" s="185">
        <v>257.99</v>
      </c>
      <c r="I167" s="157"/>
      <c r="J167" s="158">
        <f t="shared" si="15"/>
        <v>0</v>
      </c>
      <c r="K167" s="159"/>
      <c r="L167" s="30"/>
      <c r="M167" s="160" t="s">
        <v>1</v>
      </c>
      <c r="N167" s="161" t="s">
        <v>43</v>
      </c>
      <c r="O167" s="58"/>
      <c r="P167" s="162">
        <f t="shared" si="16"/>
        <v>0</v>
      </c>
      <c r="Q167" s="162">
        <v>8.0000000000000007E-5</v>
      </c>
      <c r="R167" s="162">
        <f t="shared" si="17"/>
        <v>2.0639200000000003E-2</v>
      </c>
      <c r="S167" s="162">
        <v>0</v>
      </c>
      <c r="T167" s="16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203</v>
      </c>
      <c r="AT167" s="164" t="s">
        <v>135</v>
      </c>
      <c r="AU167" s="164" t="s">
        <v>110</v>
      </c>
      <c r="AY167" s="14" t="s">
        <v>132</v>
      </c>
      <c r="BE167" s="165">
        <f t="shared" si="19"/>
        <v>0</v>
      </c>
      <c r="BF167" s="165">
        <f t="shared" si="20"/>
        <v>0</v>
      </c>
      <c r="BG167" s="165">
        <f t="shared" si="21"/>
        <v>0</v>
      </c>
      <c r="BH167" s="165">
        <f t="shared" si="22"/>
        <v>0</v>
      </c>
      <c r="BI167" s="165">
        <f t="shared" si="23"/>
        <v>0</v>
      </c>
      <c r="BJ167" s="14" t="s">
        <v>110</v>
      </c>
      <c r="BK167" s="165">
        <f t="shared" si="24"/>
        <v>0</v>
      </c>
      <c r="BL167" s="14" t="s">
        <v>203</v>
      </c>
      <c r="BM167" s="164" t="s">
        <v>238</v>
      </c>
    </row>
    <row r="168" spans="1:65" s="2" customFormat="1" ht="24.2" customHeight="1">
      <c r="A168" s="29"/>
      <c r="B168" s="125"/>
      <c r="C168" s="181" t="s">
        <v>239</v>
      </c>
      <c r="D168" s="181" t="s">
        <v>135</v>
      </c>
      <c r="E168" s="182" t="s">
        <v>240</v>
      </c>
      <c r="F168" s="183" t="s">
        <v>241</v>
      </c>
      <c r="G168" s="184" t="s">
        <v>218</v>
      </c>
      <c r="H168" s="185">
        <v>931.82</v>
      </c>
      <c r="I168" s="157"/>
      <c r="J168" s="158">
        <f t="shared" si="15"/>
        <v>0</v>
      </c>
      <c r="K168" s="159"/>
      <c r="L168" s="30"/>
      <c r="M168" s="160" t="s">
        <v>1</v>
      </c>
      <c r="N168" s="161" t="s">
        <v>43</v>
      </c>
      <c r="O168" s="58"/>
      <c r="P168" s="162">
        <f t="shared" si="16"/>
        <v>0</v>
      </c>
      <c r="Q168" s="162">
        <v>8.0000000000000007E-5</v>
      </c>
      <c r="R168" s="162">
        <f t="shared" si="17"/>
        <v>7.4545600000000004E-2</v>
      </c>
      <c r="S168" s="162">
        <v>0</v>
      </c>
      <c r="T168" s="16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203</v>
      </c>
      <c r="AT168" s="164" t="s">
        <v>135</v>
      </c>
      <c r="AU168" s="164" t="s">
        <v>110</v>
      </c>
      <c r="AY168" s="14" t="s">
        <v>132</v>
      </c>
      <c r="BE168" s="165">
        <f t="shared" si="19"/>
        <v>0</v>
      </c>
      <c r="BF168" s="165">
        <f t="shared" si="20"/>
        <v>0</v>
      </c>
      <c r="BG168" s="165">
        <f t="shared" si="21"/>
        <v>0</v>
      </c>
      <c r="BH168" s="165">
        <f t="shared" si="22"/>
        <v>0</v>
      </c>
      <c r="BI168" s="165">
        <f t="shared" si="23"/>
        <v>0</v>
      </c>
      <c r="BJ168" s="14" t="s">
        <v>110</v>
      </c>
      <c r="BK168" s="165">
        <f t="shared" si="24"/>
        <v>0</v>
      </c>
      <c r="BL168" s="14" t="s">
        <v>203</v>
      </c>
      <c r="BM168" s="164" t="s">
        <v>242</v>
      </c>
    </row>
    <row r="169" spans="1:65" s="2" customFormat="1" ht="24.2" customHeight="1">
      <c r="A169" s="29"/>
      <c r="B169" s="125"/>
      <c r="C169" s="181" t="s">
        <v>243</v>
      </c>
      <c r="D169" s="181" t="s">
        <v>135</v>
      </c>
      <c r="E169" s="182" t="s">
        <v>244</v>
      </c>
      <c r="F169" s="183" t="s">
        <v>245</v>
      </c>
      <c r="G169" s="184" t="s">
        <v>188</v>
      </c>
      <c r="H169" s="185">
        <v>72</v>
      </c>
      <c r="I169" s="157"/>
      <c r="J169" s="158">
        <f t="shared" si="15"/>
        <v>0</v>
      </c>
      <c r="K169" s="159"/>
      <c r="L169" s="30"/>
      <c r="M169" s="160" t="s">
        <v>1</v>
      </c>
      <c r="N169" s="161" t="s">
        <v>43</v>
      </c>
      <c r="O169" s="58"/>
      <c r="P169" s="162">
        <f t="shared" si="16"/>
        <v>0</v>
      </c>
      <c r="Q169" s="162">
        <v>8.0000000000000007E-5</v>
      </c>
      <c r="R169" s="162">
        <f t="shared" si="17"/>
        <v>5.7600000000000004E-3</v>
      </c>
      <c r="S169" s="162">
        <v>0</v>
      </c>
      <c r="T169" s="16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4" t="s">
        <v>203</v>
      </c>
      <c r="AT169" s="164" t="s">
        <v>135</v>
      </c>
      <c r="AU169" s="164" t="s">
        <v>110</v>
      </c>
      <c r="AY169" s="14" t="s">
        <v>132</v>
      </c>
      <c r="BE169" s="165">
        <f t="shared" si="19"/>
        <v>0</v>
      </c>
      <c r="BF169" s="165">
        <f t="shared" si="20"/>
        <v>0</v>
      </c>
      <c r="BG169" s="165">
        <f t="shared" si="21"/>
        <v>0</v>
      </c>
      <c r="BH169" s="165">
        <f t="shared" si="22"/>
        <v>0</v>
      </c>
      <c r="BI169" s="165">
        <f t="shared" si="23"/>
        <v>0</v>
      </c>
      <c r="BJ169" s="14" t="s">
        <v>110</v>
      </c>
      <c r="BK169" s="165">
        <f t="shared" si="24"/>
        <v>0</v>
      </c>
      <c r="BL169" s="14" t="s">
        <v>203</v>
      </c>
      <c r="BM169" s="164" t="s">
        <v>246</v>
      </c>
    </row>
    <row r="170" spans="1:65" s="2" customFormat="1" ht="24.2" customHeight="1">
      <c r="A170" s="29"/>
      <c r="B170" s="125"/>
      <c r="C170" s="181" t="s">
        <v>247</v>
      </c>
      <c r="D170" s="181" t="s">
        <v>135</v>
      </c>
      <c r="E170" s="182" t="s">
        <v>248</v>
      </c>
      <c r="F170" s="183" t="s">
        <v>249</v>
      </c>
      <c r="G170" s="184" t="s">
        <v>188</v>
      </c>
      <c r="H170" s="185">
        <v>103</v>
      </c>
      <c r="I170" s="157"/>
      <c r="J170" s="158">
        <f t="shared" si="15"/>
        <v>0</v>
      </c>
      <c r="K170" s="159"/>
      <c r="L170" s="30"/>
      <c r="M170" s="160" t="s">
        <v>1</v>
      </c>
      <c r="N170" s="161" t="s">
        <v>43</v>
      </c>
      <c r="O170" s="58"/>
      <c r="P170" s="162">
        <f t="shared" si="16"/>
        <v>0</v>
      </c>
      <c r="Q170" s="162">
        <v>3.2000000000000003E-4</v>
      </c>
      <c r="R170" s="162">
        <f t="shared" si="17"/>
        <v>3.2960000000000003E-2</v>
      </c>
      <c r="S170" s="162">
        <v>0</v>
      </c>
      <c r="T170" s="16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4" t="s">
        <v>203</v>
      </c>
      <c r="AT170" s="164" t="s">
        <v>135</v>
      </c>
      <c r="AU170" s="164" t="s">
        <v>110</v>
      </c>
      <c r="AY170" s="14" t="s">
        <v>132</v>
      </c>
      <c r="BE170" s="165">
        <f t="shared" si="19"/>
        <v>0</v>
      </c>
      <c r="BF170" s="165">
        <f t="shared" si="20"/>
        <v>0</v>
      </c>
      <c r="BG170" s="165">
        <f t="shared" si="21"/>
        <v>0</v>
      </c>
      <c r="BH170" s="165">
        <f t="shared" si="22"/>
        <v>0</v>
      </c>
      <c r="BI170" s="165">
        <f t="shared" si="23"/>
        <v>0</v>
      </c>
      <c r="BJ170" s="14" t="s">
        <v>110</v>
      </c>
      <c r="BK170" s="165">
        <f t="shared" si="24"/>
        <v>0</v>
      </c>
      <c r="BL170" s="14" t="s">
        <v>203</v>
      </c>
      <c r="BM170" s="164" t="s">
        <v>250</v>
      </c>
    </row>
    <row r="171" spans="1:65" s="2" customFormat="1" ht="24.2" customHeight="1">
      <c r="A171" s="29"/>
      <c r="B171" s="125"/>
      <c r="C171" s="181" t="s">
        <v>251</v>
      </c>
      <c r="D171" s="181" t="s">
        <v>135</v>
      </c>
      <c r="E171" s="182" t="s">
        <v>252</v>
      </c>
      <c r="F171" s="183" t="s">
        <v>253</v>
      </c>
      <c r="G171" s="184" t="s">
        <v>188</v>
      </c>
      <c r="H171" s="185">
        <v>103</v>
      </c>
      <c r="I171" s="157"/>
      <c r="J171" s="158">
        <f t="shared" si="15"/>
        <v>0</v>
      </c>
      <c r="K171" s="159"/>
      <c r="L171" s="30"/>
      <c r="M171" s="160" t="s">
        <v>1</v>
      </c>
      <c r="N171" s="161" t="s">
        <v>43</v>
      </c>
      <c r="O171" s="58"/>
      <c r="P171" s="162">
        <f t="shared" si="16"/>
        <v>0</v>
      </c>
      <c r="Q171" s="162">
        <v>1.4999999999999999E-4</v>
      </c>
      <c r="R171" s="162">
        <f t="shared" si="17"/>
        <v>1.5449999999999998E-2</v>
      </c>
      <c r="S171" s="162">
        <v>0</v>
      </c>
      <c r="T171" s="16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4" t="s">
        <v>203</v>
      </c>
      <c r="AT171" s="164" t="s">
        <v>135</v>
      </c>
      <c r="AU171" s="164" t="s">
        <v>110</v>
      </c>
      <c r="AY171" s="14" t="s">
        <v>132</v>
      </c>
      <c r="BE171" s="165">
        <f t="shared" si="19"/>
        <v>0</v>
      </c>
      <c r="BF171" s="165">
        <f t="shared" si="20"/>
        <v>0</v>
      </c>
      <c r="BG171" s="165">
        <f t="shared" si="21"/>
        <v>0</v>
      </c>
      <c r="BH171" s="165">
        <f t="shared" si="22"/>
        <v>0</v>
      </c>
      <c r="BI171" s="165">
        <f t="shared" si="23"/>
        <v>0</v>
      </c>
      <c r="BJ171" s="14" t="s">
        <v>110</v>
      </c>
      <c r="BK171" s="165">
        <f t="shared" si="24"/>
        <v>0</v>
      </c>
      <c r="BL171" s="14" t="s">
        <v>203</v>
      </c>
      <c r="BM171" s="164" t="s">
        <v>254</v>
      </c>
    </row>
    <row r="172" spans="1:65" s="2" customFormat="1" ht="24.2" customHeight="1">
      <c r="A172" s="29"/>
      <c r="B172" s="125"/>
      <c r="C172" s="181" t="s">
        <v>255</v>
      </c>
      <c r="D172" s="181" t="s">
        <v>135</v>
      </c>
      <c r="E172" s="182" t="s">
        <v>256</v>
      </c>
      <c r="F172" s="183" t="s">
        <v>257</v>
      </c>
      <c r="G172" s="184" t="s">
        <v>258</v>
      </c>
      <c r="H172" s="185">
        <v>100</v>
      </c>
      <c r="I172" s="157"/>
      <c r="J172" s="158">
        <f t="shared" si="15"/>
        <v>0</v>
      </c>
      <c r="K172" s="159"/>
      <c r="L172" s="30"/>
      <c r="M172" s="160" t="s">
        <v>1</v>
      </c>
      <c r="N172" s="161" t="s">
        <v>43</v>
      </c>
      <c r="O172" s="58"/>
      <c r="P172" s="162">
        <f t="shared" si="16"/>
        <v>0</v>
      </c>
      <c r="Q172" s="162">
        <v>0</v>
      </c>
      <c r="R172" s="162">
        <f t="shared" si="17"/>
        <v>0</v>
      </c>
      <c r="S172" s="162">
        <v>0</v>
      </c>
      <c r="T172" s="16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4" t="s">
        <v>203</v>
      </c>
      <c r="AT172" s="164" t="s">
        <v>135</v>
      </c>
      <c r="AU172" s="164" t="s">
        <v>110</v>
      </c>
      <c r="AY172" s="14" t="s">
        <v>132</v>
      </c>
      <c r="BE172" s="165">
        <f t="shared" si="19"/>
        <v>0</v>
      </c>
      <c r="BF172" s="165">
        <f t="shared" si="20"/>
        <v>0</v>
      </c>
      <c r="BG172" s="165">
        <f t="shared" si="21"/>
        <v>0</v>
      </c>
      <c r="BH172" s="165">
        <f t="shared" si="22"/>
        <v>0</v>
      </c>
      <c r="BI172" s="165">
        <f t="shared" si="23"/>
        <v>0</v>
      </c>
      <c r="BJ172" s="14" t="s">
        <v>110</v>
      </c>
      <c r="BK172" s="165">
        <f t="shared" si="24"/>
        <v>0</v>
      </c>
      <c r="BL172" s="14" t="s">
        <v>203</v>
      </c>
      <c r="BM172" s="164" t="s">
        <v>259</v>
      </c>
    </row>
    <row r="173" spans="1:65" s="2" customFormat="1" ht="24.2" customHeight="1">
      <c r="A173" s="29"/>
      <c r="B173" s="125"/>
      <c r="C173" s="181" t="s">
        <v>260</v>
      </c>
      <c r="D173" s="181" t="s">
        <v>135</v>
      </c>
      <c r="E173" s="182" t="s">
        <v>261</v>
      </c>
      <c r="F173" s="183" t="s">
        <v>262</v>
      </c>
      <c r="G173" s="184" t="s">
        <v>258</v>
      </c>
      <c r="H173" s="185">
        <v>100</v>
      </c>
      <c r="I173" s="157"/>
      <c r="J173" s="158">
        <f t="shared" si="15"/>
        <v>0</v>
      </c>
      <c r="K173" s="159"/>
      <c r="L173" s="30"/>
      <c r="M173" s="160" t="s">
        <v>1</v>
      </c>
      <c r="N173" s="161" t="s">
        <v>43</v>
      </c>
      <c r="O173" s="58"/>
      <c r="P173" s="162">
        <f t="shared" si="16"/>
        <v>0</v>
      </c>
      <c r="Q173" s="162">
        <v>6.9999999999999994E-5</v>
      </c>
      <c r="R173" s="162">
        <f t="shared" si="17"/>
        <v>6.9999999999999993E-3</v>
      </c>
      <c r="S173" s="162">
        <v>0</v>
      </c>
      <c r="T173" s="16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4" t="s">
        <v>203</v>
      </c>
      <c r="AT173" s="164" t="s">
        <v>135</v>
      </c>
      <c r="AU173" s="164" t="s">
        <v>110</v>
      </c>
      <c r="AY173" s="14" t="s">
        <v>132</v>
      </c>
      <c r="BE173" s="165">
        <f t="shared" si="19"/>
        <v>0</v>
      </c>
      <c r="BF173" s="165">
        <f t="shared" si="20"/>
        <v>0</v>
      </c>
      <c r="BG173" s="165">
        <f t="shared" si="21"/>
        <v>0</v>
      </c>
      <c r="BH173" s="165">
        <f t="shared" si="22"/>
        <v>0</v>
      </c>
      <c r="BI173" s="165">
        <f t="shared" si="23"/>
        <v>0</v>
      </c>
      <c r="BJ173" s="14" t="s">
        <v>110</v>
      </c>
      <c r="BK173" s="165">
        <f t="shared" si="24"/>
        <v>0</v>
      </c>
      <c r="BL173" s="14" t="s">
        <v>203</v>
      </c>
      <c r="BM173" s="164" t="s">
        <v>263</v>
      </c>
    </row>
    <row r="174" spans="1:65" s="12" customFormat="1" ht="22.9" customHeight="1">
      <c r="B174" s="145"/>
      <c r="D174" s="146" t="s">
        <v>76</v>
      </c>
      <c r="E174" s="155" t="s">
        <v>264</v>
      </c>
      <c r="F174" s="155" t="s">
        <v>265</v>
      </c>
      <c r="I174" s="148"/>
      <c r="J174" s="156">
        <f>BK174</f>
        <v>0</v>
      </c>
      <c r="L174" s="145"/>
      <c r="M174" s="149"/>
      <c r="N174" s="150"/>
      <c r="O174" s="150"/>
      <c r="P174" s="151">
        <f>SUM(P175:P188)</f>
        <v>0</v>
      </c>
      <c r="Q174" s="150"/>
      <c r="R174" s="151">
        <f>SUM(R175:R188)</f>
        <v>9.5968445799999991</v>
      </c>
      <c r="S174" s="150"/>
      <c r="T174" s="152">
        <f>SUM(T175:T188)</f>
        <v>0.56999999999999995</v>
      </c>
      <c r="AR174" s="146" t="s">
        <v>110</v>
      </c>
      <c r="AT174" s="153" t="s">
        <v>76</v>
      </c>
      <c r="AU174" s="153" t="s">
        <v>85</v>
      </c>
      <c r="AY174" s="146" t="s">
        <v>132</v>
      </c>
      <c r="BK174" s="154">
        <f>SUM(BK175:BK188)</f>
        <v>0</v>
      </c>
    </row>
    <row r="175" spans="1:65" s="2" customFormat="1" ht="24.2" customHeight="1">
      <c r="A175" s="29"/>
      <c r="B175" s="125"/>
      <c r="C175" s="181" t="s">
        <v>266</v>
      </c>
      <c r="D175" s="181" t="s">
        <v>135</v>
      </c>
      <c r="E175" s="182" t="s">
        <v>267</v>
      </c>
      <c r="F175" s="183" t="s">
        <v>268</v>
      </c>
      <c r="G175" s="184" t="s">
        <v>138</v>
      </c>
      <c r="H175" s="185">
        <v>1900</v>
      </c>
      <c r="I175" s="157"/>
      <c r="J175" s="158">
        <f t="shared" ref="J175:J188" si="25">ROUND(I175*H175,2)</f>
        <v>0</v>
      </c>
      <c r="K175" s="159"/>
      <c r="L175" s="30"/>
      <c r="M175" s="160" t="s">
        <v>1</v>
      </c>
      <c r="N175" s="161" t="s">
        <v>43</v>
      </c>
      <c r="O175" s="58"/>
      <c r="P175" s="162">
        <f t="shared" ref="P175:P188" si="26">O175*H175</f>
        <v>0</v>
      </c>
      <c r="Q175" s="162">
        <v>0</v>
      </c>
      <c r="R175" s="162">
        <f t="shared" ref="R175:R188" si="27">Q175*H175</f>
        <v>0</v>
      </c>
      <c r="S175" s="162">
        <v>2.9999999999999997E-4</v>
      </c>
      <c r="T175" s="163">
        <f t="shared" ref="T175:T188" si="28">S175*H175</f>
        <v>0.56999999999999995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203</v>
      </c>
      <c r="AT175" s="164" t="s">
        <v>135</v>
      </c>
      <c r="AU175" s="164" t="s">
        <v>110</v>
      </c>
      <c r="AY175" s="14" t="s">
        <v>132</v>
      </c>
      <c r="BE175" s="165">
        <f t="shared" ref="BE175:BE188" si="29">IF(N175="základná",J175,0)</f>
        <v>0</v>
      </c>
      <c r="BF175" s="165">
        <f t="shared" ref="BF175:BF188" si="30">IF(N175="znížená",J175,0)</f>
        <v>0</v>
      </c>
      <c r="BG175" s="165">
        <f t="shared" ref="BG175:BG188" si="31">IF(N175="zákl. prenesená",J175,0)</f>
        <v>0</v>
      </c>
      <c r="BH175" s="165">
        <f t="shared" ref="BH175:BH188" si="32">IF(N175="zníž. prenesená",J175,0)</f>
        <v>0</v>
      </c>
      <c r="BI175" s="165">
        <f t="shared" ref="BI175:BI188" si="33">IF(N175="nulová",J175,0)</f>
        <v>0</v>
      </c>
      <c r="BJ175" s="14" t="s">
        <v>110</v>
      </c>
      <c r="BK175" s="165">
        <f t="shared" ref="BK175:BK188" si="34">ROUND(I175*H175,2)</f>
        <v>0</v>
      </c>
      <c r="BL175" s="14" t="s">
        <v>203</v>
      </c>
      <c r="BM175" s="164" t="s">
        <v>269</v>
      </c>
    </row>
    <row r="176" spans="1:65" s="2" customFormat="1" ht="44.25" customHeight="1">
      <c r="A176" s="29"/>
      <c r="B176" s="125"/>
      <c r="C176" s="181" t="s">
        <v>270</v>
      </c>
      <c r="D176" s="181" t="s">
        <v>135</v>
      </c>
      <c r="E176" s="182" t="s">
        <v>271</v>
      </c>
      <c r="F176" s="183" t="s">
        <v>272</v>
      </c>
      <c r="G176" s="184" t="s">
        <v>138</v>
      </c>
      <c r="H176" s="185">
        <v>1900</v>
      </c>
      <c r="I176" s="157"/>
      <c r="J176" s="158">
        <f t="shared" si="25"/>
        <v>0</v>
      </c>
      <c r="K176" s="159"/>
      <c r="L176" s="30"/>
      <c r="M176" s="160" t="s">
        <v>1</v>
      </c>
      <c r="N176" s="161" t="s">
        <v>43</v>
      </c>
      <c r="O176" s="58"/>
      <c r="P176" s="162">
        <f t="shared" si="26"/>
        <v>0</v>
      </c>
      <c r="Q176" s="162">
        <v>2.5999999999999998E-4</v>
      </c>
      <c r="R176" s="162">
        <f t="shared" si="27"/>
        <v>0.49399999999999994</v>
      </c>
      <c r="S176" s="162">
        <v>0</v>
      </c>
      <c r="T176" s="16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4" t="s">
        <v>203</v>
      </c>
      <c r="AT176" s="164" t="s">
        <v>135</v>
      </c>
      <c r="AU176" s="164" t="s">
        <v>110</v>
      </c>
      <c r="AY176" s="14" t="s">
        <v>132</v>
      </c>
      <c r="BE176" s="165">
        <f t="shared" si="29"/>
        <v>0</v>
      </c>
      <c r="BF176" s="165">
        <f t="shared" si="30"/>
        <v>0</v>
      </c>
      <c r="BG176" s="165">
        <f t="shared" si="31"/>
        <v>0</v>
      </c>
      <c r="BH176" s="165">
        <f t="shared" si="32"/>
        <v>0</v>
      </c>
      <c r="BI176" s="165">
        <f t="shared" si="33"/>
        <v>0</v>
      </c>
      <c r="BJ176" s="14" t="s">
        <v>110</v>
      </c>
      <c r="BK176" s="165">
        <f t="shared" si="34"/>
        <v>0</v>
      </c>
      <c r="BL176" s="14" t="s">
        <v>203</v>
      </c>
      <c r="BM176" s="164" t="s">
        <v>273</v>
      </c>
    </row>
    <row r="177" spans="1:65" s="2" customFormat="1" ht="24.2" customHeight="1">
      <c r="A177" s="29"/>
      <c r="B177" s="125"/>
      <c r="C177" s="181" t="s">
        <v>274</v>
      </c>
      <c r="D177" s="181" t="s">
        <v>135</v>
      </c>
      <c r="E177" s="182" t="s">
        <v>275</v>
      </c>
      <c r="F177" s="183" t="s">
        <v>276</v>
      </c>
      <c r="G177" s="184" t="s">
        <v>138</v>
      </c>
      <c r="H177" s="185">
        <v>4760.1559999999999</v>
      </c>
      <c r="I177" s="157"/>
      <c r="J177" s="158">
        <f t="shared" si="25"/>
        <v>0</v>
      </c>
      <c r="K177" s="159"/>
      <c r="L177" s="30"/>
      <c r="M177" s="160" t="s">
        <v>1</v>
      </c>
      <c r="N177" s="161" t="s">
        <v>43</v>
      </c>
      <c r="O177" s="58"/>
      <c r="P177" s="162">
        <f t="shared" si="26"/>
        <v>0</v>
      </c>
      <c r="Q177" s="162">
        <v>0</v>
      </c>
      <c r="R177" s="162">
        <f t="shared" si="27"/>
        <v>0</v>
      </c>
      <c r="S177" s="162">
        <v>0</v>
      </c>
      <c r="T177" s="16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4" t="s">
        <v>203</v>
      </c>
      <c r="AT177" s="164" t="s">
        <v>135</v>
      </c>
      <c r="AU177" s="164" t="s">
        <v>110</v>
      </c>
      <c r="AY177" s="14" t="s">
        <v>132</v>
      </c>
      <c r="BE177" s="165">
        <f t="shared" si="29"/>
        <v>0</v>
      </c>
      <c r="BF177" s="165">
        <f t="shared" si="30"/>
        <v>0</v>
      </c>
      <c r="BG177" s="165">
        <f t="shared" si="31"/>
        <v>0</v>
      </c>
      <c r="BH177" s="165">
        <f t="shared" si="32"/>
        <v>0</v>
      </c>
      <c r="BI177" s="165">
        <f t="shared" si="33"/>
        <v>0</v>
      </c>
      <c r="BJ177" s="14" t="s">
        <v>110</v>
      </c>
      <c r="BK177" s="165">
        <f t="shared" si="34"/>
        <v>0</v>
      </c>
      <c r="BL177" s="14" t="s">
        <v>203</v>
      </c>
      <c r="BM177" s="164" t="s">
        <v>277</v>
      </c>
    </row>
    <row r="178" spans="1:65" s="2" customFormat="1" ht="24.2" customHeight="1">
      <c r="A178" s="29"/>
      <c r="B178" s="125"/>
      <c r="C178" s="181" t="s">
        <v>278</v>
      </c>
      <c r="D178" s="181" t="s">
        <v>135</v>
      </c>
      <c r="E178" s="182" t="s">
        <v>279</v>
      </c>
      <c r="F178" s="183" t="s">
        <v>280</v>
      </c>
      <c r="G178" s="184" t="s">
        <v>138</v>
      </c>
      <c r="H178" s="185">
        <v>4760.1559999999999</v>
      </c>
      <c r="I178" s="157"/>
      <c r="J178" s="158">
        <f t="shared" si="25"/>
        <v>0</v>
      </c>
      <c r="K178" s="159"/>
      <c r="L178" s="30"/>
      <c r="M178" s="160" t="s">
        <v>1</v>
      </c>
      <c r="N178" s="161" t="s">
        <v>43</v>
      </c>
      <c r="O178" s="58"/>
      <c r="P178" s="162">
        <f t="shared" si="26"/>
        <v>0</v>
      </c>
      <c r="Q178" s="162">
        <v>3.0000000000000001E-5</v>
      </c>
      <c r="R178" s="162">
        <f t="shared" si="27"/>
        <v>0.14280467999999999</v>
      </c>
      <c r="S178" s="162">
        <v>0</v>
      </c>
      <c r="T178" s="16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4" t="s">
        <v>203</v>
      </c>
      <c r="AT178" s="164" t="s">
        <v>135</v>
      </c>
      <c r="AU178" s="164" t="s">
        <v>110</v>
      </c>
      <c r="AY178" s="14" t="s">
        <v>132</v>
      </c>
      <c r="BE178" s="165">
        <f t="shared" si="29"/>
        <v>0</v>
      </c>
      <c r="BF178" s="165">
        <f t="shared" si="30"/>
        <v>0</v>
      </c>
      <c r="BG178" s="165">
        <f t="shared" si="31"/>
        <v>0</v>
      </c>
      <c r="BH178" s="165">
        <f t="shared" si="32"/>
        <v>0</v>
      </c>
      <c r="BI178" s="165">
        <f t="shared" si="33"/>
        <v>0</v>
      </c>
      <c r="BJ178" s="14" t="s">
        <v>110</v>
      </c>
      <c r="BK178" s="165">
        <f t="shared" si="34"/>
        <v>0</v>
      </c>
      <c r="BL178" s="14" t="s">
        <v>203</v>
      </c>
      <c r="BM178" s="164" t="s">
        <v>281</v>
      </c>
    </row>
    <row r="179" spans="1:65" s="2" customFormat="1" ht="44.25" customHeight="1">
      <c r="A179" s="29"/>
      <c r="B179" s="125"/>
      <c r="C179" s="181" t="s">
        <v>282</v>
      </c>
      <c r="D179" s="181" t="s">
        <v>135</v>
      </c>
      <c r="E179" s="182" t="s">
        <v>283</v>
      </c>
      <c r="F179" s="183" t="s">
        <v>284</v>
      </c>
      <c r="G179" s="184" t="s">
        <v>138</v>
      </c>
      <c r="H179" s="185">
        <v>4760.1559999999999</v>
      </c>
      <c r="I179" s="157"/>
      <c r="J179" s="158">
        <f t="shared" si="25"/>
        <v>0</v>
      </c>
      <c r="K179" s="159"/>
      <c r="L179" s="30"/>
      <c r="M179" s="160" t="s">
        <v>1</v>
      </c>
      <c r="N179" s="161" t="s">
        <v>43</v>
      </c>
      <c r="O179" s="58"/>
      <c r="P179" s="162">
        <f t="shared" si="26"/>
        <v>0</v>
      </c>
      <c r="Q179" s="162">
        <v>1E-4</v>
      </c>
      <c r="R179" s="162">
        <f t="shared" si="27"/>
        <v>0.47601560000000004</v>
      </c>
      <c r="S179" s="162">
        <v>0</v>
      </c>
      <c r="T179" s="16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4" t="s">
        <v>203</v>
      </c>
      <c r="AT179" s="164" t="s">
        <v>135</v>
      </c>
      <c r="AU179" s="164" t="s">
        <v>110</v>
      </c>
      <c r="AY179" s="14" t="s">
        <v>132</v>
      </c>
      <c r="BE179" s="165">
        <f t="shared" si="29"/>
        <v>0</v>
      </c>
      <c r="BF179" s="165">
        <f t="shared" si="30"/>
        <v>0</v>
      </c>
      <c r="BG179" s="165">
        <f t="shared" si="31"/>
        <v>0</v>
      </c>
      <c r="BH179" s="165">
        <f t="shared" si="32"/>
        <v>0</v>
      </c>
      <c r="BI179" s="165">
        <f t="shared" si="33"/>
        <v>0</v>
      </c>
      <c r="BJ179" s="14" t="s">
        <v>110</v>
      </c>
      <c r="BK179" s="165">
        <f t="shared" si="34"/>
        <v>0</v>
      </c>
      <c r="BL179" s="14" t="s">
        <v>203</v>
      </c>
      <c r="BM179" s="164" t="s">
        <v>285</v>
      </c>
    </row>
    <row r="180" spans="1:65" s="2" customFormat="1" ht="24.2" customHeight="1">
      <c r="A180" s="29"/>
      <c r="B180" s="125"/>
      <c r="C180" s="181" t="s">
        <v>286</v>
      </c>
      <c r="D180" s="181" t="s">
        <v>135</v>
      </c>
      <c r="E180" s="182" t="s">
        <v>287</v>
      </c>
      <c r="F180" s="183" t="s">
        <v>288</v>
      </c>
      <c r="G180" s="184" t="s">
        <v>258</v>
      </c>
      <c r="H180" s="185">
        <v>1304.24</v>
      </c>
      <c r="I180" s="157"/>
      <c r="J180" s="158">
        <f t="shared" si="25"/>
        <v>0</v>
      </c>
      <c r="K180" s="159"/>
      <c r="L180" s="30"/>
      <c r="M180" s="160" t="s">
        <v>1</v>
      </c>
      <c r="N180" s="161" t="s">
        <v>43</v>
      </c>
      <c r="O180" s="58"/>
      <c r="P180" s="162">
        <f t="shared" si="26"/>
        <v>0</v>
      </c>
      <c r="Q180" s="162">
        <v>0</v>
      </c>
      <c r="R180" s="162">
        <f t="shared" si="27"/>
        <v>0</v>
      </c>
      <c r="S180" s="162">
        <v>0</v>
      </c>
      <c r="T180" s="16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4" t="s">
        <v>203</v>
      </c>
      <c r="AT180" s="164" t="s">
        <v>135</v>
      </c>
      <c r="AU180" s="164" t="s">
        <v>110</v>
      </c>
      <c r="AY180" s="14" t="s">
        <v>132</v>
      </c>
      <c r="BE180" s="165">
        <f t="shared" si="29"/>
        <v>0</v>
      </c>
      <c r="BF180" s="165">
        <f t="shared" si="30"/>
        <v>0</v>
      </c>
      <c r="BG180" s="165">
        <f t="shared" si="31"/>
        <v>0</v>
      </c>
      <c r="BH180" s="165">
        <f t="shared" si="32"/>
        <v>0</v>
      </c>
      <c r="BI180" s="165">
        <f t="shared" si="33"/>
        <v>0</v>
      </c>
      <c r="BJ180" s="14" t="s">
        <v>110</v>
      </c>
      <c r="BK180" s="165">
        <f t="shared" si="34"/>
        <v>0</v>
      </c>
      <c r="BL180" s="14" t="s">
        <v>203</v>
      </c>
      <c r="BM180" s="164" t="s">
        <v>289</v>
      </c>
    </row>
    <row r="181" spans="1:65" s="2" customFormat="1" ht="24.2" customHeight="1">
      <c r="A181" s="29"/>
      <c r="B181" s="125"/>
      <c r="C181" s="181" t="s">
        <v>290</v>
      </c>
      <c r="D181" s="181" t="s">
        <v>135</v>
      </c>
      <c r="E181" s="182" t="s">
        <v>291</v>
      </c>
      <c r="F181" s="183" t="s">
        <v>292</v>
      </c>
      <c r="G181" s="184" t="s">
        <v>138</v>
      </c>
      <c r="H181" s="185">
        <v>300.19600000000003</v>
      </c>
      <c r="I181" s="157"/>
      <c r="J181" s="158">
        <f t="shared" si="25"/>
        <v>0</v>
      </c>
      <c r="K181" s="159"/>
      <c r="L181" s="30"/>
      <c r="M181" s="160" t="s">
        <v>1</v>
      </c>
      <c r="N181" s="161" t="s">
        <v>43</v>
      </c>
      <c r="O181" s="58"/>
      <c r="P181" s="162">
        <f t="shared" si="26"/>
        <v>0</v>
      </c>
      <c r="Q181" s="162">
        <v>1.4999999999999999E-4</v>
      </c>
      <c r="R181" s="162">
        <f t="shared" si="27"/>
        <v>4.5029399999999997E-2</v>
      </c>
      <c r="S181" s="162">
        <v>0</v>
      </c>
      <c r="T181" s="16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4" t="s">
        <v>203</v>
      </c>
      <c r="AT181" s="164" t="s">
        <v>135</v>
      </c>
      <c r="AU181" s="164" t="s">
        <v>110</v>
      </c>
      <c r="AY181" s="14" t="s">
        <v>132</v>
      </c>
      <c r="BE181" s="165">
        <f t="shared" si="29"/>
        <v>0</v>
      </c>
      <c r="BF181" s="165">
        <f t="shared" si="30"/>
        <v>0</v>
      </c>
      <c r="BG181" s="165">
        <f t="shared" si="31"/>
        <v>0</v>
      </c>
      <c r="BH181" s="165">
        <f t="shared" si="32"/>
        <v>0</v>
      </c>
      <c r="BI181" s="165">
        <f t="shared" si="33"/>
        <v>0</v>
      </c>
      <c r="BJ181" s="14" t="s">
        <v>110</v>
      </c>
      <c r="BK181" s="165">
        <f t="shared" si="34"/>
        <v>0</v>
      </c>
      <c r="BL181" s="14" t="s">
        <v>203</v>
      </c>
      <c r="BM181" s="164" t="s">
        <v>293</v>
      </c>
    </row>
    <row r="182" spans="1:65" s="2" customFormat="1" ht="24.2" customHeight="1">
      <c r="A182" s="29"/>
      <c r="B182" s="125"/>
      <c r="C182" s="181" t="s">
        <v>294</v>
      </c>
      <c r="D182" s="181" t="s">
        <v>135</v>
      </c>
      <c r="E182" s="182" t="s">
        <v>295</v>
      </c>
      <c r="F182" s="183" t="s">
        <v>296</v>
      </c>
      <c r="G182" s="184" t="s">
        <v>138</v>
      </c>
      <c r="H182" s="185">
        <v>1201.556</v>
      </c>
      <c r="I182" s="157"/>
      <c r="J182" s="158">
        <f t="shared" si="25"/>
        <v>0</v>
      </c>
      <c r="K182" s="159"/>
      <c r="L182" s="30"/>
      <c r="M182" s="160" t="s">
        <v>1</v>
      </c>
      <c r="N182" s="161" t="s">
        <v>43</v>
      </c>
      <c r="O182" s="58"/>
      <c r="P182" s="162">
        <f t="shared" si="26"/>
        <v>0</v>
      </c>
      <c r="Q182" s="162">
        <v>0</v>
      </c>
      <c r="R182" s="162">
        <f t="shared" si="27"/>
        <v>0</v>
      </c>
      <c r="S182" s="162">
        <v>0</v>
      </c>
      <c r="T182" s="16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203</v>
      </c>
      <c r="AT182" s="164" t="s">
        <v>135</v>
      </c>
      <c r="AU182" s="164" t="s">
        <v>110</v>
      </c>
      <c r="AY182" s="14" t="s">
        <v>132</v>
      </c>
      <c r="BE182" s="165">
        <f t="shared" si="29"/>
        <v>0</v>
      </c>
      <c r="BF182" s="165">
        <f t="shared" si="30"/>
        <v>0</v>
      </c>
      <c r="BG182" s="165">
        <f t="shared" si="31"/>
        <v>0</v>
      </c>
      <c r="BH182" s="165">
        <f t="shared" si="32"/>
        <v>0</v>
      </c>
      <c r="BI182" s="165">
        <f t="shared" si="33"/>
        <v>0</v>
      </c>
      <c r="BJ182" s="14" t="s">
        <v>110</v>
      </c>
      <c r="BK182" s="165">
        <f t="shared" si="34"/>
        <v>0</v>
      </c>
      <c r="BL182" s="14" t="s">
        <v>203</v>
      </c>
      <c r="BM182" s="164" t="s">
        <v>297</v>
      </c>
    </row>
    <row r="183" spans="1:65" s="2" customFormat="1" ht="37.9" customHeight="1">
      <c r="A183" s="29"/>
      <c r="B183" s="125"/>
      <c r="C183" s="181" t="s">
        <v>298</v>
      </c>
      <c r="D183" s="181" t="s">
        <v>135</v>
      </c>
      <c r="E183" s="182" t="s">
        <v>299</v>
      </c>
      <c r="F183" s="183" t="s">
        <v>300</v>
      </c>
      <c r="G183" s="184" t="s">
        <v>138</v>
      </c>
      <c r="H183" s="185">
        <v>802.51</v>
      </c>
      <c r="I183" s="157"/>
      <c r="J183" s="158">
        <f t="shared" si="25"/>
        <v>0</v>
      </c>
      <c r="K183" s="159"/>
      <c r="L183" s="30"/>
      <c r="M183" s="160" t="s">
        <v>1</v>
      </c>
      <c r="N183" s="161" t="s">
        <v>43</v>
      </c>
      <c r="O183" s="58"/>
      <c r="P183" s="162">
        <f t="shared" si="26"/>
        <v>0</v>
      </c>
      <c r="Q183" s="162">
        <v>4.8000000000000001E-4</v>
      </c>
      <c r="R183" s="162">
        <f t="shared" si="27"/>
        <v>0.38520480000000001</v>
      </c>
      <c r="S183" s="162">
        <v>0</v>
      </c>
      <c r="T183" s="16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203</v>
      </c>
      <c r="AT183" s="164" t="s">
        <v>135</v>
      </c>
      <c r="AU183" s="164" t="s">
        <v>110</v>
      </c>
      <c r="AY183" s="14" t="s">
        <v>132</v>
      </c>
      <c r="BE183" s="165">
        <f t="shared" si="29"/>
        <v>0</v>
      </c>
      <c r="BF183" s="165">
        <f t="shared" si="30"/>
        <v>0</v>
      </c>
      <c r="BG183" s="165">
        <f t="shared" si="31"/>
        <v>0</v>
      </c>
      <c r="BH183" s="165">
        <f t="shared" si="32"/>
        <v>0</v>
      </c>
      <c r="BI183" s="165">
        <f t="shared" si="33"/>
        <v>0</v>
      </c>
      <c r="BJ183" s="14" t="s">
        <v>110</v>
      </c>
      <c r="BK183" s="165">
        <f t="shared" si="34"/>
        <v>0</v>
      </c>
      <c r="BL183" s="14" t="s">
        <v>203</v>
      </c>
      <c r="BM183" s="164" t="s">
        <v>301</v>
      </c>
    </row>
    <row r="184" spans="1:65" s="2" customFormat="1" ht="37.9" customHeight="1">
      <c r="A184" s="29"/>
      <c r="B184" s="125"/>
      <c r="C184" s="181" t="s">
        <v>302</v>
      </c>
      <c r="D184" s="181" t="s">
        <v>135</v>
      </c>
      <c r="E184" s="182" t="s">
        <v>303</v>
      </c>
      <c r="F184" s="183" t="s">
        <v>304</v>
      </c>
      <c r="G184" s="184" t="s">
        <v>138</v>
      </c>
      <c r="H184" s="185">
        <v>3956.1819999999998</v>
      </c>
      <c r="I184" s="157"/>
      <c r="J184" s="158">
        <f t="shared" si="25"/>
        <v>0</v>
      </c>
      <c r="K184" s="159"/>
      <c r="L184" s="30"/>
      <c r="M184" s="160" t="s">
        <v>1</v>
      </c>
      <c r="N184" s="161" t="s">
        <v>43</v>
      </c>
      <c r="O184" s="58"/>
      <c r="P184" s="162">
        <f t="shared" si="26"/>
        <v>0</v>
      </c>
      <c r="Q184" s="162">
        <v>2.3000000000000001E-4</v>
      </c>
      <c r="R184" s="162">
        <f t="shared" si="27"/>
        <v>0.90992185999999997</v>
      </c>
      <c r="S184" s="162">
        <v>0</v>
      </c>
      <c r="T184" s="16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4" t="s">
        <v>203</v>
      </c>
      <c r="AT184" s="164" t="s">
        <v>135</v>
      </c>
      <c r="AU184" s="164" t="s">
        <v>110</v>
      </c>
      <c r="AY184" s="14" t="s">
        <v>132</v>
      </c>
      <c r="BE184" s="165">
        <f t="shared" si="29"/>
        <v>0</v>
      </c>
      <c r="BF184" s="165">
        <f t="shared" si="30"/>
        <v>0</v>
      </c>
      <c r="BG184" s="165">
        <f t="shared" si="31"/>
        <v>0</v>
      </c>
      <c r="BH184" s="165">
        <f t="shared" si="32"/>
        <v>0</v>
      </c>
      <c r="BI184" s="165">
        <f t="shared" si="33"/>
        <v>0</v>
      </c>
      <c r="BJ184" s="14" t="s">
        <v>110</v>
      </c>
      <c r="BK184" s="165">
        <f t="shared" si="34"/>
        <v>0</v>
      </c>
      <c r="BL184" s="14" t="s">
        <v>203</v>
      </c>
      <c r="BM184" s="164" t="s">
        <v>305</v>
      </c>
    </row>
    <row r="185" spans="1:65" s="2" customFormat="1" ht="21.75" customHeight="1">
      <c r="A185" s="29"/>
      <c r="B185" s="125"/>
      <c r="C185" s="181" t="s">
        <v>306</v>
      </c>
      <c r="D185" s="181" t="s">
        <v>135</v>
      </c>
      <c r="E185" s="182" t="s">
        <v>307</v>
      </c>
      <c r="F185" s="183" t="s">
        <v>308</v>
      </c>
      <c r="G185" s="184" t="s">
        <v>138</v>
      </c>
      <c r="H185" s="185">
        <v>1161.136</v>
      </c>
      <c r="I185" s="157"/>
      <c r="J185" s="158">
        <f t="shared" si="25"/>
        <v>0</v>
      </c>
      <c r="K185" s="159"/>
      <c r="L185" s="30"/>
      <c r="M185" s="160" t="s">
        <v>1</v>
      </c>
      <c r="N185" s="161" t="s">
        <v>43</v>
      </c>
      <c r="O185" s="58"/>
      <c r="P185" s="162">
        <f t="shared" si="26"/>
        <v>0</v>
      </c>
      <c r="Q185" s="162">
        <v>3.8999999999999999E-4</v>
      </c>
      <c r="R185" s="162">
        <f t="shared" si="27"/>
        <v>0.45284303999999997</v>
      </c>
      <c r="S185" s="162">
        <v>0</v>
      </c>
      <c r="T185" s="16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4" t="s">
        <v>203</v>
      </c>
      <c r="AT185" s="164" t="s">
        <v>135</v>
      </c>
      <c r="AU185" s="164" t="s">
        <v>110</v>
      </c>
      <c r="AY185" s="14" t="s">
        <v>132</v>
      </c>
      <c r="BE185" s="165">
        <f t="shared" si="29"/>
        <v>0</v>
      </c>
      <c r="BF185" s="165">
        <f t="shared" si="30"/>
        <v>0</v>
      </c>
      <c r="BG185" s="165">
        <f t="shared" si="31"/>
        <v>0</v>
      </c>
      <c r="BH185" s="165">
        <f t="shared" si="32"/>
        <v>0</v>
      </c>
      <c r="BI185" s="165">
        <f t="shared" si="33"/>
        <v>0</v>
      </c>
      <c r="BJ185" s="14" t="s">
        <v>110</v>
      </c>
      <c r="BK185" s="165">
        <f t="shared" si="34"/>
        <v>0</v>
      </c>
      <c r="BL185" s="14" t="s">
        <v>203</v>
      </c>
      <c r="BM185" s="164" t="s">
        <v>309</v>
      </c>
    </row>
    <row r="186" spans="1:65" s="2" customFormat="1" ht="21.75" customHeight="1">
      <c r="A186" s="29"/>
      <c r="B186" s="125"/>
      <c r="C186" s="181" t="s">
        <v>310</v>
      </c>
      <c r="D186" s="181" t="s">
        <v>135</v>
      </c>
      <c r="E186" s="182" t="s">
        <v>311</v>
      </c>
      <c r="F186" s="183" t="s">
        <v>312</v>
      </c>
      <c r="G186" s="184" t="s">
        <v>138</v>
      </c>
      <c r="H186" s="185">
        <v>2386.5700000000002</v>
      </c>
      <c r="I186" s="157"/>
      <c r="J186" s="158">
        <f t="shared" si="25"/>
        <v>0</v>
      </c>
      <c r="K186" s="159"/>
      <c r="L186" s="30"/>
      <c r="M186" s="160" t="s">
        <v>1</v>
      </c>
      <c r="N186" s="161" t="s">
        <v>43</v>
      </c>
      <c r="O186" s="58"/>
      <c r="P186" s="162">
        <f t="shared" si="26"/>
        <v>0</v>
      </c>
      <c r="Q186" s="162">
        <v>2.0799999999999998E-3</v>
      </c>
      <c r="R186" s="162">
        <f t="shared" si="27"/>
        <v>4.9640655999999996</v>
      </c>
      <c r="S186" s="162">
        <v>0</v>
      </c>
      <c r="T186" s="16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4" t="s">
        <v>203</v>
      </c>
      <c r="AT186" s="164" t="s">
        <v>135</v>
      </c>
      <c r="AU186" s="164" t="s">
        <v>110</v>
      </c>
      <c r="AY186" s="14" t="s">
        <v>132</v>
      </c>
      <c r="BE186" s="165">
        <f t="shared" si="29"/>
        <v>0</v>
      </c>
      <c r="BF186" s="165">
        <f t="shared" si="30"/>
        <v>0</v>
      </c>
      <c r="BG186" s="165">
        <f t="shared" si="31"/>
        <v>0</v>
      </c>
      <c r="BH186" s="165">
        <f t="shared" si="32"/>
        <v>0</v>
      </c>
      <c r="BI186" s="165">
        <f t="shared" si="33"/>
        <v>0</v>
      </c>
      <c r="BJ186" s="14" t="s">
        <v>110</v>
      </c>
      <c r="BK186" s="165">
        <f t="shared" si="34"/>
        <v>0</v>
      </c>
      <c r="BL186" s="14" t="s">
        <v>203</v>
      </c>
      <c r="BM186" s="164" t="s">
        <v>313</v>
      </c>
    </row>
    <row r="187" spans="1:65" s="2" customFormat="1" ht="21.75" customHeight="1">
      <c r="A187" s="29"/>
      <c r="B187" s="125"/>
      <c r="C187" s="181" t="s">
        <v>314</v>
      </c>
      <c r="D187" s="181" t="s">
        <v>135</v>
      </c>
      <c r="E187" s="182" t="s">
        <v>315</v>
      </c>
      <c r="F187" s="183" t="s">
        <v>316</v>
      </c>
      <c r="G187" s="184" t="s">
        <v>138</v>
      </c>
      <c r="H187" s="185">
        <v>456.86</v>
      </c>
      <c r="I187" s="157"/>
      <c r="J187" s="158">
        <f t="shared" si="25"/>
        <v>0</v>
      </c>
      <c r="K187" s="159"/>
      <c r="L187" s="30"/>
      <c r="M187" s="160" t="s">
        <v>1</v>
      </c>
      <c r="N187" s="161" t="s">
        <v>43</v>
      </c>
      <c r="O187" s="58"/>
      <c r="P187" s="162">
        <f t="shared" si="26"/>
        <v>0</v>
      </c>
      <c r="Q187" s="162">
        <v>3.4000000000000002E-4</v>
      </c>
      <c r="R187" s="162">
        <f t="shared" si="27"/>
        <v>0.15533240000000001</v>
      </c>
      <c r="S187" s="162">
        <v>0</v>
      </c>
      <c r="T187" s="16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4" t="s">
        <v>203</v>
      </c>
      <c r="AT187" s="164" t="s">
        <v>135</v>
      </c>
      <c r="AU187" s="164" t="s">
        <v>110</v>
      </c>
      <c r="AY187" s="14" t="s">
        <v>132</v>
      </c>
      <c r="BE187" s="165">
        <f t="shared" si="29"/>
        <v>0</v>
      </c>
      <c r="BF187" s="165">
        <f t="shared" si="30"/>
        <v>0</v>
      </c>
      <c r="BG187" s="165">
        <f t="shared" si="31"/>
        <v>0</v>
      </c>
      <c r="BH187" s="165">
        <f t="shared" si="32"/>
        <v>0</v>
      </c>
      <c r="BI187" s="165">
        <f t="shared" si="33"/>
        <v>0</v>
      </c>
      <c r="BJ187" s="14" t="s">
        <v>110</v>
      </c>
      <c r="BK187" s="165">
        <f t="shared" si="34"/>
        <v>0</v>
      </c>
      <c r="BL187" s="14" t="s">
        <v>203</v>
      </c>
      <c r="BM187" s="164" t="s">
        <v>317</v>
      </c>
    </row>
    <row r="188" spans="1:65" s="2" customFormat="1" ht="21.75" customHeight="1">
      <c r="A188" s="29"/>
      <c r="B188" s="125"/>
      <c r="C188" s="181" t="s">
        <v>318</v>
      </c>
      <c r="D188" s="181" t="s">
        <v>135</v>
      </c>
      <c r="E188" s="182" t="s">
        <v>319</v>
      </c>
      <c r="F188" s="183" t="s">
        <v>320</v>
      </c>
      <c r="G188" s="184" t="s">
        <v>138</v>
      </c>
      <c r="H188" s="185">
        <v>755.59</v>
      </c>
      <c r="I188" s="157"/>
      <c r="J188" s="158">
        <f t="shared" si="25"/>
        <v>0</v>
      </c>
      <c r="K188" s="159"/>
      <c r="L188" s="30"/>
      <c r="M188" s="160" t="s">
        <v>1</v>
      </c>
      <c r="N188" s="161" t="s">
        <v>43</v>
      </c>
      <c r="O188" s="58"/>
      <c r="P188" s="162">
        <f t="shared" si="26"/>
        <v>0</v>
      </c>
      <c r="Q188" s="162">
        <v>2.0799999999999998E-3</v>
      </c>
      <c r="R188" s="162">
        <f t="shared" si="27"/>
        <v>1.5716272</v>
      </c>
      <c r="S188" s="162">
        <v>0</v>
      </c>
      <c r="T188" s="16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4" t="s">
        <v>203</v>
      </c>
      <c r="AT188" s="164" t="s">
        <v>135</v>
      </c>
      <c r="AU188" s="164" t="s">
        <v>110</v>
      </c>
      <c r="AY188" s="14" t="s">
        <v>132</v>
      </c>
      <c r="BE188" s="165">
        <f t="shared" si="29"/>
        <v>0</v>
      </c>
      <c r="BF188" s="165">
        <f t="shared" si="30"/>
        <v>0</v>
      </c>
      <c r="BG188" s="165">
        <f t="shared" si="31"/>
        <v>0</v>
      </c>
      <c r="BH188" s="165">
        <f t="shared" si="32"/>
        <v>0</v>
      </c>
      <c r="BI188" s="165">
        <f t="shared" si="33"/>
        <v>0</v>
      </c>
      <c r="BJ188" s="14" t="s">
        <v>110</v>
      </c>
      <c r="BK188" s="165">
        <f t="shared" si="34"/>
        <v>0</v>
      </c>
      <c r="BL188" s="14" t="s">
        <v>203</v>
      </c>
      <c r="BM188" s="164" t="s">
        <v>321</v>
      </c>
    </row>
    <row r="189" spans="1:65" s="2" customFormat="1" ht="49.9" customHeight="1">
      <c r="A189" s="29"/>
      <c r="B189" s="30"/>
      <c r="C189" s="29"/>
      <c r="D189" s="29"/>
      <c r="E189" s="147" t="s">
        <v>322</v>
      </c>
      <c r="F189" s="147" t="s">
        <v>323</v>
      </c>
      <c r="G189" s="29"/>
      <c r="H189" s="29"/>
      <c r="I189" s="29"/>
      <c r="J189" s="122">
        <f t="shared" ref="J189:J194" si="35">BK189</f>
        <v>0</v>
      </c>
      <c r="K189" s="29"/>
      <c r="L189" s="30"/>
      <c r="M189" s="167"/>
      <c r="N189" s="168"/>
      <c r="O189" s="58"/>
      <c r="P189" s="58"/>
      <c r="Q189" s="58"/>
      <c r="R189" s="58"/>
      <c r="S189" s="58"/>
      <c r="T189" s="5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T189" s="14" t="s">
        <v>76</v>
      </c>
      <c r="AU189" s="14" t="s">
        <v>77</v>
      </c>
      <c r="AY189" s="14" t="s">
        <v>324</v>
      </c>
      <c r="BK189" s="165">
        <f>SUM(BK190:BK194)</f>
        <v>0</v>
      </c>
    </row>
    <row r="190" spans="1:65" s="2" customFormat="1" ht="16.350000000000001" customHeight="1">
      <c r="A190" s="29"/>
      <c r="B190" s="30"/>
      <c r="C190" s="169" t="s">
        <v>1</v>
      </c>
      <c r="D190" s="169" t="s">
        <v>135</v>
      </c>
      <c r="E190" s="170" t="s">
        <v>1</v>
      </c>
      <c r="F190" s="171" t="s">
        <v>1</v>
      </c>
      <c r="G190" s="172" t="s">
        <v>1</v>
      </c>
      <c r="H190" s="173"/>
      <c r="I190" s="174"/>
      <c r="J190" s="175">
        <f t="shared" si="35"/>
        <v>0</v>
      </c>
      <c r="K190" s="176"/>
      <c r="L190" s="30"/>
      <c r="M190" s="177" t="s">
        <v>1</v>
      </c>
      <c r="N190" s="178" t="s">
        <v>43</v>
      </c>
      <c r="O190" s="58"/>
      <c r="P190" s="58"/>
      <c r="Q190" s="58"/>
      <c r="R190" s="58"/>
      <c r="S190" s="58"/>
      <c r="T190" s="5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T190" s="14" t="s">
        <v>324</v>
      </c>
      <c r="AU190" s="14" t="s">
        <v>85</v>
      </c>
      <c r="AY190" s="14" t="s">
        <v>324</v>
      </c>
      <c r="BE190" s="165">
        <f>IF(N190="základná",J190,0)</f>
        <v>0</v>
      </c>
      <c r="BF190" s="165">
        <f>IF(N190="znížená",J190,0)</f>
        <v>0</v>
      </c>
      <c r="BG190" s="165">
        <f>IF(N190="zákl. prenesená",J190,0)</f>
        <v>0</v>
      </c>
      <c r="BH190" s="165">
        <f>IF(N190="zníž. prenesená",J190,0)</f>
        <v>0</v>
      </c>
      <c r="BI190" s="165">
        <f>IF(N190="nulová",J190,0)</f>
        <v>0</v>
      </c>
      <c r="BJ190" s="14" t="s">
        <v>110</v>
      </c>
      <c r="BK190" s="165">
        <f>I190*H190</f>
        <v>0</v>
      </c>
    </row>
    <row r="191" spans="1:65" s="2" customFormat="1" ht="16.350000000000001" customHeight="1">
      <c r="A191" s="29"/>
      <c r="B191" s="30"/>
      <c r="C191" s="169" t="s">
        <v>1</v>
      </c>
      <c r="D191" s="169" t="s">
        <v>135</v>
      </c>
      <c r="E191" s="170" t="s">
        <v>1</v>
      </c>
      <c r="F191" s="171" t="s">
        <v>1</v>
      </c>
      <c r="G191" s="172" t="s">
        <v>1</v>
      </c>
      <c r="H191" s="173"/>
      <c r="I191" s="174"/>
      <c r="J191" s="175">
        <f t="shared" si="35"/>
        <v>0</v>
      </c>
      <c r="K191" s="176"/>
      <c r="L191" s="30"/>
      <c r="M191" s="177" t="s">
        <v>1</v>
      </c>
      <c r="N191" s="178" t="s">
        <v>43</v>
      </c>
      <c r="O191" s="58"/>
      <c r="P191" s="58"/>
      <c r="Q191" s="58"/>
      <c r="R191" s="58"/>
      <c r="S191" s="58"/>
      <c r="T191" s="5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T191" s="14" t="s">
        <v>324</v>
      </c>
      <c r="AU191" s="14" t="s">
        <v>85</v>
      </c>
      <c r="AY191" s="14" t="s">
        <v>324</v>
      </c>
      <c r="BE191" s="165">
        <f>IF(N191="základná",J191,0)</f>
        <v>0</v>
      </c>
      <c r="BF191" s="165">
        <f>IF(N191="znížená",J191,0)</f>
        <v>0</v>
      </c>
      <c r="BG191" s="165">
        <f>IF(N191="zákl. prenesená",J191,0)</f>
        <v>0</v>
      </c>
      <c r="BH191" s="165">
        <f>IF(N191="zníž. prenesená",J191,0)</f>
        <v>0</v>
      </c>
      <c r="BI191" s="165">
        <f>IF(N191="nulová",J191,0)</f>
        <v>0</v>
      </c>
      <c r="BJ191" s="14" t="s">
        <v>110</v>
      </c>
      <c r="BK191" s="165">
        <f>I191*H191</f>
        <v>0</v>
      </c>
    </row>
    <row r="192" spans="1:65" s="2" customFormat="1" ht="16.350000000000001" customHeight="1">
      <c r="A192" s="29"/>
      <c r="B192" s="30"/>
      <c r="C192" s="169" t="s">
        <v>1</v>
      </c>
      <c r="D192" s="169" t="s">
        <v>135</v>
      </c>
      <c r="E192" s="170" t="s">
        <v>1</v>
      </c>
      <c r="F192" s="171" t="s">
        <v>1</v>
      </c>
      <c r="G192" s="172" t="s">
        <v>1</v>
      </c>
      <c r="H192" s="173"/>
      <c r="I192" s="174"/>
      <c r="J192" s="175">
        <f t="shared" si="35"/>
        <v>0</v>
      </c>
      <c r="K192" s="176"/>
      <c r="L192" s="30"/>
      <c r="M192" s="177" t="s">
        <v>1</v>
      </c>
      <c r="N192" s="178" t="s">
        <v>43</v>
      </c>
      <c r="O192" s="58"/>
      <c r="P192" s="58"/>
      <c r="Q192" s="58"/>
      <c r="R192" s="58"/>
      <c r="S192" s="58"/>
      <c r="T192" s="5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T192" s="14" t="s">
        <v>324</v>
      </c>
      <c r="AU192" s="14" t="s">
        <v>85</v>
      </c>
      <c r="AY192" s="14" t="s">
        <v>324</v>
      </c>
      <c r="BE192" s="165">
        <f>IF(N192="základná",J192,0)</f>
        <v>0</v>
      </c>
      <c r="BF192" s="165">
        <f>IF(N192="znížená",J192,0)</f>
        <v>0</v>
      </c>
      <c r="BG192" s="165">
        <f>IF(N192="zákl. prenesená",J192,0)</f>
        <v>0</v>
      </c>
      <c r="BH192" s="165">
        <f>IF(N192="zníž. prenesená",J192,0)</f>
        <v>0</v>
      </c>
      <c r="BI192" s="165">
        <f>IF(N192="nulová",J192,0)</f>
        <v>0</v>
      </c>
      <c r="BJ192" s="14" t="s">
        <v>110</v>
      </c>
      <c r="BK192" s="165">
        <f>I192*H192</f>
        <v>0</v>
      </c>
    </row>
    <row r="193" spans="1:63" s="2" customFormat="1" ht="16.350000000000001" customHeight="1">
      <c r="A193" s="29"/>
      <c r="B193" s="30"/>
      <c r="C193" s="169" t="s">
        <v>1</v>
      </c>
      <c r="D193" s="169" t="s">
        <v>135</v>
      </c>
      <c r="E193" s="170" t="s">
        <v>1</v>
      </c>
      <c r="F193" s="171" t="s">
        <v>1</v>
      </c>
      <c r="G193" s="172" t="s">
        <v>1</v>
      </c>
      <c r="H193" s="173"/>
      <c r="I193" s="174"/>
      <c r="J193" s="175">
        <f t="shared" si="35"/>
        <v>0</v>
      </c>
      <c r="K193" s="176"/>
      <c r="L193" s="30"/>
      <c r="M193" s="177" t="s">
        <v>1</v>
      </c>
      <c r="N193" s="178" t="s">
        <v>43</v>
      </c>
      <c r="O193" s="58"/>
      <c r="P193" s="58"/>
      <c r="Q193" s="58"/>
      <c r="R193" s="58"/>
      <c r="S193" s="58"/>
      <c r="T193" s="5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T193" s="14" t="s">
        <v>324</v>
      </c>
      <c r="AU193" s="14" t="s">
        <v>85</v>
      </c>
      <c r="AY193" s="14" t="s">
        <v>324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4" t="s">
        <v>110</v>
      </c>
      <c r="BK193" s="165">
        <f>I193*H193</f>
        <v>0</v>
      </c>
    </row>
    <row r="194" spans="1:63" s="2" customFormat="1" ht="16.350000000000001" customHeight="1">
      <c r="A194" s="29"/>
      <c r="B194" s="30"/>
      <c r="C194" s="169" t="s">
        <v>1</v>
      </c>
      <c r="D194" s="169" t="s">
        <v>135</v>
      </c>
      <c r="E194" s="170" t="s">
        <v>1</v>
      </c>
      <c r="F194" s="171" t="s">
        <v>1</v>
      </c>
      <c r="G194" s="172" t="s">
        <v>1</v>
      </c>
      <c r="H194" s="173"/>
      <c r="I194" s="174"/>
      <c r="J194" s="175">
        <f t="shared" si="35"/>
        <v>0</v>
      </c>
      <c r="K194" s="176"/>
      <c r="L194" s="30"/>
      <c r="M194" s="177" t="s">
        <v>1</v>
      </c>
      <c r="N194" s="178" t="s">
        <v>43</v>
      </c>
      <c r="O194" s="179"/>
      <c r="P194" s="179"/>
      <c r="Q194" s="179"/>
      <c r="R194" s="179"/>
      <c r="S194" s="179"/>
      <c r="T194" s="180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T194" s="14" t="s">
        <v>324</v>
      </c>
      <c r="AU194" s="14" t="s">
        <v>85</v>
      </c>
      <c r="AY194" s="14" t="s">
        <v>324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4" t="s">
        <v>110</v>
      </c>
      <c r="BK194" s="165">
        <f>I194*H194</f>
        <v>0</v>
      </c>
    </row>
    <row r="195" spans="1:63" s="2" customFormat="1" ht="6.95" customHeight="1">
      <c r="A195" s="29"/>
      <c r="B195" s="47"/>
      <c r="C195" s="48"/>
      <c r="D195" s="48"/>
      <c r="E195" s="48"/>
      <c r="F195" s="48"/>
      <c r="G195" s="48"/>
      <c r="H195" s="48"/>
      <c r="I195" s="48"/>
      <c r="J195" s="48"/>
      <c r="K195" s="48"/>
      <c r="L195" s="30"/>
      <c r="M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</row>
  </sheetData>
  <sheetProtection algorithmName="SHA-512" hashValue="RF6QGTUqATrEwohtuw3jWCY7hYURrQriSJ3+UmmGh2anTjjcJKCxXLJhhKg1OwdLZ4sGc5aZFjkSSEoLe7PUOA==" saltValue="NXuYJAvQ2zvZyCTozpUXUw==" spinCount="100000" sheet="1" objects="1" scenarios="1"/>
  <autoFilter ref="C135:K194" xr:uid="{00000000-0009-0000-0000-000001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90:D195" xr:uid="{00000000-0002-0000-0100-000000000000}">
      <formula1>"K, M"</formula1>
    </dataValidation>
    <dataValidation type="list" allowBlank="1" showInputMessage="1" showErrorMessage="1" error="Povolené sú hodnoty základná, znížená, nulová." sqref="N190:N195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713C9-2405-4FF0-9D01-2401BD022DFB}"/>
</file>

<file path=customXml/itemProps2.xml><?xml version="1.0" encoding="utf-8"?>
<ds:datastoreItem xmlns:ds="http://schemas.openxmlformats.org/officeDocument/2006/customXml" ds:itemID="{EBFBA137-C37F-4AC5-A647-19BD86029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Blok M Átriových dom...</vt:lpstr>
      <vt:lpstr>'01 - Blok M Átriových dom...'!Názvy_tlače</vt:lpstr>
      <vt:lpstr>'Rekapitulácia stavby'!Názvy_tlače</vt:lpstr>
      <vt:lpstr>'01 - Blok M Átriových dom...'!Oblasť_tlače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bojnakova</cp:lastModifiedBy>
  <cp:lastPrinted>2022-07-14T06:42:01Z</cp:lastPrinted>
  <dcterms:created xsi:type="dcterms:W3CDTF">2022-06-23T12:56:20Z</dcterms:created>
  <dcterms:modified xsi:type="dcterms:W3CDTF">2022-07-15T08:51:50Z</dcterms:modified>
</cp:coreProperties>
</file>