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Danka 2021\Spoj skola Automobilova - rozdelenie rozpoctov\"/>
    </mc:Choice>
  </mc:AlternateContent>
  <xr:revisionPtr revIDLastSave="0" documentId="8_{712291DB-4940-4EA7-85CE-D16C9F4BB0D9}" xr6:coauthVersionLast="47" xr6:coauthVersionMax="47" xr10:uidLastSave="{00000000-0000-0000-0000-000000000000}"/>
  <bookViews>
    <workbookView xWindow="1485" yWindow="-18120" windowWidth="24240" windowHeight="17640" tabRatio="500" activeTab="2" xr2:uid="{00000000-000D-0000-FFFF-FFFF00000000}"/>
  </bookViews>
  <sheets>
    <sheet name="Prehlad" sheetId="3" r:id="rId1"/>
    <sheet name="Rekapitulacia" sheetId="5" r:id="rId2"/>
    <sheet name="Kryci list" sheetId="6" r:id="rId3"/>
  </sheets>
  <definedNames>
    <definedName name="_xlnm._FilterDatabase">#REF!</definedName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list'!$A:$M</definedName>
    <definedName name="_xlnm.Print_Area" localSheetId="0">Prehlad!$A:$AH</definedName>
    <definedName name="_xlnm.Print_Area" localSheetId="1">Rekapitulacia!$A:$G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6" l="1"/>
  <c r="M25" i="6" s="1"/>
  <c r="G37" i="5"/>
  <c r="W234" i="3"/>
  <c r="G34" i="5"/>
  <c r="F34" i="5"/>
  <c r="E34" i="5"/>
  <c r="W232" i="3"/>
  <c r="N232" i="3"/>
  <c r="L232" i="3"/>
  <c r="G33" i="5"/>
  <c r="F33" i="5"/>
  <c r="E33" i="5"/>
  <c r="W230" i="3"/>
  <c r="N230" i="3"/>
  <c r="L230" i="3"/>
  <c r="J230" i="3"/>
  <c r="D33" i="5" s="1"/>
  <c r="I230" i="3"/>
  <c r="C33" i="5" s="1"/>
  <c r="N228" i="3"/>
  <c r="L228" i="3"/>
  <c r="J228" i="3"/>
  <c r="I228" i="3"/>
  <c r="N225" i="3"/>
  <c r="L225" i="3"/>
  <c r="J225" i="3"/>
  <c r="H225" i="3"/>
  <c r="H230" i="3" s="1"/>
  <c r="B33" i="5" s="1"/>
  <c r="G32" i="5"/>
  <c r="F32" i="5"/>
  <c r="E32" i="5"/>
  <c r="C32" i="5"/>
  <c r="W222" i="3"/>
  <c r="N222" i="3"/>
  <c r="L222" i="3"/>
  <c r="I222" i="3"/>
  <c r="N221" i="3"/>
  <c r="L221" i="3"/>
  <c r="J221" i="3"/>
  <c r="J222" i="3" s="1"/>
  <c r="H221" i="3"/>
  <c r="H222" i="3" s="1"/>
  <c r="G30" i="5"/>
  <c r="W217" i="3"/>
  <c r="G29" i="5"/>
  <c r="F29" i="5"/>
  <c r="E29" i="5"/>
  <c r="C29" i="5"/>
  <c r="W215" i="3"/>
  <c r="N215" i="3"/>
  <c r="L215" i="3"/>
  <c r="I215" i="3"/>
  <c r="N213" i="3"/>
  <c r="L213" i="3"/>
  <c r="J213" i="3"/>
  <c r="H213" i="3"/>
  <c r="N212" i="3"/>
  <c r="L212" i="3"/>
  <c r="J212" i="3"/>
  <c r="H212" i="3"/>
  <c r="N209" i="3"/>
  <c r="L209" i="3"/>
  <c r="J209" i="3"/>
  <c r="J215" i="3" s="1"/>
  <c r="H209" i="3"/>
  <c r="H215" i="3" s="1"/>
  <c r="B29" i="5" s="1"/>
  <c r="G28" i="5"/>
  <c r="C28" i="5"/>
  <c r="W206" i="3"/>
  <c r="N206" i="3"/>
  <c r="F28" i="5" s="1"/>
  <c r="L206" i="3"/>
  <c r="E28" i="5" s="1"/>
  <c r="I206" i="3"/>
  <c r="N205" i="3"/>
  <c r="L205" i="3"/>
  <c r="J205" i="3"/>
  <c r="H205" i="3"/>
  <c r="N203" i="3"/>
  <c r="L203" i="3"/>
  <c r="J203" i="3"/>
  <c r="H203" i="3"/>
  <c r="N202" i="3"/>
  <c r="L202" i="3"/>
  <c r="J202" i="3"/>
  <c r="H202" i="3"/>
  <c r="N201" i="3"/>
  <c r="L201" i="3"/>
  <c r="J201" i="3"/>
  <c r="H201" i="3"/>
  <c r="N199" i="3"/>
  <c r="L199" i="3"/>
  <c r="J199" i="3"/>
  <c r="H199" i="3"/>
  <c r="N198" i="3"/>
  <c r="L198" i="3"/>
  <c r="J198" i="3"/>
  <c r="H198" i="3"/>
  <c r="N197" i="3"/>
  <c r="L197" i="3"/>
  <c r="J197" i="3"/>
  <c r="H197" i="3"/>
  <c r="N196" i="3"/>
  <c r="L196" i="3"/>
  <c r="J196" i="3"/>
  <c r="H196" i="3"/>
  <c r="N195" i="3"/>
  <c r="L195" i="3"/>
  <c r="J195" i="3"/>
  <c r="H195" i="3"/>
  <c r="N194" i="3"/>
  <c r="L194" i="3"/>
  <c r="J194" i="3"/>
  <c r="H194" i="3"/>
  <c r="N193" i="3"/>
  <c r="L193" i="3"/>
  <c r="J193" i="3"/>
  <c r="H193" i="3"/>
  <c r="N192" i="3"/>
  <c r="L192" i="3"/>
  <c r="J192" i="3"/>
  <c r="H192" i="3"/>
  <c r="N191" i="3"/>
  <c r="L191" i="3"/>
  <c r="J191" i="3"/>
  <c r="H191" i="3"/>
  <c r="G27" i="5"/>
  <c r="C27" i="5"/>
  <c r="W188" i="3"/>
  <c r="I188" i="3"/>
  <c r="N187" i="3"/>
  <c r="N188" i="3" s="1"/>
  <c r="F27" i="5" s="1"/>
  <c r="L187" i="3"/>
  <c r="L188" i="3" s="1"/>
  <c r="J187" i="3"/>
  <c r="H187" i="3"/>
  <c r="N186" i="3"/>
  <c r="L186" i="3"/>
  <c r="J186" i="3"/>
  <c r="H186" i="3"/>
  <c r="N184" i="3"/>
  <c r="L184" i="3"/>
  <c r="J184" i="3"/>
  <c r="J188" i="3" s="1"/>
  <c r="H184" i="3"/>
  <c r="G26" i="5"/>
  <c r="W181" i="3"/>
  <c r="N181" i="3"/>
  <c r="F26" i="5" s="1"/>
  <c r="L181" i="3"/>
  <c r="E26" i="5" s="1"/>
  <c r="I181" i="3"/>
  <c r="C26" i="5" s="1"/>
  <c r="N180" i="3"/>
  <c r="L180" i="3"/>
  <c r="J180" i="3"/>
  <c r="J181" i="3" s="1"/>
  <c r="D26" i="5" s="1"/>
  <c r="H180" i="3"/>
  <c r="N178" i="3"/>
  <c r="L178" i="3"/>
  <c r="J178" i="3"/>
  <c r="I178" i="3"/>
  <c r="N177" i="3"/>
  <c r="L177" i="3"/>
  <c r="J177" i="3"/>
  <c r="H177" i="3"/>
  <c r="N175" i="3"/>
  <c r="L175" i="3"/>
  <c r="J175" i="3"/>
  <c r="H175" i="3"/>
  <c r="N173" i="3"/>
  <c r="L173" i="3"/>
  <c r="J173" i="3"/>
  <c r="H173" i="3"/>
  <c r="G25" i="5"/>
  <c r="F25" i="5"/>
  <c r="E25" i="5"/>
  <c r="C25" i="5"/>
  <c r="W170" i="3"/>
  <c r="N170" i="3"/>
  <c r="L170" i="3"/>
  <c r="J170" i="3"/>
  <c r="D25" i="5" s="1"/>
  <c r="I170" i="3"/>
  <c r="H170" i="3"/>
  <c r="B25" i="5" s="1"/>
  <c r="N169" i="3"/>
  <c r="L169" i="3"/>
  <c r="J169" i="3"/>
  <c r="H169" i="3"/>
  <c r="G24" i="5"/>
  <c r="F24" i="5"/>
  <c r="E24" i="5"/>
  <c r="C24" i="5"/>
  <c r="W166" i="3"/>
  <c r="N166" i="3"/>
  <c r="L166" i="3"/>
  <c r="J166" i="3"/>
  <c r="E166" i="3" s="1"/>
  <c r="I166" i="3"/>
  <c r="N165" i="3"/>
  <c r="L165" i="3"/>
  <c r="J165" i="3"/>
  <c r="H165" i="3"/>
  <c r="H166" i="3" s="1"/>
  <c r="B24" i="5" s="1"/>
  <c r="G23" i="5"/>
  <c r="W162" i="3"/>
  <c r="N161" i="3"/>
  <c r="N162" i="3" s="1"/>
  <c r="F23" i="5" s="1"/>
  <c r="L161" i="3"/>
  <c r="L162" i="3" s="1"/>
  <c r="E23" i="5" s="1"/>
  <c r="J161" i="3"/>
  <c r="H161" i="3"/>
  <c r="N159" i="3"/>
  <c r="L159" i="3"/>
  <c r="J159" i="3"/>
  <c r="H159" i="3"/>
  <c r="N157" i="3"/>
  <c r="L157" i="3"/>
  <c r="J157" i="3"/>
  <c r="H157" i="3"/>
  <c r="N155" i="3"/>
  <c r="L155" i="3"/>
  <c r="J155" i="3"/>
  <c r="I155" i="3"/>
  <c r="N153" i="3"/>
  <c r="L153" i="3"/>
  <c r="J153" i="3"/>
  <c r="H153" i="3"/>
  <c r="N151" i="3"/>
  <c r="L151" i="3"/>
  <c r="J151" i="3"/>
  <c r="I151" i="3"/>
  <c r="N149" i="3"/>
  <c r="L149" i="3"/>
  <c r="J149" i="3"/>
  <c r="I149" i="3"/>
  <c r="I162" i="3" s="1"/>
  <c r="C23" i="5" s="1"/>
  <c r="N147" i="3"/>
  <c r="L147" i="3"/>
  <c r="J147" i="3"/>
  <c r="J162" i="3" s="1"/>
  <c r="H147" i="3"/>
  <c r="H162" i="3" s="1"/>
  <c r="B23" i="5" s="1"/>
  <c r="G22" i="5"/>
  <c r="F22" i="5"/>
  <c r="W144" i="3"/>
  <c r="N144" i="3"/>
  <c r="L144" i="3"/>
  <c r="E22" i="5" s="1"/>
  <c r="I144" i="3"/>
  <c r="I217" i="3" s="1"/>
  <c r="N143" i="3"/>
  <c r="L143" i="3"/>
  <c r="J143" i="3"/>
  <c r="H143" i="3"/>
  <c r="N141" i="3"/>
  <c r="L141" i="3"/>
  <c r="J141" i="3"/>
  <c r="I141" i="3"/>
  <c r="N140" i="3"/>
  <c r="L140" i="3"/>
  <c r="J140" i="3"/>
  <c r="H140" i="3"/>
  <c r="N138" i="3"/>
  <c r="L138" i="3"/>
  <c r="J138" i="3"/>
  <c r="H138" i="3"/>
  <c r="N136" i="3"/>
  <c r="L136" i="3"/>
  <c r="J136" i="3"/>
  <c r="H136" i="3"/>
  <c r="N134" i="3"/>
  <c r="L134" i="3"/>
  <c r="J134" i="3"/>
  <c r="H134" i="3"/>
  <c r="N132" i="3"/>
  <c r="L132" i="3"/>
  <c r="J132" i="3"/>
  <c r="I132" i="3"/>
  <c r="N130" i="3"/>
  <c r="L130" i="3"/>
  <c r="J130" i="3"/>
  <c r="J144" i="3" s="1"/>
  <c r="H130" i="3"/>
  <c r="H144" i="3" s="1"/>
  <c r="B22" i="5" s="1"/>
  <c r="G21" i="5"/>
  <c r="W127" i="3"/>
  <c r="L127" i="3"/>
  <c r="E21" i="5" s="1"/>
  <c r="I127" i="3"/>
  <c r="C21" i="5" s="1"/>
  <c r="N126" i="3"/>
  <c r="N127" i="3" s="1"/>
  <c r="F21" i="5" s="1"/>
  <c r="L126" i="3"/>
  <c r="J126" i="3"/>
  <c r="H126" i="3"/>
  <c r="N124" i="3"/>
  <c r="L124" i="3"/>
  <c r="J124" i="3"/>
  <c r="I124" i="3"/>
  <c r="N122" i="3"/>
  <c r="L122" i="3"/>
  <c r="J122" i="3"/>
  <c r="H122" i="3"/>
  <c r="N120" i="3"/>
  <c r="L120" i="3"/>
  <c r="J120" i="3"/>
  <c r="H120" i="3"/>
  <c r="H127" i="3" s="1"/>
  <c r="G19" i="5"/>
  <c r="F19" i="5"/>
  <c r="E19" i="5"/>
  <c r="W116" i="3"/>
  <c r="N116" i="3"/>
  <c r="L116" i="3"/>
  <c r="G18" i="5"/>
  <c r="F18" i="5"/>
  <c r="E18" i="5"/>
  <c r="W114" i="3"/>
  <c r="N114" i="3"/>
  <c r="L114" i="3"/>
  <c r="J114" i="3"/>
  <c r="D18" i="5" s="1"/>
  <c r="I114" i="3"/>
  <c r="C18" i="5" s="1"/>
  <c r="N113" i="3"/>
  <c r="L113" i="3"/>
  <c r="J113" i="3"/>
  <c r="H113" i="3"/>
  <c r="N112" i="3"/>
  <c r="L112" i="3"/>
  <c r="J112" i="3"/>
  <c r="H112" i="3"/>
  <c r="N111" i="3"/>
  <c r="L111" i="3"/>
  <c r="J111" i="3"/>
  <c r="H111" i="3"/>
  <c r="N110" i="3"/>
  <c r="L110" i="3"/>
  <c r="J110" i="3"/>
  <c r="H110" i="3"/>
  <c r="N109" i="3"/>
  <c r="L109" i="3"/>
  <c r="J109" i="3"/>
  <c r="H109" i="3"/>
  <c r="N108" i="3"/>
  <c r="L108" i="3"/>
  <c r="J108" i="3"/>
  <c r="H108" i="3"/>
  <c r="N107" i="3"/>
  <c r="L107" i="3"/>
  <c r="J107" i="3"/>
  <c r="H107" i="3"/>
  <c r="N105" i="3"/>
  <c r="L105" i="3"/>
  <c r="J105" i="3"/>
  <c r="H105" i="3"/>
  <c r="N103" i="3"/>
  <c r="L103" i="3"/>
  <c r="J103" i="3"/>
  <c r="H103" i="3"/>
  <c r="N101" i="3"/>
  <c r="L101" i="3"/>
  <c r="J101" i="3"/>
  <c r="H101" i="3"/>
  <c r="N99" i="3"/>
  <c r="L99" i="3"/>
  <c r="J99" i="3"/>
  <c r="H99" i="3"/>
  <c r="N97" i="3"/>
  <c r="L97" i="3"/>
  <c r="J97" i="3"/>
  <c r="H97" i="3"/>
  <c r="N95" i="3"/>
  <c r="L95" i="3"/>
  <c r="J95" i="3"/>
  <c r="H95" i="3"/>
  <c r="N93" i="3"/>
  <c r="L93" i="3"/>
  <c r="J93" i="3"/>
  <c r="H93" i="3"/>
  <c r="N92" i="3"/>
  <c r="L92" i="3"/>
  <c r="J92" i="3"/>
  <c r="H92" i="3"/>
  <c r="N90" i="3"/>
  <c r="L90" i="3"/>
  <c r="J90" i="3"/>
  <c r="H90" i="3"/>
  <c r="N88" i="3"/>
  <c r="L88" i="3"/>
  <c r="J88" i="3"/>
  <c r="H88" i="3"/>
  <c r="N87" i="3"/>
  <c r="L87" i="3"/>
  <c r="J87" i="3"/>
  <c r="H87" i="3"/>
  <c r="N86" i="3"/>
  <c r="L86" i="3"/>
  <c r="J86" i="3"/>
  <c r="H86" i="3"/>
  <c r="N85" i="3"/>
  <c r="L85" i="3"/>
  <c r="J85" i="3"/>
  <c r="H85" i="3"/>
  <c r="N82" i="3"/>
  <c r="L82" i="3"/>
  <c r="J82" i="3"/>
  <c r="H82" i="3"/>
  <c r="N80" i="3"/>
  <c r="L80" i="3"/>
  <c r="J80" i="3"/>
  <c r="H80" i="3"/>
  <c r="N78" i="3"/>
  <c r="L78" i="3"/>
  <c r="J78" i="3"/>
  <c r="I78" i="3"/>
  <c r="N76" i="3"/>
  <c r="L76" i="3"/>
  <c r="J76" i="3"/>
  <c r="H76" i="3"/>
  <c r="H114" i="3" s="1"/>
  <c r="B18" i="5" s="1"/>
  <c r="G17" i="5"/>
  <c r="F17" i="5"/>
  <c r="E17" i="5"/>
  <c r="C17" i="5"/>
  <c r="W73" i="3"/>
  <c r="N73" i="3"/>
  <c r="L73" i="3"/>
  <c r="I73" i="3"/>
  <c r="N70" i="3"/>
  <c r="L70" i="3"/>
  <c r="J70" i="3"/>
  <c r="H70" i="3"/>
  <c r="N68" i="3"/>
  <c r="L68" i="3"/>
  <c r="J68" i="3"/>
  <c r="H68" i="3"/>
  <c r="N66" i="3"/>
  <c r="L66" i="3"/>
  <c r="J66" i="3"/>
  <c r="H66" i="3"/>
  <c r="N64" i="3"/>
  <c r="L64" i="3"/>
  <c r="J64" i="3"/>
  <c r="H64" i="3"/>
  <c r="N63" i="3"/>
  <c r="L63" i="3"/>
  <c r="J63" i="3"/>
  <c r="H63" i="3"/>
  <c r="N60" i="3"/>
  <c r="L60" i="3"/>
  <c r="J60" i="3"/>
  <c r="H60" i="3"/>
  <c r="N58" i="3"/>
  <c r="L58" i="3"/>
  <c r="J58" i="3"/>
  <c r="H58" i="3"/>
  <c r="N57" i="3"/>
  <c r="L57" i="3"/>
  <c r="J57" i="3"/>
  <c r="H57" i="3"/>
  <c r="N55" i="3"/>
  <c r="L55" i="3"/>
  <c r="J55" i="3"/>
  <c r="H55" i="3"/>
  <c r="N54" i="3"/>
  <c r="L54" i="3"/>
  <c r="J54" i="3"/>
  <c r="H54" i="3"/>
  <c r="N52" i="3"/>
  <c r="L52" i="3"/>
  <c r="J52" i="3"/>
  <c r="J73" i="3" s="1"/>
  <c r="H52" i="3"/>
  <c r="N50" i="3"/>
  <c r="L50" i="3"/>
  <c r="J50" i="3"/>
  <c r="H50" i="3"/>
  <c r="H73" i="3" s="1"/>
  <c r="B17" i="5" s="1"/>
  <c r="G16" i="5"/>
  <c r="F16" i="5"/>
  <c r="E16" i="5"/>
  <c r="C16" i="5"/>
  <c r="W47" i="3"/>
  <c r="N47" i="3"/>
  <c r="L47" i="3"/>
  <c r="I47" i="3"/>
  <c r="N46" i="3"/>
  <c r="L46" i="3"/>
  <c r="J46" i="3"/>
  <c r="H46" i="3"/>
  <c r="N45" i="3"/>
  <c r="L45" i="3"/>
  <c r="J45" i="3"/>
  <c r="H45" i="3"/>
  <c r="N44" i="3"/>
  <c r="L44" i="3"/>
  <c r="J44" i="3"/>
  <c r="H44" i="3"/>
  <c r="N42" i="3"/>
  <c r="L42" i="3"/>
  <c r="J42" i="3"/>
  <c r="H42" i="3"/>
  <c r="N40" i="3"/>
  <c r="L40" i="3"/>
  <c r="J40" i="3"/>
  <c r="J47" i="3" s="1"/>
  <c r="H40" i="3"/>
  <c r="H47" i="3" s="1"/>
  <c r="B16" i="5" s="1"/>
  <c r="G15" i="5"/>
  <c r="F15" i="5"/>
  <c r="E15" i="5"/>
  <c r="C15" i="5"/>
  <c r="W37" i="3"/>
  <c r="N37" i="3"/>
  <c r="L37" i="3"/>
  <c r="I37" i="3"/>
  <c r="N35" i="3"/>
  <c r="L35" i="3"/>
  <c r="J35" i="3"/>
  <c r="J37" i="3" s="1"/>
  <c r="H35" i="3"/>
  <c r="H37" i="3" s="1"/>
  <c r="B15" i="5" s="1"/>
  <c r="G14" i="5"/>
  <c r="F14" i="5"/>
  <c r="E14" i="5"/>
  <c r="C14" i="5"/>
  <c r="W32" i="3"/>
  <c r="N32" i="3"/>
  <c r="L32" i="3"/>
  <c r="I32" i="3"/>
  <c r="N30" i="3"/>
  <c r="L30" i="3"/>
  <c r="J30" i="3"/>
  <c r="J32" i="3" s="1"/>
  <c r="H30" i="3"/>
  <c r="H32" i="3" s="1"/>
  <c r="B14" i="5" s="1"/>
  <c r="G13" i="5"/>
  <c r="F13" i="5"/>
  <c r="E13" i="5"/>
  <c r="C13" i="5"/>
  <c r="B13" i="5"/>
  <c r="W27" i="3"/>
  <c r="N27" i="3"/>
  <c r="L27" i="3"/>
  <c r="I27" i="3"/>
  <c r="H27" i="3"/>
  <c r="N25" i="3"/>
  <c r="L25" i="3"/>
  <c r="J25" i="3"/>
  <c r="J27" i="3" s="1"/>
  <c r="H25" i="3"/>
  <c r="G12" i="5"/>
  <c r="F12" i="5"/>
  <c r="E12" i="5"/>
  <c r="C12" i="5"/>
  <c r="W22" i="3"/>
  <c r="N22" i="3"/>
  <c r="L22" i="3"/>
  <c r="I22" i="3"/>
  <c r="N20" i="3"/>
  <c r="L20" i="3"/>
  <c r="J20" i="3"/>
  <c r="H20" i="3"/>
  <c r="N19" i="3"/>
  <c r="L19" i="3"/>
  <c r="J19" i="3"/>
  <c r="H19" i="3"/>
  <c r="N18" i="3"/>
  <c r="L18" i="3"/>
  <c r="J18" i="3"/>
  <c r="H18" i="3"/>
  <c r="N16" i="3"/>
  <c r="L16" i="3"/>
  <c r="J16" i="3"/>
  <c r="H16" i="3"/>
  <c r="H22" i="3" s="1"/>
  <c r="N14" i="3"/>
  <c r="L14" i="3"/>
  <c r="J14" i="3"/>
  <c r="J22" i="3" s="1"/>
  <c r="H14" i="3"/>
  <c r="M21" i="6"/>
  <c r="I15" i="6"/>
  <c r="F14" i="6"/>
  <c r="M9" i="6"/>
  <c r="I9" i="6"/>
  <c r="F9" i="6"/>
  <c r="M8" i="6"/>
  <c r="I8" i="6"/>
  <c r="F8" i="6"/>
  <c r="H1" i="6"/>
  <c r="B8" i="5"/>
  <c r="D8" i="3"/>
  <c r="J127" i="3" l="1"/>
  <c r="H181" i="3"/>
  <c r="B26" i="5" s="1"/>
  <c r="E27" i="5"/>
  <c r="L217" i="3"/>
  <c r="E30" i="5" s="1"/>
  <c r="H188" i="3"/>
  <c r="B27" i="5" s="1"/>
  <c r="N217" i="3"/>
  <c r="J206" i="3"/>
  <c r="H206" i="3"/>
  <c r="B28" i="5" s="1"/>
  <c r="D16" i="5"/>
  <c r="E47" i="3"/>
  <c r="C30" i="5"/>
  <c r="E12" i="6"/>
  <c r="B12" i="5"/>
  <c r="H116" i="3"/>
  <c r="B21" i="5"/>
  <c r="D22" i="5"/>
  <c r="E144" i="3"/>
  <c r="D28" i="5"/>
  <c r="E206" i="3"/>
  <c r="D17" i="5"/>
  <c r="E73" i="3"/>
  <c r="E162" i="3"/>
  <c r="D23" i="5"/>
  <c r="D13" i="5"/>
  <c r="E27" i="3"/>
  <c r="E127" i="3"/>
  <c r="J217" i="3"/>
  <c r="D21" i="5"/>
  <c r="E37" i="3"/>
  <c r="D15" i="5"/>
  <c r="E32" i="3"/>
  <c r="D14" i="5"/>
  <c r="D27" i="5"/>
  <c r="E188" i="3"/>
  <c r="E215" i="3"/>
  <c r="D29" i="5"/>
  <c r="J116" i="3"/>
  <c r="E22" i="3"/>
  <c r="D12" i="5"/>
  <c r="H232" i="3"/>
  <c r="B32" i="5"/>
  <c r="E222" i="3"/>
  <c r="J232" i="3"/>
  <c r="D32" i="5"/>
  <c r="E114" i="3"/>
  <c r="E170" i="3"/>
  <c r="I116" i="3"/>
  <c r="E181" i="3"/>
  <c r="E230" i="3"/>
  <c r="I232" i="3"/>
  <c r="D24" i="5"/>
  <c r="C22" i="5"/>
  <c r="L234" i="3" l="1"/>
  <c r="E37" i="5" s="1"/>
  <c r="H217" i="3"/>
  <c r="H234" i="3" s="1"/>
  <c r="B37" i="5" s="1"/>
  <c r="F30" i="5"/>
  <c r="N234" i="3"/>
  <c r="F37" i="5" s="1"/>
  <c r="E11" i="6"/>
  <c r="E15" i="6" s="1"/>
  <c r="I234" i="3"/>
  <c r="C37" i="5" s="1"/>
  <c r="C19" i="5"/>
  <c r="E13" i="6"/>
  <c r="C34" i="5"/>
  <c r="D13" i="6"/>
  <c r="F13" i="6" s="1"/>
  <c r="B34" i="5"/>
  <c r="B19" i="5"/>
  <c r="D11" i="6"/>
  <c r="E116" i="3"/>
  <c r="J234" i="3"/>
  <c r="D19" i="5"/>
  <c r="D34" i="5"/>
  <c r="E232" i="3"/>
  <c r="D30" i="5"/>
  <c r="E217" i="3"/>
  <c r="D12" i="6" l="1"/>
  <c r="F12" i="6" s="1"/>
  <c r="B30" i="5"/>
  <c r="F11" i="6"/>
  <c r="E234" i="3"/>
  <c r="D37" i="5"/>
  <c r="F15" i="6" l="1"/>
  <c r="M12" i="6"/>
  <c r="M14" i="6"/>
  <c r="D15" i="6"/>
  <c r="M11" i="6"/>
  <c r="M13" i="6"/>
  <c r="M15" i="6" l="1"/>
  <c r="M23" i="6"/>
  <c r="L24" i="6" s="1"/>
  <c r="M24" i="6" s="1"/>
  <c r="M26" i="6" s="1"/>
</calcChain>
</file>

<file path=xl/sharedStrings.xml><?xml version="1.0" encoding="utf-8"?>
<sst xmlns="http://schemas.openxmlformats.org/spreadsheetml/2006/main" count="1506" uniqueCount="590">
  <si>
    <t>a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</si>
  <si>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</si>
  <si>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</si>
  <si>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</si>
  <si>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</si>
  <si>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</si>
  <si>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</si>
  <si>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</si>
  <si>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</si>
  <si>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</si>
  <si>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</si>
  <si>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</si>
  <si>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</si>
  <si>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</si>
  <si>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</si>
  <si>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</si>
  <si>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</si>
  <si>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</si>
  <si>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</si>
  <si>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</si>
  <si>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</si>
  <si>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</si>
  <si>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</si>
  <si>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</si>
  <si>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</si>
  <si>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</si>
  <si>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</si>
  <si>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</si>
  <si>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</si>
  <si>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</si>
  <si>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</si>
  <si>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</si>
  <si>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</si>
  <si>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</si>
  <si>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</si>
  <si>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</si>
  <si>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</si>
  <si>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</si>
  <si>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</si>
  <si>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</si>
  <si>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</si>
  <si>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</si>
  <si>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</si>
  <si>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</si>
  <si>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</si>
  <si>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</si>
  <si>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</si>
  <si>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</si>
  <si>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</si>
  <si>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</si>
  <si>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</si>
  <si>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</si>
  <si>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</si>
  <si>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</si>
  <si>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</si>
  <si>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</si>
  <si>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</si>
  <si>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</si>
  <si>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</si>
  <si>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</si>
  <si>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</si>
  <si>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</si>
  <si>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</si>
  <si>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</si>
  <si>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</si>
  <si>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</si>
  <si>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</si>
  <si>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</si>
  <si>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</si>
  <si>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</si>
  <si>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</si>
  <si>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</si>
  <si>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</si>
  <si>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</si>
  <si>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</si>
  <si>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</si>
  <si>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</si>
  <si>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</si>
  <si>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</si>
  <si>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</si>
  <si>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</si>
  <si>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</si>
  <si>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</si>
  <si>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</si>
  <si>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</si>
  <si>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</si>
  <si>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</si>
  <si>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</si>
  <si>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</si>
  <si>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</si>
  <si>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</si>
  <si>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</si>
  <si>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</si>
  <si>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</si>
  <si>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</si>
  <si>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</si>
  <si>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</si>
  <si>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</si>
  <si>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</si>
  <si>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</si>
  <si>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</si>
  <si>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</si>
  <si>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</si>
  <si>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</si>
  <si>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</si>
  <si>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</si>
  <si>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</si>
  <si>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</si>
  <si>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</si>
  <si>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</si>
  <si>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Odberateľ: Banskobystrický samosprávny kraj </t>
  </si>
  <si>
    <t xml:space="preserve">Spracoval: Ing.Dana Urbanová                       </t>
  </si>
  <si>
    <t xml:space="preserve">Projektant: Ing.arch.M Šarafín, Ing.J.Valkovičová </t>
  </si>
  <si>
    <t xml:space="preserve">JKSO : </t>
  </si>
  <si>
    <t>Dátum: 05.10.2020</t>
  </si>
  <si>
    <t>Stavba : Spojená škola Automobilová - modernizácia odbor.vzdelávania - doplnenie VIII2022</t>
  </si>
  <si>
    <t>Objekt : SO 01 - Hala Dielne</t>
  </si>
  <si>
    <t>Časť : Náklady na energetickú efektívnosť</t>
  </si>
  <si>
    <t>Danken s. r. o.</t>
  </si>
  <si>
    <t xml:space="preserve"> Danken s. r. o.</t>
  </si>
  <si>
    <t xml:space="preserve"> Stavba : Spojená škola Automobilová - modernizácia odbor.vzdelávania - doplnenie VIII2022</t>
  </si>
  <si>
    <t>Vlkanová</t>
  </si>
  <si>
    <t xml:space="preserve"> Objekt : SO 01 - Hala Dielne</t>
  </si>
  <si>
    <t>JKSO :</t>
  </si>
  <si>
    <t>Ing.Dana Urbanová</t>
  </si>
  <si>
    <t xml:space="preserve"> Časť : Náklady na energetickú efektívnosť</t>
  </si>
  <si>
    <t>05.10.2020</t>
  </si>
  <si>
    <t xml:space="preserve">Banskobystrický samosprávny kraj </t>
  </si>
  <si>
    <t/>
  </si>
  <si>
    <t xml:space="preserve">Ing.arch.M Šarafín, Ing.J.Valkovičová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</si>
  <si>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</si>
  <si>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</si>
  <si>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</si>
  <si>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</si>
  <si>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</si>
  <si>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</si>
  <si>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</si>
  <si>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</si>
  <si>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</si>
  <si>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</si>
  <si>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</si>
  <si>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</si>
  <si>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</si>
  <si>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</si>
  <si>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</si>
  <si>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</si>
  <si>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</si>
  <si>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</si>
  <si>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131211101</t>
  </si>
  <si>
    <t>Hĺbenie jám v hornine 3 ručne</t>
  </si>
  <si>
    <t>m3</t>
  </si>
  <si>
    <t xml:space="preserve">                    </t>
  </si>
  <si>
    <t>13121-1101</t>
  </si>
  <si>
    <t>45.11.21</t>
  </si>
  <si>
    <t>EK</t>
  </si>
  <si>
    <t>S</t>
  </si>
  <si>
    <t>(60,96*2+55,1*2-3,93*2+0,7*4)*0,7*0,8 =   127,154</t>
  </si>
  <si>
    <t>001</t>
  </si>
  <si>
    <t>162201201</t>
  </si>
  <si>
    <t>Nosenie výkopu vodorov. do 10 m v horn. tr. 1-4</t>
  </si>
  <si>
    <t>16220-1201</t>
  </si>
  <si>
    <t>45.11.24</t>
  </si>
  <si>
    <t>127,154-22,746 =   104,408</t>
  </si>
  <si>
    <t>162701105</t>
  </si>
  <si>
    <t>Vodorovné premiestnenie výkopu do 10000 m horn. tr. 1-4</t>
  </si>
  <si>
    <t>16270-1105</t>
  </si>
  <si>
    <t>171201201</t>
  </si>
  <si>
    <t>Uloženie sypaniny na skládku</t>
  </si>
  <si>
    <t>17120-1201</t>
  </si>
  <si>
    <t>174101001</t>
  </si>
  <si>
    <t>Zásyp zhutnený jám, šachiet, rýh, zárezov alebo okolo objektov do 100 m3</t>
  </si>
  <si>
    <t>17410-1001</t>
  </si>
  <si>
    <t>(60,96*2+55,1*2-3,93*2+0,8*4)*0,5*0,2 =   22,746</t>
  </si>
  <si>
    <t xml:space="preserve">1 - ZEMNE PRÁCE  spolu: </t>
  </si>
  <si>
    <t>2 - ZÁKLADY</t>
  </si>
  <si>
    <t>002</t>
  </si>
  <si>
    <t>216904112</t>
  </si>
  <si>
    <t>Očistenie stien a základu tlakovou vodou</t>
  </si>
  <si>
    <t>m2</t>
  </si>
  <si>
    <t>21690-4112</t>
  </si>
  <si>
    <t>45.25.21</t>
  </si>
  <si>
    <t>(60,96*2+55,1*2-3,93*2)*0,87 =   195,106</t>
  </si>
  <si>
    <t xml:space="preserve">2 - ZÁKLADY  spolu: </t>
  </si>
  <si>
    <t>3 - ZVISLÉ A KOMPLETNÉ KONŠTRUKCIE</t>
  </si>
  <si>
    <t>011</t>
  </si>
  <si>
    <t>311272310</t>
  </si>
  <si>
    <t>Zamurovanie otvoru z porobet tvárnic PPT-hlad.Ytong, hr. 250 , 300, 365 mm</t>
  </si>
  <si>
    <t>31127-2312</t>
  </si>
  <si>
    <t>45.25.50</t>
  </si>
  <si>
    <t>1,2*2,4*0,365 =   1,051</t>
  </si>
  <si>
    <t xml:space="preserve">3 - ZVISLÉ A KOMPLETNÉ KONŠTRUKCIE  spolu: </t>
  </si>
  <si>
    <t>4 - VODOROVNÉ KONŠTRUKCIE</t>
  </si>
  <si>
    <t>321</t>
  </si>
  <si>
    <t>457531111</t>
  </si>
  <si>
    <t>Filtračná vrstva z kameniva hrubého drveného 16-32 mm bez zhutnenia</t>
  </si>
  <si>
    <t>45753-1111</t>
  </si>
  <si>
    <t>45.24.13</t>
  </si>
  <si>
    <t>(60,96*2+55,1*2-3,93*2+0,7*4)*0,7*0,7 =   111,259</t>
  </si>
  <si>
    <t xml:space="preserve">4 - VODOROVNÉ KONŠTRUKCIE  spolu: </t>
  </si>
  <si>
    <t>5 - KOMUNIKÁCIE</t>
  </si>
  <si>
    <t>221</t>
  </si>
  <si>
    <t>564241111</t>
  </si>
  <si>
    <t>Podklad zo štrkopiesku hr. 120 mm</t>
  </si>
  <si>
    <t>56424-1111</t>
  </si>
  <si>
    <t>45.23.11</t>
  </si>
  <si>
    <t>(60,96*2+55,1*2-3,93*2+0,35*4)*0,35 =   78,981</t>
  </si>
  <si>
    <t>564942111</t>
  </si>
  <si>
    <t>Okapový chodník z minerálneho betónu hr. 120 mm</t>
  </si>
  <si>
    <t>56494-2111</t>
  </si>
  <si>
    <t>(60,96*2+55,1*2-3,93*2+0,35*4)*0,365 =   82,366</t>
  </si>
  <si>
    <t>566901122</t>
  </si>
  <si>
    <t>Vysprav. podkl. po prekop. kamen. ťaž. alebo štrkop. hr. 15 cm</t>
  </si>
  <si>
    <t>56690-1122</t>
  </si>
  <si>
    <t>45.21.42</t>
  </si>
  <si>
    <t>566904508</t>
  </si>
  <si>
    <t>Vyspravenie podkladov po prekopoch živičnými zmesami hr. 8 cm</t>
  </si>
  <si>
    <t>56690-4508</t>
  </si>
  <si>
    <t>566905122</t>
  </si>
  <si>
    <t>Vysprav. podkl. po prekopoch podkladným betónom hr. 15 cm</t>
  </si>
  <si>
    <t>56690-5122</t>
  </si>
  <si>
    <t xml:space="preserve">5 - KOMUNIKÁCIE  spolu: </t>
  </si>
  <si>
    <t>6 - ÚPRAVY POVRCHOV, PODLAHY, VÝPLNE</t>
  </si>
  <si>
    <t>014</t>
  </si>
  <si>
    <t>612401391</t>
  </si>
  <si>
    <t>Oprava omiet. stien do plochy 1 m2, vyspravky ostení po výmene okien a dverí</t>
  </si>
  <si>
    <t>61240-1391</t>
  </si>
  <si>
    <t>45.41.10</t>
  </si>
  <si>
    <t>(4,8*18+3,6*11+1,2*2+2,4+2,4*64+3*3+3,7*6+1,8*2+3*4)*0,5 =   165,600</t>
  </si>
  <si>
    <t>612474116</t>
  </si>
  <si>
    <t>Omietka vnút. stien zo suchých zmesí na tvárnice Ytong hr. 10mm</t>
  </si>
  <si>
    <t>61247-4116</t>
  </si>
  <si>
    <t>2,4*(1,2+0,3) =   3,600</t>
  </si>
  <si>
    <t>612481113</t>
  </si>
  <si>
    <t>Potiahnutie vnút. stien sklovláknitým pletivom</t>
  </si>
  <si>
    <t>61248-1113</t>
  </si>
  <si>
    <t>620991121</t>
  </si>
  <si>
    <t>Zakrývanie výplní vonk. otvorov z lešenia</t>
  </si>
  <si>
    <t>62099-1121</t>
  </si>
  <si>
    <t>4,8*2,4*18+3,6*2,4*11+2,4*2,4+1,2*2,4*2+3*3,7*3 =   347,220</t>
  </si>
  <si>
    <t>622451130</t>
  </si>
  <si>
    <t>Vyspravenie omietky vonk. stien</t>
  </si>
  <si>
    <t>62245-1131</t>
  </si>
  <si>
    <t>622463231</t>
  </si>
  <si>
    <t>Príprava podkladu, penetračný náter</t>
  </si>
  <si>
    <t>62246-3231</t>
  </si>
  <si>
    <t>787,790+86,552 =   874,342</t>
  </si>
  <si>
    <t>622464223</t>
  </si>
  <si>
    <t>Omietka vonk. stien silikónová základ a škrabaná hr.zrna 1,5 mm</t>
  </si>
  <si>
    <t>62246-4223</t>
  </si>
  <si>
    <t>3,160+737,290 =   740,450</t>
  </si>
  <si>
    <t>(3*3+3,7*6+4,8*18+3,6*11+1,2*2+2,4+2,4*64)*0,15 =   47,340</t>
  </si>
  <si>
    <t>622477010</t>
  </si>
  <si>
    <t>Omietka vonk. soklov silikónová základ a škrabaná hr.zrna 1,5 mm</t>
  </si>
  <si>
    <t>62247-7010</t>
  </si>
  <si>
    <t>622909010</t>
  </si>
  <si>
    <t>Očistenie vonkajšej omietky vysokotlakovou súpravou WAP</t>
  </si>
  <si>
    <t>62290-9010</t>
  </si>
  <si>
    <t>(60,96*2+55,1*2)*5,11-3,86*2*4,15-3*3,7*3-(4,8*18+3,6*12+1,2*2)*2,4 =   803,995</t>
  </si>
  <si>
    <t>625991310</t>
  </si>
  <si>
    <t>Zatepl. systém stierka a sieťka , doska z XPS polystyrén hr.100 mm vrátane soklových, rohových, okenných líšt</t>
  </si>
  <si>
    <t>62599-1310</t>
  </si>
  <si>
    <t>(61,16*2+55,3*2-3,86*2-2,94*3)*0,4 =   86,552</t>
  </si>
  <si>
    <t>625991315</t>
  </si>
  <si>
    <t>Zatepl. systém stierka a sieťka , doska z XPS polystyrén hr.150 mm vrátane soklových, rohových, okenných líšt</t>
  </si>
  <si>
    <t>3,16*2*0,5 =   3,160</t>
  </si>
  <si>
    <t>625991415</t>
  </si>
  <si>
    <t>Zatepl. systém stierka a sieťka , doska z min.vlny FKD-N hr.150 mm vrátane soklových, rohových, okenných líšt</t>
  </si>
  <si>
    <t>62599-1410</t>
  </si>
  <si>
    <t>(61,16*2+55,3*2)*5,11-3,86*2*3,7-2,94*3,67*3-(4,74*18+3,54*11+1,14*2+2,34)*2,37 =   823,842</t>
  </si>
  <si>
    <t>-(61,16*2+55,3*2-3,86*2-2,94*3)*0,4 =   -86,552</t>
  </si>
  <si>
    <t xml:space="preserve">6 - ÚPRAVY POVRCHOV, PODLAHY, VÝPLNE  spolu: </t>
  </si>
  <si>
    <t>9 - OSTATNÉ KONŠTRUKCIE A PRÁCE</t>
  </si>
  <si>
    <t>916561111</t>
  </si>
  <si>
    <t>Osadenie záhon. obrubníka betón. do lôžka z betónu tr. C 12/15 s bočnou oporou</t>
  </si>
  <si>
    <t>m</t>
  </si>
  <si>
    <t>91656-1111</t>
  </si>
  <si>
    <t>45.23.12</t>
  </si>
  <si>
    <t>60,96*2+55,1*2-3,93*2+0,35*8 =   227,060</t>
  </si>
  <si>
    <t>MAT</t>
  </si>
  <si>
    <t>592173240</t>
  </si>
  <si>
    <t>Obrubník parkový 100x25x5</t>
  </si>
  <si>
    <t>kus</t>
  </si>
  <si>
    <t>26.61.11</t>
  </si>
  <si>
    <t>EZ</t>
  </si>
  <si>
    <t>227,060*1,02 =   231,601</t>
  </si>
  <si>
    <t>918101111</t>
  </si>
  <si>
    <t>Lôžko pod obrubníky, krajníky, obruby z betónu tr. C 12/15</t>
  </si>
  <si>
    <t>91810-1111</t>
  </si>
  <si>
    <t>227,060*0,25*0,2 =   11,353</t>
  </si>
  <si>
    <t>003</t>
  </si>
  <si>
    <t>941941041</t>
  </si>
  <si>
    <t>Montáž lešenia ľahk. radového s podlahami š. do 1,2 m v. do 10 m</t>
  </si>
  <si>
    <t>94194-1041</t>
  </si>
  <si>
    <t>45.25.10</t>
  </si>
  <si>
    <t>(61,16*2+55,3*2+1,2*4)*5,11-3,86*2*3,7 =   1186,185</t>
  </si>
  <si>
    <t>(63,71*2+57,92+1,2*4)*5,89-3,86*2*3,7 =   1091,361</t>
  </si>
  <si>
    <t>941941291</t>
  </si>
  <si>
    <t>Príplatok za prvý a každý ďalší mesiac použitia lešenia k pol. -1041</t>
  </si>
  <si>
    <t>94194-1291</t>
  </si>
  <si>
    <t>941941841</t>
  </si>
  <si>
    <t>Demontáž lešenia ľahk. radového s podlahami š. do 1,2 m v. do 10 m</t>
  </si>
  <si>
    <t>94194-1841</t>
  </si>
  <si>
    <t>941955004</t>
  </si>
  <si>
    <t>Lešenie ľahké prac. pomocné výš. podlahy do 3,5 m</t>
  </si>
  <si>
    <t>94195-5004</t>
  </si>
  <si>
    <t>013</t>
  </si>
  <si>
    <t>968071112</t>
  </si>
  <si>
    <t>Vyvesenie alebo zavesenie kov. okien do 1,5 m2</t>
  </si>
  <si>
    <t>96807-1112</t>
  </si>
  <si>
    <t>45.11.11</t>
  </si>
  <si>
    <t>(4*18+3*12+2) =   110,000</t>
  </si>
  <si>
    <t>968071113</t>
  </si>
  <si>
    <t>Vyvesenie alebo zavesenie kov. okien nad 1,5 m2</t>
  </si>
  <si>
    <t>96807-1113</t>
  </si>
  <si>
    <t>968071126</t>
  </si>
  <si>
    <t>Vyvesenie alebo zavesenie kov. dvier nad 2 m2</t>
  </si>
  <si>
    <t>96807-1126</t>
  </si>
  <si>
    <t>968072356</t>
  </si>
  <si>
    <t>Vybúranie kov. okenných rámov zdvojených do 4 m2</t>
  </si>
  <si>
    <t>96807-2356</t>
  </si>
  <si>
    <t>1,2*2,4*(4*18+3*12+2) =   316,800</t>
  </si>
  <si>
    <t>968072456</t>
  </si>
  <si>
    <t>Vybúranie kov. dverných zárubní nad 2 m2</t>
  </si>
  <si>
    <t>96807-2456</t>
  </si>
  <si>
    <t>1,8*3*2 =   10,800</t>
  </si>
  <si>
    <t>968072559</t>
  </si>
  <si>
    <t>Vybúranie kov. vrát nad 5 m2</t>
  </si>
  <si>
    <t>96807-2559</t>
  </si>
  <si>
    <t>3*3,7*3 =   33,300</t>
  </si>
  <si>
    <t>968072740</t>
  </si>
  <si>
    <t>Vybúranie kov. strešných svetlíkov bodových</t>
  </si>
  <si>
    <t>96807-2745</t>
  </si>
  <si>
    <t>7*30 =   210,000</t>
  </si>
  <si>
    <t>968072747</t>
  </si>
  <si>
    <t>Vybúranie kov. presvetlovacieho podhľadu nad 4 m2</t>
  </si>
  <si>
    <t>96807-2747</t>
  </si>
  <si>
    <t>2,95*12,7*30 =   1123,950</t>
  </si>
  <si>
    <t>978015291</t>
  </si>
  <si>
    <t>Otlčenie vonk. omietok váp. vápenocem.</t>
  </si>
  <si>
    <t>97801-5291</t>
  </si>
  <si>
    <t>"5%" ((60,96*2+55,1*2)*5,11-3,86*2*3,7-316,800-33,300)*0,05 =   40,373</t>
  </si>
  <si>
    <t>978059611</t>
  </si>
  <si>
    <t>Vybúranie obkladov vonk. z obkladačiek plochy do 1 m2</t>
  </si>
  <si>
    <t>97805-9611</t>
  </si>
  <si>
    <t>(60,96*2+55,1*2-3*3-1,8*2)*0,6 =   131,712</t>
  </si>
  <si>
    <t>979081111</t>
  </si>
  <si>
    <t>Odvoz sute a vybúraných hmôt na skládku do 1 km</t>
  </si>
  <si>
    <t>t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</si>
  <si>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</si>
  <si>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</si>
  <si>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</si>
  <si>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</si>
  <si>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</si>
  <si>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</si>
  <si>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</si>
  <si>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</si>
  <si>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</si>
  <si>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</si>
  <si>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</si>
  <si>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</si>
  <si>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</si>
  <si>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979131415</t>
  </si>
  <si>
    <t>Poplatok za uloženie vykopanej zeminy</t>
  </si>
  <si>
    <t>97913-1415</t>
  </si>
  <si>
    <t>998991111</t>
  </si>
  <si>
    <t>Presun hmôt pre opravy v objektoch výšky do 25 m</t>
  </si>
  <si>
    <t>99899-1111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</si>
  <si>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</si>
  <si>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</si>
  <si>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</si>
  <si>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</si>
  <si>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</si>
  <si>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711251119</t>
  </si>
  <si>
    <t>Izolácia proti zemnej vlhkosti bitumén.náter Sika Igasol</t>
  </si>
  <si>
    <t>I</t>
  </si>
  <si>
    <t>71125-1119</t>
  </si>
  <si>
    <t>45.22.20</t>
  </si>
  <si>
    <t>IK</t>
  </si>
  <si>
    <t>(60,96*2+55,1*2-3,93*2)*1,1 =   246,686</t>
  </si>
  <si>
    <t>711931180</t>
  </si>
  <si>
    <t>Izolácia nopová na zvis. plochách</t>
  </si>
  <si>
    <t>71193-1154</t>
  </si>
  <si>
    <t>45.32.12</t>
  </si>
  <si>
    <t>(60,96*2+55,1*2-3,93*2)*1,05 =   235,473</t>
  </si>
  <si>
    <t>2831J2005</t>
  </si>
  <si>
    <t>Fólia nopová geo</t>
  </si>
  <si>
    <t>25.21.41</t>
  </si>
  <si>
    <t xml:space="preserve">100207              </t>
  </si>
  <si>
    <t>IZ</t>
  </si>
  <si>
    <t>235,473*1,05 =   247,247</t>
  </si>
  <si>
    <t>998711202</t>
  </si>
  <si>
    <t>Presun hmôt pre izolácie proti vode v objektoch výšky do 12 m</t>
  </si>
  <si>
    <t>99871-1202</t>
  </si>
  <si>
    <t xml:space="preserve">711 - Izolácie proti vode a vlhkosti  spolu: </t>
  </si>
  <si>
    <t>712 - Povlakové krytiny</t>
  </si>
  <si>
    <t>712</t>
  </si>
  <si>
    <t>712361705</t>
  </si>
  <si>
    <t>Zhotovenie povlakovej krytiny striech do 10° fóliou lepenou so zvaranými spojmi kotvenou,vypracovanie detailov,prestupov</t>
  </si>
  <si>
    <t>71236-1705</t>
  </si>
  <si>
    <t xml:space="preserve">  .  .  </t>
  </si>
  <si>
    <t>63,275*57,265+63,275*0,3*2*2 =   3699,373</t>
  </si>
  <si>
    <t>283220290</t>
  </si>
  <si>
    <t>Fólia HYDROIZOL FATRAFOL 810 hr. 2,0 š.1300mm</t>
  </si>
  <si>
    <t>25.21.30</t>
  </si>
  <si>
    <t>3699,373*1,15 =   4254,279</t>
  </si>
  <si>
    <t>712363312</t>
  </si>
  <si>
    <t>Zhotovenie povl. krytiny striech do 10° fól plechy VILPLANYL kútová lišta vnút. rš100</t>
  </si>
  <si>
    <t>71236-3312</t>
  </si>
  <si>
    <t>45.22.12</t>
  </si>
  <si>
    <t>63,275*2*2+0,5*4*91 =   435,100</t>
  </si>
  <si>
    <t>712363313</t>
  </si>
  <si>
    <t>Zhotovenie povl. krytiny striech do 10° fól plechy VILPLANYL kútová lišta vonk. rš100</t>
  </si>
  <si>
    <t>71236-3313</t>
  </si>
  <si>
    <t>63,275*2*2 =   253,100</t>
  </si>
  <si>
    <t>712363317</t>
  </si>
  <si>
    <t>Zhotovenie povl. krytiny striech do 10° fól plechy VILPLANYL odkvapnica rš 250mm</t>
  </si>
  <si>
    <t>71236-3317</t>
  </si>
  <si>
    <t>63,275*2+57,265*2 =   241,080</t>
  </si>
  <si>
    <t>712391171</t>
  </si>
  <si>
    <t>Zhotovenie povl. krytiny striech do 10° na sucho z podkladnej textílie</t>
  </si>
  <si>
    <t>71239-1171</t>
  </si>
  <si>
    <t>693665120</t>
  </si>
  <si>
    <t>Geotextília polypropylénová 300g/m2</t>
  </si>
  <si>
    <t>17.20.10</t>
  </si>
  <si>
    <t>3699,373*1,05 =   3884,342</t>
  </si>
  <si>
    <t>998712202</t>
  </si>
  <si>
    <t>Presun hmôt pre izolácie povlakové v objektoch výšky do 12 m</t>
  </si>
  <si>
    <t>99871-2202</t>
  </si>
  <si>
    <t xml:space="preserve">712 - Povlakové krytiny  spolu: </t>
  </si>
  <si>
    <t>713 - Izolácie tepelné</t>
  </si>
  <si>
    <t>713</t>
  </si>
  <si>
    <t>713111111</t>
  </si>
  <si>
    <t>Montáž tep. izolácie stropov, položenie na vrch</t>
  </si>
  <si>
    <t>71311-1111</t>
  </si>
  <si>
    <t>45.32.11</t>
  </si>
  <si>
    <t>(63,275*57,265-0,5*0,5*91)*2 =   7201,386</t>
  </si>
  <si>
    <t>6315A0322</t>
  </si>
  <si>
    <t>Rola z minerál.skl.vl.Classic 035, dĺž.9000 - hr.60 mm</t>
  </si>
  <si>
    <t>26.82.16</t>
  </si>
  <si>
    <t>3600,693*1,05 =   3780,728</t>
  </si>
  <si>
    <t>6315A0329</t>
  </si>
  <si>
    <t>Rola z minerál.skl.vl.Classic 035, dĺž.3200 - hr.200 mm</t>
  </si>
  <si>
    <t>713131141</t>
  </si>
  <si>
    <t>Montáž tep. izol. stien a základov lepením celopl. rohoží, pásov dielcov, dosiek</t>
  </si>
  <si>
    <t>71313-1141</t>
  </si>
  <si>
    <t>(60,96*2+55,1*2-3,86*2)*1 =   224,400</t>
  </si>
  <si>
    <t>2831B0307</t>
  </si>
  <si>
    <t>Polystyrén extrudovaný Styrodur 2800 C hr.100 mm</t>
  </si>
  <si>
    <t>224,400*1,05 =   235,620</t>
  </si>
  <si>
    <t>713191410</t>
  </si>
  <si>
    <t>Izolácia tepelná položenie parozábrany z PE folie /Isotec, Tyvek a pod./ hr 0,1m</t>
  </si>
  <si>
    <t>71319-1410</t>
  </si>
  <si>
    <t>3600,693*1,3 =   4680,901</t>
  </si>
  <si>
    <t>713300831</t>
  </si>
  <si>
    <t>Odstránenie tep. izolácie, rohoží alebo dosiek</t>
  </si>
  <si>
    <t>71330-0831</t>
  </si>
  <si>
    <t>63,275*57,265-2,95*12,7*30 =   2499,493</t>
  </si>
  <si>
    <t>998713202</t>
  </si>
  <si>
    <t>Presun hmôt pre izolácie tepelné v objektoch výšky do 12 m</t>
  </si>
  <si>
    <t>99871-3202</t>
  </si>
  <si>
    <t xml:space="preserve">713 - Izolácie tepelné  spolu: </t>
  </si>
  <si>
    <t>72 - ZDRAVOTNO - TECHNICKÉ INŠTALÁCIE</t>
  </si>
  <si>
    <t>721</t>
  </si>
  <si>
    <t>720</t>
  </si>
  <si>
    <t>Zdravotechnika vrátane strešných vtokov, vsaku a demontáži (samostatný výkaz)</t>
  </si>
  <si>
    <t xml:space="preserve">72 - ZDRAVOTNO - TECHNICKÉ INŠTALÁCIE  spolu: </t>
  </si>
  <si>
    <t>73 - ÚSTREDNE VYKUROVANIE</t>
  </si>
  <si>
    <t>731</t>
  </si>
  <si>
    <t>730</t>
  </si>
  <si>
    <t>Vykurovanie vrátane vykoravcích telies a damontáži (samostatný výkaz)</t>
  </si>
  <si>
    <t>73</t>
  </si>
  <si>
    <t xml:space="preserve">73 - ÚSTREDNE VYKUROVANIE  spolu: </t>
  </si>
  <si>
    <t>762 - Konštrukcie tesárske</t>
  </si>
  <si>
    <t>762</t>
  </si>
  <si>
    <t>762341043</t>
  </si>
  <si>
    <t>Debnenia striech rovných z dosiek OSB 3 skrutk. na rošt na pero a drážku hr.15mm</t>
  </si>
  <si>
    <t>76234-1043</t>
  </si>
  <si>
    <t>63,275*(0,24+0,3*2)*2 =   106,302</t>
  </si>
  <si>
    <t>762341046</t>
  </si>
  <si>
    <t>Debnenia striech rovných z dosiek OSB 3 skrutk. na rošt na pero a drážku hr 22mm</t>
  </si>
  <si>
    <t>76234-1046</t>
  </si>
  <si>
    <t>63,275*57,265-63,275*0,21*2 =   3596,867</t>
  </si>
  <si>
    <t>762342205</t>
  </si>
  <si>
    <t>Montáž pomocného roštu pre stykovanie OSB dosiek</t>
  </si>
  <si>
    <t>76234-2204</t>
  </si>
  <si>
    <t>45.22.11</t>
  </si>
  <si>
    <t>605150000</t>
  </si>
  <si>
    <t>Hranolček SM 1</t>
  </si>
  <si>
    <t>20.10.10</t>
  </si>
  <si>
    <t>3596,867*2*0,08*0,05 =   28,775</t>
  </si>
  <si>
    <t>998762202</t>
  </si>
  <si>
    <t>Presun hmôt pre tesárske konštr. v objektoch výšky do 12 m</t>
  </si>
  <si>
    <t>99876-2202</t>
  </si>
  <si>
    <t>45.42.13</t>
  </si>
  <si>
    <t xml:space="preserve">762 - Konštrukcie tesárske  spolu: </t>
  </si>
  <si>
    <t>764 - Konštrukcie klampiarske</t>
  </si>
  <si>
    <t>764</t>
  </si>
  <si>
    <t>764454203</t>
  </si>
  <si>
    <t>Klamp. PZ pl. rúry odpadové kruhové d-125, farba antracit</t>
  </si>
  <si>
    <t>76445-4203</t>
  </si>
  <si>
    <t>45.22.13</t>
  </si>
  <si>
    <t>7,15*7 =   50,050</t>
  </si>
  <si>
    <t>764454802</t>
  </si>
  <si>
    <t>Klamp. demont. rúr odpadových kruhových d-120</t>
  </si>
  <si>
    <t>76445-4802</t>
  </si>
  <si>
    <t>998764201</t>
  </si>
  <si>
    <t>Presun hmôt pre klampiarske konštr. v objektoch výšky do 6 m</t>
  </si>
  <si>
    <t>99876-4201</t>
  </si>
  <si>
    <t xml:space="preserve">764 - Konštrukcie klampiarske  spolu: </t>
  </si>
  <si>
    <t>767 - Konštrukcie doplnk. kovové stavebné</t>
  </si>
  <si>
    <t>767</t>
  </si>
  <si>
    <t>767641121</t>
  </si>
  <si>
    <t>O1 Montáž a dodávka hliníkových okien 4800/2400 mm vrátane kovania, vnut a vonk.parapätu</t>
  </si>
  <si>
    <t>76764-1120</t>
  </si>
  <si>
    <t>45.42.11</t>
  </si>
  <si>
    <t>7676411211</t>
  </si>
  <si>
    <t>O1-1 Montáž a dodávka hliníkových okien požiar. El30 3600/2400 mm vrátane kovania, vnut a vonk.parapätu</t>
  </si>
  <si>
    <t>767641122</t>
  </si>
  <si>
    <t>O2 Montáž a dodávka hliníkových okien 3600/2400 mm vrátane kovania, vnut a vonk.parapätu</t>
  </si>
  <si>
    <t>767641124</t>
  </si>
  <si>
    <t>O3 Montáž a dodávka hliníkových okien 1200/2400 mm vrátane kovania, vnut a vonk.parapätu</t>
  </si>
  <si>
    <t>767641125</t>
  </si>
  <si>
    <t>O3-1 Montáž a dodávka hliníkových okien požiar. El30 2400/2400 mm vrátane kovania, vnut a vonk.parapätu</t>
  </si>
  <si>
    <t>767641126</t>
  </si>
  <si>
    <t>D3 Montáž a dodávka vstupných hliník.dverí 1800/2100+900 mm vrátane kovania</t>
  </si>
  <si>
    <t>767671500</t>
  </si>
  <si>
    <t>D1 Montáž a dodávka sekciových garáž.brán zateplených výsuv. 3000/3700 mm</t>
  </si>
  <si>
    <t>76767-1282</t>
  </si>
  <si>
    <t>767671510</t>
  </si>
  <si>
    <t>D2 Montáž a dodávka sekciových garáž.brán zateplených výsuv. a otváravá 2900/3700 mm</t>
  </si>
  <si>
    <t>767711001</t>
  </si>
  <si>
    <t>N7.1 Montáž a dodávka strešného svetlovodu kupola,DN 530mm, výkon 10000lumenov, dl.1800mm s nadstavcom a difúzorom</t>
  </si>
  <si>
    <t>76771-1110</t>
  </si>
  <si>
    <t>91-5 =   86,000</t>
  </si>
  <si>
    <t>767711002</t>
  </si>
  <si>
    <t>N7.2 Montáž a dodávka strešného svetlovodu kupola,DN 530mm, výkon 10000lumenov, dl.1800mm s nadstavcom a difúzorom - predĺžen</t>
  </si>
  <si>
    <t>767712100</t>
  </si>
  <si>
    <t>Montáž a dodávka informačný panel 3000x1500 mm alubond</t>
  </si>
  <si>
    <t>76771-2101</t>
  </si>
  <si>
    <t>767991912</t>
  </si>
  <si>
    <t>Opravy, rezanie presahu trapéz.krytiny</t>
  </si>
  <si>
    <t>76799-1912</t>
  </si>
  <si>
    <t>45.42.12</t>
  </si>
  <si>
    <t>998767202</t>
  </si>
  <si>
    <t>Presun hmôt pre kovové stav. doplnk. konštr. v objektoch výšky do 12 m</t>
  </si>
  <si>
    <t>99876-7202</t>
  </si>
  <si>
    <t xml:space="preserve">767 - Konštrukcie doplnk. kovové stavebné  spolu: </t>
  </si>
  <si>
    <t>783 - Nátery</t>
  </si>
  <si>
    <t>783</t>
  </si>
  <si>
    <t>783201831</t>
  </si>
  <si>
    <t>Príprava podkladu, očistenie a prebrúsenie náterov z doplnk. kov. a klamp. konštr. oceľovou kefou</t>
  </si>
  <si>
    <t>78320-1831</t>
  </si>
  <si>
    <t>((57,265*2+63,275*2)*1,73+(63,275*2+55,105*2)*1,08)*1,3 =   874,600</t>
  </si>
  <si>
    <t>57,265*2*1,1 =   125,983</t>
  </si>
  <si>
    <t>783215100</t>
  </si>
  <si>
    <t>Nátery kov. stav. doplnk. a klamp. konštr. antikorózna sanácia a náter exterier</t>
  </si>
  <si>
    <t>78321-5100</t>
  </si>
  <si>
    <t>45.44.21</t>
  </si>
  <si>
    <t>783215200</t>
  </si>
  <si>
    <t>Nátery kov. stav. doplnk. konštr. dvojnás.s očistením povrchu stropu</t>
  </si>
  <si>
    <t>1797,780*1,3 =   2337,114</t>
  </si>
  <si>
    <t xml:space="preserve">783 - Nátery  spolu: </t>
  </si>
  <si>
    <t xml:space="preserve">PRÁCE A DODÁVKY PSV  spolu: </t>
  </si>
  <si>
    <t>PRÁCE A DODÁVKY M</t>
  </si>
  <si>
    <t>M21 - 155 Elektromontáže</t>
  </si>
  <si>
    <t>921</t>
  </si>
  <si>
    <t>211</t>
  </si>
  <si>
    <t>Bleskozvod (samostatný výkaz)</t>
  </si>
  <si>
    <t>M</t>
  </si>
  <si>
    <t>21001</t>
  </si>
  <si>
    <t>MK</t>
  </si>
  <si>
    <t xml:space="preserve">M21 - 155 Elektromontáže  spolu: </t>
  </si>
  <si>
    <t>M43 - 172 Montáž oceľových konštrukcií</t>
  </si>
  <si>
    <t>943</t>
  </si>
  <si>
    <t>430821105</t>
  </si>
  <si>
    <t>Doplnenie krytiny strechy , montáž trapéz vlna hr. 1,00 mm do 15kg/m2</t>
  </si>
  <si>
    <t>76872-1105</t>
  </si>
  <si>
    <t>45.25.42</t>
  </si>
  <si>
    <t>10,5*0,75*30-0,5*0,5*91 =   213,500</t>
  </si>
  <si>
    <t>2,95*12,7*30-0,5*0,5*91 =   1101,200</t>
  </si>
  <si>
    <t>1383A0230</t>
  </si>
  <si>
    <t>Plech trapézový vlna hr. 1,00 mm</t>
  </si>
  <si>
    <t>1383A0233</t>
  </si>
  <si>
    <t>27.10.40</t>
  </si>
  <si>
    <t xml:space="preserve">40160075BB/SL       </t>
  </si>
  <si>
    <t>MZ</t>
  </si>
  <si>
    <t>1314,700*1,1 =   1446,170</t>
  </si>
  <si>
    <t xml:space="preserve">M43 - 172 Montáž oceľových konštrukcií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</si>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</sst>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6" formatCode="#,##0&quot; Sk&quot;;[Red]\-#,##0&quot; Sk&quot;"/>
    <numFmt numFmtId="167" formatCode="_-* #,##0&quot; Sk&quot;_-;\-* #,##0&quot; Sk&quot;_-;_-* &quot;- Sk&quot;_-;_-@_-"/>
    <numFmt numFmtId="177" formatCode="#,##0\ _S_k"/>
    <numFmt numFmtId="178" formatCode="#,##0&quot; Sk&quot;"/>
    <numFmt numFmtId="179" formatCode="0.00\ %"/>
    <numFmt numFmtId="181" formatCode="#,##0.0000"/>
    <numFmt numFmtId="182" formatCode="#,##0\ "/>
    <numFmt numFmtId="183" formatCode="#,##0.00000"/>
    <numFmt numFmtId="184" formatCode="#,##0.000"/>
    <numFmt numFmtId="185" formatCode="#,##0.0"/>
  </numFmts>
  <fonts count="18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8"/>
      <color rgb="FFFF000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54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7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6" fontId="7" fillId="0" borderId="52"/>
    <xf numFmtId="0" fontId="9" fillId="3" borderId="0" applyBorder="0" applyProtection="0"/>
    <xf numFmtId="0" fontId="9" fillId="5" borderId="0" applyBorder="0" applyProtection="0"/>
    <xf numFmtId="0" fontId="14" fillId="0" borderId="52"/>
    <xf numFmtId="0" fontId="7" fillId="0" borderId="52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53" applyProtection="0"/>
    <xf numFmtId="0" fontId="8" fillId="0" borderId="0"/>
    <xf numFmtId="0" fontId="12" fillId="0" borderId="0" applyBorder="0" applyProtection="0"/>
    <xf numFmtId="0" fontId="8" fillId="0" borderId="0"/>
    <xf numFmtId="0" fontId="7" fillId="0" borderId="0" applyBorder="0">
      <alignment vertical="center"/>
    </xf>
    <xf numFmtId="0" fontId="13" fillId="0" borderId="0" applyBorder="0" applyProtection="0"/>
    <xf numFmtId="0" fontId="7" fillId="0" borderId="20">
      <alignment vertical="center"/>
    </xf>
  </cellStyleXfs>
  <cellXfs count="149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6" xfId="1" applyFont="1" applyBorder="1" applyAlignment="1">
      <alignment horizontal="righ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8" xfId="1" applyFont="1" applyBorder="1" applyAlignment="1">
      <alignment horizontal="right" vertical="center"/>
    </xf>
    <xf numFmtId="49" fontId="1" fillId="0" borderId="4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177" fontId="1" fillId="0" borderId="4" xfId="1" applyNumberFormat="1" applyFont="1" applyBorder="1" applyAlignment="1">
      <alignment horizontal="left" vertical="center"/>
    </xf>
    <xf numFmtId="178" fontId="1" fillId="0" borderId="4" xfId="1" applyNumberFormat="1" applyFont="1" applyBorder="1" applyAlignment="1">
      <alignment horizontal="right" vertical="center"/>
    </xf>
    <xf numFmtId="3" fontId="1" fillId="0" borderId="9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177" fontId="1" fillId="0" borderId="11" xfId="1" applyNumberFormat="1" applyFont="1" applyBorder="1" applyAlignment="1">
      <alignment horizontal="left" vertical="center"/>
    </xf>
    <xf numFmtId="178" fontId="1" fillId="0" borderId="11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24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26" xfId="1" applyFont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28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3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3" fontId="1" fillId="0" borderId="32" xfId="1" applyNumberFormat="1" applyFont="1" applyBorder="1" applyAlignment="1">
      <alignment vertical="center"/>
    </xf>
    <xf numFmtId="3" fontId="1" fillId="0" borderId="35" xfId="1" applyNumberFormat="1" applyFont="1" applyBorder="1" applyAlignment="1">
      <alignment vertical="center"/>
    </xf>
    <xf numFmtId="0" fontId="1" fillId="0" borderId="36" xfId="1" applyFont="1" applyBorder="1" applyAlignment="1">
      <alignment horizontal="left" vertical="center"/>
    </xf>
    <xf numFmtId="179" fontId="1" fillId="0" borderId="37" xfId="1" applyNumberFormat="1" applyFont="1" applyBorder="1" applyAlignment="1">
      <alignment horizontal="right" vertical="center"/>
    </xf>
    <xf numFmtId="0" fontId="1" fillId="0" borderId="39" xfId="1" applyFont="1" applyBorder="1" applyAlignment="1">
      <alignment horizontal="left" vertical="center"/>
    </xf>
    <xf numFmtId="179" fontId="1" fillId="0" borderId="40" xfId="1" applyNumberFormat="1" applyFont="1" applyBorder="1" applyAlignment="1">
      <alignment horizontal="right" vertical="center"/>
    </xf>
    <xf numFmtId="0" fontId="1" fillId="0" borderId="22" xfId="1" applyFont="1" applyBorder="1" applyAlignment="1">
      <alignment horizontal="left" vertical="center"/>
    </xf>
    <xf numFmtId="0" fontId="1" fillId="0" borderId="24" xfId="1" applyFont="1" applyBorder="1" applyAlignment="1">
      <alignment horizontal="right" vertical="center"/>
    </xf>
    <xf numFmtId="0" fontId="1" fillId="0" borderId="41" xfId="1" applyFont="1" applyBorder="1" applyAlignment="1">
      <alignment horizontal="left" vertical="center"/>
    </xf>
    <xf numFmtId="0" fontId="1" fillId="0" borderId="40" xfId="1" applyFont="1" applyBorder="1" applyAlignment="1">
      <alignment horizontal="left" vertical="center"/>
    </xf>
    <xf numFmtId="0" fontId="1" fillId="0" borderId="37" xfId="1" applyFont="1" applyBorder="1" applyAlignment="1">
      <alignment horizontal="right" vertical="center"/>
    </xf>
    <xf numFmtId="0" fontId="1" fillId="0" borderId="35" xfId="1" applyFont="1" applyBorder="1" applyAlignment="1">
      <alignment horizontal="left" vertical="center"/>
    </xf>
    <xf numFmtId="0" fontId="3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left" vertical="center"/>
    </xf>
    <xf numFmtId="0" fontId="1" fillId="0" borderId="44" xfId="1" applyFont="1" applyBorder="1" applyAlignment="1">
      <alignment horizontal="left" vertical="center"/>
    </xf>
    <xf numFmtId="182" fontId="1" fillId="0" borderId="45" xfId="1" applyNumberFormat="1" applyFont="1" applyBorder="1" applyAlignment="1">
      <alignment horizontal="righ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83" fontId="1" fillId="0" borderId="0" xfId="0" applyNumberFormat="1" applyFont="1" applyProtection="1"/>
    <xf numFmtId="184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46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84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3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81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/>
    </xf>
    <xf numFmtId="0" fontId="1" fillId="0" borderId="50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left" vertical="top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184" fontId="1" fillId="0" borderId="48" xfId="0" applyNumberFormat="1" applyFont="1" applyBorder="1" applyProtection="1"/>
    <xf numFmtId="0" fontId="1" fillId="0" borderId="48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85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84" fontId="4" fillId="0" borderId="0" xfId="0" applyNumberFormat="1" applyFont="1" applyAlignment="1">
      <alignment horizontal="right" wrapText="1"/>
    </xf>
    <xf numFmtId="181" fontId="4" fillId="0" borderId="0" xfId="0" applyNumberFormat="1" applyFont="1" applyAlignment="1">
      <alignment horizontal="right" wrapText="1"/>
    </xf>
    <xf numFmtId="49" fontId="1" fillId="0" borderId="46" xfId="0" applyNumberFormat="1" applyFont="1" applyBorder="1" applyAlignment="1" applyProtection="1">
      <alignment horizontal="left"/>
    </xf>
    <xf numFmtId="0" fontId="1" fillId="0" borderId="46" xfId="0" applyFont="1" applyBorder="1" applyAlignment="1" applyProtection="1">
      <alignment horizontal="right"/>
    </xf>
    <xf numFmtId="49" fontId="1" fillId="0" borderId="48" xfId="0" applyNumberFormat="1" applyFont="1" applyBorder="1" applyAlignment="1" applyProtection="1">
      <alignment horizontal="left"/>
    </xf>
    <xf numFmtId="0" fontId="1" fillId="0" borderId="48" xfId="0" applyFont="1" applyBorder="1" applyProtection="1"/>
    <xf numFmtId="0" fontId="1" fillId="0" borderId="48" xfId="0" applyFont="1" applyBorder="1" applyAlignment="1" applyProtection="1">
      <alignment horizontal="right"/>
    </xf>
    <xf numFmtId="0" fontId="1" fillId="0" borderId="47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4" fontId="1" fillId="0" borderId="17" xfId="1" applyNumberFormat="1" applyFont="1" applyBorder="1" applyAlignment="1">
      <alignment horizontal="right" vertical="center"/>
    </xf>
    <xf numFmtId="4" fontId="1" fillId="0" borderId="18" xfId="1" applyNumberFormat="1" applyFont="1" applyBorder="1" applyAlignment="1">
      <alignment horizontal="right" vertical="center"/>
    </xf>
    <xf numFmtId="4" fontId="1" fillId="0" borderId="20" xfId="1" applyNumberFormat="1" applyFont="1" applyBorder="1" applyAlignment="1">
      <alignment horizontal="right" vertical="center"/>
    </xf>
    <xf numFmtId="4" fontId="1" fillId="0" borderId="38" xfId="1" applyNumberFormat="1" applyFont="1" applyBorder="1" applyAlignment="1">
      <alignment horizontal="right" vertical="center"/>
    </xf>
    <xf numFmtId="4" fontId="1" fillId="0" borderId="21" xfId="1" applyNumberFormat="1" applyFont="1" applyBorder="1" applyAlignment="1">
      <alignment horizontal="right" vertical="center"/>
    </xf>
    <xf numFmtId="4" fontId="1" fillId="0" borderId="2" xfId="1" applyNumberFormat="1" applyFont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4" fontId="1" fillId="0" borderId="23" xfId="1" applyNumberFormat="1" applyFont="1" applyBorder="1" applyAlignment="1">
      <alignment horizontal="right" vertical="center"/>
    </xf>
    <xf numFmtId="4" fontId="1" fillId="0" borderId="40" xfId="1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/>
    </xf>
    <xf numFmtId="49" fontId="16" fillId="0" borderId="0" xfId="0" applyNumberFormat="1" applyFont="1" applyAlignment="1" applyProtection="1">
      <alignment horizontal="left" vertical="top" wrapText="1"/>
    </xf>
    <xf numFmtId="184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83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83" fontId="15" fillId="0" borderId="0" xfId="0" applyNumberFormat="1" applyFont="1" applyAlignment="1" applyProtection="1">
      <alignment vertical="top"/>
    </xf>
    <xf numFmtId="184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49" fontId="17" fillId="0" borderId="0" xfId="0" applyNumberFormat="1" applyFont="1" applyAlignment="1" applyProtection="1">
      <alignment horizontal="left" vertical="top" wrapText="1"/>
    </xf>
    <xf numFmtId="184" fontId="17" fillId="0" borderId="0" xfId="0" applyNumberFormat="1" applyFont="1" applyAlignment="1" applyProtection="1">
      <alignment vertical="top"/>
    </xf>
  </cellXfs>
  <cellStyles count="32">
    <cellStyle name="1 000 Sk" xfId="11" xr:uid="{00000000-0005-0000-0000-00003B000000}"/>
    <cellStyle name="1 000,-  Sk" xfId="2" xr:uid="{00000000-0005-0000-0000-000016000000}"/>
    <cellStyle name="1 000,- Kč" xfId="7" xr:uid="{00000000-0005-0000-0000-00002F000000}"/>
    <cellStyle name="1 000,- Sk" xfId="10" xr:uid="{00000000-0005-0000-0000-000039000000}"/>
    <cellStyle name="1000 Sk_fakturuj99" xfId="4" xr:uid="{00000000-0005-0000-0000-00001F000000}"/>
    <cellStyle name="20 % – Zvýraznění1" xfId="8" xr:uid="{00000000-0005-0000-0000-000034000000}"/>
    <cellStyle name="20 % – Zvýraznění2" xfId="9" xr:uid="{00000000-0005-0000-0000-000038000000}"/>
    <cellStyle name="20 % – Zvýraznění3" xfId="3" xr:uid="{00000000-0005-0000-0000-00001D000000}"/>
    <cellStyle name="20 % – Zvýraznění4" xfId="12" xr:uid="{00000000-0005-0000-0000-00003C000000}"/>
    <cellStyle name="20 % – Zvýraznění5" xfId="13" xr:uid="{00000000-0005-0000-0000-00003D000000}"/>
    <cellStyle name="20 % – Zvýraznění6" xfId="14" xr:uid="{00000000-0005-0000-0000-00003E000000}"/>
    <cellStyle name="40 % – Zvýraznění1" xfId="5" xr:uid="{00000000-0005-0000-0000-000021000000}"/>
    <cellStyle name="40 % – Zvýraznění2" xfId="15" xr:uid="{00000000-0005-0000-0000-00003F000000}"/>
    <cellStyle name="40 % – Zvýraznění3" xfId="16" xr:uid="{00000000-0005-0000-0000-000040000000}"/>
    <cellStyle name="40 % – Zvýraznění4" xfId="17" xr:uid="{00000000-0005-0000-0000-000041000000}"/>
    <cellStyle name="40 % – Zvýraznění5" xfId="6" xr:uid="{00000000-0005-0000-0000-000024000000}"/>
    <cellStyle name="40 % – Zvýraznění6" xfId="18" xr:uid="{00000000-0005-0000-0000-000042000000}"/>
    <cellStyle name="60 % – Zvýraznění1" xfId="19" xr:uid="{00000000-0005-0000-0000-000043000000}"/>
    <cellStyle name="60 % – Zvýraznění2" xfId="20" xr:uid="{00000000-0005-0000-0000-000044000000}"/>
    <cellStyle name="60 % – Zvýraznění3" xfId="21" xr:uid="{00000000-0005-0000-0000-000045000000}"/>
    <cellStyle name="60 % – Zvýraznění4" xfId="22" xr:uid="{00000000-0005-0000-0000-000046000000}"/>
    <cellStyle name="60 % – Zvýraznění5" xfId="23" xr:uid="{00000000-0005-0000-0000-000047000000}"/>
    <cellStyle name="60 % – Zvýraznění6" xfId="24" xr:uid="{00000000-0005-0000-0000-000048000000}"/>
    <cellStyle name="Celkem" xfId="25" xr:uid="{00000000-0005-0000-0000-000049000000}"/>
    <cellStyle name="data" xfId="26" xr:uid="{00000000-0005-0000-0000-00004A000000}"/>
    <cellStyle name="Název" xfId="27" xr:uid="{00000000-0005-0000-0000-00004B000000}"/>
    <cellStyle name="Normálna" xfId="0" builtinId="0"/>
    <cellStyle name="normálne_fakturuj99" xfId="28" xr:uid="{00000000-0005-0000-0000-00004C000000}"/>
    <cellStyle name="normálne_KLs" xfId="1" xr:uid="{00000000-0005-0000-0000-000001000000}"/>
    <cellStyle name="TEXT 1" xfId="29" xr:uid="{00000000-0005-0000-0000-00004E000000}"/>
    <cellStyle name="Text upozornění" xfId="30" xr:uid="{00000000-0005-0000-0000-00004F000000}"/>
    <cellStyle name="TEXT1" xfId="31" xr:uid="{00000000-0005-0000-0000-00005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34"/>
  <sheetViews>
    <sheetView showGridLines="0" workbookViewId="0">
      <pane xSplit="4" ySplit="10" topLeftCell="E100" activePane="bottomRight" state="frozen"/>
      <selection pane="topRight"/>
      <selection pane="bottomLeft"/>
      <selection pane="bottomRight" activeCell="G115" sqref="G115"/>
    </sheetView>
  </sheetViews>
  <sheetFormatPr defaultColWidth="9" defaultRowHeight="13.2"/>
  <cols>
    <col min="1" max="1" width="6.6640625" style="80" customWidth="1"/>
    <col min="2" max="2" width="3.6640625" style="81" customWidth="1"/>
    <col min="3" max="3" width="13" style="82" customWidth="1"/>
    <col min="4" max="4" width="45.6640625" style="83" customWidth="1"/>
    <col min="5" max="5" width="11.33203125" style="84" customWidth="1"/>
    <col min="6" max="6" width="5.88671875" style="85" customWidth="1"/>
    <col min="7" max="7" width="8.6640625" style="86" customWidth="1"/>
    <col min="8" max="10" width="9.6640625" style="86" customWidth="1"/>
    <col min="11" max="11" width="7.44140625" style="87" customWidth="1"/>
    <col min="12" max="12" width="8.33203125" style="87" customWidth="1"/>
    <col min="13" max="13" width="7.109375" style="84" customWidth="1"/>
    <col min="14" max="14" width="7" style="84" customWidth="1"/>
    <col min="15" max="15" width="3.5546875" style="85" customWidth="1"/>
    <col min="16" max="16" width="12.6640625" style="85" hidden="1" customWidth="1"/>
    <col min="17" max="19" width="11.33203125" style="84" hidden="1" customWidth="1"/>
    <col min="20" max="20" width="10.5546875" style="88" hidden="1" customWidth="1"/>
    <col min="21" max="21" width="10.33203125" style="88" hidden="1" customWidth="1"/>
    <col min="22" max="22" width="5.6640625" style="88" hidden="1" customWidth="1"/>
    <col min="23" max="23" width="9.109375" style="84" hidden="1" customWidth="1"/>
    <col min="24" max="25" width="11.88671875" style="89" hidden="1" customWidth="1"/>
    <col min="26" max="26" width="7.5546875" style="82" hidden="1" customWidth="1"/>
    <col min="27" max="27" width="12.6640625" style="82" hidden="1" customWidth="1"/>
    <col min="28" max="28" width="4.33203125" style="85" hidden="1" customWidth="1"/>
    <col min="29" max="30" width="2.6640625" style="85" hidden="1" customWidth="1"/>
    <col min="31" max="34" width="9.109375" style="90" hidden="1" customWidth="1"/>
    <col min="35" max="35" width="9.109375" style="71" customWidth="1"/>
    <col min="36" max="37" width="9.109375" style="71" hidden="1" customWidth="1"/>
    <col min="38" max="1024" width="9" style="91"/>
  </cols>
  <sheetData>
    <row r="1" spans="1:37" s="71" customFormat="1" ht="12.75" customHeight="1">
      <c r="A1" s="75" t="s">
        <v>110</v>
      </c>
      <c r="G1" s="72"/>
      <c r="I1" s="75" t="s">
        <v>111</v>
      </c>
      <c r="J1" s="72"/>
      <c r="K1" s="73"/>
      <c r="Q1" s="74"/>
      <c r="R1" s="74"/>
      <c r="S1" s="74"/>
      <c r="X1" s="89"/>
      <c r="Y1" s="89"/>
      <c r="Z1" s="107" t="s">
        <v>3</v>
      </c>
      <c r="AA1" s="107" t="s">
        <v>4</v>
      </c>
      <c r="AB1" s="68" t="s">
        <v>5</v>
      </c>
      <c r="AC1" s="68" t="s">
        <v>6</v>
      </c>
      <c r="AD1" s="68" t="s">
        <v>7</v>
      </c>
      <c r="AE1" s="108" t="s">
        <v>8</v>
      </c>
      <c r="AF1" s="109" t="s">
        <v>9</v>
      </c>
    </row>
    <row r="2" spans="1:37" s="71" customFormat="1" ht="10.199999999999999">
      <c r="A2" s="75" t="s">
        <v>112</v>
      </c>
      <c r="G2" s="72"/>
      <c r="H2" s="92"/>
      <c r="I2" s="75" t="s">
        <v>113</v>
      </c>
      <c r="J2" s="72"/>
      <c r="K2" s="73"/>
      <c r="Q2" s="74"/>
      <c r="R2" s="74"/>
      <c r="S2" s="74"/>
      <c r="X2" s="89"/>
      <c r="Y2" s="89"/>
      <c r="Z2" s="107" t="s">
        <v>10</v>
      </c>
      <c r="AA2" s="70" t="s">
        <v>11</v>
      </c>
      <c r="AB2" s="69" t="s">
        <v>12</v>
      </c>
      <c r="AC2" s="69"/>
      <c r="AD2" s="70"/>
      <c r="AE2" s="108">
        <v>1</v>
      </c>
      <c r="AF2" s="110">
        <v>123.5</v>
      </c>
    </row>
    <row r="3" spans="1:37" s="71" customFormat="1" ht="10.199999999999999">
      <c r="A3" s="75" t="s">
        <v>13</v>
      </c>
      <c r="G3" s="72"/>
      <c r="I3" s="75" t="s">
        <v>114</v>
      </c>
      <c r="J3" s="72"/>
      <c r="K3" s="73"/>
      <c r="Q3" s="74"/>
      <c r="R3" s="74"/>
      <c r="S3" s="74"/>
      <c r="X3" s="89"/>
      <c r="Y3" s="89"/>
      <c r="Z3" s="107" t="s">
        <v>14</v>
      </c>
      <c r="AA3" s="70" t="s">
        <v>15</v>
      </c>
      <c r="AB3" s="69" t="s">
        <v>12</v>
      </c>
      <c r="AC3" s="69" t="s">
        <v>16</v>
      </c>
      <c r="AD3" s="70" t="s">
        <v>17</v>
      </c>
      <c r="AE3" s="108">
        <v>2</v>
      </c>
      <c r="AF3" s="111">
        <v>123.46</v>
      </c>
    </row>
    <row r="4" spans="1:37" s="71" customFormat="1" ht="10.199999999999999">
      <c r="Q4" s="74"/>
      <c r="R4" s="74"/>
      <c r="S4" s="74"/>
      <c r="X4" s="89"/>
      <c r="Y4" s="89"/>
      <c r="Z4" s="107" t="s">
        <v>18</v>
      </c>
      <c r="AA4" s="70" t="s">
        <v>19</v>
      </c>
      <c r="AB4" s="69" t="s">
        <v>12</v>
      </c>
      <c r="AC4" s="69"/>
      <c r="AD4" s="70"/>
      <c r="AE4" s="108">
        <v>3</v>
      </c>
      <c r="AF4" s="112">
        <v>123.45699999999999</v>
      </c>
    </row>
    <row r="5" spans="1:37" s="71" customFormat="1" ht="10.199999999999999">
      <c r="A5" s="75" t="s">
        <v>115</v>
      </c>
      <c r="Q5" s="74"/>
      <c r="R5" s="74"/>
      <c r="S5" s="74"/>
      <c r="X5" s="89"/>
      <c r="Y5" s="89"/>
      <c r="Z5" s="107" t="s">
        <v>20</v>
      </c>
      <c r="AA5" s="70" t="s">
        <v>15</v>
      </c>
      <c r="AB5" s="69" t="s">
        <v>12</v>
      </c>
      <c r="AC5" s="69" t="s">
        <v>16</v>
      </c>
      <c r="AD5" s="70" t="s">
        <v>17</v>
      </c>
      <c r="AE5" s="108">
        <v>4</v>
      </c>
      <c r="AF5" s="113">
        <v>123.4567</v>
      </c>
    </row>
    <row r="6" spans="1:37" s="71" customFormat="1" ht="10.199999999999999">
      <c r="A6" s="75" t="s">
        <v>116</v>
      </c>
      <c r="Q6" s="74"/>
      <c r="R6" s="74"/>
      <c r="S6" s="74"/>
      <c r="X6" s="89"/>
      <c r="Y6" s="89"/>
      <c r="Z6" s="92"/>
      <c r="AA6" s="92"/>
      <c r="AE6" s="108" t="s">
        <v>21</v>
      </c>
      <c r="AF6" s="111">
        <v>123.46</v>
      </c>
    </row>
    <row r="7" spans="1:37" s="71" customFormat="1" ht="10.199999999999999">
      <c r="A7" s="75" t="s">
        <v>117</v>
      </c>
      <c r="Q7" s="74"/>
      <c r="R7" s="74"/>
      <c r="S7" s="74"/>
      <c r="X7" s="89"/>
      <c r="Y7" s="89"/>
      <c r="Z7" s="92"/>
      <c r="AA7" s="92"/>
    </row>
    <row r="8" spans="1:37" s="71" customFormat="1" ht="13.8">
      <c r="A8" s="71" t="s">
        <v>118</v>
      </c>
      <c r="B8" s="93"/>
      <c r="C8" s="94"/>
      <c r="D8" s="76" t="str">
        <f>CONCATENATE(AA2," ",AB2," ",AC2," ",AD2)</f>
        <v xml:space="preserve">Prehľad rozpočtových nákladov v EUR  </v>
      </c>
      <c r="E8" s="74"/>
      <c r="G8" s="72"/>
      <c r="H8" s="72"/>
      <c r="I8" s="72"/>
      <c r="J8" s="72"/>
      <c r="K8" s="73"/>
      <c r="L8" s="73"/>
      <c r="M8" s="74"/>
      <c r="N8" s="74"/>
      <c r="Q8" s="74"/>
      <c r="R8" s="74"/>
      <c r="S8" s="74"/>
      <c r="X8" s="89"/>
      <c r="Y8" s="89"/>
      <c r="Z8" s="92"/>
      <c r="AA8" s="92"/>
      <c r="AE8" s="85"/>
      <c r="AF8" s="85"/>
      <c r="AG8" s="85"/>
      <c r="AH8" s="85"/>
    </row>
    <row r="9" spans="1:37">
      <c r="A9" s="77" t="s">
        <v>22</v>
      </c>
      <c r="B9" s="77" t="s">
        <v>23</v>
      </c>
      <c r="C9" s="77" t="s">
        <v>24</v>
      </c>
      <c r="D9" s="77" t="s">
        <v>25</v>
      </c>
      <c r="E9" s="77" t="s">
        <v>26</v>
      </c>
      <c r="F9" s="77" t="s">
        <v>27</v>
      </c>
      <c r="G9" s="77" t="s">
        <v>28</v>
      </c>
      <c r="H9" s="77" t="s">
        <v>29</v>
      </c>
      <c r="I9" s="77" t="s">
        <v>30</v>
      </c>
      <c r="J9" s="77" t="s">
        <v>31</v>
      </c>
      <c r="K9" s="119" t="s">
        <v>32</v>
      </c>
      <c r="L9" s="119"/>
      <c r="M9" s="120" t="s">
        <v>33</v>
      </c>
      <c r="N9" s="120"/>
      <c r="O9" s="77" t="s">
        <v>2</v>
      </c>
      <c r="P9" s="96" t="s">
        <v>34</v>
      </c>
      <c r="Q9" s="77" t="s">
        <v>26</v>
      </c>
      <c r="R9" s="77" t="s">
        <v>26</v>
      </c>
      <c r="S9" s="96" t="s">
        <v>26</v>
      </c>
      <c r="T9" s="98" t="s">
        <v>35</v>
      </c>
      <c r="U9" s="99" t="s">
        <v>36</v>
      </c>
      <c r="V9" s="100" t="s">
        <v>37</v>
      </c>
      <c r="W9" s="77" t="s">
        <v>38</v>
      </c>
      <c r="X9" s="101" t="s">
        <v>24</v>
      </c>
      <c r="Y9" s="101" t="s">
        <v>24</v>
      </c>
      <c r="Z9" s="114" t="s">
        <v>39</v>
      </c>
      <c r="AA9" s="114" t="s">
        <v>40</v>
      </c>
      <c r="AB9" s="77" t="s">
        <v>37</v>
      </c>
      <c r="AC9" s="77" t="s">
        <v>41</v>
      </c>
      <c r="AD9" s="77" t="s">
        <v>42</v>
      </c>
      <c r="AE9" s="115" t="s">
        <v>43</v>
      </c>
      <c r="AF9" s="115" t="s">
        <v>44</v>
      </c>
      <c r="AG9" s="115" t="s">
        <v>26</v>
      </c>
      <c r="AH9" s="115" t="s">
        <v>45</v>
      </c>
      <c r="AJ9" s="71" t="s">
        <v>141</v>
      </c>
      <c r="AK9" s="71" t="s">
        <v>143</v>
      </c>
    </row>
    <row r="10" spans="1:37">
      <c r="A10" s="79" t="s">
        <v>46</v>
      </c>
      <c r="B10" s="79" t="s">
        <v>47</v>
      </c>
      <c r="C10" s="95"/>
      <c r="D10" s="79" t="s">
        <v>48</v>
      </c>
      <c r="E10" s="79" t="s">
        <v>49</v>
      </c>
      <c r="F10" s="79" t="s">
        <v>50</v>
      </c>
      <c r="G10" s="79" t="s">
        <v>51</v>
      </c>
      <c r="H10" s="79"/>
      <c r="I10" s="79" t="s">
        <v>52</v>
      </c>
      <c r="J10" s="79"/>
      <c r="K10" s="79" t="s">
        <v>28</v>
      </c>
      <c r="L10" s="79" t="s">
        <v>31</v>
      </c>
      <c r="M10" s="97" t="s">
        <v>28</v>
      </c>
      <c r="N10" s="79" t="s">
        <v>31</v>
      </c>
      <c r="O10" s="79" t="s">
        <v>53</v>
      </c>
      <c r="P10" s="97"/>
      <c r="Q10" s="79" t="s">
        <v>54</v>
      </c>
      <c r="R10" s="79" t="s">
        <v>55</v>
      </c>
      <c r="S10" s="97" t="s">
        <v>56</v>
      </c>
      <c r="T10" s="102" t="s">
        <v>57</v>
      </c>
      <c r="U10" s="103" t="s">
        <v>58</v>
      </c>
      <c r="V10" s="104" t="s">
        <v>59</v>
      </c>
      <c r="W10" s="105"/>
      <c r="X10" s="106" t="s">
        <v>60</v>
      </c>
      <c r="Y10" s="106"/>
      <c r="Z10" s="116" t="s">
        <v>61</v>
      </c>
      <c r="AA10" s="116" t="s">
        <v>46</v>
      </c>
      <c r="AB10" s="79" t="s">
        <v>62</v>
      </c>
      <c r="AC10" s="117"/>
      <c r="AD10" s="117"/>
      <c r="AE10" s="118"/>
      <c r="AF10" s="118"/>
      <c r="AG10" s="118"/>
      <c r="AH10" s="118"/>
      <c r="AJ10" s="71" t="s">
        <v>142</v>
      </c>
      <c r="AK10" s="71" t="s">
        <v>144</v>
      </c>
    </row>
    <row r="12" spans="1:37">
      <c r="B12" s="133" t="s">
        <v>145</v>
      </c>
    </row>
    <row r="13" spans="1:37">
      <c r="B13" s="82" t="s">
        <v>146</v>
      </c>
    </row>
    <row r="14" spans="1:37">
      <c r="A14" s="80">
        <v>1</v>
      </c>
      <c r="B14" s="81" t="s">
        <v>147</v>
      </c>
      <c r="C14" s="82" t="s">
        <v>148</v>
      </c>
      <c r="D14" s="83" t="s">
        <v>149</v>
      </c>
      <c r="E14" s="84">
        <v>127.154</v>
      </c>
      <c r="F14" s="85" t="s">
        <v>150</v>
      </c>
      <c r="H14" s="86">
        <f>ROUND(E14*G14,2)</f>
        <v>0</v>
      </c>
      <c r="J14" s="86">
        <f>ROUND(E14*G14,2)</f>
        <v>0</v>
      </c>
      <c r="L14" s="87">
        <f>E14*K14</f>
        <v>0</v>
      </c>
      <c r="N14" s="84">
        <f>E14*M14</f>
        <v>0</v>
      </c>
      <c r="O14" s="85">
        <v>20</v>
      </c>
      <c r="P14" s="85" t="s">
        <v>151</v>
      </c>
      <c r="V14" s="88" t="s">
        <v>105</v>
      </c>
      <c r="W14" s="84">
        <v>353.99700000000001</v>
      </c>
      <c r="X14" s="134" t="s">
        <v>152</v>
      </c>
      <c r="Y14" s="134" t="s">
        <v>148</v>
      </c>
      <c r="Z14" s="82" t="s">
        <v>153</v>
      </c>
      <c r="AB14" s="85">
        <v>7</v>
      </c>
      <c r="AJ14" s="71" t="s">
        <v>154</v>
      </c>
      <c r="AK14" s="71" t="s">
        <v>155</v>
      </c>
    </row>
    <row r="15" spans="1:37">
      <c r="D15" s="135" t="s">
        <v>156</v>
      </c>
      <c r="E15" s="136"/>
      <c r="F15" s="137"/>
      <c r="G15" s="138"/>
      <c r="H15" s="138"/>
      <c r="I15" s="138"/>
      <c r="J15" s="138"/>
      <c r="K15" s="139"/>
      <c r="L15" s="139"/>
      <c r="M15" s="136"/>
      <c r="N15" s="136"/>
      <c r="O15" s="137"/>
      <c r="P15" s="137"/>
      <c r="Q15" s="136"/>
      <c r="R15" s="136"/>
      <c r="S15" s="136"/>
      <c r="T15" s="140"/>
      <c r="U15" s="140"/>
      <c r="V15" s="140" t="s">
        <v>0</v>
      </c>
      <c r="W15" s="136"/>
      <c r="X15" s="141"/>
    </row>
    <row r="16" spans="1:37">
      <c r="A16" s="80">
        <v>2</v>
      </c>
      <c r="B16" s="81" t="s">
        <v>157</v>
      </c>
      <c r="C16" s="82" t="s">
        <v>158</v>
      </c>
      <c r="D16" s="83" t="s">
        <v>159</v>
      </c>
      <c r="E16" s="84">
        <v>104.408</v>
      </c>
      <c r="F16" s="85" t="s">
        <v>150</v>
      </c>
      <c r="H16" s="86">
        <f>ROUND(E16*G16,2)</f>
        <v>0</v>
      </c>
      <c r="J16" s="86">
        <f>ROUND(E16*G16,2)</f>
        <v>0</v>
      </c>
      <c r="L16" s="87">
        <f>E16*K16</f>
        <v>0</v>
      </c>
      <c r="N16" s="84">
        <f>E16*M16</f>
        <v>0</v>
      </c>
      <c r="O16" s="85">
        <v>20</v>
      </c>
      <c r="P16" s="85" t="s">
        <v>151</v>
      </c>
      <c r="V16" s="88" t="s">
        <v>105</v>
      </c>
      <c r="W16" s="84">
        <v>83.421999999999997</v>
      </c>
      <c r="X16" s="134" t="s">
        <v>160</v>
      </c>
      <c r="Y16" s="134" t="s">
        <v>158</v>
      </c>
      <c r="Z16" s="82" t="s">
        <v>161</v>
      </c>
      <c r="AB16" s="85">
        <v>7</v>
      </c>
      <c r="AJ16" s="71" t="s">
        <v>154</v>
      </c>
      <c r="AK16" s="71" t="s">
        <v>155</v>
      </c>
    </row>
    <row r="17" spans="1:37">
      <c r="D17" s="135" t="s">
        <v>162</v>
      </c>
      <c r="E17" s="136"/>
      <c r="F17" s="137"/>
      <c r="G17" s="138"/>
      <c r="H17" s="138"/>
      <c r="I17" s="138"/>
      <c r="J17" s="138"/>
      <c r="K17" s="139"/>
      <c r="L17" s="139"/>
      <c r="M17" s="136"/>
      <c r="N17" s="136"/>
      <c r="O17" s="137"/>
      <c r="P17" s="137"/>
      <c r="Q17" s="136"/>
      <c r="R17" s="136"/>
      <c r="S17" s="136"/>
      <c r="T17" s="140"/>
      <c r="U17" s="140"/>
      <c r="V17" s="140" t="s">
        <v>0</v>
      </c>
      <c r="W17" s="136"/>
      <c r="X17" s="141"/>
    </row>
    <row r="18" spans="1:37">
      <c r="A18" s="80">
        <v>3</v>
      </c>
      <c r="B18" s="81" t="s">
        <v>147</v>
      </c>
      <c r="C18" s="82" t="s">
        <v>163</v>
      </c>
      <c r="D18" s="83" t="s">
        <v>164</v>
      </c>
      <c r="E18" s="84">
        <v>104.408</v>
      </c>
      <c r="F18" s="85" t="s">
        <v>150</v>
      </c>
      <c r="H18" s="86">
        <f>ROUND(E18*G18,2)</f>
        <v>0</v>
      </c>
      <c r="J18" s="86">
        <f>ROUND(E18*G18,2)</f>
        <v>0</v>
      </c>
      <c r="L18" s="87">
        <f>E18*K18</f>
        <v>0</v>
      </c>
      <c r="N18" s="84">
        <f>E18*M18</f>
        <v>0</v>
      </c>
      <c r="O18" s="85">
        <v>20</v>
      </c>
      <c r="P18" s="85" t="s">
        <v>151</v>
      </c>
      <c r="V18" s="88" t="s">
        <v>105</v>
      </c>
      <c r="W18" s="84">
        <v>1.1479999999999999</v>
      </c>
      <c r="X18" s="134" t="s">
        <v>165</v>
      </c>
      <c r="Y18" s="134" t="s">
        <v>163</v>
      </c>
      <c r="Z18" s="82" t="s">
        <v>161</v>
      </c>
      <c r="AB18" s="85">
        <v>7</v>
      </c>
      <c r="AJ18" s="71" t="s">
        <v>154</v>
      </c>
      <c r="AK18" s="71" t="s">
        <v>155</v>
      </c>
    </row>
    <row r="19" spans="1:37">
      <c r="A19" s="80">
        <v>4</v>
      </c>
      <c r="B19" s="81" t="s">
        <v>147</v>
      </c>
      <c r="C19" s="82" t="s">
        <v>166</v>
      </c>
      <c r="D19" s="83" t="s">
        <v>167</v>
      </c>
      <c r="E19" s="84">
        <v>104.408</v>
      </c>
      <c r="F19" s="85" t="s">
        <v>150</v>
      </c>
      <c r="H19" s="86">
        <f>ROUND(E19*G19,2)</f>
        <v>0</v>
      </c>
      <c r="J19" s="86">
        <f>ROUND(E19*G19,2)</f>
        <v>0</v>
      </c>
      <c r="L19" s="87">
        <f>E19*K19</f>
        <v>0</v>
      </c>
      <c r="N19" s="84">
        <f>E19*M19</f>
        <v>0</v>
      </c>
      <c r="O19" s="85">
        <v>20</v>
      </c>
      <c r="P19" s="85" t="s">
        <v>151</v>
      </c>
      <c r="V19" s="88" t="s">
        <v>105</v>
      </c>
      <c r="W19" s="84">
        <v>0.94</v>
      </c>
      <c r="X19" s="134" t="s">
        <v>168</v>
      </c>
      <c r="Y19" s="134" t="s">
        <v>166</v>
      </c>
      <c r="Z19" s="82" t="s">
        <v>161</v>
      </c>
      <c r="AB19" s="85">
        <v>7</v>
      </c>
      <c r="AJ19" s="71" t="s">
        <v>154</v>
      </c>
      <c r="AK19" s="71" t="s">
        <v>155</v>
      </c>
    </row>
    <row r="20" spans="1:37">
      <c r="A20" s="80">
        <v>5</v>
      </c>
      <c r="B20" s="81" t="s">
        <v>157</v>
      </c>
      <c r="C20" s="82" t="s">
        <v>169</v>
      </c>
      <c r="D20" s="83" t="s">
        <v>170</v>
      </c>
      <c r="E20" s="84">
        <v>22.745999999999999</v>
      </c>
      <c r="F20" s="85" t="s">
        <v>150</v>
      </c>
      <c r="H20" s="86">
        <f>ROUND(E20*G20,2)</f>
        <v>0</v>
      </c>
      <c r="J20" s="86">
        <f>ROUND(E20*G20,2)</f>
        <v>0</v>
      </c>
      <c r="L20" s="87">
        <f>E20*K20</f>
        <v>0</v>
      </c>
      <c r="N20" s="84">
        <f>E20*M20</f>
        <v>0</v>
      </c>
      <c r="O20" s="85">
        <v>20</v>
      </c>
      <c r="P20" s="85" t="s">
        <v>151</v>
      </c>
      <c r="V20" s="88" t="s">
        <v>105</v>
      </c>
      <c r="W20" s="84">
        <v>5.5049999999999999</v>
      </c>
      <c r="X20" s="134" t="s">
        <v>171</v>
      </c>
      <c r="Y20" s="134" t="s">
        <v>169</v>
      </c>
      <c r="Z20" s="82" t="s">
        <v>153</v>
      </c>
      <c r="AB20" s="85">
        <v>7</v>
      </c>
      <c r="AJ20" s="71" t="s">
        <v>154</v>
      </c>
      <c r="AK20" s="71" t="s">
        <v>155</v>
      </c>
    </row>
    <row r="21" spans="1:37">
      <c r="D21" s="135" t="s">
        <v>172</v>
      </c>
      <c r="E21" s="136"/>
      <c r="F21" s="137"/>
      <c r="G21" s="138"/>
      <c r="H21" s="138"/>
      <c r="I21" s="138"/>
      <c r="J21" s="138"/>
      <c r="K21" s="139"/>
      <c r="L21" s="139"/>
      <c r="M21" s="136"/>
      <c r="N21" s="136"/>
      <c r="O21" s="137"/>
      <c r="P21" s="137"/>
      <c r="Q21" s="136"/>
      <c r="R21" s="136"/>
      <c r="S21" s="136"/>
      <c r="T21" s="140"/>
      <c r="U21" s="140"/>
      <c r="V21" s="140" t="s">
        <v>0</v>
      </c>
      <c r="W21" s="136"/>
      <c r="X21" s="141"/>
    </row>
    <row r="22" spans="1:37">
      <c r="D22" s="142" t="s">
        <v>173</v>
      </c>
      <c r="E22" s="143">
        <f>J22</f>
        <v>0</v>
      </c>
      <c r="H22" s="143">
        <f>SUM(H12:H21)</f>
        <v>0</v>
      </c>
      <c r="I22" s="143">
        <f>SUM(I12:I21)</f>
        <v>0</v>
      </c>
      <c r="J22" s="143">
        <f>SUM(J12:J21)</f>
        <v>0</v>
      </c>
      <c r="L22" s="144">
        <f>SUM(L12:L21)</f>
        <v>0</v>
      </c>
      <c r="N22" s="145">
        <f>SUM(N12:N21)</f>
        <v>0</v>
      </c>
      <c r="W22" s="84">
        <f>SUM(W12:W21)</f>
        <v>445.012</v>
      </c>
    </row>
    <row r="24" spans="1:37">
      <c r="B24" s="82" t="s">
        <v>174</v>
      </c>
    </row>
    <row r="25" spans="1:37">
      <c r="A25" s="80">
        <v>6</v>
      </c>
      <c r="B25" s="81" t="s">
        <v>175</v>
      </c>
      <c r="C25" s="82" t="s">
        <v>176</v>
      </c>
      <c r="D25" s="83" t="s">
        <v>177</v>
      </c>
      <c r="E25" s="84">
        <v>195.10599999999999</v>
      </c>
      <c r="F25" s="85" t="s">
        <v>178</v>
      </c>
      <c r="H25" s="86">
        <f>ROUND(E25*G25,2)</f>
        <v>0</v>
      </c>
      <c r="J25" s="86">
        <f>ROUND(E25*G25,2)</f>
        <v>0</v>
      </c>
      <c r="K25" s="87">
        <v>5.9999999999999995E-4</v>
      </c>
      <c r="L25" s="87">
        <f>E25*K25</f>
        <v>0.11706359999999999</v>
      </c>
      <c r="N25" s="84">
        <f>E25*M25</f>
        <v>0</v>
      </c>
      <c r="O25" s="85">
        <v>20</v>
      </c>
      <c r="P25" s="85" t="s">
        <v>151</v>
      </c>
      <c r="V25" s="88" t="s">
        <v>105</v>
      </c>
      <c r="W25" s="84">
        <v>61.457999999999998</v>
      </c>
      <c r="X25" s="134" t="s">
        <v>179</v>
      </c>
      <c r="Y25" s="134" t="s">
        <v>176</v>
      </c>
      <c r="Z25" s="82" t="s">
        <v>180</v>
      </c>
      <c r="AB25" s="85">
        <v>7</v>
      </c>
      <c r="AJ25" s="71" t="s">
        <v>154</v>
      </c>
      <c r="AK25" s="71" t="s">
        <v>155</v>
      </c>
    </row>
    <row r="26" spans="1:37">
      <c r="D26" s="135" t="s">
        <v>181</v>
      </c>
      <c r="E26" s="136"/>
      <c r="F26" s="137"/>
      <c r="G26" s="138"/>
      <c r="H26" s="138"/>
      <c r="I26" s="138"/>
      <c r="J26" s="138"/>
      <c r="K26" s="139"/>
      <c r="L26" s="139"/>
      <c r="M26" s="136"/>
      <c r="N26" s="136"/>
      <c r="O26" s="137"/>
      <c r="P26" s="137"/>
      <c r="Q26" s="136"/>
      <c r="R26" s="136"/>
      <c r="S26" s="136"/>
      <c r="T26" s="140"/>
      <c r="U26" s="140"/>
      <c r="V26" s="140" t="s">
        <v>0</v>
      </c>
      <c r="W26" s="136"/>
      <c r="X26" s="141"/>
    </row>
    <row r="27" spans="1:37">
      <c r="D27" s="142" t="s">
        <v>182</v>
      </c>
      <c r="E27" s="143">
        <f>J27</f>
        <v>0</v>
      </c>
      <c r="H27" s="143">
        <f>SUM(H24:H26)</f>
        <v>0</v>
      </c>
      <c r="I27" s="143">
        <f>SUM(I24:I26)</f>
        <v>0</v>
      </c>
      <c r="J27" s="143">
        <f>SUM(J24:J26)</f>
        <v>0</v>
      </c>
      <c r="L27" s="144">
        <f>SUM(L24:L26)</f>
        <v>0.11706359999999999</v>
      </c>
      <c r="N27" s="145">
        <f>SUM(N24:N26)</f>
        <v>0</v>
      </c>
      <c r="W27" s="84">
        <f>SUM(W24:W26)</f>
        <v>61.457999999999998</v>
      </c>
    </row>
    <row r="29" spans="1:37">
      <c r="B29" s="82" t="s">
        <v>183</v>
      </c>
    </row>
    <row r="30" spans="1:37">
      <c r="A30" s="80">
        <v>7</v>
      </c>
      <c r="B30" s="81" t="s">
        <v>184</v>
      </c>
      <c r="C30" s="82" t="s">
        <v>185</v>
      </c>
      <c r="D30" s="83" t="s">
        <v>186</v>
      </c>
      <c r="E30" s="84">
        <v>1.0509999999999999</v>
      </c>
      <c r="F30" s="85" t="s">
        <v>150</v>
      </c>
      <c r="H30" s="86">
        <f>ROUND(E30*G30,2)</f>
        <v>0</v>
      </c>
      <c r="J30" s="86">
        <f>ROUND(E30*G30,2)</f>
        <v>0</v>
      </c>
      <c r="K30" s="87">
        <v>0.56767000000000001</v>
      </c>
      <c r="L30" s="87">
        <f>E30*K30</f>
        <v>0.59662116999999992</v>
      </c>
      <c r="N30" s="84">
        <f>E30*M30</f>
        <v>0</v>
      </c>
      <c r="O30" s="85">
        <v>20</v>
      </c>
      <c r="P30" s="85" t="s">
        <v>151</v>
      </c>
      <c r="V30" s="88" t="s">
        <v>105</v>
      </c>
      <c r="W30" s="84">
        <v>3.125</v>
      </c>
      <c r="X30" s="134" t="s">
        <v>187</v>
      </c>
      <c r="Y30" s="134" t="s">
        <v>185</v>
      </c>
      <c r="Z30" s="82" t="s">
        <v>188</v>
      </c>
      <c r="AB30" s="85">
        <v>7</v>
      </c>
      <c r="AJ30" s="71" t="s">
        <v>154</v>
      </c>
      <c r="AK30" s="71" t="s">
        <v>155</v>
      </c>
    </row>
    <row r="31" spans="1:37">
      <c r="D31" s="135" t="s">
        <v>189</v>
      </c>
      <c r="E31" s="136"/>
      <c r="F31" s="137"/>
      <c r="G31" s="138"/>
      <c r="H31" s="138"/>
      <c r="I31" s="138"/>
      <c r="J31" s="138"/>
      <c r="K31" s="139"/>
      <c r="L31" s="139"/>
      <c r="M31" s="136"/>
      <c r="N31" s="136"/>
      <c r="O31" s="137"/>
      <c r="P31" s="137"/>
      <c r="Q31" s="136"/>
      <c r="R31" s="136"/>
      <c r="S31" s="136"/>
      <c r="T31" s="140"/>
      <c r="U31" s="140"/>
      <c r="V31" s="140" t="s">
        <v>0</v>
      </c>
      <c r="W31" s="136"/>
      <c r="X31" s="141"/>
    </row>
    <row r="32" spans="1:37">
      <c r="D32" s="142" t="s">
        <v>190</v>
      </c>
      <c r="E32" s="143">
        <f>J32</f>
        <v>0</v>
      </c>
      <c r="H32" s="143">
        <f>SUM(H29:H31)</f>
        <v>0</v>
      </c>
      <c r="I32" s="143">
        <f>SUM(I29:I31)</f>
        <v>0</v>
      </c>
      <c r="J32" s="143">
        <f>SUM(J29:J31)</f>
        <v>0</v>
      </c>
      <c r="L32" s="144">
        <f>SUM(L29:L31)</f>
        <v>0.59662116999999992</v>
      </c>
      <c r="N32" s="145">
        <f>SUM(N29:N31)</f>
        <v>0</v>
      </c>
      <c r="W32" s="84">
        <f>SUM(W29:W31)</f>
        <v>3.125</v>
      </c>
    </row>
    <row r="34" spans="1:37">
      <c r="B34" s="82" t="s">
        <v>191</v>
      </c>
    </row>
    <row r="35" spans="1:37">
      <c r="A35" s="80">
        <v>8</v>
      </c>
      <c r="B35" s="81" t="s">
        <v>192</v>
      </c>
      <c r="C35" s="82" t="s">
        <v>193</v>
      </c>
      <c r="D35" s="83" t="s">
        <v>194</v>
      </c>
      <c r="E35" s="84">
        <v>111.259</v>
      </c>
      <c r="F35" s="85" t="s">
        <v>150</v>
      </c>
      <c r="H35" s="86">
        <f>ROUND(E35*G35,2)</f>
        <v>0</v>
      </c>
      <c r="J35" s="86">
        <f>ROUND(E35*G35,2)</f>
        <v>0</v>
      </c>
      <c r="K35" s="87">
        <v>1.89</v>
      </c>
      <c r="L35" s="87">
        <f>E35*K35</f>
        <v>210.27950999999999</v>
      </c>
      <c r="N35" s="84">
        <f>E35*M35</f>
        <v>0</v>
      </c>
      <c r="O35" s="85">
        <v>20</v>
      </c>
      <c r="P35" s="85" t="s">
        <v>151</v>
      </c>
      <c r="V35" s="88" t="s">
        <v>105</v>
      </c>
      <c r="W35" s="84">
        <v>12.016</v>
      </c>
      <c r="X35" s="134" t="s">
        <v>195</v>
      </c>
      <c r="Y35" s="134" t="s">
        <v>193</v>
      </c>
      <c r="Z35" s="82" t="s">
        <v>196</v>
      </c>
      <c r="AB35" s="85">
        <v>7</v>
      </c>
      <c r="AJ35" s="71" t="s">
        <v>154</v>
      </c>
      <c r="AK35" s="71" t="s">
        <v>155</v>
      </c>
    </row>
    <row r="36" spans="1:37">
      <c r="D36" s="135" t="s">
        <v>197</v>
      </c>
      <c r="E36" s="136"/>
      <c r="F36" s="137"/>
      <c r="G36" s="138"/>
      <c r="H36" s="138"/>
      <c r="I36" s="138"/>
      <c r="J36" s="138"/>
      <c r="K36" s="139"/>
      <c r="L36" s="139"/>
      <c r="M36" s="136"/>
      <c r="N36" s="136"/>
      <c r="O36" s="137"/>
      <c r="P36" s="137"/>
      <c r="Q36" s="136"/>
      <c r="R36" s="136"/>
      <c r="S36" s="136"/>
      <c r="T36" s="140"/>
      <c r="U36" s="140"/>
      <c r="V36" s="140" t="s">
        <v>0</v>
      </c>
      <c r="W36" s="136"/>
      <c r="X36" s="141"/>
    </row>
    <row r="37" spans="1:37">
      <c r="D37" s="142" t="s">
        <v>198</v>
      </c>
      <c r="E37" s="143">
        <f>J37</f>
        <v>0</v>
      </c>
      <c r="H37" s="143">
        <f>SUM(H34:H36)</f>
        <v>0</v>
      </c>
      <c r="I37" s="143">
        <f>SUM(I34:I36)</f>
        <v>0</v>
      </c>
      <c r="J37" s="143">
        <f>SUM(J34:J36)</f>
        <v>0</v>
      </c>
      <c r="L37" s="144">
        <f>SUM(L34:L36)</f>
        <v>210.27950999999999</v>
      </c>
      <c r="N37" s="145">
        <f>SUM(N34:N36)</f>
        <v>0</v>
      </c>
      <c r="W37" s="84">
        <f>SUM(W34:W36)</f>
        <v>12.016</v>
      </c>
    </row>
    <row r="39" spans="1:37">
      <c r="B39" s="82" t="s">
        <v>199</v>
      </c>
    </row>
    <row r="40" spans="1:37">
      <c r="A40" s="80">
        <v>9</v>
      </c>
      <c r="B40" s="81" t="s">
        <v>200</v>
      </c>
      <c r="C40" s="82" t="s">
        <v>201</v>
      </c>
      <c r="D40" s="83" t="s">
        <v>202</v>
      </c>
      <c r="E40" s="84">
        <v>78.980999999999995</v>
      </c>
      <c r="F40" s="85" t="s">
        <v>178</v>
      </c>
      <c r="H40" s="86">
        <f>ROUND(E40*G40,2)</f>
        <v>0</v>
      </c>
      <c r="J40" s="86">
        <f>ROUND(E40*G40,2)</f>
        <v>0</v>
      </c>
      <c r="K40" s="87">
        <v>0.24288000000000001</v>
      </c>
      <c r="L40" s="87">
        <f>E40*K40</f>
        <v>19.18290528</v>
      </c>
      <c r="N40" s="84">
        <f>E40*M40</f>
        <v>0</v>
      </c>
      <c r="O40" s="85">
        <v>20</v>
      </c>
      <c r="P40" s="85" t="s">
        <v>151</v>
      </c>
      <c r="V40" s="88" t="s">
        <v>105</v>
      </c>
      <c r="W40" s="84">
        <v>1.0269999999999999</v>
      </c>
      <c r="X40" s="134" t="s">
        <v>203</v>
      </c>
      <c r="Y40" s="134" t="s">
        <v>201</v>
      </c>
      <c r="Z40" s="82" t="s">
        <v>204</v>
      </c>
      <c r="AB40" s="85">
        <v>7</v>
      </c>
      <c r="AJ40" s="71" t="s">
        <v>154</v>
      </c>
      <c r="AK40" s="71" t="s">
        <v>155</v>
      </c>
    </row>
    <row r="41" spans="1:37">
      <c r="D41" s="135" t="s">
        <v>205</v>
      </c>
      <c r="E41" s="136"/>
      <c r="F41" s="137"/>
      <c r="G41" s="138"/>
      <c r="H41" s="138"/>
      <c r="I41" s="138"/>
      <c r="J41" s="138"/>
      <c r="K41" s="139"/>
      <c r="L41" s="139"/>
      <c r="M41" s="136"/>
      <c r="N41" s="136"/>
      <c r="O41" s="137"/>
      <c r="P41" s="137"/>
      <c r="Q41" s="136"/>
      <c r="R41" s="136"/>
      <c r="S41" s="136"/>
      <c r="T41" s="140"/>
      <c r="U41" s="140"/>
      <c r="V41" s="140" t="s">
        <v>0</v>
      </c>
      <c r="W41" s="136"/>
      <c r="X41" s="141"/>
    </row>
    <row r="42" spans="1:37">
      <c r="A42" s="80">
        <v>10</v>
      </c>
      <c r="B42" s="81" t="s">
        <v>200</v>
      </c>
      <c r="C42" s="82" t="s">
        <v>206</v>
      </c>
      <c r="D42" s="83" t="s">
        <v>207</v>
      </c>
      <c r="E42" s="84">
        <v>82.366</v>
      </c>
      <c r="F42" s="85" t="s">
        <v>178</v>
      </c>
      <c r="H42" s="86">
        <f>ROUND(E42*G42,2)</f>
        <v>0</v>
      </c>
      <c r="J42" s="86">
        <f>ROUND(E42*G42,2)</f>
        <v>0</v>
      </c>
      <c r="K42" s="87">
        <v>0.29754000000000003</v>
      </c>
      <c r="L42" s="87">
        <f>E42*K42</f>
        <v>24.50717964</v>
      </c>
      <c r="N42" s="84">
        <f>E42*M42</f>
        <v>0</v>
      </c>
      <c r="O42" s="85">
        <v>20</v>
      </c>
      <c r="P42" s="85" t="s">
        <v>151</v>
      </c>
      <c r="V42" s="88" t="s">
        <v>105</v>
      </c>
      <c r="W42" s="84">
        <v>2.306</v>
      </c>
      <c r="X42" s="134" t="s">
        <v>208</v>
      </c>
      <c r="Y42" s="134" t="s">
        <v>206</v>
      </c>
      <c r="Z42" s="82" t="s">
        <v>204</v>
      </c>
      <c r="AB42" s="85">
        <v>7</v>
      </c>
      <c r="AJ42" s="71" t="s">
        <v>154</v>
      </c>
      <c r="AK42" s="71" t="s">
        <v>155</v>
      </c>
    </row>
    <row r="43" spans="1:37">
      <c r="D43" s="135" t="s">
        <v>209</v>
      </c>
      <c r="E43" s="136"/>
      <c r="F43" s="137"/>
      <c r="G43" s="138"/>
      <c r="H43" s="138"/>
      <c r="I43" s="138"/>
      <c r="J43" s="138"/>
      <c r="K43" s="139"/>
      <c r="L43" s="139"/>
      <c r="M43" s="136"/>
      <c r="N43" s="136"/>
      <c r="O43" s="137"/>
      <c r="P43" s="137"/>
      <c r="Q43" s="136"/>
      <c r="R43" s="136"/>
      <c r="S43" s="136"/>
      <c r="T43" s="140"/>
      <c r="U43" s="140"/>
      <c r="V43" s="140" t="s">
        <v>0</v>
      </c>
      <c r="W43" s="136"/>
      <c r="X43" s="141"/>
    </row>
    <row r="44" spans="1:37">
      <c r="A44" s="80">
        <v>11</v>
      </c>
      <c r="B44" s="81" t="s">
        <v>147</v>
      </c>
      <c r="C44" s="82" t="s">
        <v>210</v>
      </c>
      <c r="D44" s="83" t="s">
        <v>211</v>
      </c>
      <c r="E44" s="84">
        <v>5.4</v>
      </c>
      <c r="F44" s="85" t="s">
        <v>178</v>
      </c>
      <c r="H44" s="86">
        <f>ROUND(E44*G44,2)</f>
        <v>0</v>
      </c>
      <c r="J44" s="86">
        <f>ROUND(E44*G44,2)</f>
        <v>0</v>
      </c>
      <c r="K44" s="87">
        <v>0.24729999999999999</v>
      </c>
      <c r="L44" s="87">
        <f>E44*K44</f>
        <v>1.3354200000000001</v>
      </c>
      <c r="N44" s="84">
        <f>E44*M44</f>
        <v>0</v>
      </c>
      <c r="O44" s="85">
        <v>20</v>
      </c>
      <c r="P44" s="85" t="s">
        <v>151</v>
      </c>
      <c r="V44" s="88" t="s">
        <v>105</v>
      </c>
      <c r="W44" s="84">
        <v>0.124</v>
      </c>
      <c r="X44" s="134" t="s">
        <v>212</v>
      </c>
      <c r="Y44" s="134" t="s">
        <v>210</v>
      </c>
      <c r="Z44" s="82" t="s">
        <v>213</v>
      </c>
      <c r="AB44" s="85">
        <v>7</v>
      </c>
      <c r="AJ44" s="71" t="s">
        <v>154</v>
      </c>
      <c r="AK44" s="71" t="s">
        <v>155</v>
      </c>
    </row>
    <row r="45" spans="1:37">
      <c r="A45" s="80">
        <v>12</v>
      </c>
      <c r="B45" s="81" t="s">
        <v>147</v>
      </c>
      <c r="C45" s="82" t="s">
        <v>214</v>
      </c>
      <c r="D45" s="83" t="s">
        <v>215</v>
      </c>
      <c r="E45" s="84">
        <v>5.4</v>
      </c>
      <c r="F45" s="85" t="s">
        <v>178</v>
      </c>
      <c r="H45" s="86">
        <f>ROUND(E45*G45,2)</f>
        <v>0</v>
      </c>
      <c r="J45" s="86">
        <f>ROUND(E45*G45,2)</f>
        <v>0</v>
      </c>
      <c r="K45" s="87">
        <v>0.18056</v>
      </c>
      <c r="L45" s="87">
        <f>E45*K45</f>
        <v>0.975024</v>
      </c>
      <c r="N45" s="84">
        <f>E45*M45</f>
        <v>0</v>
      </c>
      <c r="O45" s="85">
        <v>20</v>
      </c>
      <c r="P45" s="85" t="s">
        <v>151</v>
      </c>
      <c r="V45" s="88" t="s">
        <v>105</v>
      </c>
      <c r="W45" s="84">
        <v>0.36199999999999999</v>
      </c>
      <c r="X45" s="134" t="s">
        <v>216</v>
      </c>
      <c r="Y45" s="134" t="s">
        <v>214</v>
      </c>
      <c r="Z45" s="82" t="s">
        <v>213</v>
      </c>
      <c r="AB45" s="85">
        <v>7</v>
      </c>
      <c r="AJ45" s="71" t="s">
        <v>154</v>
      </c>
      <c r="AK45" s="71" t="s">
        <v>155</v>
      </c>
    </row>
    <row r="46" spans="1:37">
      <c r="A46" s="80">
        <v>13</v>
      </c>
      <c r="B46" s="81" t="s">
        <v>147</v>
      </c>
      <c r="C46" s="82" t="s">
        <v>217</v>
      </c>
      <c r="D46" s="83" t="s">
        <v>218</v>
      </c>
      <c r="E46" s="84">
        <v>5.4</v>
      </c>
      <c r="F46" s="85" t="s">
        <v>178</v>
      </c>
      <c r="H46" s="86">
        <f>ROUND(E46*G46,2)</f>
        <v>0</v>
      </c>
      <c r="J46" s="86">
        <f>ROUND(E46*G46,2)</f>
        <v>0</v>
      </c>
      <c r="K46" s="87">
        <v>0.33035999999999999</v>
      </c>
      <c r="L46" s="87">
        <f>E46*K46</f>
        <v>1.783944</v>
      </c>
      <c r="N46" s="84">
        <f>E46*M46</f>
        <v>0</v>
      </c>
      <c r="O46" s="85">
        <v>20</v>
      </c>
      <c r="P46" s="85" t="s">
        <v>151</v>
      </c>
      <c r="V46" s="88" t="s">
        <v>105</v>
      </c>
      <c r="W46" s="84">
        <v>0.94</v>
      </c>
      <c r="X46" s="134" t="s">
        <v>219</v>
      </c>
      <c r="Y46" s="134" t="s">
        <v>217</v>
      </c>
      <c r="Z46" s="82" t="s">
        <v>213</v>
      </c>
      <c r="AB46" s="85">
        <v>7</v>
      </c>
      <c r="AJ46" s="71" t="s">
        <v>154</v>
      </c>
      <c r="AK46" s="71" t="s">
        <v>155</v>
      </c>
    </row>
    <row r="47" spans="1:37">
      <c r="D47" s="142" t="s">
        <v>220</v>
      </c>
      <c r="E47" s="143">
        <f>J47</f>
        <v>0</v>
      </c>
      <c r="H47" s="143">
        <f>SUM(H39:H46)</f>
        <v>0</v>
      </c>
      <c r="I47" s="143">
        <f>SUM(I39:I46)</f>
        <v>0</v>
      </c>
      <c r="J47" s="143">
        <f>SUM(J39:J46)</f>
        <v>0</v>
      </c>
      <c r="L47" s="144">
        <f>SUM(L39:L46)</f>
        <v>47.784472919999999</v>
      </c>
      <c r="N47" s="145">
        <f>SUM(N39:N46)</f>
        <v>0</v>
      </c>
      <c r="W47" s="84">
        <f>SUM(W39:W46)</f>
        <v>4.7590000000000003</v>
      </c>
    </row>
    <row r="49" spans="1:37">
      <c r="B49" s="82" t="s">
        <v>221</v>
      </c>
    </row>
    <row r="50" spans="1:37">
      <c r="A50" s="80">
        <v>14</v>
      </c>
      <c r="B50" s="81" t="s">
        <v>222</v>
      </c>
      <c r="C50" s="82" t="s">
        <v>223</v>
      </c>
      <c r="D50" s="83" t="s">
        <v>224</v>
      </c>
      <c r="E50" s="84">
        <v>165.6</v>
      </c>
      <c r="F50" s="85" t="s">
        <v>178</v>
      </c>
      <c r="H50" s="86">
        <f>ROUND(E50*G50,2)</f>
        <v>0</v>
      </c>
      <c r="J50" s="86">
        <f>ROUND(E50*G50,2)</f>
        <v>0</v>
      </c>
      <c r="K50" s="87">
        <v>4.5440000000000001E-2</v>
      </c>
      <c r="L50" s="87">
        <f>E50*K50</f>
        <v>7.524864</v>
      </c>
      <c r="N50" s="84">
        <f>E50*M50</f>
        <v>0</v>
      </c>
      <c r="O50" s="85">
        <v>20</v>
      </c>
      <c r="P50" s="85" t="s">
        <v>151</v>
      </c>
      <c r="V50" s="88" t="s">
        <v>105</v>
      </c>
      <c r="W50" s="84">
        <v>123.703</v>
      </c>
      <c r="X50" s="134" t="s">
        <v>225</v>
      </c>
      <c r="Y50" s="134" t="s">
        <v>223</v>
      </c>
      <c r="Z50" s="82" t="s">
        <v>226</v>
      </c>
      <c r="AB50" s="85">
        <v>7</v>
      </c>
      <c r="AJ50" s="71" t="s">
        <v>154</v>
      </c>
      <c r="AK50" s="71" t="s">
        <v>155</v>
      </c>
    </row>
    <row r="51" spans="1:37">
      <c r="D51" s="135" t="s">
        <v>227</v>
      </c>
      <c r="E51" s="136"/>
      <c r="F51" s="137"/>
      <c r="G51" s="138"/>
      <c r="H51" s="138"/>
      <c r="I51" s="138"/>
      <c r="J51" s="138"/>
      <c r="K51" s="139"/>
      <c r="L51" s="139"/>
      <c r="M51" s="136"/>
      <c r="N51" s="136"/>
      <c r="O51" s="137"/>
      <c r="P51" s="137"/>
      <c r="Q51" s="136"/>
      <c r="R51" s="136"/>
      <c r="S51" s="136"/>
      <c r="T51" s="140"/>
      <c r="U51" s="140"/>
      <c r="V51" s="140" t="s">
        <v>0</v>
      </c>
      <c r="W51" s="136"/>
      <c r="X51" s="141"/>
    </row>
    <row r="52" spans="1:37">
      <c r="A52" s="80">
        <v>15</v>
      </c>
      <c r="B52" s="81" t="s">
        <v>184</v>
      </c>
      <c r="C52" s="82" t="s">
        <v>228</v>
      </c>
      <c r="D52" s="83" t="s">
        <v>229</v>
      </c>
      <c r="E52" s="84">
        <v>3.6</v>
      </c>
      <c r="F52" s="85" t="s">
        <v>178</v>
      </c>
      <c r="H52" s="86">
        <f>ROUND(E52*G52,2)</f>
        <v>0</v>
      </c>
      <c r="J52" s="86">
        <f>ROUND(E52*G52,2)</f>
        <v>0</v>
      </c>
      <c r="K52" s="87">
        <v>1.4E-2</v>
      </c>
      <c r="L52" s="87">
        <f>E52*K52</f>
        <v>5.04E-2</v>
      </c>
      <c r="N52" s="84">
        <f>E52*M52</f>
        <v>0</v>
      </c>
      <c r="O52" s="85">
        <v>20</v>
      </c>
      <c r="P52" s="85" t="s">
        <v>151</v>
      </c>
      <c r="V52" s="88" t="s">
        <v>105</v>
      </c>
      <c r="W52" s="84">
        <v>1.1339999999999999</v>
      </c>
      <c r="X52" s="134" t="s">
        <v>230</v>
      </c>
      <c r="Y52" s="134" t="s">
        <v>228</v>
      </c>
      <c r="Z52" s="82" t="s">
        <v>226</v>
      </c>
      <c r="AB52" s="85">
        <v>7</v>
      </c>
      <c r="AJ52" s="71" t="s">
        <v>154</v>
      </c>
      <c r="AK52" s="71" t="s">
        <v>155</v>
      </c>
    </row>
    <row r="53" spans="1:37">
      <c r="D53" s="135" t="s">
        <v>231</v>
      </c>
      <c r="E53" s="136"/>
      <c r="F53" s="137"/>
      <c r="G53" s="138"/>
      <c r="H53" s="138"/>
      <c r="I53" s="138"/>
      <c r="J53" s="138"/>
      <c r="K53" s="139"/>
      <c r="L53" s="139"/>
      <c r="M53" s="136"/>
      <c r="N53" s="136"/>
      <c r="O53" s="137"/>
      <c r="P53" s="137"/>
      <c r="Q53" s="136"/>
      <c r="R53" s="136"/>
      <c r="S53" s="136"/>
      <c r="T53" s="140"/>
      <c r="U53" s="140"/>
      <c r="V53" s="140" t="s">
        <v>0</v>
      </c>
      <c r="W53" s="136"/>
      <c r="X53" s="141"/>
    </row>
    <row r="54" spans="1:37">
      <c r="A54" s="80">
        <v>16</v>
      </c>
      <c r="B54" s="81" t="s">
        <v>184</v>
      </c>
      <c r="C54" s="82" t="s">
        <v>232</v>
      </c>
      <c r="D54" s="83" t="s">
        <v>233</v>
      </c>
      <c r="E54" s="84">
        <v>3.6</v>
      </c>
      <c r="F54" s="85" t="s">
        <v>178</v>
      </c>
      <c r="H54" s="86">
        <f>ROUND(E54*G54,2)</f>
        <v>0</v>
      </c>
      <c r="J54" s="86">
        <f>ROUND(E54*G54,2)</f>
        <v>0</v>
      </c>
      <c r="K54" s="87">
        <v>6.3000000000000003E-4</v>
      </c>
      <c r="L54" s="87">
        <f>E54*K54</f>
        <v>2.2680000000000001E-3</v>
      </c>
      <c r="N54" s="84">
        <f>E54*M54</f>
        <v>0</v>
      </c>
      <c r="O54" s="85">
        <v>20</v>
      </c>
      <c r="P54" s="85" t="s">
        <v>151</v>
      </c>
      <c r="V54" s="88" t="s">
        <v>105</v>
      </c>
      <c r="W54" s="84">
        <v>0.82799999999999996</v>
      </c>
      <c r="X54" s="134" t="s">
        <v>234</v>
      </c>
      <c r="Y54" s="134" t="s">
        <v>232</v>
      </c>
      <c r="Z54" s="82" t="s">
        <v>226</v>
      </c>
      <c r="AB54" s="85">
        <v>7</v>
      </c>
      <c r="AJ54" s="71" t="s">
        <v>154</v>
      </c>
      <c r="AK54" s="71" t="s">
        <v>155</v>
      </c>
    </row>
    <row r="55" spans="1:37">
      <c r="A55" s="80">
        <v>17</v>
      </c>
      <c r="B55" s="81" t="s">
        <v>184</v>
      </c>
      <c r="C55" s="82" t="s">
        <v>235</v>
      </c>
      <c r="D55" s="83" t="s">
        <v>236</v>
      </c>
      <c r="E55" s="84">
        <v>347.22</v>
      </c>
      <c r="F55" s="85" t="s">
        <v>178</v>
      </c>
      <c r="H55" s="86">
        <f>ROUND(E55*G55,2)</f>
        <v>0</v>
      </c>
      <c r="J55" s="86">
        <f>ROUND(E55*G55,2)</f>
        <v>0</v>
      </c>
      <c r="K55" s="87">
        <v>1.0000000000000001E-5</v>
      </c>
      <c r="L55" s="87">
        <f>E55*K55</f>
        <v>3.4722000000000004E-3</v>
      </c>
      <c r="N55" s="84">
        <f>E55*M55</f>
        <v>0</v>
      </c>
      <c r="O55" s="85">
        <v>20</v>
      </c>
      <c r="P55" s="85" t="s">
        <v>151</v>
      </c>
      <c r="V55" s="88" t="s">
        <v>105</v>
      </c>
      <c r="W55" s="84">
        <v>27.082999999999998</v>
      </c>
      <c r="X55" s="134" t="s">
        <v>237</v>
      </c>
      <c r="Y55" s="134" t="s">
        <v>235</v>
      </c>
      <c r="Z55" s="82" t="s">
        <v>226</v>
      </c>
      <c r="AB55" s="85">
        <v>7</v>
      </c>
      <c r="AJ55" s="71" t="s">
        <v>154</v>
      </c>
      <c r="AK55" s="71" t="s">
        <v>155</v>
      </c>
    </row>
    <row r="56" spans="1:37">
      <c r="D56" s="135" t="s">
        <v>238</v>
      </c>
      <c r="E56" s="136"/>
      <c r="F56" s="137"/>
      <c r="G56" s="138"/>
      <c r="H56" s="138"/>
      <c r="I56" s="138"/>
      <c r="J56" s="138"/>
      <c r="K56" s="139"/>
      <c r="L56" s="139"/>
      <c r="M56" s="136"/>
      <c r="N56" s="136"/>
      <c r="O56" s="137"/>
      <c r="P56" s="137"/>
      <c r="Q56" s="136"/>
      <c r="R56" s="136"/>
      <c r="S56" s="136"/>
      <c r="T56" s="140"/>
      <c r="U56" s="140"/>
      <c r="V56" s="140" t="s">
        <v>0</v>
      </c>
      <c r="W56" s="136"/>
      <c r="X56" s="141"/>
    </row>
    <row r="57" spans="1:37">
      <c r="A57" s="80">
        <v>18</v>
      </c>
      <c r="B57" s="81" t="s">
        <v>184</v>
      </c>
      <c r="C57" s="82" t="s">
        <v>239</v>
      </c>
      <c r="D57" s="83" t="s">
        <v>240</v>
      </c>
      <c r="E57" s="84">
        <v>40.372999999999998</v>
      </c>
      <c r="F57" s="85" t="s">
        <v>178</v>
      </c>
      <c r="H57" s="86">
        <f>ROUND(E57*G57,2)</f>
        <v>0</v>
      </c>
      <c r="J57" s="86">
        <f>ROUND(E57*G57,2)</f>
        <v>0</v>
      </c>
      <c r="K57" s="87">
        <v>5.2630000000000003E-2</v>
      </c>
      <c r="L57" s="87">
        <f>E57*K57</f>
        <v>2.12483099</v>
      </c>
      <c r="N57" s="84">
        <f>E57*M57</f>
        <v>0</v>
      </c>
      <c r="O57" s="85">
        <v>20</v>
      </c>
      <c r="P57" s="85" t="s">
        <v>151</v>
      </c>
      <c r="V57" s="88" t="s">
        <v>105</v>
      </c>
      <c r="W57" s="84">
        <v>44.572000000000003</v>
      </c>
      <c r="X57" s="134" t="s">
        <v>241</v>
      </c>
      <c r="Y57" s="134" t="s">
        <v>239</v>
      </c>
      <c r="Z57" s="82" t="s">
        <v>226</v>
      </c>
      <c r="AB57" s="85">
        <v>7</v>
      </c>
      <c r="AJ57" s="71" t="s">
        <v>154</v>
      </c>
      <c r="AK57" s="71" t="s">
        <v>155</v>
      </c>
    </row>
    <row r="58" spans="1:37">
      <c r="A58" s="80">
        <v>19</v>
      </c>
      <c r="B58" s="81" t="s">
        <v>222</v>
      </c>
      <c r="C58" s="82" t="s">
        <v>242</v>
      </c>
      <c r="D58" s="83" t="s">
        <v>243</v>
      </c>
      <c r="E58" s="84">
        <v>874.34199999999998</v>
      </c>
      <c r="F58" s="85" t="s">
        <v>178</v>
      </c>
      <c r="H58" s="86">
        <f>ROUND(E58*G58,2)</f>
        <v>0</v>
      </c>
      <c r="J58" s="86">
        <f>ROUND(E58*G58,2)</f>
        <v>0</v>
      </c>
      <c r="K58" s="87">
        <v>0.01</v>
      </c>
      <c r="L58" s="87">
        <f>E58*K58</f>
        <v>8.7434200000000004</v>
      </c>
      <c r="N58" s="84">
        <f>E58*M58</f>
        <v>0</v>
      </c>
      <c r="O58" s="85">
        <v>20</v>
      </c>
      <c r="P58" s="85" t="s">
        <v>151</v>
      </c>
      <c r="V58" s="88" t="s">
        <v>105</v>
      </c>
      <c r="W58" s="84">
        <v>86.56</v>
      </c>
      <c r="X58" s="134" t="s">
        <v>244</v>
      </c>
      <c r="Y58" s="134" t="s">
        <v>242</v>
      </c>
      <c r="Z58" s="82" t="s">
        <v>226</v>
      </c>
      <c r="AB58" s="85">
        <v>7</v>
      </c>
      <c r="AJ58" s="71" t="s">
        <v>154</v>
      </c>
      <c r="AK58" s="71" t="s">
        <v>155</v>
      </c>
    </row>
    <row r="59" spans="1:37">
      <c r="D59" s="135" t="s">
        <v>245</v>
      </c>
      <c r="E59" s="136"/>
      <c r="F59" s="137"/>
      <c r="G59" s="138"/>
      <c r="H59" s="138"/>
      <c r="I59" s="138"/>
      <c r="J59" s="138"/>
      <c r="K59" s="139"/>
      <c r="L59" s="139"/>
      <c r="M59" s="136"/>
      <c r="N59" s="136"/>
      <c r="O59" s="137"/>
      <c r="P59" s="137"/>
      <c r="Q59" s="136"/>
      <c r="R59" s="136"/>
      <c r="S59" s="136"/>
      <c r="T59" s="140"/>
      <c r="U59" s="140"/>
      <c r="V59" s="140" t="s">
        <v>0</v>
      </c>
      <c r="W59" s="136"/>
      <c r="X59" s="141"/>
    </row>
    <row r="60" spans="1:37">
      <c r="A60" s="80">
        <v>20</v>
      </c>
      <c r="B60" s="81" t="s">
        <v>184</v>
      </c>
      <c r="C60" s="82" t="s">
        <v>246</v>
      </c>
      <c r="D60" s="83" t="s">
        <v>247</v>
      </c>
      <c r="E60" s="84">
        <v>787.79</v>
      </c>
      <c r="F60" s="85" t="s">
        <v>178</v>
      </c>
      <c r="H60" s="86">
        <f>ROUND(E60*G60,2)</f>
        <v>0</v>
      </c>
      <c r="J60" s="86">
        <f>ROUND(E60*G60,2)</f>
        <v>0</v>
      </c>
      <c r="K60" s="87">
        <v>4.4000000000000003E-3</v>
      </c>
      <c r="L60" s="87">
        <f>E60*K60</f>
        <v>3.4662760000000001</v>
      </c>
      <c r="N60" s="84">
        <f>E60*M60</f>
        <v>0</v>
      </c>
      <c r="O60" s="85">
        <v>20</v>
      </c>
      <c r="P60" s="85" t="s">
        <v>151</v>
      </c>
      <c r="V60" s="88" t="s">
        <v>105</v>
      </c>
      <c r="W60" s="84">
        <v>309.601</v>
      </c>
      <c r="X60" s="134" t="s">
        <v>248</v>
      </c>
      <c r="Y60" s="134" t="s">
        <v>246</v>
      </c>
      <c r="Z60" s="82" t="s">
        <v>226</v>
      </c>
      <c r="AB60" s="85">
        <v>7</v>
      </c>
      <c r="AJ60" s="71" t="s">
        <v>154</v>
      </c>
      <c r="AK60" s="71" t="s">
        <v>155</v>
      </c>
    </row>
    <row r="61" spans="1:37">
      <c r="D61" s="135" t="s">
        <v>249</v>
      </c>
      <c r="E61" s="136"/>
      <c r="F61" s="137"/>
      <c r="G61" s="138"/>
      <c r="H61" s="138"/>
      <c r="I61" s="138"/>
      <c r="J61" s="138"/>
      <c r="K61" s="139"/>
      <c r="L61" s="139"/>
      <c r="M61" s="136"/>
      <c r="N61" s="136"/>
      <c r="O61" s="137"/>
      <c r="P61" s="137"/>
      <c r="Q61" s="136"/>
      <c r="R61" s="136"/>
      <c r="S61" s="136"/>
      <c r="T61" s="140"/>
      <c r="U61" s="140"/>
      <c r="V61" s="140" t="s">
        <v>0</v>
      </c>
      <c r="W61" s="136"/>
      <c r="X61" s="141"/>
    </row>
    <row r="62" spans="1:37">
      <c r="D62" s="135" t="s">
        <v>250</v>
      </c>
      <c r="E62" s="136"/>
      <c r="F62" s="137"/>
      <c r="G62" s="138"/>
      <c r="H62" s="138"/>
      <c r="I62" s="138"/>
      <c r="J62" s="138"/>
      <c r="K62" s="139"/>
      <c r="L62" s="139"/>
      <c r="M62" s="136"/>
      <c r="N62" s="136"/>
      <c r="O62" s="137"/>
      <c r="P62" s="137"/>
      <c r="Q62" s="136"/>
      <c r="R62" s="136"/>
      <c r="S62" s="136"/>
      <c r="T62" s="140"/>
      <c r="U62" s="140"/>
      <c r="V62" s="140" t="s">
        <v>0</v>
      </c>
      <c r="W62" s="136"/>
      <c r="X62" s="141"/>
    </row>
    <row r="63" spans="1:37">
      <c r="A63" s="80">
        <v>21</v>
      </c>
      <c r="B63" s="81" t="s">
        <v>184</v>
      </c>
      <c r="C63" s="82" t="s">
        <v>251</v>
      </c>
      <c r="D63" s="83" t="s">
        <v>252</v>
      </c>
      <c r="E63" s="84">
        <v>86.552000000000007</v>
      </c>
      <c r="F63" s="85" t="s">
        <v>178</v>
      </c>
      <c r="H63" s="86">
        <f>ROUND(E63*G63,2)</f>
        <v>0</v>
      </c>
      <c r="J63" s="86">
        <f>ROUND(E63*G63,2)</f>
        <v>0</v>
      </c>
      <c r="K63" s="87">
        <v>6.94E-3</v>
      </c>
      <c r="L63" s="87">
        <f>E63*K63</f>
        <v>0.60067088000000002</v>
      </c>
      <c r="N63" s="84">
        <f>E63*M63</f>
        <v>0</v>
      </c>
      <c r="O63" s="85">
        <v>20</v>
      </c>
      <c r="P63" s="85" t="s">
        <v>151</v>
      </c>
      <c r="V63" s="88" t="s">
        <v>105</v>
      </c>
      <c r="W63" s="84">
        <v>84.388000000000005</v>
      </c>
      <c r="X63" s="134" t="s">
        <v>253</v>
      </c>
      <c r="Y63" s="134" t="s">
        <v>251</v>
      </c>
      <c r="Z63" s="82" t="s">
        <v>226</v>
      </c>
      <c r="AB63" s="85">
        <v>7</v>
      </c>
      <c r="AJ63" s="71" t="s">
        <v>154</v>
      </c>
      <c r="AK63" s="71" t="s">
        <v>155</v>
      </c>
    </row>
    <row r="64" spans="1:37">
      <c r="A64" s="80">
        <v>22</v>
      </c>
      <c r="B64" s="81" t="s">
        <v>222</v>
      </c>
      <c r="C64" s="82" t="s">
        <v>254</v>
      </c>
      <c r="D64" s="83" t="s">
        <v>255</v>
      </c>
      <c r="E64" s="84">
        <v>803.995</v>
      </c>
      <c r="F64" s="85" t="s">
        <v>178</v>
      </c>
      <c r="H64" s="86">
        <f>ROUND(E64*G64,2)</f>
        <v>0</v>
      </c>
      <c r="J64" s="86">
        <f>ROUND(E64*G64,2)</f>
        <v>0</v>
      </c>
      <c r="L64" s="87">
        <f>E64*K64</f>
        <v>0</v>
      </c>
      <c r="N64" s="84">
        <f>E64*M64</f>
        <v>0</v>
      </c>
      <c r="O64" s="85">
        <v>20</v>
      </c>
      <c r="P64" s="85" t="s">
        <v>151</v>
      </c>
      <c r="V64" s="88" t="s">
        <v>105</v>
      </c>
      <c r="W64" s="84">
        <v>176.87899999999999</v>
      </c>
      <c r="X64" s="134" t="s">
        <v>256</v>
      </c>
      <c r="Y64" s="134" t="s">
        <v>254</v>
      </c>
      <c r="Z64" s="82" t="s">
        <v>226</v>
      </c>
      <c r="AB64" s="85">
        <v>7</v>
      </c>
      <c r="AJ64" s="71" t="s">
        <v>154</v>
      </c>
      <c r="AK64" s="71" t="s">
        <v>155</v>
      </c>
    </row>
    <row r="65" spans="1:37" ht="20.399999999999999">
      <c r="D65" s="135" t="s">
        <v>257</v>
      </c>
      <c r="E65" s="136"/>
      <c r="F65" s="137"/>
      <c r="G65" s="138"/>
      <c r="H65" s="138"/>
      <c r="I65" s="138"/>
      <c r="J65" s="138"/>
      <c r="K65" s="139"/>
      <c r="L65" s="139"/>
      <c r="M65" s="136"/>
      <c r="N65" s="136"/>
      <c r="O65" s="137"/>
      <c r="P65" s="137"/>
      <c r="Q65" s="136"/>
      <c r="R65" s="136"/>
      <c r="S65" s="136"/>
      <c r="T65" s="140"/>
      <c r="U65" s="140"/>
      <c r="V65" s="140" t="s">
        <v>0</v>
      </c>
      <c r="W65" s="136"/>
      <c r="X65" s="141"/>
    </row>
    <row r="66" spans="1:37" ht="20.399999999999999">
      <c r="A66" s="80">
        <v>23</v>
      </c>
      <c r="B66" s="81" t="s">
        <v>184</v>
      </c>
      <c r="C66" s="82" t="s">
        <v>258</v>
      </c>
      <c r="D66" s="83" t="s">
        <v>259</v>
      </c>
      <c r="E66" s="84">
        <v>86.552000000000007</v>
      </c>
      <c r="F66" s="85" t="s">
        <v>178</v>
      </c>
      <c r="H66" s="86">
        <f>ROUND(E66*G66,2)</f>
        <v>0</v>
      </c>
      <c r="J66" s="86">
        <f>ROUND(E66*G66,2)</f>
        <v>0</v>
      </c>
      <c r="K66" s="87">
        <v>9.3900000000000008E-3</v>
      </c>
      <c r="L66" s="87">
        <f>E66*K66</f>
        <v>0.81272328000000016</v>
      </c>
      <c r="N66" s="84">
        <f>E66*M66</f>
        <v>0</v>
      </c>
      <c r="O66" s="85">
        <v>20</v>
      </c>
      <c r="P66" s="85" t="s">
        <v>151</v>
      </c>
      <c r="V66" s="88" t="s">
        <v>105</v>
      </c>
      <c r="W66" s="84">
        <v>118.922</v>
      </c>
      <c r="X66" s="134" t="s">
        <v>260</v>
      </c>
      <c r="Y66" s="134" t="s">
        <v>258</v>
      </c>
      <c r="Z66" s="82" t="s">
        <v>226</v>
      </c>
      <c r="AB66" s="85">
        <v>7</v>
      </c>
      <c r="AJ66" s="71" t="s">
        <v>154</v>
      </c>
      <c r="AK66" s="71" t="s">
        <v>155</v>
      </c>
    </row>
    <row r="67" spans="1:37">
      <c r="D67" s="135" t="s">
        <v>261</v>
      </c>
      <c r="E67" s="136"/>
      <c r="F67" s="137"/>
      <c r="G67" s="138"/>
      <c r="H67" s="138"/>
      <c r="I67" s="138"/>
      <c r="J67" s="138"/>
      <c r="K67" s="139"/>
      <c r="L67" s="139"/>
      <c r="M67" s="136"/>
      <c r="N67" s="136"/>
      <c r="O67" s="137"/>
      <c r="P67" s="137"/>
      <c r="Q67" s="136"/>
      <c r="R67" s="136"/>
      <c r="S67" s="136"/>
      <c r="T67" s="140"/>
      <c r="U67" s="140"/>
      <c r="V67" s="140" t="s">
        <v>0</v>
      </c>
      <c r="W67" s="136"/>
      <c r="X67" s="141"/>
    </row>
    <row r="68" spans="1:37" ht="20.399999999999999">
      <c r="A68" s="80">
        <v>24</v>
      </c>
      <c r="B68" s="81" t="s">
        <v>184</v>
      </c>
      <c r="C68" s="82" t="s">
        <v>262</v>
      </c>
      <c r="D68" s="83" t="s">
        <v>263</v>
      </c>
      <c r="E68" s="84">
        <v>3.16</v>
      </c>
      <c r="F68" s="85" t="s">
        <v>178</v>
      </c>
      <c r="H68" s="86">
        <f>ROUND(E68*G68,2)</f>
        <v>0</v>
      </c>
      <c r="J68" s="86">
        <f>ROUND(E68*G68,2)</f>
        <v>0</v>
      </c>
      <c r="K68" s="87">
        <v>9.3900000000000008E-3</v>
      </c>
      <c r="L68" s="87">
        <f>E68*K68</f>
        <v>2.9672400000000005E-2</v>
      </c>
      <c r="N68" s="84">
        <f>E68*M68</f>
        <v>0</v>
      </c>
      <c r="O68" s="85">
        <v>20</v>
      </c>
      <c r="P68" s="85" t="s">
        <v>151</v>
      </c>
      <c r="V68" s="88" t="s">
        <v>105</v>
      </c>
      <c r="W68" s="84">
        <v>4.3419999999999996</v>
      </c>
      <c r="X68" s="134" t="s">
        <v>260</v>
      </c>
      <c r="Y68" s="134" t="s">
        <v>262</v>
      </c>
      <c r="Z68" s="82" t="s">
        <v>226</v>
      </c>
      <c r="AB68" s="85">
        <v>7</v>
      </c>
      <c r="AJ68" s="71" t="s">
        <v>154</v>
      </c>
      <c r="AK68" s="71" t="s">
        <v>155</v>
      </c>
    </row>
    <row r="69" spans="1:37">
      <c r="D69" s="135" t="s">
        <v>264</v>
      </c>
      <c r="E69" s="136"/>
      <c r="F69" s="137"/>
      <c r="G69" s="138"/>
      <c r="H69" s="138"/>
      <c r="I69" s="138"/>
      <c r="J69" s="138"/>
      <c r="K69" s="139"/>
      <c r="L69" s="139"/>
      <c r="M69" s="136"/>
      <c r="N69" s="136"/>
      <c r="O69" s="137"/>
      <c r="P69" s="137"/>
      <c r="Q69" s="136"/>
      <c r="R69" s="136"/>
      <c r="S69" s="136"/>
      <c r="T69" s="140"/>
      <c r="U69" s="140"/>
      <c r="V69" s="140" t="s">
        <v>0</v>
      </c>
      <c r="W69" s="136"/>
      <c r="X69" s="141"/>
    </row>
    <row r="70" spans="1:37" ht="20.399999999999999">
      <c r="A70" s="80">
        <v>25</v>
      </c>
      <c r="B70" s="81" t="s">
        <v>184</v>
      </c>
      <c r="C70" s="82" t="s">
        <v>265</v>
      </c>
      <c r="D70" s="83" t="s">
        <v>266</v>
      </c>
      <c r="E70" s="84">
        <v>737.29</v>
      </c>
      <c r="F70" s="85" t="s">
        <v>178</v>
      </c>
      <c r="H70" s="86">
        <f>ROUND(E70*G70,2)</f>
        <v>0</v>
      </c>
      <c r="J70" s="86">
        <f>ROUND(E70*G70,2)</f>
        <v>0</v>
      </c>
      <c r="K70" s="87">
        <v>1.9779999999999999E-2</v>
      </c>
      <c r="L70" s="87">
        <f>E70*K70</f>
        <v>14.583596199999999</v>
      </c>
      <c r="N70" s="84">
        <f>E70*M70</f>
        <v>0</v>
      </c>
      <c r="O70" s="85">
        <v>20</v>
      </c>
      <c r="P70" s="85" t="s">
        <v>151</v>
      </c>
      <c r="V70" s="88" t="s">
        <v>105</v>
      </c>
      <c r="W70" s="84">
        <v>1073.4939999999999</v>
      </c>
      <c r="X70" s="134" t="s">
        <v>267</v>
      </c>
      <c r="Y70" s="134" t="s">
        <v>265</v>
      </c>
      <c r="Z70" s="82" t="s">
        <v>226</v>
      </c>
      <c r="AB70" s="85">
        <v>7</v>
      </c>
      <c r="AJ70" s="71" t="s">
        <v>154</v>
      </c>
      <c r="AK70" s="71" t="s">
        <v>155</v>
      </c>
    </row>
    <row r="71" spans="1:37" ht="20.399999999999999">
      <c r="D71" s="135" t="s">
        <v>268</v>
      </c>
      <c r="E71" s="136"/>
      <c r="F71" s="137"/>
      <c r="G71" s="138"/>
      <c r="H71" s="138"/>
      <c r="I71" s="138"/>
      <c r="J71" s="138"/>
      <c r="K71" s="139"/>
      <c r="L71" s="139"/>
      <c r="M71" s="136"/>
      <c r="N71" s="136"/>
      <c r="O71" s="137"/>
      <c r="P71" s="137"/>
      <c r="Q71" s="136"/>
      <c r="R71" s="136"/>
      <c r="S71" s="136"/>
      <c r="T71" s="140"/>
      <c r="U71" s="140"/>
      <c r="V71" s="140" t="s">
        <v>0</v>
      </c>
      <c r="W71" s="136"/>
      <c r="X71" s="141"/>
    </row>
    <row r="72" spans="1:37">
      <c r="D72" s="135" t="s">
        <v>269</v>
      </c>
      <c r="E72" s="136"/>
      <c r="F72" s="137"/>
      <c r="G72" s="138"/>
      <c r="H72" s="138"/>
      <c r="I72" s="138"/>
      <c r="J72" s="138"/>
      <c r="K72" s="139"/>
      <c r="L72" s="139"/>
      <c r="M72" s="136"/>
      <c r="N72" s="136"/>
      <c r="O72" s="137"/>
      <c r="P72" s="137"/>
      <c r="Q72" s="136"/>
      <c r="R72" s="136"/>
      <c r="S72" s="136"/>
      <c r="T72" s="140"/>
      <c r="U72" s="140"/>
      <c r="V72" s="140" t="s">
        <v>0</v>
      </c>
      <c r="W72" s="136"/>
      <c r="X72" s="141"/>
    </row>
    <row r="73" spans="1:37">
      <c r="D73" s="142" t="s">
        <v>270</v>
      </c>
      <c r="E73" s="143">
        <f>J73</f>
        <v>0</v>
      </c>
      <c r="H73" s="143">
        <f>SUM(H49:H72)</f>
        <v>0</v>
      </c>
      <c r="I73" s="143">
        <f>SUM(I49:I72)</f>
        <v>0</v>
      </c>
      <c r="J73" s="143">
        <f>SUM(J49:J72)</f>
        <v>0</v>
      </c>
      <c r="L73" s="144">
        <f>SUM(L49:L72)</f>
        <v>37.942193950000004</v>
      </c>
      <c r="N73" s="145">
        <f>SUM(N49:N72)</f>
        <v>0</v>
      </c>
      <c r="W73" s="84">
        <f>SUM(W49:W72)</f>
        <v>2051.5059999999999</v>
      </c>
    </row>
    <row r="75" spans="1:37">
      <c r="B75" s="82" t="s">
        <v>271</v>
      </c>
    </row>
    <row r="76" spans="1:37">
      <c r="A76" s="80">
        <v>26</v>
      </c>
      <c r="B76" s="81" t="s">
        <v>200</v>
      </c>
      <c r="C76" s="82" t="s">
        <v>272</v>
      </c>
      <c r="D76" s="83" t="s">
        <v>273</v>
      </c>
      <c r="E76" s="84">
        <v>227.06</v>
      </c>
      <c r="F76" s="85" t="s">
        <v>274</v>
      </c>
      <c r="H76" s="86">
        <f>ROUND(E76*G76,2)</f>
        <v>0</v>
      </c>
      <c r="J76" s="86">
        <f>ROUND(E76*G76,2)</f>
        <v>0</v>
      </c>
      <c r="K76" s="87">
        <v>0.10562000000000001</v>
      </c>
      <c r="L76" s="87">
        <f>E76*K76</f>
        <v>23.982077200000003</v>
      </c>
      <c r="N76" s="84">
        <f>E76*M76</f>
        <v>0</v>
      </c>
      <c r="O76" s="85">
        <v>20</v>
      </c>
      <c r="P76" s="85" t="s">
        <v>151</v>
      </c>
      <c r="V76" s="88" t="s">
        <v>105</v>
      </c>
      <c r="W76" s="84">
        <v>31.561</v>
      </c>
      <c r="X76" s="134" t="s">
        <v>275</v>
      </c>
      <c r="Y76" s="134" t="s">
        <v>272</v>
      </c>
      <c r="Z76" s="82" t="s">
        <v>276</v>
      </c>
      <c r="AB76" s="85">
        <v>7</v>
      </c>
      <c r="AJ76" s="71" t="s">
        <v>154</v>
      </c>
      <c r="AK76" s="71" t="s">
        <v>155</v>
      </c>
    </row>
    <row r="77" spans="1:37">
      <c r="D77" s="135" t="s">
        <v>277</v>
      </c>
      <c r="E77" s="136"/>
      <c r="F77" s="137"/>
      <c r="G77" s="138"/>
      <c r="H77" s="138"/>
      <c r="I77" s="138"/>
      <c r="J77" s="138"/>
      <c r="K77" s="139"/>
      <c r="L77" s="139"/>
      <c r="M77" s="136"/>
      <c r="N77" s="136"/>
      <c r="O77" s="137"/>
      <c r="P77" s="137"/>
      <c r="Q77" s="136"/>
      <c r="R77" s="136"/>
      <c r="S77" s="136"/>
      <c r="T77" s="140"/>
      <c r="U77" s="140"/>
      <c r="V77" s="140" t="s">
        <v>0</v>
      </c>
      <c r="W77" s="136"/>
      <c r="X77" s="141"/>
    </row>
    <row r="78" spans="1:37">
      <c r="A78" s="80">
        <v>27</v>
      </c>
      <c r="B78" s="81" t="s">
        <v>278</v>
      </c>
      <c r="C78" s="82" t="s">
        <v>279</v>
      </c>
      <c r="D78" s="83" t="s">
        <v>280</v>
      </c>
      <c r="E78" s="84">
        <v>231.601</v>
      </c>
      <c r="F78" s="85" t="s">
        <v>281</v>
      </c>
      <c r="I78" s="86">
        <f>ROUND(E78*G78,2)</f>
        <v>0</v>
      </c>
      <c r="J78" s="86">
        <f>ROUND(E78*G78,2)</f>
        <v>0</v>
      </c>
      <c r="K78" s="87">
        <v>0.06</v>
      </c>
      <c r="L78" s="87">
        <f>E78*K78</f>
        <v>13.89606</v>
      </c>
      <c r="N78" s="84">
        <f>E78*M78</f>
        <v>0</v>
      </c>
      <c r="O78" s="85">
        <v>20</v>
      </c>
      <c r="P78" s="85" t="s">
        <v>151</v>
      </c>
      <c r="V78" s="88" t="s">
        <v>97</v>
      </c>
      <c r="X78" s="134" t="s">
        <v>279</v>
      </c>
      <c r="Y78" s="134" t="s">
        <v>279</v>
      </c>
      <c r="Z78" s="82" t="s">
        <v>282</v>
      </c>
      <c r="AA78" s="82" t="s">
        <v>151</v>
      </c>
      <c r="AB78" s="85">
        <v>8</v>
      </c>
      <c r="AJ78" s="71" t="s">
        <v>283</v>
      </c>
      <c r="AK78" s="71" t="s">
        <v>155</v>
      </c>
    </row>
    <row r="79" spans="1:37">
      <c r="D79" s="135" t="s">
        <v>284</v>
      </c>
      <c r="E79" s="136"/>
      <c r="F79" s="137"/>
      <c r="G79" s="138"/>
      <c r="H79" s="138"/>
      <c r="I79" s="138"/>
      <c r="J79" s="138"/>
      <c r="K79" s="139"/>
      <c r="L79" s="139"/>
      <c r="M79" s="136"/>
      <c r="N79" s="136"/>
      <c r="O79" s="137"/>
      <c r="P79" s="137"/>
      <c r="Q79" s="136"/>
      <c r="R79" s="136"/>
      <c r="S79" s="136"/>
      <c r="T79" s="140"/>
      <c r="U79" s="140"/>
      <c r="V79" s="140" t="s">
        <v>0</v>
      </c>
      <c r="W79" s="136"/>
      <c r="X79" s="141"/>
    </row>
    <row r="80" spans="1:37">
      <c r="A80" s="80">
        <v>28</v>
      </c>
      <c r="B80" s="81" t="s">
        <v>200</v>
      </c>
      <c r="C80" s="82" t="s">
        <v>285</v>
      </c>
      <c r="D80" s="83" t="s">
        <v>286</v>
      </c>
      <c r="E80" s="84">
        <v>11.353</v>
      </c>
      <c r="F80" s="85" t="s">
        <v>150</v>
      </c>
      <c r="H80" s="86">
        <f>ROUND(E80*G80,2)</f>
        <v>0</v>
      </c>
      <c r="J80" s="86">
        <f>ROUND(E80*G80,2)</f>
        <v>0</v>
      </c>
      <c r="K80" s="87">
        <v>2.3628499999999999</v>
      </c>
      <c r="L80" s="87">
        <f>E80*K80</f>
        <v>26.825436049999997</v>
      </c>
      <c r="N80" s="84">
        <f>E80*M80</f>
        <v>0</v>
      </c>
      <c r="O80" s="85">
        <v>20</v>
      </c>
      <c r="P80" s="85" t="s">
        <v>151</v>
      </c>
      <c r="V80" s="88" t="s">
        <v>105</v>
      </c>
      <c r="W80" s="84">
        <v>16.370999999999999</v>
      </c>
      <c r="X80" s="134" t="s">
        <v>287</v>
      </c>
      <c r="Y80" s="134" t="s">
        <v>285</v>
      </c>
      <c r="Z80" s="82" t="s">
        <v>276</v>
      </c>
      <c r="AB80" s="85">
        <v>7</v>
      </c>
      <c r="AJ80" s="71" t="s">
        <v>154</v>
      </c>
      <c r="AK80" s="71" t="s">
        <v>155</v>
      </c>
    </row>
    <row r="81" spans="1:37">
      <c r="D81" s="135" t="s">
        <v>288</v>
      </c>
      <c r="E81" s="136"/>
      <c r="F81" s="137"/>
      <c r="G81" s="138"/>
      <c r="H81" s="138"/>
      <c r="I81" s="138"/>
      <c r="J81" s="138"/>
      <c r="K81" s="139"/>
      <c r="L81" s="139"/>
      <c r="M81" s="136"/>
      <c r="N81" s="136"/>
      <c r="O81" s="137"/>
      <c r="P81" s="137"/>
      <c r="Q81" s="136"/>
      <c r="R81" s="136"/>
      <c r="S81" s="136"/>
      <c r="T81" s="140"/>
      <c r="U81" s="140"/>
      <c r="V81" s="140" t="s">
        <v>0</v>
      </c>
      <c r="W81" s="136"/>
      <c r="X81" s="141"/>
    </row>
    <row r="82" spans="1:37">
      <c r="A82" s="80">
        <v>29</v>
      </c>
      <c r="B82" s="81" t="s">
        <v>289</v>
      </c>
      <c r="C82" s="82" t="s">
        <v>290</v>
      </c>
      <c r="D82" s="83" t="s">
        <v>291</v>
      </c>
      <c r="E82" s="84">
        <v>2277.5459999999998</v>
      </c>
      <c r="F82" s="85" t="s">
        <v>178</v>
      </c>
      <c r="H82" s="86">
        <f>ROUND(E82*G82,2)</f>
        <v>0</v>
      </c>
      <c r="J82" s="86">
        <f>ROUND(E82*G82,2)</f>
        <v>0</v>
      </c>
      <c r="L82" s="87">
        <f>E82*K82</f>
        <v>0</v>
      </c>
      <c r="N82" s="84">
        <f>E82*M82</f>
        <v>0</v>
      </c>
      <c r="O82" s="85">
        <v>20</v>
      </c>
      <c r="P82" s="85" t="s">
        <v>151</v>
      </c>
      <c r="V82" s="88" t="s">
        <v>105</v>
      </c>
      <c r="W82" s="84">
        <v>425.90100000000001</v>
      </c>
      <c r="X82" s="134" t="s">
        <v>292</v>
      </c>
      <c r="Y82" s="134" t="s">
        <v>290</v>
      </c>
      <c r="Z82" s="82" t="s">
        <v>293</v>
      </c>
      <c r="AB82" s="85">
        <v>7</v>
      </c>
      <c r="AJ82" s="71" t="s">
        <v>154</v>
      </c>
      <c r="AK82" s="71" t="s">
        <v>155</v>
      </c>
    </row>
    <row r="83" spans="1:37">
      <c r="D83" s="135" t="s">
        <v>294</v>
      </c>
      <c r="E83" s="136"/>
      <c r="F83" s="137"/>
      <c r="G83" s="138"/>
      <c r="H83" s="138"/>
      <c r="I83" s="138"/>
      <c r="J83" s="138"/>
      <c r="K83" s="139"/>
      <c r="L83" s="139"/>
      <c r="M83" s="136"/>
      <c r="N83" s="136"/>
      <c r="O83" s="137"/>
      <c r="P83" s="137"/>
      <c r="Q83" s="136"/>
      <c r="R83" s="136"/>
      <c r="S83" s="136"/>
      <c r="T83" s="140"/>
      <c r="U83" s="140"/>
      <c r="V83" s="140" t="s">
        <v>0</v>
      </c>
      <c r="W83" s="136"/>
      <c r="X83" s="141"/>
    </row>
    <row r="84" spans="1:37">
      <c r="D84" s="135" t="s">
        <v>295</v>
      </c>
      <c r="E84" s="136"/>
      <c r="F84" s="137"/>
      <c r="G84" s="138"/>
      <c r="H84" s="138"/>
      <c r="I84" s="138"/>
      <c r="J84" s="138"/>
      <c r="K84" s="139"/>
      <c r="L84" s="139"/>
      <c r="M84" s="136"/>
      <c r="N84" s="136"/>
      <c r="O84" s="137"/>
      <c r="P84" s="137"/>
      <c r="Q84" s="136"/>
      <c r="R84" s="136"/>
      <c r="S84" s="136"/>
      <c r="T84" s="140"/>
      <c r="U84" s="140"/>
      <c r="V84" s="140" t="s">
        <v>0</v>
      </c>
      <c r="W84" s="136"/>
      <c r="X84" s="141"/>
    </row>
    <row r="85" spans="1:37">
      <c r="A85" s="80">
        <v>30</v>
      </c>
      <c r="B85" s="81" t="s">
        <v>289</v>
      </c>
      <c r="C85" s="82" t="s">
        <v>296</v>
      </c>
      <c r="D85" s="83" t="s">
        <v>297</v>
      </c>
      <c r="E85" s="84">
        <v>2277.5459999999998</v>
      </c>
      <c r="F85" s="85" t="s">
        <v>178</v>
      </c>
      <c r="H85" s="86">
        <f>ROUND(E85*G85,2)</f>
        <v>0</v>
      </c>
      <c r="J85" s="86">
        <f>ROUND(E85*G85,2)</f>
        <v>0</v>
      </c>
      <c r="K85" s="87">
        <v>6.9999999999999999E-4</v>
      </c>
      <c r="L85" s="87">
        <f>E85*K85</f>
        <v>1.5942821999999999</v>
      </c>
      <c r="N85" s="84">
        <f>E85*M85</f>
        <v>0</v>
      </c>
      <c r="O85" s="85">
        <v>20</v>
      </c>
      <c r="P85" s="85" t="s">
        <v>151</v>
      </c>
      <c r="V85" s="88" t="s">
        <v>105</v>
      </c>
      <c r="W85" s="84">
        <v>13.664999999999999</v>
      </c>
      <c r="X85" s="134" t="s">
        <v>298</v>
      </c>
      <c r="Y85" s="134" t="s">
        <v>296</v>
      </c>
      <c r="Z85" s="82" t="s">
        <v>293</v>
      </c>
      <c r="AB85" s="85">
        <v>7</v>
      </c>
      <c r="AJ85" s="71" t="s">
        <v>154</v>
      </c>
      <c r="AK85" s="71" t="s">
        <v>155</v>
      </c>
    </row>
    <row r="86" spans="1:37">
      <c r="A86" s="80">
        <v>31</v>
      </c>
      <c r="B86" s="81" t="s">
        <v>289</v>
      </c>
      <c r="C86" s="82" t="s">
        <v>299</v>
      </c>
      <c r="D86" s="83" t="s">
        <v>300</v>
      </c>
      <c r="E86" s="84">
        <v>2277.5459999999998</v>
      </c>
      <c r="F86" s="85" t="s">
        <v>178</v>
      </c>
      <c r="H86" s="86">
        <f>ROUND(E86*G86,2)</f>
        <v>0</v>
      </c>
      <c r="J86" s="86">
        <f>ROUND(E86*G86,2)</f>
        <v>0</v>
      </c>
      <c r="L86" s="87">
        <f>E86*K86</f>
        <v>0</v>
      </c>
      <c r="N86" s="84">
        <f>E86*M86</f>
        <v>0</v>
      </c>
      <c r="O86" s="85">
        <v>20</v>
      </c>
      <c r="P86" s="85" t="s">
        <v>151</v>
      </c>
      <c r="V86" s="88" t="s">
        <v>105</v>
      </c>
      <c r="W86" s="84">
        <v>243.697</v>
      </c>
      <c r="X86" s="134" t="s">
        <v>301</v>
      </c>
      <c r="Y86" s="134" t="s">
        <v>299</v>
      </c>
      <c r="Z86" s="82" t="s">
        <v>293</v>
      </c>
      <c r="AB86" s="85">
        <v>7</v>
      </c>
      <c r="AJ86" s="71" t="s">
        <v>154</v>
      </c>
      <c r="AK86" s="71" t="s">
        <v>155</v>
      </c>
    </row>
    <row r="87" spans="1:37">
      <c r="A87" s="80">
        <v>32</v>
      </c>
      <c r="B87" s="81" t="s">
        <v>289</v>
      </c>
      <c r="C87" s="82" t="s">
        <v>302</v>
      </c>
      <c r="D87" s="83" t="s">
        <v>303</v>
      </c>
      <c r="E87" s="84">
        <v>3281.4</v>
      </c>
      <c r="F87" s="85" t="s">
        <v>178</v>
      </c>
      <c r="H87" s="86">
        <f>ROUND(E87*G87,2)</f>
        <v>0</v>
      </c>
      <c r="J87" s="86">
        <f>ROUND(E87*G87,2)</f>
        <v>0</v>
      </c>
      <c r="K87" s="87">
        <v>5.8799999999999998E-3</v>
      </c>
      <c r="L87" s="87">
        <f>E87*K87</f>
        <v>19.294632</v>
      </c>
      <c r="N87" s="84">
        <f>E87*M87</f>
        <v>0</v>
      </c>
      <c r="O87" s="85">
        <v>20</v>
      </c>
      <c r="P87" s="85" t="s">
        <v>151</v>
      </c>
      <c r="V87" s="88" t="s">
        <v>105</v>
      </c>
      <c r="W87" s="84">
        <v>1109.1130000000001</v>
      </c>
      <c r="X87" s="134" t="s">
        <v>304</v>
      </c>
      <c r="Y87" s="134" t="s">
        <v>302</v>
      </c>
      <c r="Z87" s="82" t="s">
        <v>293</v>
      </c>
      <c r="AB87" s="85">
        <v>7</v>
      </c>
      <c r="AJ87" s="71" t="s">
        <v>154</v>
      </c>
      <c r="AK87" s="71" t="s">
        <v>155</v>
      </c>
    </row>
    <row r="88" spans="1:37">
      <c r="A88" s="80">
        <v>33</v>
      </c>
      <c r="B88" s="81" t="s">
        <v>305</v>
      </c>
      <c r="C88" s="82" t="s">
        <v>306</v>
      </c>
      <c r="D88" s="83" t="s">
        <v>307</v>
      </c>
      <c r="E88" s="84">
        <v>110</v>
      </c>
      <c r="F88" s="85" t="s">
        <v>281</v>
      </c>
      <c r="H88" s="86">
        <f>ROUND(E88*G88,2)</f>
        <v>0</v>
      </c>
      <c r="J88" s="86">
        <f>ROUND(E88*G88,2)</f>
        <v>0</v>
      </c>
      <c r="L88" s="87">
        <f>E88*K88</f>
        <v>0</v>
      </c>
      <c r="N88" s="84">
        <f>E88*M88</f>
        <v>0</v>
      </c>
      <c r="O88" s="85">
        <v>20</v>
      </c>
      <c r="P88" s="85" t="s">
        <v>151</v>
      </c>
      <c r="V88" s="88" t="s">
        <v>105</v>
      </c>
      <c r="W88" s="84">
        <v>5.83</v>
      </c>
      <c r="X88" s="134" t="s">
        <v>308</v>
      </c>
      <c r="Y88" s="134" t="s">
        <v>306</v>
      </c>
      <c r="Z88" s="82" t="s">
        <v>309</v>
      </c>
      <c r="AB88" s="85">
        <v>7</v>
      </c>
      <c r="AJ88" s="71" t="s">
        <v>154</v>
      </c>
      <c r="AK88" s="71" t="s">
        <v>155</v>
      </c>
    </row>
    <row r="89" spans="1:37">
      <c r="D89" s="135" t="s">
        <v>310</v>
      </c>
      <c r="E89" s="136"/>
      <c r="F89" s="137"/>
      <c r="G89" s="138"/>
      <c r="H89" s="138"/>
      <c r="I89" s="138"/>
      <c r="J89" s="138"/>
      <c r="K89" s="139"/>
      <c r="L89" s="139"/>
      <c r="M89" s="136"/>
      <c r="N89" s="136"/>
      <c r="O89" s="137"/>
      <c r="P89" s="137"/>
      <c r="Q89" s="136"/>
      <c r="R89" s="136"/>
      <c r="S89" s="136"/>
      <c r="T89" s="140"/>
      <c r="U89" s="140"/>
      <c r="V89" s="140" t="s">
        <v>0</v>
      </c>
      <c r="W89" s="136"/>
      <c r="X89" s="141"/>
    </row>
    <row r="90" spans="1:37">
      <c r="A90" s="80">
        <v>34</v>
      </c>
      <c r="B90" s="81" t="s">
        <v>305</v>
      </c>
      <c r="C90" s="82" t="s">
        <v>311</v>
      </c>
      <c r="D90" s="83" t="s">
        <v>312</v>
      </c>
      <c r="E90" s="84">
        <v>110</v>
      </c>
      <c r="F90" s="85" t="s">
        <v>281</v>
      </c>
      <c r="H90" s="86">
        <f>ROUND(E90*G90,2)</f>
        <v>0</v>
      </c>
      <c r="J90" s="86">
        <f>ROUND(E90*G90,2)</f>
        <v>0</v>
      </c>
      <c r="L90" s="87">
        <f>E90*K90</f>
        <v>0</v>
      </c>
      <c r="N90" s="84">
        <f>E90*M90</f>
        <v>0</v>
      </c>
      <c r="O90" s="85">
        <v>20</v>
      </c>
      <c r="P90" s="85" t="s">
        <v>151</v>
      </c>
      <c r="V90" s="88" t="s">
        <v>105</v>
      </c>
      <c r="W90" s="84">
        <v>8.69</v>
      </c>
      <c r="X90" s="134" t="s">
        <v>313</v>
      </c>
      <c r="Y90" s="134" t="s">
        <v>311</v>
      </c>
      <c r="Z90" s="82" t="s">
        <v>309</v>
      </c>
      <c r="AB90" s="85">
        <v>7</v>
      </c>
      <c r="AJ90" s="71" t="s">
        <v>154</v>
      </c>
      <c r="AK90" s="71" t="s">
        <v>155</v>
      </c>
    </row>
    <row r="91" spans="1:37">
      <c r="D91" s="135" t="s">
        <v>310</v>
      </c>
      <c r="E91" s="136"/>
      <c r="F91" s="137"/>
      <c r="G91" s="138"/>
      <c r="H91" s="138"/>
      <c r="I91" s="138"/>
      <c r="J91" s="138"/>
      <c r="K91" s="139"/>
      <c r="L91" s="139"/>
      <c r="M91" s="136"/>
      <c r="N91" s="136"/>
      <c r="O91" s="137"/>
      <c r="P91" s="137"/>
      <c r="Q91" s="136"/>
      <c r="R91" s="136"/>
      <c r="S91" s="136"/>
      <c r="T91" s="140"/>
      <c r="U91" s="140"/>
      <c r="V91" s="140" t="s">
        <v>0</v>
      </c>
      <c r="W91" s="136"/>
      <c r="X91" s="141"/>
    </row>
    <row r="92" spans="1:37">
      <c r="A92" s="80">
        <v>35</v>
      </c>
      <c r="B92" s="81" t="s">
        <v>305</v>
      </c>
      <c r="C92" s="82" t="s">
        <v>314</v>
      </c>
      <c r="D92" s="83" t="s">
        <v>315</v>
      </c>
      <c r="E92" s="84">
        <v>2</v>
      </c>
      <c r="F92" s="85" t="s">
        <v>281</v>
      </c>
      <c r="H92" s="86">
        <f>ROUND(E92*G92,2)</f>
        <v>0</v>
      </c>
      <c r="J92" s="86">
        <f>ROUND(E92*G92,2)</f>
        <v>0</v>
      </c>
      <c r="L92" s="87">
        <f>E92*K92</f>
        <v>0</v>
      </c>
      <c r="N92" s="84">
        <f>E92*M92</f>
        <v>0</v>
      </c>
      <c r="O92" s="85">
        <v>20</v>
      </c>
      <c r="P92" s="85" t="s">
        <v>151</v>
      </c>
      <c r="V92" s="88" t="s">
        <v>105</v>
      </c>
      <c r="W92" s="84">
        <v>0.246</v>
      </c>
      <c r="X92" s="134" t="s">
        <v>316</v>
      </c>
      <c r="Y92" s="134" t="s">
        <v>314</v>
      </c>
      <c r="Z92" s="82" t="s">
        <v>309</v>
      </c>
      <c r="AB92" s="85">
        <v>7</v>
      </c>
      <c r="AJ92" s="71" t="s">
        <v>154</v>
      </c>
      <c r="AK92" s="71" t="s">
        <v>155</v>
      </c>
    </row>
    <row r="93" spans="1:37">
      <c r="A93" s="80">
        <v>36</v>
      </c>
      <c r="B93" s="81" t="s">
        <v>305</v>
      </c>
      <c r="C93" s="82" t="s">
        <v>317</v>
      </c>
      <c r="D93" s="83" t="s">
        <v>318</v>
      </c>
      <c r="E93" s="84">
        <v>316.8</v>
      </c>
      <c r="F93" s="85" t="s">
        <v>178</v>
      </c>
      <c r="H93" s="86">
        <f>ROUND(E93*G93,2)</f>
        <v>0</v>
      </c>
      <c r="J93" s="86">
        <f>ROUND(E93*G93,2)</f>
        <v>0</v>
      </c>
      <c r="K93" s="87">
        <v>7.1000000000000002E-4</v>
      </c>
      <c r="L93" s="87">
        <f>E93*K93</f>
        <v>0.22492800000000002</v>
      </c>
      <c r="M93" s="84">
        <v>5.2999999999999999E-2</v>
      </c>
      <c r="N93" s="84">
        <f>E93*M93</f>
        <v>16.790400000000002</v>
      </c>
      <c r="O93" s="85">
        <v>20</v>
      </c>
      <c r="P93" s="85" t="s">
        <v>151</v>
      </c>
      <c r="V93" s="88" t="s">
        <v>105</v>
      </c>
      <c r="W93" s="84">
        <v>185.64500000000001</v>
      </c>
      <c r="X93" s="134" t="s">
        <v>319</v>
      </c>
      <c r="Y93" s="134" t="s">
        <v>317</v>
      </c>
      <c r="Z93" s="82" t="s">
        <v>309</v>
      </c>
      <c r="AB93" s="85">
        <v>7</v>
      </c>
      <c r="AJ93" s="71" t="s">
        <v>154</v>
      </c>
      <c r="AK93" s="71" t="s">
        <v>155</v>
      </c>
    </row>
    <row r="94" spans="1:37">
      <c r="D94" s="135" t="s">
        <v>320</v>
      </c>
      <c r="E94" s="136"/>
      <c r="F94" s="137"/>
      <c r="G94" s="138"/>
      <c r="H94" s="138"/>
      <c r="I94" s="138"/>
      <c r="J94" s="138"/>
      <c r="K94" s="139"/>
      <c r="L94" s="139"/>
      <c r="M94" s="136"/>
      <c r="N94" s="136"/>
      <c r="O94" s="137"/>
      <c r="P94" s="137"/>
      <c r="Q94" s="136"/>
      <c r="R94" s="136"/>
      <c r="S94" s="136"/>
      <c r="T94" s="140"/>
      <c r="U94" s="140"/>
      <c r="V94" s="140" t="s">
        <v>0</v>
      </c>
      <c r="W94" s="136"/>
      <c r="X94" s="141"/>
    </row>
    <row r="95" spans="1:37">
      <c r="A95" s="80">
        <v>37</v>
      </c>
      <c r="B95" s="81" t="s">
        <v>305</v>
      </c>
      <c r="C95" s="82" t="s">
        <v>321</v>
      </c>
      <c r="D95" s="83" t="s">
        <v>322</v>
      </c>
      <c r="E95" s="84">
        <v>10.8</v>
      </c>
      <c r="F95" s="85" t="s">
        <v>178</v>
      </c>
      <c r="H95" s="86">
        <f>ROUND(E95*G95,2)</f>
        <v>0</v>
      </c>
      <c r="J95" s="86">
        <f>ROUND(E95*G95,2)</f>
        <v>0</v>
      </c>
      <c r="K95" s="87">
        <v>1.0300000000000001E-3</v>
      </c>
      <c r="L95" s="87">
        <f>E95*K95</f>
        <v>1.1124000000000002E-2</v>
      </c>
      <c r="M95" s="84">
        <v>6.3E-2</v>
      </c>
      <c r="N95" s="84">
        <f>E95*M95</f>
        <v>0.6804</v>
      </c>
      <c r="O95" s="85">
        <v>20</v>
      </c>
      <c r="P95" s="85" t="s">
        <v>151</v>
      </c>
      <c r="V95" s="88" t="s">
        <v>105</v>
      </c>
      <c r="W95" s="84">
        <v>6.923</v>
      </c>
      <c r="X95" s="134" t="s">
        <v>323</v>
      </c>
      <c r="Y95" s="134" t="s">
        <v>321</v>
      </c>
      <c r="Z95" s="82" t="s">
        <v>309</v>
      </c>
      <c r="AB95" s="85">
        <v>7</v>
      </c>
      <c r="AJ95" s="71" t="s">
        <v>154</v>
      </c>
      <c r="AK95" s="71" t="s">
        <v>155</v>
      </c>
    </row>
    <row r="96" spans="1:37">
      <c r="D96" s="135" t="s">
        <v>324</v>
      </c>
      <c r="E96" s="136"/>
      <c r="F96" s="137"/>
      <c r="G96" s="138"/>
      <c r="H96" s="138"/>
      <c r="I96" s="138"/>
      <c r="J96" s="138"/>
      <c r="K96" s="139"/>
      <c r="L96" s="139"/>
      <c r="M96" s="136"/>
      <c r="N96" s="136"/>
      <c r="O96" s="137"/>
      <c r="P96" s="137"/>
      <c r="Q96" s="136"/>
      <c r="R96" s="136"/>
      <c r="S96" s="136"/>
      <c r="T96" s="140"/>
      <c r="U96" s="140"/>
      <c r="V96" s="140" t="s">
        <v>0</v>
      </c>
      <c r="W96" s="136"/>
      <c r="X96" s="141"/>
    </row>
    <row r="97" spans="1:37">
      <c r="A97" s="80">
        <v>38</v>
      </c>
      <c r="B97" s="81" t="s">
        <v>305</v>
      </c>
      <c r="C97" s="82" t="s">
        <v>325</v>
      </c>
      <c r="D97" s="83" t="s">
        <v>326</v>
      </c>
      <c r="E97" s="84">
        <v>33.299999999999997</v>
      </c>
      <c r="F97" s="85" t="s">
        <v>178</v>
      </c>
      <c r="H97" s="86">
        <f>ROUND(E97*G97,2)</f>
        <v>0</v>
      </c>
      <c r="J97" s="86">
        <f>ROUND(E97*G97,2)</f>
        <v>0</v>
      </c>
      <c r="K97" s="87">
        <v>5.6999999999999998E-4</v>
      </c>
      <c r="L97" s="87">
        <f>E97*K97</f>
        <v>1.8980999999999998E-2</v>
      </c>
      <c r="M97" s="84">
        <v>6.6000000000000003E-2</v>
      </c>
      <c r="N97" s="84">
        <f>E97*M97</f>
        <v>2.1978</v>
      </c>
      <c r="O97" s="85">
        <v>20</v>
      </c>
      <c r="P97" s="85" t="s">
        <v>151</v>
      </c>
      <c r="V97" s="88" t="s">
        <v>105</v>
      </c>
      <c r="W97" s="84">
        <v>10.323</v>
      </c>
      <c r="X97" s="134" t="s">
        <v>327</v>
      </c>
      <c r="Y97" s="134" t="s">
        <v>325</v>
      </c>
      <c r="Z97" s="82" t="s">
        <v>309</v>
      </c>
      <c r="AB97" s="85">
        <v>7</v>
      </c>
      <c r="AJ97" s="71" t="s">
        <v>154</v>
      </c>
      <c r="AK97" s="71" t="s">
        <v>155</v>
      </c>
    </row>
    <row r="98" spans="1:37">
      <c r="D98" s="135" t="s">
        <v>328</v>
      </c>
      <c r="E98" s="136"/>
      <c r="F98" s="137"/>
      <c r="G98" s="138"/>
      <c r="H98" s="138"/>
      <c r="I98" s="138"/>
      <c r="J98" s="138"/>
      <c r="K98" s="139"/>
      <c r="L98" s="139"/>
      <c r="M98" s="136"/>
      <c r="N98" s="136"/>
      <c r="O98" s="137"/>
      <c r="P98" s="137"/>
      <c r="Q98" s="136"/>
      <c r="R98" s="136"/>
      <c r="S98" s="136"/>
      <c r="T98" s="140"/>
      <c r="U98" s="140"/>
      <c r="V98" s="140" t="s">
        <v>0</v>
      </c>
      <c r="W98" s="136"/>
      <c r="X98" s="141"/>
    </row>
    <row r="99" spans="1:37">
      <c r="A99" s="80">
        <v>39</v>
      </c>
      <c r="B99" s="81" t="s">
        <v>305</v>
      </c>
      <c r="C99" s="82" t="s">
        <v>329</v>
      </c>
      <c r="D99" s="83" t="s">
        <v>330</v>
      </c>
      <c r="E99" s="84">
        <v>210</v>
      </c>
      <c r="F99" s="85" t="s">
        <v>281</v>
      </c>
      <c r="H99" s="86">
        <f>ROUND(E99*G99,2)</f>
        <v>0</v>
      </c>
      <c r="J99" s="86">
        <f>ROUND(E99*G99,2)</f>
        <v>0</v>
      </c>
      <c r="K99" s="87">
        <v>5.5999999999999995E-4</v>
      </c>
      <c r="L99" s="87">
        <f>E99*K99</f>
        <v>0.1176</v>
      </c>
      <c r="M99" s="84">
        <v>3.1E-2</v>
      </c>
      <c r="N99" s="84">
        <f>E99*M99</f>
        <v>6.51</v>
      </c>
      <c r="O99" s="85">
        <v>20</v>
      </c>
      <c r="P99" s="85" t="s">
        <v>151</v>
      </c>
      <c r="V99" s="88" t="s">
        <v>105</v>
      </c>
      <c r="W99" s="84">
        <v>89.88</v>
      </c>
      <c r="X99" s="134" t="s">
        <v>331</v>
      </c>
      <c r="Y99" s="134" t="s">
        <v>329</v>
      </c>
      <c r="Z99" s="82" t="s">
        <v>309</v>
      </c>
      <c r="AB99" s="85">
        <v>7</v>
      </c>
      <c r="AJ99" s="71" t="s">
        <v>154</v>
      </c>
      <c r="AK99" s="71" t="s">
        <v>155</v>
      </c>
    </row>
    <row r="100" spans="1:37">
      <c r="D100" s="135" t="s">
        <v>332</v>
      </c>
      <c r="E100" s="136"/>
      <c r="F100" s="137"/>
      <c r="G100" s="138"/>
      <c r="H100" s="138"/>
      <c r="I100" s="138"/>
      <c r="J100" s="138"/>
      <c r="K100" s="139"/>
      <c r="L100" s="139"/>
      <c r="M100" s="136"/>
      <c r="N100" s="136"/>
      <c r="O100" s="137"/>
      <c r="P100" s="137"/>
      <c r="Q100" s="136"/>
      <c r="R100" s="136"/>
      <c r="S100" s="136"/>
      <c r="T100" s="140"/>
      <c r="U100" s="140"/>
      <c r="V100" s="140" t="s">
        <v>0</v>
      </c>
      <c r="W100" s="136"/>
      <c r="X100" s="141"/>
    </row>
    <row r="101" spans="1:37">
      <c r="A101" s="80">
        <v>40</v>
      </c>
      <c r="B101" s="81" t="s">
        <v>305</v>
      </c>
      <c r="C101" s="82" t="s">
        <v>333</v>
      </c>
      <c r="D101" s="83" t="s">
        <v>334</v>
      </c>
      <c r="E101" s="84">
        <v>1123.95</v>
      </c>
      <c r="F101" s="85" t="s">
        <v>178</v>
      </c>
      <c r="H101" s="86">
        <f>ROUND(E101*G101,2)</f>
        <v>0</v>
      </c>
      <c r="J101" s="86">
        <f>ROUND(E101*G101,2)</f>
        <v>0</v>
      </c>
      <c r="K101" s="87">
        <v>5.0000000000000001E-4</v>
      </c>
      <c r="L101" s="87">
        <f>E101*K101</f>
        <v>0.561975</v>
      </c>
      <c r="M101" s="84">
        <v>1.9E-2</v>
      </c>
      <c r="N101" s="84">
        <f>E101*M101</f>
        <v>21.355050000000002</v>
      </c>
      <c r="O101" s="85">
        <v>20</v>
      </c>
      <c r="P101" s="85" t="s">
        <v>151</v>
      </c>
      <c r="V101" s="88" t="s">
        <v>105</v>
      </c>
      <c r="W101" s="84">
        <v>340.55700000000002</v>
      </c>
      <c r="X101" s="134" t="s">
        <v>335</v>
      </c>
      <c r="Y101" s="134" t="s">
        <v>333</v>
      </c>
      <c r="Z101" s="82" t="s">
        <v>309</v>
      </c>
      <c r="AB101" s="85">
        <v>7</v>
      </c>
      <c r="AJ101" s="71" t="s">
        <v>154</v>
      </c>
      <c r="AK101" s="71" t="s">
        <v>155</v>
      </c>
    </row>
    <row r="102" spans="1:37">
      <c r="D102" s="135" t="s">
        <v>336</v>
      </c>
      <c r="E102" s="136"/>
      <c r="F102" s="137"/>
      <c r="G102" s="138"/>
      <c r="H102" s="138"/>
      <c r="I102" s="138"/>
      <c r="J102" s="138"/>
      <c r="K102" s="139"/>
      <c r="L102" s="139"/>
      <c r="M102" s="136"/>
      <c r="N102" s="136"/>
      <c r="O102" s="137"/>
      <c r="P102" s="137"/>
      <c r="Q102" s="136"/>
      <c r="R102" s="136"/>
      <c r="S102" s="136"/>
      <c r="T102" s="140"/>
      <c r="U102" s="140"/>
      <c r="V102" s="140" t="s">
        <v>0</v>
      </c>
      <c r="W102" s="136"/>
      <c r="X102" s="141"/>
    </row>
    <row r="103" spans="1:37">
      <c r="A103" s="80">
        <v>41</v>
      </c>
      <c r="B103" s="81" t="s">
        <v>305</v>
      </c>
      <c r="C103" s="82" t="s">
        <v>337</v>
      </c>
      <c r="D103" s="83" t="s">
        <v>338</v>
      </c>
      <c r="E103" s="84">
        <v>40.372999999999998</v>
      </c>
      <c r="F103" s="85" t="s">
        <v>178</v>
      </c>
      <c r="H103" s="86">
        <f>ROUND(E103*G103,2)</f>
        <v>0</v>
      </c>
      <c r="J103" s="86">
        <f>ROUND(E103*G103,2)</f>
        <v>0</v>
      </c>
      <c r="L103" s="87">
        <f>E103*K103</f>
        <v>0</v>
      </c>
      <c r="M103" s="84">
        <v>5.8999999999999997E-2</v>
      </c>
      <c r="N103" s="84">
        <f>E103*M103</f>
        <v>2.3820069999999998</v>
      </c>
      <c r="O103" s="85">
        <v>20</v>
      </c>
      <c r="P103" s="85" t="s">
        <v>151</v>
      </c>
      <c r="V103" s="88" t="s">
        <v>105</v>
      </c>
      <c r="W103" s="84">
        <v>9.6489999999999991</v>
      </c>
      <c r="X103" s="134" t="s">
        <v>339</v>
      </c>
      <c r="Y103" s="134" t="s">
        <v>337</v>
      </c>
      <c r="Z103" s="82" t="s">
        <v>309</v>
      </c>
      <c r="AB103" s="85">
        <v>7</v>
      </c>
      <c r="AJ103" s="71" t="s">
        <v>154</v>
      </c>
      <c r="AK103" s="71" t="s">
        <v>155</v>
      </c>
    </row>
    <row r="104" spans="1:37">
      <c r="D104" s="135" t="s">
        <v>340</v>
      </c>
      <c r="E104" s="136"/>
      <c r="F104" s="137"/>
      <c r="G104" s="138"/>
      <c r="H104" s="138"/>
      <c r="I104" s="138"/>
      <c r="J104" s="138"/>
      <c r="K104" s="139"/>
      <c r="L104" s="139"/>
      <c r="M104" s="136"/>
      <c r="N104" s="136"/>
      <c r="O104" s="137"/>
      <c r="P104" s="137"/>
      <c r="Q104" s="136"/>
      <c r="R104" s="136"/>
      <c r="S104" s="136"/>
      <c r="T104" s="140"/>
      <c r="U104" s="140"/>
      <c r="V104" s="140" t="s">
        <v>0</v>
      </c>
      <c r="W104" s="136"/>
      <c r="X104" s="141"/>
    </row>
    <row r="105" spans="1:37">
      <c r="A105" s="80">
        <v>42</v>
      </c>
      <c r="B105" s="81" t="s">
        <v>305</v>
      </c>
      <c r="C105" s="82" t="s">
        <v>341</v>
      </c>
      <c r="D105" s="83" t="s">
        <v>342</v>
      </c>
      <c r="E105" s="84">
        <v>131.71199999999999</v>
      </c>
      <c r="F105" s="85" t="s">
        <v>178</v>
      </c>
      <c r="H105" s="86">
        <f>ROUND(E105*G105,2)</f>
        <v>0</v>
      </c>
      <c r="J105" s="86">
        <f>ROUND(E105*G105,2)</f>
        <v>0</v>
      </c>
      <c r="L105" s="87">
        <f>E105*K105</f>
        <v>0</v>
      </c>
      <c r="M105" s="84">
        <v>8.8999999999999996E-2</v>
      </c>
      <c r="N105" s="84">
        <f>E105*M105</f>
        <v>11.722367999999998</v>
      </c>
      <c r="O105" s="85">
        <v>20</v>
      </c>
      <c r="P105" s="85" t="s">
        <v>151</v>
      </c>
      <c r="V105" s="88" t="s">
        <v>105</v>
      </c>
      <c r="W105" s="84">
        <v>130.131</v>
      </c>
      <c r="X105" s="134" t="s">
        <v>343</v>
      </c>
      <c r="Y105" s="134" t="s">
        <v>341</v>
      </c>
      <c r="Z105" s="82" t="s">
        <v>309</v>
      </c>
      <c r="AB105" s="85">
        <v>7</v>
      </c>
      <c r="AJ105" s="71" t="s">
        <v>154</v>
      </c>
      <c r="AK105" s="71" t="s">
        <v>155</v>
      </c>
    </row>
    <row r="106" spans="1:37">
      <c r="D106" s="135" t="s">
        <v>344</v>
      </c>
      <c r="E106" s="136"/>
      <c r="F106" s="137"/>
      <c r="G106" s="138"/>
      <c r="H106" s="138"/>
      <c r="I106" s="138"/>
      <c r="J106" s="138"/>
      <c r="K106" s="139"/>
      <c r="L106" s="139"/>
      <c r="M106" s="136"/>
      <c r="N106" s="136"/>
      <c r="O106" s="137"/>
      <c r="P106" s="137"/>
      <c r="Q106" s="136"/>
      <c r="R106" s="136"/>
      <c r="S106" s="136"/>
      <c r="T106" s="140"/>
      <c r="U106" s="140"/>
      <c r="V106" s="140" t="s">
        <v>0</v>
      </c>
      <c r="W106" s="136"/>
      <c r="X106" s="141"/>
    </row>
    <row r="107" spans="1:37">
      <c r="A107" s="80">
        <v>43</v>
      </c>
      <c r="B107" s="81" t="s">
        <v>305</v>
      </c>
      <c r="C107" s="82" t="s">
        <v>345</v>
      </c>
      <c r="D107" s="83" t="s">
        <v>346</v>
      </c>
      <c r="E107" s="84">
        <v>89.231999999999999</v>
      </c>
      <c r="F107" s="85" t="s">
        <v>347</v>
      </c>
      <c r="H107" s="86">
        <f>ROUND(E107*G107,2)</f>
        <v>0</v>
      </c>
      <c r="J107" s="86">
        <f>ROUND(E107*G107,2)</f>
        <v>0</v>
      </c>
      <c r="L107" s="87">
        <f>E107*K107</f>
        <v>0</v>
      </c>
      <c r="N107" s="84">
        <f>E107*M107</f>
        <v>0</v>
      </c>
      <c r="O107" s="85">
        <v>20</v>
      </c>
      <c r="P107" s="85" t="s">
        <v>151</v>
      </c>
      <c r="V107" s="88" t="s">
        <v>105</v>
      </c>
      <c r="W107" s="84">
        <v>48.274999999999999</v>
      </c>
      <c r="X107" s="134" t="s">
        <v>348</v>
      </c>
      <c r="Y107" s="134" t="s">
        <v>345</v>
      </c>
      <c r="Z107" s="82" t="s">
        <v>309</v>
      </c>
      <c r="AB107" s="85">
        <v>7</v>
      </c>
      <c r="AJ107" s="71" t="s">
        <v>154</v>
      </c>
      <c r="AK107" s="71" t="s">
        <v>155</v>
      </c>
    </row>
    <row r="108" spans="1:37">
      <c r="A108" s="80">
        <v>44</v>
      </c>
      <c r="B108" s="81" t="s">
        <v>305</v>
      </c>
      <c r="C108" s="82" t="s">
        <v>349</v>
      </c>
      <c r="D108" s="83" t="s">
        <v>350</v>
      </c>
      <c r="E108" s="84">
        <v>2587.7280000000001</v>
      </c>
      <c r="F108" s="85" t="s">
        <v>347</v>
      </c>
      <c r="H108" s="86">
        <f>ROUND(E108*G108,2)</f>
        <v>0</v>
      </c>
      <c r="J108" s="86">
        <f>ROUND(E108*G108,2)</f>
        <v>0</v>
      </c>
      <c r="L108" s="87">
        <f>E108*K108</f>
        <v>0</v>
      </c>
      <c r="N108" s="84">
        <f>E108*M108</f>
        <v>0</v>
      </c>
      <c r="O108" s="85">
        <v>20</v>
      </c>
      <c r="P108" s="85" t="s">
        <v>151</v>
      </c>
      <c r="V108" s="88" t="s">
        <v>105</v>
      </c>
      <c r="X108" s="134" t="s">
        <v>351</v>
      </c>
      <c r="Y108" s="134" t="s">
        <v>349</v>
      </c>
      <c r="Z108" s="82" t="s">
        <v>309</v>
      </c>
      <c r="AB108" s="85">
        <v>7</v>
      </c>
      <c r="AJ108" s="71" t="s">
        <v>154</v>
      </c>
      <c r="AK108" s="71" t="s">
        <v>155</v>
      </c>
    </row>
    <row r="109" spans="1:37">
      <c r="A109" s="80">
        <v>45</v>
      </c>
      <c r="B109" s="81" t="s">
        <v>305</v>
      </c>
      <c r="C109" s="82" t="s">
        <v>352</v>
      </c>
      <c r="D109" s="83" t="s">
        <v>353</v>
      </c>
      <c r="E109" s="84">
        <v>89.231999999999999</v>
      </c>
      <c r="F109" s="85" t="s">
        <v>347</v>
      </c>
      <c r="H109" s="86">
        <f>ROUND(E109*G109,2)</f>
        <v>0</v>
      </c>
      <c r="J109" s="86">
        <f>ROUND(E109*G109,2)</f>
        <v>0</v>
      </c>
      <c r="L109" s="87">
        <f>E109*K109</f>
        <v>0</v>
      </c>
      <c r="N109" s="84">
        <f>E109*M109</f>
        <v>0</v>
      </c>
      <c r="O109" s="85">
        <v>20</v>
      </c>
      <c r="P109" s="85" t="s">
        <v>151</v>
      </c>
      <c r="V109" s="88" t="s">
        <v>105</v>
      </c>
      <c r="W109" s="84">
        <v>100.56399999999999</v>
      </c>
      <c r="X109" s="134" t="s">
        <v>354</v>
      </c>
      <c r="Y109" s="134" t="s">
        <v>352</v>
      </c>
      <c r="Z109" s="82" t="s">
        <v>309</v>
      </c>
      <c r="AB109" s="85">
        <v>7</v>
      </c>
      <c r="AJ109" s="71" t="s">
        <v>154</v>
      </c>
      <c r="AK109" s="71" t="s">
        <v>155</v>
      </c>
    </row>
    <row r="110" spans="1:37">
      <c r="A110" s="80">
        <v>46</v>
      </c>
      <c r="B110" s="81" t="s">
        <v>305</v>
      </c>
      <c r="C110" s="82" t="s">
        <v>355</v>
      </c>
      <c r="D110" s="83" t="s">
        <v>356</v>
      </c>
      <c r="E110" s="84">
        <v>178.464</v>
      </c>
      <c r="F110" s="85" t="s">
        <v>347</v>
      </c>
      <c r="H110" s="86">
        <f>ROUND(E110*G110,2)</f>
        <v>0</v>
      </c>
      <c r="J110" s="86">
        <f>ROUND(E110*G110,2)</f>
        <v>0</v>
      </c>
      <c r="L110" s="87">
        <f>E110*K110</f>
        <v>0</v>
      </c>
      <c r="N110" s="84">
        <f>E110*M110</f>
        <v>0</v>
      </c>
      <c r="O110" s="85">
        <v>20</v>
      </c>
      <c r="P110" s="85" t="s">
        <v>151</v>
      </c>
      <c r="V110" s="88" t="s">
        <v>105</v>
      </c>
      <c r="W110" s="84">
        <v>22.486000000000001</v>
      </c>
      <c r="X110" s="134" t="s">
        <v>357</v>
      </c>
      <c r="Y110" s="134" t="s">
        <v>355</v>
      </c>
      <c r="Z110" s="82" t="s">
        <v>309</v>
      </c>
      <c r="AB110" s="85">
        <v>7</v>
      </c>
      <c r="AJ110" s="71" t="s">
        <v>154</v>
      </c>
      <c r="AK110" s="71" t="s">
        <v>155</v>
      </c>
    </row>
    <row r="111" spans="1:37" ht="20.399999999999999">
      <c r="A111" s="80">
        <v>47</v>
      </c>
      <c r="B111" s="81" t="s">
        <v>305</v>
      </c>
      <c r="C111" s="82" t="s">
        <v>358</v>
      </c>
      <c r="D111" s="83" t="s">
        <v>359</v>
      </c>
      <c r="E111" s="84">
        <v>89.231999999999999</v>
      </c>
      <c r="F111" s="85" t="s">
        <v>347</v>
      </c>
      <c r="H111" s="86">
        <f>ROUND(E111*G111,2)</f>
        <v>0</v>
      </c>
      <c r="J111" s="86">
        <f>ROUND(E111*G111,2)</f>
        <v>0</v>
      </c>
      <c r="L111" s="87">
        <f>E111*K111</f>
        <v>0</v>
      </c>
      <c r="N111" s="84">
        <f>E111*M111</f>
        <v>0</v>
      </c>
      <c r="O111" s="85">
        <v>20</v>
      </c>
      <c r="P111" s="85" t="s">
        <v>151</v>
      </c>
      <c r="V111" s="88" t="s">
        <v>105</v>
      </c>
      <c r="X111" s="134" t="s">
        <v>360</v>
      </c>
      <c r="Y111" s="134" t="s">
        <v>358</v>
      </c>
      <c r="Z111" s="82" t="s">
        <v>309</v>
      </c>
      <c r="AB111" s="85">
        <v>7</v>
      </c>
      <c r="AJ111" s="71" t="s">
        <v>154</v>
      </c>
      <c r="AK111" s="71" t="s">
        <v>155</v>
      </c>
    </row>
    <row r="112" spans="1:37">
      <c r="A112" s="80">
        <v>48</v>
      </c>
      <c r="B112" s="81" t="s">
        <v>147</v>
      </c>
      <c r="C112" s="82" t="s">
        <v>361</v>
      </c>
      <c r="D112" s="83" t="s">
        <v>362</v>
      </c>
      <c r="E112" s="84">
        <v>104.408</v>
      </c>
      <c r="F112" s="85" t="s">
        <v>150</v>
      </c>
      <c r="H112" s="86">
        <f>ROUND(E112*G112,2)</f>
        <v>0</v>
      </c>
      <c r="J112" s="86">
        <f>ROUND(E112*G112,2)</f>
        <v>0</v>
      </c>
      <c r="L112" s="87">
        <f>E112*K112</f>
        <v>0</v>
      </c>
      <c r="N112" s="84">
        <f>E112*M112</f>
        <v>0</v>
      </c>
      <c r="O112" s="85">
        <v>20</v>
      </c>
      <c r="P112" s="85" t="s">
        <v>151</v>
      </c>
      <c r="V112" s="88" t="s">
        <v>105</v>
      </c>
      <c r="X112" s="134" t="s">
        <v>363</v>
      </c>
      <c r="Y112" s="134" t="s">
        <v>361</v>
      </c>
      <c r="Z112" s="82" t="s">
        <v>309</v>
      </c>
      <c r="AB112" s="85">
        <v>7</v>
      </c>
      <c r="AJ112" s="71" t="s">
        <v>154</v>
      </c>
      <c r="AK112" s="71" t="s">
        <v>155</v>
      </c>
    </row>
    <row r="113" spans="1:37">
      <c r="A113" s="80">
        <v>49</v>
      </c>
      <c r="B113" s="81" t="s">
        <v>222</v>
      </c>
      <c r="C113" s="82" t="s">
        <v>364</v>
      </c>
      <c r="D113" s="83" t="s">
        <v>365</v>
      </c>
      <c r="E113" s="84">
        <v>383.24700000000001</v>
      </c>
      <c r="F113" s="85" t="s">
        <v>347</v>
      </c>
      <c r="H113" s="86">
        <f>ROUND(E113*G113,2)</f>
        <v>0</v>
      </c>
      <c r="J113" s="86">
        <f>ROUND(E113*G113,2)</f>
        <v>0</v>
      </c>
      <c r="L113" s="87">
        <f>E113*K113</f>
        <v>0</v>
      </c>
      <c r="N113" s="84">
        <f>E113*M113</f>
        <v>0</v>
      </c>
      <c r="O113" s="85">
        <v>20</v>
      </c>
      <c r="P113" s="85" t="s">
        <v>151</v>
      </c>
      <c r="V113" s="88" t="s">
        <v>105</v>
      </c>
      <c r="W113" s="84">
        <v>951.21900000000005</v>
      </c>
      <c r="X113" s="134" t="s">
        <v>366</v>
      </c>
      <c r="Y113" s="134" t="s">
        <v>364</v>
      </c>
      <c r="Z113" s="82" t="s">
        <v>226</v>
      </c>
      <c r="AB113" s="85">
        <v>7</v>
      </c>
      <c r="AJ113" s="71" t="s">
        <v>154</v>
      </c>
      <c r="AK113" s="71" t="s">
        <v>155</v>
      </c>
    </row>
    <row r="114" spans="1:37">
      <c r="D114" s="142" t="s">
        <v>367</v>
      </c>
      <c r="E114" s="143">
        <f>J114</f>
        <v>0</v>
      </c>
      <c r="H114" s="143">
        <f>SUM(H75:H113)</f>
        <v>0</v>
      </c>
      <c r="I114" s="143">
        <f>SUM(I75:I113)</f>
        <v>0</v>
      </c>
      <c r="J114" s="143">
        <f>SUM(J75:J113)</f>
        <v>0</v>
      </c>
      <c r="L114" s="144">
        <f>SUM(L75:L113)</f>
        <v>86.52709544999999</v>
      </c>
      <c r="N114" s="145">
        <f>SUM(N75:N113)</f>
        <v>61.638025000000006</v>
      </c>
      <c r="W114" s="84">
        <f>SUM(W75:W113)</f>
        <v>3750.7259999999997</v>
      </c>
    </row>
    <row r="116" spans="1:37">
      <c r="D116" s="142" t="s">
        <v>368</v>
      </c>
      <c r="E116" s="145">
        <f>J116</f>
        <v>0</v>
      </c>
      <c r="H116" s="143">
        <f>+H22+H27+H32+H37+H47+H73+H114</f>
        <v>0</v>
      </c>
      <c r="I116" s="143">
        <f>+I22+I27+I32+I37+I47+I73+I114</f>
        <v>0</v>
      </c>
      <c r="J116" s="143">
        <f>+J22+J27+J32+J37+J47+J73+J114</f>
        <v>0</v>
      </c>
      <c r="L116" s="144">
        <f>+L22+L27+L32+L37+L47+L73+L114</f>
        <v>383.24695708999997</v>
      </c>
      <c r="N116" s="145">
        <f>+N22+N27+N32+N37+N47+N73+N114</f>
        <v>61.638025000000006</v>
      </c>
      <c r="W116" s="84">
        <f>+W22+W27+W32+W37+W47+W73+W114</f>
        <v>6328.601999999999</v>
      </c>
    </row>
    <row r="118" spans="1:37">
      <c r="B118" s="133" t="s">
        <v>369</v>
      </c>
    </row>
    <row r="119" spans="1:37">
      <c r="B119" s="82" t="s">
        <v>370</v>
      </c>
    </row>
    <row r="120" spans="1:37">
      <c r="A120" s="80">
        <v>50</v>
      </c>
      <c r="B120" s="81" t="s">
        <v>371</v>
      </c>
      <c r="C120" s="82" t="s">
        <v>372</v>
      </c>
      <c r="D120" s="83" t="s">
        <v>373</v>
      </c>
      <c r="E120" s="84">
        <v>246.68600000000001</v>
      </c>
      <c r="F120" s="85" t="s">
        <v>178</v>
      </c>
      <c r="H120" s="86">
        <f>ROUND(E120*G120,2)</f>
        <v>0</v>
      </c>
      <c r="J120" s="86">
        <f>ROUND(E120*G120,2)</f>
        <v>0</v>
      </c>
      <c r="K120" s="87">
        <v>3.7000000000000002E-3</v>
      </c>
      <c r="L120" s="87">
        <f>E120*K120</f>
        <v>0.91273820000000006</v>
      </c>
      <c r="N120" s="84">
        <f>E120*M120</f>
        <v>0</v>
      </c>
      <c r="O120" s="85">
        <v>20</v>
      </c>
      <c r="P120" s="85" t="s">
        <v>151</v>
      </c>
      <c r="V120" s="88" t="s">
        <v>374</v>
      </c>
      <c r="W120" s="84">
        <v>155.41200000000001</v>
      </c>
      <c r="X120" s="134" t="s">
        <v>375</v>
      </c>
      <c r="Y120" s="134" t="s">
        <v>372</v>
      </c>
      <c r="Z120" s="82" t="s">
        <v>376</v>
      </c>
      <c r="AB120" s="85">
        <v>7</v>
      </c>
      <c r="AJ120" s="71" t="s">
        <v>377</v>
      </c>
      <c r="AK120" s="71" t="s">
        <v>155</v>
      </c>
    </row>
    <row r="121" spans="1:37">
      <c r="D121" s="135" t="s">
        <v>378</v>
      </c>
      <c r="E121" s="136"/>
      <c r="F121" s="137"/>
      <c r="G121" s="138"/>
      <c r="H121" s="138"/>
      <c r="I121" s="138"/>
      <c r="J121" s="138"/>
      <c r="K121" s="139"/>
      <c r="L121" s="139"/>
      <c r="M121" s="136"/>
      <c r="N121" s="136"/>
      <c r="O121" s="137"/>
      <c r="P121" s="137"/>
      <c r="Q121" s="136"/>
      <c r="R121" s="136"/>
      <c r="S121" s="136"/>
      <c r="T121" s="140"/>
      <c r="U121" s="140"/>
      <c r="V121" s="140" t="s">
        <v>0</v>
      </c>
      <c r="W121" s="136"/>
      <c r="X121" s="141"/>
    </row>
    <row r="122" spans="1:37">
      <c r="A122" s="80">
        <v>51</v>
      </c>
      <c r="B122" s="81" t="s">
        <v>371</v>
      </c>
      <c r="C122" s="82" t="s">
        <v>379</v>
      </c>
      <c r="D122" s="83" t="s">
        <v>380</v>
      </c>
      <c r="E122" s="84">
        <v>235.47300000000001</v>
      </c>
      <c r="F122" s="85" t="s">
        <v>178</v>
      </c>
      <c r="H122" s="86">
        <f>ROUND(E122*G122,2)</f>
        <v>0</v>
      </c>
      <c r="J122" s="86">
        <f>ROUND(E122*G122,2)</f>
        <v>0</v>
      </c>
      <c r="K122" s="87">
        <v>1E-3</v>
      </c>
      <c r="L122" s="87">
        <f>E122*K122</f>
        <v>0.23547300000000002</v>
      </c>
      <c r="N122" s="84">
        <f>E122*M122</f>
        <v>0</v>
      </c>
      <c r="O122" s="85">
        <v>20</v>
      </c>
      <c r="P122" s="85" t="s">
        <v>151</v>
      </c>
      <c r="V122" s="88" t="s">
        <v>374</v>
      </c>
      <c r="W122" s="84">
        <v>25.902000000000001</v>
      </c>
      <c r="X122" s="134" t="s">
        <v>381</v>
      </c>
      <c r="Y122" s="134" t="s">
        <v>379</v>
      </c>
      <c r="Z122" s="82" t="s">
        <v>382</v>
      </c>
      <c r="AB122" s="85">
        <v>7</v>
      </c>
      <c r="AJ122" s="71" t="s">
        <v>377</v>
      </c>
      <c r="AK122" s="71" t="s">
        <v>155</v>
      </c>
    </row>
    <row r="123" spans="1:37">
      <c r="D123" s="135" t="s">
        <v>383</v>
      </c>
      <c r="E123" s="136"/>
      <c r="F123" s="137"/>
      <c r="G123" s="138"/>
      <c r="H123" s="138"/>
      <c r="I123" s="138"/>
      <c r="J123" s="138"/>
      <c r="K123" s="139"/>
      <c r="L123" s="139"/>
      <c r="M123" s="136"/>
      <c r="N123" s="136"/>
      <c r="O123" s="137"/>
      <c r="P123" s="137"/>
      <c r="Q123" s="136"/>
      <c r="R123" s="136"/>
      <c r="S123" s="136"/>
      <c r="T123" s="140"/>
      <c r="U123" s="140"/>
      <c r="V123" s="140" t="s">
        <v>0</v>
      </c>
      <c r="W123" s="136"/>
      <c r="X123" s="141"/>
    </row>
    <row r="124" spans="1:37">
      <c r="A124" s="80">
        <v>52</v>
      </c>
      <c r="B124" s="81" t="s">
        <v>278</v>
      </c>
      <c r="C124" s="82" t="s">
        <v>384</v>
      </c>
      <c r="D124" s="83" t="s">
        <v>385</v>
      </c>
      <c r="E124" s="84">
        <v>247.24700000000001</v>
      </c>
      <c r="F124" s="85" t="s">
        <v>178</v>
      </c>
      <c r="I124" s="86">
        <f>ROUND(E124*G124,2)</f>
        <v>0</v>
      </c>
      <c r="J124" s="86">
        <f>ROUND(E124*G124,2)</f>
        <v>0</v>
      </c>
      <c r="L124" s="87">
        <f>E124*K124</f>
        <v>0</v>
      </c>
      <c r="N124" s="84">
        <f>E124*M124</f>
        <v>0</v>
      </c>
      <c r="O124" s="85">
        <v>20</v>
      </c>
      <c r="P124" s="85" t="s">
        <v>151</v>
      </c>
      <c r="V124" s="88" t="s">
        <v>97</v>
      </c>
      <c r="X124" s="134" t="s">
        <v>384</v>
      </c>
      <c r="Y124" s="134" t="s">
        <v>384</v>
      </c>
      <c r="Z124" s="82" t="s">
        <v>386</v>
      </c>
      <c r="AA124" s="82" t="s">
        <v>387</v>
      </c>
      <c r="AB124" s="85">
        <v>8</v>
      </c>
      <c r="AJ124" s="71" t="s">
        <v>388</v>
      </c>
      <c r="AK124" s="71" t="s">
        <v>155</v>
      </c>
    </row>
    <row r="125" spans="1:37">
      <c r="D125" s="135" t="s">
        <v>389</v>
      </c>
      <c r="E125" s="136"/>
      <c r="F125" s="137"/>
      <c r="G125" s="138"/>
      <c r="H125" s="138"/>
      <c r="I125" s="138"/>
      <c r="J125" s="138"/>
      <c r="K125" s="139"/>
      <c r="L125" s="139"/>
      <c r="M125" s="136"/>
      <c r="N125" s="136"/>
      <c r="O125" s="137"/>
      <c r="P125" s="137"/>
      <c r="Q125" s="136"/>
      <c r="R125" s="136"/>
      <c r="S125" s="136"/>
      <c r="T125" s="140"/>
      <c r="U125" s="140"/>
      <c r="V125" s="140" t="s">
        <v>0</v>
      </c>
      <c r="W125" s="136"/>
      <c r="X125" s="141"/>
    </row>
    <row r="126" spans="1:37">
      <c r="A126" s="80">
        <v>53</v>
      </c>
      <c r="B126" s="81" t="s">
        <v>371</v>
      </c>
      <c r="C126" s="82" t="s">
        <v>390</v>
      </c>
      <c r="D126" s="83" t="s">
        <v>391</v>
      </c>
      <c r="F126" s="85" t="s">
        <v>53</v>
      </c>
      <c r="H126" s="86">
        <f>ROUND(E126*G126,2)</f>
        <v>0</v>
      </c>
      <c r="J126" s="86">
        <f>ROUND(E126*G126,2)</f>
        <v>0</v>
      </c>
      <c r="L126" s="87">
        <f>E126*K126</f>
        <v>0</v>
      </c>
      <c r="N126" s="84">
        <f>E126*M126</f>
        <v>0</v>
      </c>
      <c r="O126" s="85">
        <v>20</v>
      </c>
      <c r="P126" s="85" t="s">
        <v>151</v>
      </c>
      <c r="V126" s="88" t="s">
        <v>374</v>
      </c>
      <c r="X126" s="134" t="s">
        <v>392</v>
      </c>
      <c r="Y126" s="134" t="s">
        <v>390</v>
      </c>
      <c r="Z126" s="82" t="s">
        <v>376</v>
      </c>
      <c r="AB126" s="85">
        <v>7</v>
      </c>
      <c r="AJ126" s="71" t="s">
        <v>377</v>
      </c>
      <c r="AK126" s="71" t="s">
        <v>155</v>
      </c>
    </row>
    <row r="127" spans="1:37">
      <c r="D127" s="142" t="s">
        <v>393</v>
      </c>
      <c r="E127" s="143">
        <f>J127</f>
        <v>0</v>
      </c>
      <c r="H127" s="143">
        <f>SUM(H118:H126)</f>
        <v>0</v>
      </c>
      <c r="I127" s="143">
        <f>SUM(I118:I126)</f>
        <v>0</v>
      </c>
      <c r="J127" s="143">
        <f>SUM(J118:J126)</f>
        <v>0</v>
      </c>
      <c r="L127" s="144">
        <f>SUM(L118:L126)</f>
        <v>1.1482112</v>
      </c>
      <c r="N127" s="145">
        <f>SUM(N118:N126)</f>
        <v>0</v>
      </c>
      <c r="W127" s="84">
        <f>SUM(W118:W126)</f>
        <v>181.31400000000002</v>
      </c>
    </row>
    <row r="129" spans="1:37">
      <c r="B129" s="82" t="s">
        <v>394</v>
      </c>
    </row>
    <row r="130" spans="1:37" ht="20.399999999999999">
      <c r="A130" s="80">
        <v>54</v>
      </c>
      <c r="B130" s="81" t="s">
        <v>395</v>
      </c>
      <c r="C130" s="82" t="s">
        <v>396</v>
      </c>
      <c r="D130" s="83" t="s">
        <v>397</v>
      </c>
      <c r="E130" s="84">
        <v>3699.373</v>
      </c>
      <c r="F130" s="85" t="s">
        <v>178</v>
      </c>
      <c r="H130" s="86">
        <f>ROUND(E130*G130,2)</f>
        <v>0</v>
      </c>
      <c r="J130" s="86">
        <f>ROUND(E130*G130,2)</f>
        <v>0</v>
      </c>
      <c r="K130" s="87">
        <v>3.0000000000000001E-5</v>
      </c>
      <c r="L130" s="87">
        <f>E130*K130</f>
        <v>0.11098119000000001</v>
      </c>
      <c r="N130" s="84">
        <f>E130*M130</f>
        <v>0</v>
      </c>
      <c r="O130" s="85">
        <v>20</v>
      </c>
      <c r="P130" s="85" t="s">
        <v>151</v>
      </c>
      <c r="V130" s="88" t="s">
        <v>374</v>
      </c>
      <c r="W130" s="84">
        <v>1124.6089999999999</v>
      </c>
      <c r="X130" s="134" t="s">
        <v>398</v>
      </c>
      <c r="Y130" s="134" t="s">
        <v>396</v>
      </c>
      <c r="Z130" s="82" t="s">
        <v>399</v>
      </c>
      <c r="AB130" s="85">
        <v>7</v>
      </c>
      <c r="AJ130" s="71" t="s">
        <v>377</v>
      </c>
      <c r="AK130" s="71" t="s">
        <v>155</v>
      </c>
    </row>
    <row r="131" spans="1:37">
      <c r="D131" s="135" t="s">
        <v>400</v>
      </c>
      <c r="E131" s="136"/>
      <c r="F131" s="137"/>
      <c r="G131" s="138"/>
      <c r="H131" s="138"/>
      <c r="I131" s="138"/>
      <c r="J131" s="138"/>
      <c r="K131" s="139"/>
      <c r="L131" s="139"/>
      <c r="M131" s="136"/>
      <c r="N131" s="136"/>
      <c r="O131" s="137"/>
      <c r="P131" s="137"/>
      <c r="Q131" s="136"/>
      <c r="R131" s="136"/>
      <c r="S131" s="136"/>
      <c r="T131" s="140"/>
      <c r="U131" s="140"/>
      <c r="V131" s="140" t="s">
        <v>0</v>
      </c>
      <c r="W131" s="136"/>
      <c r="X131" s="141"/>
    </row>
    <row r="132" spans="1:37">
      <c r="A132" s="80">
        <v>55</v>
      </c>
      <c r="B132" s="81" t="s">
        <v>278</v>
      </c>
      <c r="C132" s="82" t="s">
        <v>401</v>
      </c>
      <c r="D132" s="83" t="s">
        <v>402</v>
      </c>
      <c r="E132" s="84">
        <v>4254.2790000000005</v>
      </c>
      <c r="F132" s="85" t="s">
        <v>178</v>
      </c>
      <c r="I132" s="86">
        <f>ROUND(E132*G132,2)</f>
        <v>0</v>
      </c>
      <c r="J132" s="86">
        <f>ROUND(E132*G132,2)</f>
        <v>0</v>
      </c>
      <c r="K132" s="87">
        <v>2.5400000000000002E-3</v>
      </c>
      <c r="L132" s="87">
        <f>E132*K132</f>
        <v>10.805868660000002</v>
      </c>
      <c r="N132" s="84">
        <f>E132*M132</f>
        <v>0</v>
      </c>
      <c r="O132" s="85">
        <v>20</v>
      </c>
      <c r="P132" s="85" t="s">
        <v>151</v>
      </c>
      <c r="V132" s="88" t="s">
        <v>97</v>
      </c>
      <c r="X132" s="134" t="s">
        <v>401</v>
      </c>
      <c r="Y132" s="134" t="s">
        <v>401</v>
      </c>
      <c r="Z132" s="82" t="s">
        <v>403</v>
      </c>
      <c r="AA132" s="82" t="s">
        <v>151</v>
      </c>
      <c r="AB132" s="85">
        <v>8</v>
      </c>
      <c r="AJ132" s="71" t="s">
        <v>388</v>
      </c>
      <c r="AK132" s="71" t="s">
        <v>155</v>
      </c>
    </row>
    <row r="133" spans="1:37">
      <c r="D133" s="135" t="s">
        <v>404</v>
      </c>
      <c r="E133" s="136"/>
      <c r="F133" s="137"/>
      <c r="G133" s="138"/>
      <c r="H133" s="138"/>
      <c r="I133" s="138"/>
      <c r="J133" s="138"/>
      <c r="K133" s="139"/>
      <c r="L133" s="139"/>
      <c r="M133" s="136"/>
      <c r="N133" s="136"/>
      <c r="O133" s="137"/>
      <c r="P133" s="137"/>
      <c r="Q133" s="136"/>
      <c r="R133" s="136"/>
      <c r="S133" s="136"/>
      <c r="T133" s="140"/>
      <c r="U133" s="140"/>
      <c r="V133" s="140" t="s">
        <v>0</v>
      </c>
      <c r="W133" s="136"/>
      <c r="X133" s="141"/>
    </row>
    <row r="134" spans="1:37" ht="20.399999999999999">
      <c r="A134" s="80">
        <v>56</v>
      </c>
      <c r="B134" s="81" t="s">
        <v>395</v>
      </c>
      <c r="C134" s="82" t="s">
        <v>405</v>
      </c>
      <c r="D134" s="83" t="s">
        <v>406</v>
      </c>
      <c r="E134" s="84">
        <v>435.1</v>
      </c>
      <c r="F134" s="85" t="s">
        <v>274</v>
      </c>
      <c r="H134" s="86">
        <f>ROUND(E134*G134,2)</f>
        <v>0</v>
      </c>
      <c r="J134" s="86">
        <f>ROUND(E134*G134,2)</f>
        <v>0</v>
      </c>
      <c r="L134" s="87">
        <f>E134*K134</f>
        <v>0</v>
      </c>
      <c r="N134" s="84">
        <f>E134*M134</f>
        <v>0</v>
      </c>
      <c r="O134" s="85">
        <v>20</v>
      </c>
      <c r="P134" s="85" t="s">
        <v>151</v>
      </c>
      <c r="V134" s="88" t="s">
        <v>374</v>
      </c>
      <c r="W134" s="84">
        <v>13.053000000000001</v>
      </c>
      <c r="X134" s="134" t="s">
        <v>407</v>
      </c>
      <c r="Y134" s="134" t="s">
        <v>405</v>
      </c>
      <c r="Z134" s="82" t="s">
        <v>408</v>
      </c>
      <c r="AB134" s="85">
        <v>7</v>
      </c>
      <c r="AJ134" s="71" t="s">
        <v>377</v>
      </c>
      <c r="AK134" s="71" t="s">
        <v>155</v>
      </c>
    </row>
    <row r="135" spans="1:37">
      <c r="D135" s="135" t="s">
        <v>409</v>
      </c>
      <c r="E135" s="136"/>
      <c r="F135" s="137"/>
      <c r="G135" s="138"/>
      <c r="H135" s="138"/>
      <c r="I135" s="138"/>
      <c r="J135" s="138"/>
      <c r="K135" s="139"/>
      <c r="L135" s="139"/>
      <c r="M135" s="136"/>
      <c r="N135" s="136"/>
      <c r="O135" s="137"/>
      <c r="P135" s="137"/>
      <c r="Q135" s="136"/>
      <c r="R135" s="136"/>
      <c r="S135" s="136"/>
      <c r="T135" s="140"/>
      <c r="U135" s="140"/>
      <c r="V135" s="140" t="s">
        <v>0</v>
      </c>
      <c r="W135" s="136"/>
      <c r="X135" s="141"/>
    </row>
    <row r="136" spans="1:37" ht="20.399999999999999">
      <c r="A136" s="80">
        <v>57</v>
      </c>
      <c r="B136" s="81" t="s">
        <v>395</v>
      </c>
      <c r="C136" s="82" t="s">
        <v>410</v>
      </c>
      <c r="D136" s="83" t="s">
        <v>411</v>
      </c>
      <c r="E136" s="84">
        <v>253.1</v>
      </c>
      <c r="F136" s="85" t="s">
        <v>274</v>
      </c>
      <c r="H136" s="86">
        <f>ROUND(E136*G136,2)</f>
        <v>0</v>
      </c>
      <c r="J136" s="86">
        <f>ROUND(E136*G136,2)</f>
        <v>0</v>
      </c>
      <c r="L136" s="87">
        <f>E136*K136</f>
        <v>0</v>
      </c>
      <c r="N136" s="84">
        <f>E136*M136</f>
        <v>0</v>
      </c>
      <c r="O136" s="85">
        <v>20</v>
      </c>
      <c r="P136" s="85" t="s">
        <v>151</v>
      </c>
      <c r="V136" s="88" t="s">
        <v>374</v>
      </c>
      <c r="W136" s="84">
        <v>50.62</v>
      </c>
      <c r="X136" s="134" t="s">
        <v>412</v>
      </c>
      <c r="Y136" s="134" t="s">
        <v>410</v>
      </c>
      <c r="Z136" s="82" t="s">
        <v>408</v>
      </c>
      <c r="AB136" s="85">
        <v>7</v>
      </c>
      <c r="AJ136" s="71" t="s">
        <v>377</v>
      </c>
      <c r="AK136" s="71" t="s">
        <v>155</v>
      </c>
    </row>
    <row r="137" spans="1:37">
      <c r="D137" s="135" t="s">
        <v>413</v>
      </c>
      <c r="E137" s="136"/>
      <c r="F137" s="137"/>
      <c r="G137" s="138"/>
      <c r="H137" s="138"/>
      <c r="I137" s="138"/>
      <c r="J137" s="138"/>
      <c r="K137" s="139"/>
      <c r="L137" s="139"/>
      <c r="M137" s="136"/>
      <c r="N137" s="136"/>
      <c r="O137" s="137"/>
      <c r="P137" s="137"/>
      <c r="Q137" s="136"/>
      <c r="R137" s="136"/>
      <c r="S137" s="136"/>
      <c r="T137" s="140"/>
      <c r="U137" s="140"/>
      <c r="V137" s="140" t="s">
        <v>0</v>
      </c>
      <c r="W137" s="136"/>
      <c r="X137" s="141"/>
    </row>
    <row r="138" spans="1:37" ht="20.399999999999999">
      <c r="A138" s="80">
        <v>58</v>
      </c>
      <c r="B138" s="81" t="s">
        <v>395</v>
      </c>
      <c r="C138" s="82" t="s">
        <v>414</v>
      </c>
      <c r="D138" s="83" t="s">
        <v>415</v>
      </c>
      <c r="E138" s="84">
        <v>241.08</v>
      </c>
      <c r="F138" s="85" t="s">
        <v>274</v>
      </c>
      <c r="H138" s="86">
        <f>ROUND(E138*G138,2)</f>
        <v>0</v>
      </c>
      <c r="J138" s="86">
        <f>ROUND(E138*G138,2)</f>
        <v>0</v>
      </c>
      <c r="L138" s="87">
        <f>E138*K138</f>
        <v>0</v>
      </c>
      <c r="N138" s="84">
        <f>E138*M138</f>
        <v>0</v>
      </c>
      <c r="O138" s="85">
        <v>20</v>
      </c>
      <c r="P138" s="85" t="s">
        <v>151</v>
      </c>
      <c r="V138" s="88" t="s">
        <v>374</v>
      </c>
      <c r="W138" s="84">
        <v>48.216000000000001</v>
      </c>
      <c r="X138" s="134" t="s">
        <v>416</v>
      </c>
      <c r="Y138" s="134" t="s">
        <v>414</v>
      </c>
      <c r="Z138" s="82" t="s">
        <v>408</v>
      </c>
      <c r="AB138" s="85">
        <v>7</v>
      </c>
      <c r="AJ138" s="71" t="s">
        <v>377</v>
      </c>
      <c r="AK138" s="71" t="s">
        <v>155</v>
      </c>
    </row>
    <row r="139" spans="1:37">
      <c r="D139" s="135" t="s">
        <v>417</v>
      </c>
      <c r="E139" s="136"/>
      <c r="F139" s="137"/>
      <c r="G139" s="138"/>
      <c r="H139" s="138"/>
      <c r="I139" s="138"/>
      <c r="J139" s="138"/>
      <c r="K139" s="139"/>
      <c r="L139" s="139"/>
      <c r="M139" s="136"/>
      <c r="N139" s="136"/>
      <c r="O139" s="137"/>
      <c r="P139" s="137"/>
      <c r="Q139" s="136"/>
      <c r="R139" s="136"/>
      <c r="S139" s="136"/>
      <c r="T139" s="140"/>
      <c r="U139" s="140"/>
      <c r="V139" s="140" t="s">
        <v>0</v>
      </c>
      <c r="W139" s="136"/>
      <c r="X139" s="141"/>
    </row>
    <row r="140" spans="1:37">
      <c r="A140" s="80">
        <v>59</v>
      </c>
      <c r="B140" s="81" t="s">
        <v>395</v>
      </c>
      <c r="C140" s="82" t="s">
        <v>418</v>
      </c>
      <c r="D140" s="83" t="s">
        <v>419</v>
      </c>
      <c r="E140" s="84">
        <v>3699.373</v>
      </c>
      <c r="F140" s="85" t="s">
        <v>178</v>
      </c>
      <c r="H140" s="86">
        <f>ROUND(E140*G140,2)</f>
        <v>0</v>
      </c>
      <c r="J140" s="86">
        <f>ROUND(E140*G140,2)</f>
        <v>0</v>
      </c>
      <c r="L140" s="87">
        <f>E140*K140</f>
        <v>0</v>
      </c>
      <c r="N140" s="84">
        <f>E140*M140</f>
        <v>0</v>
      </c>
      <c r="O140" s="85">
        <v>20</v>
      </c>
      <c r="P140" s="85" t="s">
        <v>151</v>
      </c>
      <c r="V140" s="88" t="s">
        <v>374</v>
      </c>
      <c r="W140" s="84">
        <v>665.88699999999994</v>
      </c>
      <c r="X140" s="134" t="s">
        <v>420</v>
      </c>
      <c r="Y140" s="134" t="s">
        <v>418</v>
      </c>
      <c r="Z140" s="82" t="s">
        <v>408</v>
      </c>
      <c r="AB140" s="85">
        <v>7</v>
      </c>
      <c r="AJ140" s="71" t="s">
        <v>377</v>
      </c>
      <c r="AK140" s="71" t="s">
        <v>155</v>
      </c>
    </row>
    <row r="141" spans="1:37">
      <c r="A141" s="80">
        <v>60</v>
      </c>
      <c r="B141" s="81" t="s">
        <v>278</v>
      </c>
      <c r="C141" s="82" t="s">
        <v>421</v>
      </c>
      <c r="D141" s="83" t="s">
        <v>422</v>
      </c>
      <c r="E141" s="84">
        <v>3884.3420000000001</v>
      </c>
      <c r="F141" s="85" t="s">
        <v>178</v>
      </c>
      <c r="I141" s="86">
        <f>ROUND(E141*G141,2)</f>
        <v>0</v>
      </c>
      <c r="J141" s="86">
        <f>ROUND(E141*G141,2)</f>
        <v>0</v>
      </c>
      <c r="K141" s="87">
        <v>2.9999999999999997E-4</v>
      </c>
      <c r="L141" s="87">
        <f>E141*K141</f>
        <v>1.1653026</v>
      </c>
      <c r="N141" s="84">
        <f>E141*M141</f>
        <v>0</v>
      </c>
      <c r="O141" s="85">
        <v>20</v>
      </c>
      <c r="P141" s="85" t="s">
        <v>151</v>
      </c>
      <c r="V141" s="88" t="s">
        <v>97</v>
      </c>
      <c r="X141" s="134" t="s">
        <v>421</v>
      </c>
      <c r="Y141" s="134" t="s">
        <v>421</v>
      </c>
      <c r="Z141" s="82" t="s">
        <v>423</v>
      </c>
      <c r="AA141" s="82" t="s">
        <v>151</v>
      </c>
      <c r="AB141" s="85">
        <v>8</v>
      </c>
      <c r="AJ141" s="71" t="s">
        <v>388</v>
      </c>
      <c r="AK141" s="71" t="s">
        <v>155</v>
      </c>
    </row>
    <row r="142" spans="1:37">
      <c r="D142" s="135" t="s">
        <v>424</v>
      </c>
      <c r="E142" s="136"/>
      <c r="F142" s="137"/>
      <c r="G142" s="138"/>
      <c r="H142" s="138"/>
      <c r="I142" s="138"/>
      <c r="J142" s="138"/>
      <c r="K142" s="139"/>
      <c r="L142" s="139"/>
      <c r="M142" s="136"/>
      <c r="N142" s="136"/>
      <c r="O142" s="137"/>
      <c r="P142" s="137"/>
      <c r="Q142" s="136"/>
      <c r="R142" s="136"/>
      <c r="S142" s="136"/>
      <c r="T142" s="140"/>
      <c r="U142" s="140"/>
      <c r="V142" s="140" t="s">
        <v>0</v>
      </c>
      <c r="W142" s="136"/>
      <c r="X142" s="141"/>
    </row>
    <row r="143" spans="1:37">
      <c r="A143" s="80">
        <v>61</v>
      </c>
      <c r="B143" s="81" t="s">
        <v>395</v>
      </c>
      <c r="C143" s="82" t="s">
        <v>425</v>
      </c>
      <c r="D143" s="83" t="s">
        <v>426</v>
      </c>
      <c r="F143" s="85" t="s">
        <v>53</v>
      </c>
      <c r="H143" s="86">
        <f>ROUND(E143*G143,2)</f>
        <v>0</v>
      </c>
      <c r="J143" s="86">
        <f>ROUND(E143*G143,2)</f>
        <v>0</v>
      </c>
      <c r="L143" s="87">
        <f>E143*K143</f>
        <v>0</v>
      </c>
      <c r="N143" s="84">
        <f>E143*M143</f>
        <v>0</v>
      </c>
      <c r="O143" s="85">
        <v>20</v>
      </c>
      <c r="P143" s="85" t="s">
        <v>151</v>
      </c>
      <c r="V143" s="88" t="s">
        <v>374</v>
      </c>
      <c r="X143" s="134" t="s">
        <v>427</v>
      </c>
      <c r="Y143" s="134" t="s">
        <v>425</v>
      </c>
      <c r="Z143" s="82" t="s">
        <v>376</v>
      </c>
      <c r="AB143" s="85">
        <v>7</v>
      </c>
      <c r="AJ143" s="71" t="s">
        <v>377</v>
      </c>
      <c r="AK143" s="71" t="s">
        <v>155</v>
      </c>
    </row>
    <row r="144" spans="1:37">
      <c r="D144" s="142" t="s">
        <v>428</v>
      </c>
      <c r="E144" s="143">
        <f>J144</f>
        <v>0</v>
      </c>
      <c r="H144" s="143">
        <f>SUM(H129:H143)</f>
        <v>0</v>
      </c>
      <c r="I144" s="143">
        <f>SUM(I129:I143)</f>
        <v>0</v>
      </c>
      <c r="J144" s="143">
        <f>SUM(J129:J143)</f>
        <v>0</v>
      </c>
      <c r="L144" s="144">
        <f>SUM(L129:L143)</f>
        <v>12.082152450000002</v>
      </c>
      <c r="N144" s="145">
        <f>SUM(N129:N143)</f>
        <v>0</v>
      </c>
      <c r="W144" s="84">
        <f>SUM(W129:W143)</f>
        <v>1902.3849999999998</v>
      </c>
    </row>
    <row r="146" spans="1:37">
      <c r="B146" s="82" t="s">
        <v>429</v>
      </c>
    </row>
    <row r="147" spans="1:37">
      <c r="A147" s="80">
        <v>62</v>
      </c>
      <c r="B147" s="81" t="s">
        <v>430</v>
      </c>
      <c r="C147" s="82" t="s">
        <v>431</v>
      </c>
      <c r="D147" s="83" t="s">
        <v>432</v>
      </c>
      <c r="E147" s="84">
        <v>7201.3860000000004</v>
      </c>
      <c r="F147" s="85" t="s">
        <v>178</v>
      </c>
      <c r="H147" s="86">
        <f>ROUND(E147*G147,2)</f>
        <v>0</v>
      </c>
      <c r="J147" s="86">
        <f>ROUND(E147*G147,2)</f>
        <v>0</v>
      </c>
      <c r="L147" s="87">
        <f>E147*K147</f>
        <v>0</v>
      </c>
      <c r="N147" s="84">
        <f>E147*M147</f>
        <v>0</v>
      </c>
      <c r="O147" s="85">
        <v>20</v>
      </c>
      <c r="P147" s="85" t="s">
        <v>151</v>
      </c>
      <c r="V147" s="88" t="s">
        <v>374</v>
      </c>
      <c r="W147" s="84">
        <v>648.125</v>
      </c>
      <c r="X147" s="134" t="s">
        <v>433</v>
      </c>
      <c r="Y147" s="134" t="s">
        <v>431</v>
      </c>
      <c r="Z147" s="82" t="s">
        <v>434</v>
      </c>
      <c r="AB147" s="85">
        <v>7</v>
      </c>
      <c r="AJ147" s="71" t="s">
        <v>377</v>
      </c>
      <c r="AK147" s="71" t="s">
        <v>155</v>
      </c>
    </row>
    <row r="148" spans="1:37">
      <c r="D148" s="135" t="s">
        <v>435</v>
      </c>
      <c r="E148" s="136"/>
      <c r="F148" s="137"/>
      <c r="G148" s="138"/>
      <c r="H148" s="138"/>
      <c r="I148" s="138"/>
      <c r="J148" s="138"/>
      <c r="K148" s="139"/>
      <c r="L148" s="139"/>
      <c r="M148" s="136"/>
      <c r="N148" s="136"/>
      <c r="O148" s="137"/>
      <c r="P148" s="137"/>
      <c r="Q148" s="136"/>
      <c r="R148" s="136"/>
      <c r="S148" s="136"/>
      <c r="T148" s="140"/>
      <c r="U148" s="140"/>
      <c r="V148" s="140" t="s">
        <v>0</v>
      </c>
      <c r="W148" s="136"/>
      <c r="X148" s="141"/>
    </row>
    <row r="149" spans="1:37">
      <c r="A149" s="80">
        <v>63</v>
      </c>
      <c r="B149" s="81" t="s">
        <v>278</v>
      </c>
      <c r="C149" s="82" t="s">
        <v>436</v>
      </c>
      <c r="D149" s="83" t="s">
        <v>437</v>
      </c>
      <c r="E149" s="84">
        <v>3780.7280000000001</v>
      </c>
      <c r="F149" s="85" t="s">
        <v>178</v>
      </c>
      <c r="I149" s="86">
        <f>ROUND(E149*G149,2)</f>
        <v>0</v>
      </c>
      <c r="J149" s="86">
        <f>ROUND(E149*G149,2)</f>
        <v>0</v>
      </c>
      <c r="L149" s="87">
        <f>E149*K149</f>
        <v>0</v>
      </c>
      <c r="N149" s="84">
        <f>E149*M149</f>
        <v>0</v>
      </c>
      <c r="O149" s="85">
        <v>20</v>
      </c>
      <c r="P149" s="85" t="s">
        <v>151</v>
      </c>
      <c r="V149" s="88" t="s">
        <v>97</v>
      </c>
      <c r="X149" s="134" t="s">
        <v>436</v>
      </c>
      <c r="Y149" s="134" t="s">
        <v>436</v>
      </c>
      <c r="Z149" s="82" t="s">
        <v>438</v>
      </c>
      <c r="AA149" s="82" t="s">
        <v>151</v>
      </c>
      <c r="AB149" s="85">
        <v>8</v>
      </c>
      <c r="AJ149" s="71" t="s">
        <v>388</v>
      </c>
      <c r="AK149" s="71" t="s">
        <v>155</v>
      </c>
    </row>
    <row r="150" spans="1:37">
      <c r="D150" s="135" t="s">
        <v>439</v>
      </c>
      <c r="E150" s="136"/>
      <c r="F150" s="137"/>
      <c r="G150" s="138"/>
      <c r="H150" s="138"/>
      <c r="I150" s="138"/>
      <c r="J150" s="138"/>
      <c r="K150" s="139"/>
      <c r="L150" s="139"/>
      <c r="M150" s="136"/>
      <c r="N150" s="136"/>
      <c r="O150" s="137"/>
      <c r="P150" s="137"/>
      <c r="Q150" s="136"/>
      <c r="R150" s="136"/>
      <c r="S150" s="136"/>
      <c r="T150" s="140"/>
      <c r="U150" s="140"/>
      <c r="V150" s="140" t="s">
        <v>0</v>
      </c>
      <c r="W150" s="136"/>
      <c r="X150" s="141"/>
    </row>
    <row r="151" spans="1:37">
      <c r="A151" s="80">
        <v>64</v>
      </c>
      <c r="B151" s="81" t="s">
        <v>278</v>
      </c>
      <c r="C151" s="82" t="s">
        <v>440</v>
      </c>
      <c r="D151" s="83" t="s">
        <v>441</v>
      </c>
      <c r="E151" s="84">
        <v>3780.7280000000001</v>
      </c>
      <c r="F151" s="85" t="s">
        <v>178</v>
      </c>
      <c r="I151" s="86">
        <f>ROUND(E151*G151,2)</f>
        <v>0</v>
      </c>
      <c r="J151" s="86">
        <f>ROUND(E151*G151,2)</f>
        <v>0</v>
      </c>
      <c r="L151" s="87">
        <f>E151*K151</f>
        <v>0</v>
      </c>
      <c r="N151" s="84">
        <f>E151*M151</f>
        <v>0</v>
      </c>
      <c r="O151" s="85">
        <v>20</v>
      </c>
      <c r="P151" s="85" t="s">
        <v>151</v>
      </c>
      <c r="V151" s="88" t="s">
        <v>97</v>
      </c>
      <c r="X151" s="134" t="s">
        <v>440</v>
      </c>
      <c r="Y151" s="134" t="s">
        <v>440</v>
      </c>
      <c r="Z151" s="82" t="s">
        <v>438</v>
      </c>
      <c r="AA151" s="82" t="s">
        <v>151</v>
      </c>
      <c r="AB151" s="85">
        <v>8</v>
      </c>
      <c r="AJ151" s="71" t="s">
        <v>388</v>
      </c>
      <c r="AK151" s="71" t="s">
        <v>155</v>
      </c>
    </row>
    <row r="152" spans="1:37">
      <c r="D152" s="135" t="s">
        <v>439</v>
      </c>
      <c r="E152" s="136"/>
      <c r="F152" s="137"/>
      <c r="G152" s="138"/>
      <c r="H152" s="138"/>
      <c r="I152" s="138"/>
      <c r="J152" s="138"/>
      <c r="K152" s="139"/>
      <c r="L152" s="139"/>
      <c r="M152" s="136"/>
      <c r="N152" s="136"/>
      <c r="O152" s="137"/>
      <c r="P152" s="137"/>
      <c r="Q152" s="136"/>
      <c r="R152" s="136"/>
      <c r="S152" s="136"/>
      <c r="T152" s="140"/>
      <c r="U152" s="140"/>
      <c r="V152" s="140" t="s">
        <v>0</v>
      </c>
      <c r="W152" s="136"/>
      <c r="X152" s="141"/>
    </row>
    <row r="153" spans="1:37">
      <c r="A153" s="80">
        <v>65</v>
      </c>
      <c r="B153" s="81" t="s">
        <v>430</v>
      </c>
      <c r="C153" s="82" t="s">
        <v>442</v>
      </c>
      <c r="D153" s="83" t="s">
        <v>443</v>
      </c>
      <c r="E153" s="84">
        <v>224.4</v>
      </c>
      <c r="F153" s="85" t="s">
        <v>178</v>
      </c>
      <c r="H153" s="86">
        <f>ROUND(E153*G153,2)</f>
        <v>0</v>
      </c>
      <c r="J153" s="86">
        <f>ROUND(E153*G153,2)</f>
        <v>0</v>
      </c>
      <c r="K153" s="87">
        <v>9.8300000000000002E-3</v>
      </c>
      <c r="L153" s="87">
        <f>E153*K153</f>
        <v>2.2058520000000001</v>
      </c>
      <c r="N153" s="84">
        <f>E153*M153</f>
        <v>0</v>
      </c>
      <c r="O153" s="85">
        <v>20</v>
      </c>
      <c r="P153" s="85" t="s">
        <v>151</v>
      </c>
      <c r="V153" s="88" t="s">
        <v>374</v>
      </c>
      <c r="W153" s="84">
        <v>47.347999999999999</v>
      </c>
      <c r="X153" s="134" t="s">
        <v>444</v>
      </c>
      <c r="Y153" s="134" t="s">
        <v>442</v>
      </c>
      <c r="Z153" s="82" t="s">
        <v>434</v>
      </c>
      <c r="AB153" s="85">
        <v>7</v>
      </c>
      <c r="AJ153" s="71" t="s">
        <v>377</v>
      </c>
      <c r="AK153" s="71" t="s">
        <v>155</v>
      </c>
    </row>
    <row r="154" spans="1:37">
      <c r="D154" s="135" t="s">
        <v>445</v>
      </c>
      <c r="E154" s="136"/>
      <c r="F154" s="137"/>
      <c r="G154" s="138"/>
      <c r="H154" s="138"/>
      <c r="I154" s="138"/>
      <c r="J154" s="138"/>
      <c r="K154" s="139"/>
      <c r="L154" s="139"/>
      <c r="M154" s="136"/>
      <c r="N154" s="136"/>
      <c r="O154" s="137"/>
      <c r="P154" s="137"/>
      <c r="Q154" s="136"/>
      <c r="R154" s="136"/>
      <c r="S154" s="136"/>
      <c r="T154" s="140"/>
      <c r="U154" s="140"/>
      <c r="V154" s="140" t="s">
        <v>0</v>
      </c>
      <c r="W154" s="136"/>
      <c r="X154" s="141"/>
    </row>
    <row r="155" spans="1:37">
      <c r="A155" s="80">
        <v>66</v>
      </c>
      <c r="B155" s="81" t="s">
        <v>278</v>
      </c>
      <c r="C155" s="82" t="s">
        <v>446</v>
      </c>
      <c r="D155" s="83" t="s">
        <v>447</v>
      </c>
      <c r="E155" s="84">
        <v>235.62</v>
      </c>
      <c r="F155" s="85" t="s">
        <v>178</v>
      </c>
      <c r="I155" s="86">
        <f>ROUND(E155*G155,2)</f>
        <v>0</v>
      </c>
      <c r="J155" s="86">
        <f>ROUND(E155*G155,2)</f>
        <v>0</v>
      </c>
      <c r="L155" s="87">
        <f>E155*K155</f>
        <v>0</v>
      </c>
      <c r="N155" s="84">
        <f>E155*M155</f>
        <v>0</v>
      </c>
      <c r="O155" s="85">
        <v>20</v>
      </c>
      <c r="P155" s="85" t="s">
        <v>151</v>
      </c>
      <c r="V155" s="88" t="s">
        <v>97</v>
      </c>
      <c r="X155" s="134" t="s">
        <v>446</v>
      </c>
      <c r="Y155" s="134" t="s">
        <v>446</v>
      </c>
      <c r="Z155" s="82" t="s">
        <v>386</v>
      </c>
      <c r="AA155" s="82" t="s">
        <v>151</v>
      </c>
      <c r="AB155" s="85">
        <v>8</v>
      </c>
      <c r="AJ155" s="71" t="s">
        <v>388</v>
      </c>
      <c r="AK155" s="71" t="s">
        <v>155</v>
      </c>
    </row>
    <row r="156" spans="1:37">
      <c r="D156" s="135" t="s">
        <v>448</v>
      </c>
      <c r="E156" s="136"/>
      <c r="F156" s="137"/>
      <c r="G156" s="138"/>
      <c r="H156" s="138"/>
      <c r="I156" s="138"/>
      <c r="J156" s="138"/>
      <c r="K156" s="139"/>
      <c r="L156" s="139"/>
      <c r="M156" s="136"/>
      <c r="N156" s="136"/>
      <c r="O156" s="137"/>
      <c r="P156" s="137"/>
      <c r="Q156" s="136"/>
      <c r="R156" s="136"/>
      <c r="S156" s="136"/>
      <c r="T156" s="140"/>
      <c r="U156" s="140"/>
      <c r="V156" s="140" t="s">
        <v>0</v>
      </c>
      <c r="W156" s="136"/>
      <c r="X156" s="141"/>
    </row>
    <row r="157" spans="1:37">
      <c r="A157" s="80">
        <v>67</v>
      </c>
      <c r="B157" s="81" t="s">
        <v>430</v>
      </c>
      <c r="C157" s="82" t="s">
        <v>449</v>
      </c>
      <c r="D157" s="83" t="s">
        <v>450</v>
      </c>
      <c r="E157" s="84">
        <v>4680.9009999999998</v>
      </c>
      <c r="F157" s="85" t="s">
        <v>178</v>
      </c>
      <c r="H157" s="86">
        <f>ROUND(E157*G157,2)</f>
        <v>0</v>
      </c>
      <c r="J157" s="86">
        <f>ROUND(E157*G157,2)</f>
        <v>0</v>
      </c>
      <c r="K157" s="87">
        <v>6.9999999999999994E-5</v>
      </c>
      <c r="L157" s="87">
        <f>E157*K157</f>
        <v>0.32766306999999995</v>
      </c>
      <c r="N157" s="84">
        <f>E157*M157</f>
        <v>0</v>
      </c>
      <c r="O157" s="85">
        <v>20</v>
      </c>
      <c r="P157" s="85" t="s">
        <v>151</v>
      </c>
      <c r="V157" s="88" t="s">
        <v>374</v>
      </c>
      <c r="W157" s="84">
        <v>191.917</v>
      </c>
      <c r="X157" s="134" t="s">
        <v>451</v>
      </c>
      <c r="Y157" s="134" t="s">
        <v>449</v>
      </c>
      <c r="Z157" s="82" t="s">
        <v>434</v>
      </c>
      <c r="AB157" s="85">
        <v>7</v>
      </c>
      <c r="AJ157" s="71" t="s">
        <v>377</v>
      </c>
      <c r="AK157" s="71" t="s">
        <v>155</v>
      </c>
    </row>
    <row r="158" spans="1:37">
      <c r="D158" s="135" t="s">
        <v>452</v>
      </c>
      <c r="E158" s="136"/>
      <c r="F158" s="137"/>
      <c r="G158" s="138"/>
      <c r="H158" s="138"/>
      <c r="I158" s="138"/>
      <c r="J158" s="138"/>
      <c r="K158" s="139"/>
      <c r="L158" s="139"/>
      <c r="M158" s="136"/>
      <c r="N158" s="136"/>
      <c r="O158" s="137"/>
      <c r="P158" s="137"/>
      <c r="Q158" s="136"/>
      <c r="R158" s="136"/>
      <c r="S158" s="136"/>
      <c r="T158" s="140"/>
      <c r="U158" s="140"/>
      <c r="V158" s="140" t="s">
        <v>0</v>
      </c>
      <c r="W158" s="136"/>
      <c r="X158" s="141"/>
    </row>
    <row r="159" spans="1:37">
      <c r="A159" s="80">
        <v>68</v>
      </c>
      <c r="B159" s="81" t="s">
        <v>430</v>
      </c>
      <c r="C159" s="82" t="s">
        <v>453</v>
      </c>
      <c r="D159" s="83" t="s">
        <v>454</v>
      </c>
      <c r="E159" s="84">
        <v>2499.4929999999999</v>
      </c>
      <c r="F159" s="85" t="s">
        <v>178</v>
      </c>
      <c r="H159" s="86">
        <f>ROUND(E159*G159,2)</f>
        <v>0</v>
      </c>
      <c r="J159" s="86">
        <f>ROUND(E159*G159,2)</f>
        <v>0</v>
      </c>
      <c r="L159" s="87">
        <f>E159*K159</f>
        <v>0</v>
      </c>
      <c r="M159" s="84">
        <v>1.0999999999999999E-2</v>
      </c>
      <c r="N159" s="84">
        <f>E159*M159</f>
        <v>27.494422999999998</v>
      </c>
      <c r="O159" s="85">
        <v>20</v>
      </c>
      <c r="P159" s="85" t="s">
        <v>151</v>
      </c>
      <c r="V159" s="88" t="s">
        <v>374</v>
      </c>
      <c r="W159" s="84">
        <v>499.899</v>
      </c>
      <c r="X159" s="134" t="s">
        <v>455</v>
      </c>
      <c r="Y159" s="134" t="s">
        <v>453</v>
      </c>
      <c r="Z159" s="82" t="s">
        <v>434</v>
      </c>
      <c r="AB159" s="85">
        <v>7</v>
      </c>
      <c r="AJ159" s="71" t="s">
        <v>377</v>
      </c>
      <c r="AK159" s="71" t="s">
        <v>155</v>
      </c>
    </row>
    <row r="160" spans="1:37">
      <c r="D160" s="135" t="s">
        <v>456</v>
      </c>
      <c r="E160" s="136"/>
      <c r="F160" s="137"/>
      <c r="G160" s="138"/>
      <c r="H160" s="138"/>
      <c r="I160" s="138"/>
      <c r="J160" s="138"/>
      <c r="K160" s="139"/>
      <c r="L160" s="139"/>
      <c r="M160" s="136"/>
      <c r="N160" s="136"/>
      <c r="O160" s="137"/>
      <c r="P160" s="137"/>
      <c r="Q160" s="136"/>
      <c r="R160" s="136"/>
      <c r="S160" s="136"/>
      <c r="T160" s="140"/>
      <c r="U160" s="140"/>
      <c r="V160" s="140" t="s">
        <v>0</v>
      </c>
      <c r="W160" s="136"/>
      <c r="X160" s="141"/>
    </row>
    <row r="161" spans="1:37">
      <c r="A161" s="80">
        <v>69</v>
      </c>
      <c r="B161" s="81" t="s">
        <v>430</v>
      </c>
      <c r="C161" s="82" t="s">
        <v>457</v>
      </c>
      <c r="D161" s="83" t="s">
        <v>458</v>
      </c>
      <c r="F161" s="85" t="s">
        <v>53</v>
      </c>
      <c r="H161" s="86">
        <f>ROUND(E161*G161,2)</f>
        <v>0</v>
      </c>
      <c r="J161" s="86">
        <f>ROUND(E161*G161,2)</f>
        <v>0</v>
      </c>
      <c r="L161" s="87">
        <f>E161*K161</f>
        <v>0</v>
      </c>
      <c r="N161" s="84">
        <f>E161*M161</f>
        <v>0</v>
      </c>
      <c r="O161" s="85">
        <v>20</v>
      </c>
      <c r="P161" s="85" t="s">
        <v>151</v>
      </c>
      <c r="V161" s="88" t="s">
        <v>374</v>
      </c>
      <c r="X161" s="134" t="s">
        <v>459</v>
      </c>
      <c r="Y161" s="134" t="s">
        <v>457</v>
      </c>
      <c r="Z161" s="82" t="s">
        <v>434</v>
      </c>
      <c r="AB161" s="85">
        <v>7</v>
      </c>
      <c r="AJ161" s="71" t="s">
        <v>377</v>
      </c>
      <c r="AK161" s="71" t="s">
        <v>155</v>
      </c>
    </row>
    <row r="162" spans="1:37">
      <c r="D162" s="142" t="s">
        <v>460</v>
      </c>
      <c r="E162" s="143">
        <f>J162</f>
        <v>0</v>
      </c>
      <c r="H162" s="143">
        <f>SUM(H146:H161)</f>
        <v>0</v>
      </c>
      <c r="I162" s="143">
        <f>SUM(I146:I161)</f>
        <v>0</v>
      </c>
      <c r="J162" s="143">
        <f>SUM(J146:J161)</f>
        <v>0</v>
      </c>
      <c r="L162" s="144">
        <f>SUM(L146:L161)</f>
        <v>2.53351507</v>
      </c>
      <c r="N162" s="145">
        <f>SUM(N146:N161)</f>
        <v>27.494422999999998</v>
      </c>
      <c r="W162" s="84">
        <f>SUM(W146:W161)</f>
        <v>1387.289</v>
      </c>
    </row>
    <row r="164" spans="1:37">
      <c r="B164" s="82" t="s">
        <v>461</v>
      </c>
    </row>
    <row r="165" spans="1:37">
      <c r="A165" s="80">
        <v>70</v>
      </c>
      <c r="B165" s="81" t="s">
        <v>462</v>
      </c>
      <c r="C165" s="82" t="s">
        <v>463</v>
      </c>
      <c r="D165" s="83" t="s">
        <v>464</v>
      </c>
      <c r="E165" s="84">
        <v>1</v>
      </c>
      <c r="F165" s="85" t="s">
        <v>12</v>
      </c>
      <c r="H165" s="86">
        <f>ROUND(E165*G165,2)</f>
        <v>0</v>
      </c>
      <c r="J165" s="86">
        <f>ROUND(E165*G165,2)</f>
        <v>0</v>
      </c>
      <c r="L165" s="87">
        <f>E165*K165</f>
        <v>0</v>
      </c>
      <c r="N165" s="84">
        <f>E165*M165</f>
        <v>0</v>
      </c>
      <c r="O165" s="85">
        <v>20</v>
      </c>
      <c r="P165" s="85" t="s">
        <v>151</v>
      </c>
      <c r="V165" s="88" t="s">
        <v>374</v>
      </c>
      <c r="X165" s="134" t="s">
        <v>462</v>
      </c>
      <c r="Y165" s="134" t="s">
        <v>463</v>
      </c>
      <c r="Z165" s="82" t="s">
        <v>399</v>
      </c>
      <c r="AB165" s="85">
        <v>7</v>
      </c>
      <c r="AJ165" s="71" t="s">
        <v>377</v>
      </c>
      <c r="AK165" s="71" t="s">
        <v>155</v>
      </c>
    </row>
    <row r="166" spans="1:37">
      <c r="D166" s="142" t="s">
        <v>465</v>
      </c>
      <c r="E166" s="143">
        <f>J166</f>
        <v>0</v>
      </c>
      <c r="H166" s="143">
        <f>SUM(H164:H165)</f>
        <v>0</v>
      </c>
      <c r="I166" s="143">
        <f>SUM(I164:I165)</f>
        <v>0</v>
      </c>
      <c r="J166" s="143">
        <f>SUM(J164:J165)</f>
        <v>0</v>
      </c>
      <c r="L166" s="144">
        <f>SUM(L164:L165)</f>
        <v>0</v>
      </c>
      <c r="N166" s="145">
        <f>SUM(N164:N165)</f>
        <v>0</v>
      </c>
      <c r="W166" s="84">
        <f>SUM(W164:W165)</f>
        <v>0</v>
      </c>
    </row>
    <row r="168" spans="1:37">
      <c r="B168" s="82" t="s">
        <v>466</v>
      </c>
    </row>
    <row r="169" spans="1:37">
      <c r="A169" s="80">
        <v>71</v>
      </c>
      <c r="B169" s="81" t="s">
        <v>467</v>
      </c>
      <c r="C169" s="82" t="s">
        <v>468</v>
      </c>
      <c r="D169" s="83" t="s">
        <v>469</v>
      </c>
      <c r="E169" s="84">
        <v>1</v>
      </c>
      <c r="F169" s="85" t="s">
        <v>12</v>
      </c>
      <c r="H169" s="86">
        <f>ROUND(E169*G169,2)</f>
        <v>0</v>
      </c>
      <c r="J169" s="86">
        <f>ROUND(E169*G169,2)</f>
        <v>0</v>
      </c>
      <c r="L169" s="87">
        <f>E169*K169</f>
        <v>0</v>
      </c>
      <c r="N169" s="84">
        <f>E169*M169</f>
        <v>0</v>
      </c>
      <c r="O169" s="85">
        <v>20</v>
      </c>
      <c r="P169" s="85" t="s">
        <v>151</v>
      </c>
      <c r="V169" s="88" t="s">
        <v>374</v>
      </c>
      <c r="X169" s="134" t="s">
        <v>470</v>
      </c>
      <c r="Y169" s="134" t="s">
        <v>468</v>
      </c>
      <c r="Z169" s="82" t="s">
        <v>399</v>
      </c>
      <c r="AB169" s="85">
        <v>7</v>
      </c>
      <c r="AJ169" s="71" t="s">
        <v>377</v>
      </c>
      <c r="AK169" s="71" t="s">
        <v>155</v>
      </c>
    </row>
    <row r="170" spans="1:37">
      <c r="D170" s="142" t="s">
        <v>471</v>
      </c>
      <c r="E170" s="143">
        <f>J170</f>
        <v>0</v>
      </c>
      <c r="H170" s="143">
        <f>SUM(H168:H169)</f>
        <v>0</v>
      </c>
      <c r="I170" s="143">
        <f>SUM(I168:I169)</f>
        <v>0</v>
      </c>
      <c r="J170" s="143">
        <f>SUM(J168:J169)</f>
        <v>0</v>
      </c>
      <c r="L170" s="144">
        <f>SUM(L168:L169)</f>
        <v>0</v>
      </c>
      <c r="N170" s="145">
        <f>SUM(N168:N169)</f>
        <v>0</v>
      </c>
      <c r="W170" s="84">
        <f>SUM(W168:W169)</f>
        <v>0</v>
      </c>
    </row>
    <row r="172" spans="1:37">
      <c r="B172" s="82" t="s">
        <v>472</v>
      </c>
    </row>
    <row r="173" spans="1:37">
      <c r="A173" s="80">
        <v>72</v>
      </c>
      <c r="B173" s="81" t="s">
        <v>473</v>
      </c>
      <c r="C173" s="82" t="s">
        <v>474</v>
      </c>
      <c r="D173" s="83" t="s">
        <v>475</v>
      </c>
      <c r="E173" s="84">
        <v>106.30200000000001</v>
      </c>
      <c r="F173" s="85" t="s">
        <v>178</v>
      </c>
      <c r="H173" s="86">
        <f>ROUND(E173*G173,2)</f>
        <v>0</v>
      </c>
      <c r="J173" s="86">
        <f>ROUND(E173*G173,2)</f>
        <v>0</v>
      </c>
      <c r="L173" s="87">
        <f>E173*K173</f>
        <v>0</v>
      </c>
      <c r="N173" s="84">
        <f>E173*M173</f>
        <v>0</v>
      </c>
      <c r="O173" s="85">
        <v>20</v>
      </c>
      <c r="P173" s="85" t="s">
        <v>151</v>
      </c>
      <c r="V173" s="88" t="s">
        <v>374</v>
      </c>
      <c r="W173" s="84">
        <v>32.316000000000003</v>
      </c>
      <c r="X173" s="134" t="s">
        <v>476</v>
      </c>
      <c r="Y173" s="134" t="s">
        <v>474</v>
      </c>
      <c r="Z173" s="82" t="s">
        <v>399</v>
      </c>
      <c r="AB173" s="85">
        <v>7</v>
      </c>
      <c r="AJ173" s="71" t="s">
        <v>377</v>
      </c>
      <c r="AK173" s="71" t="s">
        <v>155</v>
      </c>
    </row>
    <row r="174" spans="1:37">
      <c r="D174" s="135" t="s">
        <v>477</v>
      </c>
      <c r="E174" s="136"/>
      <c r="F174" s="137"/>
      <c r="G174" s="138"/>
      <c r="H174" s="138"/>
      <c r="I174" s="138"/>
      <c r="J174" s="138"/>
      <c r="K174" s="139"/>
      <c r="L174" s="139"/>
      <c r="M174" s="136"/>
      <c r="N174" s="136"/>
      <c r="O174" s="137"/>
      <c r="P174" s="137"/>
      <c r="Q174" s="136"/>
      <c r="R174" s="136"/>
      <c r="S174" s="136"/>
      <c r="T174" s="140"/>
      <c r="U174" s="140"/>
      <c r="V174" s="140" t="s">
        <v>0</v>
      </c>
      <c r="W174" s="136"/>
      <c r="X174" s="141"/>
    </row>
    <row r="175" spans="1:37">
      <c r="A175" s="80">
        <v>73</v>
      </c>
      <c r="B175" s="81" t="s">
        <v>473</v>
      </c>
      <c r="C175" s="82" t="s">
        <v>478</v>
      </c>
      <c r="D175" s="83" t="s">
        <v>479</v>
      </c>
      <c r="E175" s="84">
        <v>3596.8670000000002</v>
      </c>
      <c r="F175" s="85" t="s">
        <v>178</v>
      </c>
      <c r="H175" s="86">
        <f>ROUND(E175*G175,2)</f>
        <v>0</v>
      </c>
      <c r="J175" s="86">
        <f>ROUND(E175*G175,2)</f>
        <v>0</v>
      </c>
      <c r="L175" s="87">
        <f>E175*K175</f>
        <v>0</v>
      </c>
      <c r="N175" s="84">
        <f>E175*M175</f>
        <v>0</v>
      </c>
      <c r="O175" s="85">
        <v>20</v>
      </c>
      <c r="P175" s="85" t="s">
        <v>151</v>
      </c>
      <c r="V175" s="88" t="s">
        <v>374</v>
      </c>
      <c r="W175" s="84">
        <v>1093.4480000000001</v>
      </c>
      <c r="X175" s="134" t="s">
        <v>480</v>
      </c>
      <c r="Y175" s="134" t="s">
        <v>478</v>
      </c>
      <c r="Z175" s="82" t="s">
        <v>399</v>
      </c>
      <c r="AB175" s="85">
        <v>7</v>
      </c>
      <c r="AJ175" s="71" t="s">
        <v>377</v>
      </c>
      <c r="AK175" s="71" t="s">
        <v>155</v>
      </c>
    </row>
    <row r="176" spans="1:37">
      <c r="D176" s="135" t="s">
        <v>481</v>
      </c>
      <c r="E176" s="136"/>
      <c r="F176" s="137"/>
      <c r="G176" s="138"/>
      <c r="H176" s="138"/>
      <c r="I176" s="138"/>
      <c r="J176" s="138"/>
      <c r="K176" s="139"/>
      <c r="L176" s="139"/>
      <c r="M176" s="136"/>
      <c r="N176" s="136"/>
      <c r="O176" s="137"/>
      <c r="P176" s="137"/>
      <c r="Q176" s="136"/>
      <c r="R176" s="136"/>
      <c r="S176" s="136"/>
      <c r="T176" s="140"/>
      <c r="U176" s="140"/>
      <c r="V176" s="140" t="s">
        <v>0</v>
      </c>
      <c r="W176" s="136"/>
      <c r="X176" s="141"/>
    </row>
    <row r="177" spans="1:37">
      <c r="A177" s="80">
        <v>74</v>
      </c>
      <c r="B177" s="81" t="s">
        <v>473</v>
      </c>
      <c r="C177" s="82" t="s">
        <v>482</v>
      </c>
      <c r="D177" s="83" t="s">
        <v>483</v>
      </c>
      <c r="E177" s="84">
        <v>3596.8670000000002</v>
      </c>
      <c r="F177" s="85" t="s">
        <v>178</v>
      </c>
      <c r="H177" s="86">
        <f>ROUND(E177*G177,2)</f>
        <v>0</v>
      </c>
      <c r="J177" s="86">
        <f>ROUND(E177*G177,2)</f>
        <v>0</v>
      </c>
      <c r="L177" s="87">
        <f>E177*K177</f>
        <v>0</v>
      </c>
      <c r="N177" s="84">
        <f>E177*M177</f>
        <v>0</v>
      </c>
      <c r="O177" s="85">
        <v>20</v>
      </c>
      <c r="P177" s="85" t="s">
        <v>151</v>
      </c>
      <c r="V177" s="88" t="s">
        <v>374</v>
      </c>
      <c r="W177" s="84">
        <v>255.37799999999999</v>
      </c>
      <c r="X177" s="134" t="s">
        <v>484</v>
      </c>
      <c r="Y177" s="134" t="s">
        <v>482</v>
      </c>
      <c r="Z177" s="82" t="s">
        <v>485</v>
      </c>
      <c r="AB177" s="85">
        <v>7</v>
      </c>
      <c r="AJ177" s="71" t="s">
        <v>377</v>
      </c>
      <c r="AK177" s="71" t="s">
        <v>155</v>
      </c>
    </row>
    <row r="178" spans="1:37">
      <c r="A178" s="80">
        <v>75</v>
      </c>
      <c r="B178" s="81" t="s">
        <v>278</v>
      </c>
      <c r="C178" s="82" t="s">
        <v>486</v>
      </c>
      <c r="D178" s="83" t="s">
        <v>487</v>
      </c>
      <c r="E178" s="84">
        <v>28.774999999999999</v>
      </c>
      <c r="F178" s="85" t="s">
        <v>150</v>
      </c>
      <c r="I178" s="86">
        <f>ROUND(E178*G178,2)</f>
        <v>0</v>
      </c>
      <c r="J178" s="86">
        <f>ROUND(E178*G178,2)</f>
        <v>0</v>
      </c>
      <c r="K178" s="87">
        <v>0.55000000000000004</v>
      </c>
      <c r="L178" s="87">
        <f>E178*K178</f>
        <v>15.82625</v>
      </c>
      <c r="N178" s="84">
        <f>E178*M178</f>
        <v>0</v>
      </c>
      <c r="O178" s="85">
        <v>20</v>
      </c>
      <c r="P178" s="85" t="s">
        <v>151</v>
      </c>
      <c r="V178" s="88" t="s">
        <v>97</v>
      </c>
      <c r="X178" s="134" t="s">
        <v>486</v>
      </c>
      <c r="Y178" s="134" t="s">
        <v>486</v>
      </c>
      <c r="Z178" s="82" t="s">
        <v>488</v>
      </c>
      <c r="AA178" s="82" t="s">
        <v>151</v>
      </c>
      <c r="AB178" s="85">
        <v>8</v>
      </c>
      <c r="AJ178" s="71" t="s">
        <v>388</v>
      </c>
      <c r="AK178" s="71" t="s">
        <v>155</v>
      </c>
    </row>
    <row r="179" spans="1:37">
      <c r="D179" s="135" t="s">
        <v>489</v>
      </c>
      <c r="E179" s="136"/>
      <c r="F179" s="137"/>
      <c r="G179" s="138"/>
      <c r="H179" s="138"/>
      <c r="I179" s="138"/>
      <c r="J179" s="138"/>
      <c r="K179" s="139"/>
      <c r="L179" s="139"/>
      <c r="M179" s="136"/>
      <c r="N179" s="136"/>
      <c r="O179" s="137"/>
      <c r="P179" s="137"/>
      <c r="Q179" s="136"/>
      <c r="R179" s="136"/>
      <c r="S179" s="136"/>
      <c r="T179" s="140"/>
      <c r="U179" s="140"/>
      <c r="V179" s="140" t="s">
        <v>0</v>
      </c>
      <c r="W179" s="136"/>
      <c r="X179" s="141"/>
    </row>
    <row r="180" spans="1:37">
      <c r="A180" s="80">
        <v>76</v>
      </c>
      <c r="B180" s="81" t="s">
        <v>473</v>
      </c>
      <c r="C180" s="82" t="s">
        <v>490</v>
      </c>
      <c r="D180" s="83" t="s">
        <v>491</v>
      </c>
      <c r="F180" s="85" t="s">
        <v>53</v>
      </c>
      <c r="H180" s="86">
        <f>ROUND(E180*G180,2)</f>
        <v>0</v>
      </c>
      <c r="J180" s="86">
        <f>ROUND(E180*G180,2)</f>
        <v>0</v>
      </c>
      <c r="L180" s="87">
        <f>E180*K180</f>
        <v>0</v>
      </c>
      <c r="N180" s="84">
        <f>E180*M180</f>
        <v>0</v>
      </c>
      <c r="O180" s="85">
        <v>20</v>
      </c>
      <c r="P180" s="85" t="s">
        <v>151</v>
      </c>
      <c r="V180" s="88" t="s">
        <v>374</v>
      </c>
      <c r="X180" s="134" t="s">
        <v>492</v>
      </c>
      <c r="Y180" s="134" t="s">
        <v>490</v>
      </c>
      <c r="Z180" s="82" t="s">
        <v>493</v>
      </c>
      <c r="AB180" s="85">
        <v>7</v>
      </c>
      <c r="AJ180" s="71" t="s">
        <v>377</v>
      </c>
      <c r="AK180" s="71" t="s">
        <v>155</v>
      </c>
    </row>
    <row r="181" spans="1:37">
      <c r="D181" s="142" t="s">
        <v>494</v>
      </c>
      <c r="E181" s="143">
        <f>J181</f>
        <v>0</v>
      </c>
      <c r="H181" s="143">
        <f>SUM(H172:H180)</f>
        <v>0</v>
      </c>
      <c r="I181" s="143">
        <f>SUM(I172:I180)</f>
        <v>0</v>
      </c>
      <c r="J181" s="143">
        <f>SUM(J172:J180)</f>
        <v>0</v>
      </c>
      <c r="L181" s="144">
        <f>SUM(L172:L180)</f>
        <v>15.82625</v>
      </c>
      <c r="N181" s="145">
        <f>SUM(N172:N180)</f>
        <v>0</v>
      </c>
      <c r="W181" s="84">
        <f>SUM(W172:W180)</f>
        <v>1381.1420000000001</v>
      </c>
    </row>
    <row r="183" spans="1:37">
      <c r="B183" s="82" t="s">
        <v>495</v>
      </c>
    </row>
    <row r="184" spans="1:37">
      <c r="A184" s="80">
        <v>77</v>
      </c>
      <c r="B184" s="81" t="s">
        <v>496</v>
      </c>
      <c r="C184" s="82" t="s">
        <v>497</v>
      </c>
      <c r="D184" s="83" t="s">
        <v>498</v>
      </c>
      <c r="E184" s="84">
        <v>50.05</v>
      </c>
      <c r="F184" s="85" t="s">
        <v>274</v>
      </c>
      <c r="H184" s="86">
        <f>ROUND(E184*G184,2)</f>
        <v>0</v>
      </c>
      <c r="J184" s="86">
        <f>ROUND(E184*G184,2)</f>
        <v>0</v>
      </c>
      <c r="K184" s="87">
        <v>2.7599999999999999E-3</v>
      </c>
      <c r="L184" s="87">
        <f>E184*K184</f>
        <v>0.13813799999999998</v>
      </c>
      <c r="N184" s="84">
        <f>E184*M184</f>
        <v>0</v>
      </c>
      <c r="O184" s="85">
        <v>20</v>
      </c>
      <c r="P184" s="85" t="s">
        <v>151</v>
      </c>
      <c r="V184" s="88" t="s">
        <v>374</v>
      </c>
      <c r="W184" s="84">
        <v>26.977</v>
      </c>
      <c r="X184" s="134" t="s">
        <v>499</v>
      </c>
      <c r="Y184" s="134" t="s">
        <v>497</v>
      </c>
      <c r="Z184" s="82" t="s">
        <v>500</v>
      </c>
      <c r="AB184" s="85">
        <v>7</v>
      </c>
      <c r="AJ184" s="71" t="s">
        <v>377</v>
      </c>
      <c r="AK184" s="71" t="s">
        <v>155</v>
      </c>
    </row>
    <row r="185" spans="1:37">
      <c r="D185" s="135" t="s">
        <v>501</v>
      </c>
      <c r="E185" s="136"/>
      <c r="F185" s="137"/>
      <c r="G185" s="138"/>
      <c r="H185" s="138"/>
      <c r="I185" s="138"/>
      <c r="J185" s="138"/>
      <c r="K185" s="139"/>
      <c r="L185" s="139"/>
      <c r="M185" s="136"/>
      <c r="N185" s="136"/>
      <c r="O185" s="137"/>
      <c r="P185" s="137"/>
      <c r="Q185" s="136"/>
      <c r="R185" s="136"/>
      <c r="S185" s="136"/>
      <c r="T185" s="140"/>
      <c r="U185" s="140"/>
      <c r="V185" s="140" t="s">
        <v>0</v>
      </c>
      <c r="W185" s="136"/>
      <c r="X185" s="141"/>
    </row>
    <row r="186" spans="1:37">
      <c r="A186" s="80">
        <v>78</v>
      </c>
      <c r="B186" s="81" t="s">
        <v>496</v>
      </c>
      <c r="C186" s="82" t="s">
        <v>502</v>
      </c>
      <c r="D186" s="83" t="s">
        <v>503</v>
      </c>
      <c r="E186" s="84">
        <v>50.05</v>
      </c>
      <c r="F186" s="85" t="s">
        <v>274</v>
      </c>
      <c r="H186" s="86">
        <f>ROUND(E186*G186,2)</f>
        <v>0</v>
      </c>
      <c r="J186" s="86">
        <f>ROUND(E186*G186,2)</f>
        <v>0</v>
      </c>
      <c r="L186" s="87">
        <f>E186*K186</f>
        <v>0</v>
      </c>
      <c r="M186" s="84">
        <v>2E-3</v>
      </c>
      <c r="N186" s="84">
        <f>E186*M186</f>
        <v>0.10009999999999999</v>
      </c>
      <c r="O186" s="85">
        <v>20</v>
      </c>
      <c r="P186" s="85" t="s">
        <v>151</v>
      </c>
      <c r="V186" s="88" t="s">
        <v>374</v>
      </c>
      <c r="W186" s="84">
        <v>3.0030000000000001</v>
      </c>
      <c r="X186" s="134" t="s">
        <v>504</v>
      </c>
      <c r="Y186" s="134" t="s">
        <v>502</v>
      </c>
      <c r="Z186" s="82" t="s">
        <v>500</v>
      </c>
      <c r="AB186" s="85">
        <v>7</v>
      </c>
      <c r="AJ186" s="71" t="s">
        <v>377</v>
      </c>
      <c r="AK186" s="71" t="s">
        <v>155</v>
      </c>
    </row>
    <row r="187" spans="1:37">
      <c r="A187" s="80">
        <v>79</v>
      </c>
      <c r="B187" s="81" t="s">
        <v>496</v>
      </c>
      <c r="C187" s="82" t="s">
        <v>505</v>
      </c>
      <c r="D187" s="83" t="s">
        <v>506</v>
      </c>
      <c r="F187" s="85" t="s">
        <v>53</v>
      </c>
      <c r="H187" s="86">
        <f>ROUND(E187*G187,2)</f>
        <v>0</v>
      </c>
      <c r="J187" s="86">
        <f>ROUND(E187*G187,2)</f>
        <v>0</v>
      </c>
      <c r="L187" s="87">
        <f>E187*K187</f>
        <v>0</v>
      </c>
      <c r="N187" s="84">
        <f>E187*M187</f>
        <v>0</v>
      </c>
      <c r="O187" s="85">
        <v>20</v>
      </c>
      <c r="P187" s="85" t="s">
        <v>151</v>
      </c>
      <c r="V187" s="88" t="s">
        <v>374</v>
      </c>
      <c r="X187" s="134" t="s">
        <v>507</v>
      </c>
      <c r="Y187" s="134" t="s">
        <v>505</v>
      </c>
      <c r="Z187" s="82" t="s">
        <v>500</v>
      </c>
      <c r="AB187" s="85">
        <v>7</v>
      </c>
      <c r="AJ187" s="71" t="s">
        <v>377</v>
      </c>
      <c r="AK187" s="71" t="s">
        <v>155</v>
      </c>
    </row>
    <row r="188" spans="1:37">
      <c r="D188" s="142" t="s">
        <v>508</v>
      </c>
      <c r="E188" s="143">
        <f>J188</f>
        <v>0</v>
      </c>
      <c r="H188" s="143">
        <f>SUM(H183:H187)</f>
        <v>0</v>
      </c>
      <c r="I188" s="143">
        <f>SUM(I183:I187)</f>
        <v>0</v>
      </c>
      <c r="J188" s="143">
        <f>SUM(J183:J187)</f>
        <v>0</v>
      </c>
      <c r="L188" s="144">
        <f>SUM(L183:L187)</f>
        <v>0.13813799999999998</v>
      </c>
      <c r="N188" s="145">
        <f>SUM(N183:N187)</f>
        <v>0.10009999999999999</v>
      </c>
      <c r="W188" s="84">
        <f>SUM(W183:W187)</f>
        <v>29.98</v>
      </c>
    </row>
    <row r="190" spans="1:37">
      <c r="B190" s="82" t="s">
        <v>509</v>
      </c>
    </row>
    <row r="191" spans="1:37" ht="20.399999999999999">
      <c r="A191" s="80">
        <v>80</v>
      </c>
      <c r="B191" s="81" t="s">
        <v>510</v>
      </c>
      <c r="C191" s="82" t="s">
        <v>511</v>
      </c>
      <c r="D191" s="147" t="s">
        <v>512</v>
      </c>
      <c r="E191" s="148">
        <v>18</v>
      </c>
      <c r="F191" s="85" t="s">
        <v>281</v>
      </c>
      <c r="H191" s="86">
        <f>ROUND(E191*G191,2)</f>
        <v>0</v>
      </c>
      <c r="J191" s="86">
        <f>ROUND(E191*G191,2)</f>
        <v>0</v>
      </c>
      <c r="L191" s="87">
        <f>E191*K191</f>
        <v>0</v>
      </c>
      <c r="N191" s="84">
        <f>E191*M191</f>
        <v>0</v>
      </c>
      <c r="O191" s="85">
        <v>20</v>
      </c>
      <c r="P191" s="85" t="s">
        <v>151</v>
      </c>
      <c r="V191" s="88" t="s">
        <v>374</v>
      </c>
      <c r="W191" s="84">
        <v>20.07</v>
      </c>
      <c r="X191" s="134" t="s">
        <v>513</v>
      </c>
      <c r="Y191" s="134" t="s">
        <v>511</v>
      </c>
      <c r="Z191" s="82" t="s">
        <v>514</v>
      </c>
      <c r="AB191" s="85">
        <v>7</v>
      </c>
      <c r="AJ191" s="71" t="s">
        <v>377</v>
      </c>
      <c r="AK191" s="71" t="s">
        <v>155</v>
      </c>
    </row>
    <row r="192" spans="1:37" ht="20.399999999999999">
      <c r="A192" s="80">
        <v>81</v>
      </c>
      <c r="B192" s="81" t="s">
        <v>510</v>
      </c>
      <c r="C192" s="82" t="s">
        <v>515</v>
      </c>
      <c r="D192" s="147" t="s">
        <v>516</v>
      </c>
      <c r="E192" s="148">
        <v>1</v>
      </c>
      <c r="F192" s="85" t="s">
        <v>281</v>
      </c>
      <c r="H192" s="86">
        <f>ROUND(E192*G192,2)</f>
        <v>0</v>
      </c>
      <c r="J192" s="86">
        <f>ROUND(E192*G192,2)</f>
        <v>0</v>
      </c>
      <c r="L192" s="87">
        <f>E192*K192</f>
        <v>0</v>
      </c>
      <c r="N192" s="84">
        <f>E192*M192</f>
        <v>0</v>
      </c>
      <c r="O192" s="85">
        <v>20</v>
      </c>
      <c r="P192" s="85" t="s">
        <v>151</v>
      </c>
      <c r="V192" s="88" t="s">
        <v>374</v>
      </c>
      <c r="W192" s="84">
        <v>1.115</v>
      </c>
      <c r="X192" s="134" t="s">
        <v>513</v>
      </c>
      <c r="Y192" s="134" t="s">
        <v>515</v>
      </c>
      <c r="Z192" s="82" t="s">
        <v>514</v>
      </c>
      <c r="AB192" s="85">
        <v>7</v>
      </c>
      <c r="AJ192" s="71" t="s">
        <v>377</v>
      </c>
      <c r="AK192" s="71" t="s">
        <v>155</v>
      </c>
    </row>
    <row r="193" spans="1:37" ht="20.399999999999999">
      <c r="A193" s="80">
        <v>82</v>
      </c>
      <c r="B193" s="81" t="s">
        <v>510</v>
      </c>
      <c r="C193" s="82" t="s">
        <v>517</v>
      </c>
      <c r="D193" s="147" t="s">
        <v>518</v>
      </c>
      <c r="E193" s="148">
        <v>9</v>
      </c>
      <c r="F193" s="85" t="s">
        <v>281</v>
      </c>
      <c r="H193" s="86">
        <f>ROUND(E193*G193,2)</f>
        <v>0</v>
      </c>
      <c r="J193" s="86">
        <f>ROUND(E193*G193,2)</f>
        <v>0</v>
      </c>
      <c r="L193" s="87">
        <f>E193*K193</f>
        <v>0</v>
      </c>
      <c r="N193" s="84">
        <f>E193*M193</f>
        <v>0</v>
      </c>
      <c r="O193" s="85">
        <v>20</v>
      </c>
      <c r="P193" s="85" t="s">
        <v>151</v>
      </c>
      <c r="V193" s="88" t="s">
        <v>374</v>
      </c>
      <c r="W193" s="84">
        <v>10.035</v>
      </c>
      <c r="X193" s="134" t="s">
        <v>513</v>
      </c>
      <c r="Y193" s="134" t="s">
        <v>517</v>
      </c>
      <c r="Z193" s="82" t="s">
        <v>514</v>
      </c>
      <c r="AB193" s="85">
        <v>7</v>
      </c>
      <c r="AJ193" s="71" t="s">
        <v>377</v>
      </c>
      <c r="AK193" s="71" t="s">
        <v>155</v>
      </c>
    </row>
    <row r="194" spans="1:37" ht="20.399999999999999">
      <c r="A194" s="80">
        <v>83</v>
      </c>
      <c r="B194" s="81" t="s">
        <v>510</v>
      </c>
      <c r="C194" s="82" t="s">
        <v>519</v>
      </c>
      <c r="D194" s="147" t="s">
        <v>520</v>
      </c>
      <c r="E194" s="148">
        <v>2</v>
      </c>
      <c r="F194" s="85" t="s">
        <v>281</v>
      </c>
      <c r="H194" s="86">
        <f>ROUND(E194*G194,2)</f>
        <v>0</v>
      </c>
      <c r="J194" s="86">
        <f>ROUND(E194*G194,2)</f>
        <v>0</v>
      </c>
      <c r="L194" s="87">
        <f>E194*K194</f>
        <v>0</v>
      </c>
      <c r="N194" s="84">
        <f>E194*M194</f>
        <v>0</v>
      </c>
      <c r="O194" s="85">
        <v>20</v>
      </c>
      <c r="P194" s="85" t="s">
        <v>151</v>
      </c>
      <c r="V194" s="88" t="s">
        <v>374</v>
      </c>
      <c r="W194" s="84">
        <v>2.23</v>
      </c>
      <c r="X194" s="134" t="s">
        <v>513</v>
      </c>
      <c r="Y194" s="134" t="s">
        <v>519</v>
      </c>
      <c r="Z194" s="82" t="s">
        <v>514</v>
      </c>
      <c r="AB194" s="85">
        <v>7</v>
      </c>
      <c r="AJ194" s="71" t="s">
        <v>377</v>
      </c>
      <c r="AK194" s="71" t="s">
        <v>155</v>
      </c>
    </row>
    <row r="195" spans="1:37" ht="20.399999999999999">
      <c r="A195" s="80">
        <v>84</v>
      </c>
      <c r="B195" s="81" t="s">
        <v>510</v>
      </c>
      <c r="C195" s="82" t="s">
        <v>521</v>
      </c>
      <c r="D195" s="147" t="s">
        <v>522</v>
      </c>
      <c r="E195" s="148">
        <v>1</v>
      </c>
      <c r="F195" s="85" t="s">
        <v>281</v>
      </c>
      <c r="H195" s="86">
        <f>ROUND(E195*G195,2)</f>
        <v>0</v>
      </c>
      <c r="J195" s="86">
        <f>ROUND(E195*G195,2)</f>
        <v>0</v>
      </c>
      <c r="L195" s="87">
        <f>E195*K195</f>
        <v>0</v>
      </c>
      <c r="N195" s="84">
        <f>E195*M195</f>
        <v>0</v>
      </c>
      <c r="O195" s="85">
        <v>20</v>
      </c>
      <c r="P195" s="85" t="s">
        <v>151</v>
      </c>
      <c r="V195" s="88" t="s">
        <v>374</v>
      </c>
      <c r="W195" s="84">
        <v>1.115</v>
      </c>
      <c r="X195" s="134" t="s">
        <v>513</v>
      </c>
      <c r="Y195" s="134" t="s">
        <v>521</v>
      </c>
      <c r="Z195" s="82" t="s">
        <v>514</v>
      </c>
      <c r="AB195" s="85">
        <v>7</v>
      </c>
      <c r="AJ195" s="71" t="s">
        <v>377</v>
      </c>
      <c r="AK195" s="71" t="s">
        <v>155</v>
      </c>
    </row>
    <row r="196" spans="1:37">
      <c r="A196" s="80">
        <v>85</v>
      </c>
      <c r="B196" s="81" t="s">
        <v>510</v>
      </c>
      <c r="C196" s="82" t="s">
        <v>523</v>
      </c>
      <c r="D196" s="147" t="s">
        <v>524</v>
      </c>
      <c r="E196" s="148">
        <v>2</v>
      </c>
      <c r="F196" s="85" t="s">
        <v>281</v>
      </c>
      <c r="H196" s="86">
        <f>ROUND(E196*G196,2)</f>
        <v>0</v>
      </c>
      <c r="J196" s="86">
        <f>ROUND(E196*G196,2)</f>
        <v>0</v>
      </c>
      <c r="L196" s="87">
        <f>E196*K196</f>
        <v>0</v>
      </c>
      <c r="N196" s="84">
        <f>E196*M196</f>
        <v>0</v>
      </c>
      <c r="O196" s="85">
        <v>20</v>
      </c>
      <c r="P196" s="85" t="s">
        <v>151</v>
      </c>
      <c r="V196" s="88" t="s">
        <v>374</v>
      </c>
      <c r="W196" s="84">
        <v>2.23</v>
      </c>
      <c r="X196" s="134" t="s">
        <v>513</v>
      </c>
      <c r="Y196" s="134" t="s">
        <v>523</v>
      </c>
      <c r="Z196" s="82" t="s">
        <v>514</v>
      </c>
      <c r="AB196" s="85">
        <v>7</v>
      </c>
      <c r="AJ196" s="71" t="s">
        <v>377</v>
      </c>
      <c r="AK196" s="71" t="s">
        <v>155</v>
      </c>
    </row>
    <row r="197" spans="1:37">
      <c r="A197" s="80">
        <v>86</v>
      </c>
      <c r="B197" s="81" t="s">
        <v>510</v>
      </c>
      <c r="C197" s="82" t="s">
        <v>525</v>
      </c>
      <c r="D197" s="147" t="s">
        <v>526</v>
      </c>
      <c r="E197" s="148">
        <v>2</v>
      </c>
      <c r="F197" s="85" t="s">
        <v>281</v>
      </c>
      <c r="H197" s="86">
        <f>ROUND(E197*G197,2)</f>
        <v>0</v>
      </c>
      <c r="J197" s="86">
        <f>ROUND(E197*G197,2)</f>
        <v>0</v>
      </c>
      <c r="L197" s="87">
        <f>E197*K197</f>
        <v>0</v>
      </c>
      <c r="N197" s="84">
        <f>E197*M197</f>
        <v>0</v>
      </c>
      <c r="O197" s="85">
        <v>20</v>
      </c>
      <c r="P197" s="85" t="s">
        <v>151</v>
      </c>
      <c r="V197" s="88" t="s">
        <v>374</v>
      </c>
      <c r="W197" s="84">
        <v>55.71</v>
      </c>
      <c r="X197" s="134" t="s">
        <v>527</v>
      </c>
      <c r="Y197" s="134" t="s">
        <v>525</v>
      </c>
      <c r="Z197" s="82" t="s">
        <v>399</v>
      </c>
      <c r="AB197" s="85">
        <v>7</v>
      </c>
      <c r="AJ197" s="71" t="s">
        <v>377</v>
      </c>
      <c r="AK197" s="71" t="s">
        <v>155</v>
      </c>
    </row>
    <row r="198" spans="1:37" ht="20.399999999999999">
      <c r="A198" s="80">
        <v>87</v>
      </c>
      <c r="B198" s="81" t="s">
        <v>510</v>
      </c>
      <c r="C198" s="82" t="s">
        <v>528</v>
      </c>
      <c r="D198" s="147" t="s">
        <v>529</v>
      </c>
      <c r="E198" s="148">
        <v>1</v>
      </c>
      <c r="F198" s="85" t="s">
        <v>281</v>
      </c>
      <c r="H198" s="86">
        <f>ROUND(E198*G198,2)</f>
        <v>0</v>
      </c>
      <c r="J198" s="86">
        <f>ROUND(E198*G198,2)</f>
        <v>0</v>
      </c>
      <c r="L198" s="87">
        <f>E198*K198</f>
        <v>0</v>
      </c>
      <c r="N198" s="84">
        <f>E198*M198</f>
        <v>0</v>
      </c>
      <c r="O198" s="85">
        <v>20</v>
      </c>
      <c r="P198" s="85" t="s">
        <v>151</v>
      </c>
      <c r="V198" s="88" t="s">
        <v>374</v>
      </c>
      <c r="W198" s="84">
        <v>27.855</v>
      </c>
      <c r="X198" s="134" t="s">
        <v>527</v>
      </c>
      <c r="Y198" s="134" t="s">
        <v>528</v>
      </c>
      <c r="Z198" s="82" t="s">
        <v>399</v>
      </c>
      <c r="AB198" s="85">
        <v>7</v>
      </c>
      <c r="AJ198" s="71" t="s">
        <v>377</v>
      </c>
      <c r="AK198" s="71" t="s">
        <v>155</v>
      </c>
    </row>
    <row r="199" spans="1:37" ht="20.399999999999999">
      <c r="A199" s="80">
        <v>88</v>
      </c>
      <c r="B199" s="81" t="s">
        <v>510</v>
      </c>
      <c r="C199" s="82" t="s">
        <v>530</v>
      </c>
      <c r="D199" s="83" t="s">
        <v>531</v>
      </c>
      <c r="E199" s="84">
        <v>86</v>
      </c>
      <c r="F199" s="85" t="s">
        <v>281</v>
      </c>
      <c r="H199" s="86">
        <f>ROUND(E199*G199,2)</f>
        <v>0</v>
      </c>
      <c r="J199" s="86">
        <f>ROUND(E199*G199,2)</f>
        <v>0</v>
      </c>
      <c r="K199" s="87">
        <v>2.0000000000000001E-4</v>
      </c>
      <c r="L199" s="87">
        <f>E199*K199</f>
        <v>1.72E-2</v>
      </c>
      <c r="N199" s="84">
        <f>E199*M199</f>
        <v>0</v>
      </c>
      <c r="O199" s="85">
        <v>20</v>
      </c>
      <c r="P199" s="85" t="s">
        <v>151</v>
      </c>
      <c r="V199" s="88" t="s">
        <v>374</v>
      </c>
      <c r="W199" s="84">
        <v>108.532</v>
      </c>
      <c r="X199" s="134" t="s">
        <v>532</v>
      </c>
      <c r="Y199" s="134" t="s">
        <v>530</v>
      </c>
      <c r="Z199" s="82" t="s">
        <v>514</v>
      </c>
      <c r="AB199" s="85">
        <v>7</v>
      </c>
      <c r="AJ199" s="71" t="s">
        <v>377</v>
      </c>
      <c r="AK199" s="71" t="s">
        <v>155</v>
      </c>
    </row>
    <row r="200" spans="1:37">
      <c r="D200" s="135" t="s">
        <v>533</v>
      </c>
      <c r="E200" s="136"/>
      <c r="F200" s="137"/>
      <c r="G200" s="138"/>
      <c r="H200" s="138"/>
      <c r="I200" s="138"/>
      <c r="J200" s="138"/>
      <c r="K200" s="139"/>
      <c r="L200" s="139"/>
      <c r="M200" s="136"/>
      <c r="N200" s="136"/>
      <c r="O200" s="137"/>
      <c r="P200" s="137"/>
      <c r="Q200" s="136"/>
      <c r="R200" s="136"/>
      <c r="S200" s="136"/>
      <c r="T200" s="140"/>
      <c r="U200" s="140"/>
      <c r="V200" s="140" t="s">
        <v>0</v>
      </c>
      <c r="W200" s="136"/>
      <c r="X200" s="141"/>
    </row>
    <row r="201" spans="1:37" ht="20.399999999999999">
      <c r="A201" s="80">
        <v>89</v>
      </c>
      <c r="B201" s="81" t="s">
        <v>510</v>
      </c>
      <c r="C201" s="82" t="s">
        <v>534</v>
      </c>
      <c r="D201" s="83" t="s">
        <v>535</v>
      </c>
      <c r="E201" s="84">
        <v>5</v>
      </c>
      <c r="F201" s="85" t="s">
        <v>281</v>
      </c>
      <c r="H201" s="86">
        <f>ROUND(E201*G201,2)</f>
        <v>0</v>
      </c>
      <c r="J201" s="86">
        <f>ROUND(E201*G201,2)</f>
        <v>0</v>
      </c>
      <c r="K201" s="87">
        <v>2.0000000000000001E-4</v>
      </c>
      <c r="L201" s="87">
        <f>E201*K201</f>
        <v>1E-3</v>
      </c>
      <c r="N201" s="84">
        <f>E201*M201</f>
        <v>0</v>
      </c>
      <c r="O201" s="85">
        <v>20</v>
      </c>
      <c r="P201" s="85" t="s">
        <v>151</v>
      </c>
      <c r="V201" s="88" t="s">
        <v>374</v>
      </c>
      <c r="W201" s="84">
        <v>6.31</v>
      </c>
      <c r="X201" s="134" t="s">
        <v>532</v>
      </c>
      <c r="Y201" s="134" t="s">
        <v>534</v>
      </c>
      <c r="Z201" s="82" t="s">
        <v>514</v>
      </c>
      <c r="AB201" s="85">
        <v>7</v>
      </c>
      <c r="AJ201" s="71" t="s">
        <v>377</v>
      </c>
      <c r="AK201" s="71" t="s">
        <v>155</v>
      </c>
    </row>
    <row r="202" spans="1:37">
      <c r="A202" s="80">
        <v>90</v>
      </c>
      <c r="B202" s="81" t="s">
        <v>510</v>
      </c>
      <c r="C202" s="82" t="s">
        <v>536</v>
      </c>
      <c r="D202" s="83" t="s">
        <v>537</v>
      </c>
      <c r="E202" s="84">
        <v>2</v>
      </c>
      <c r="F202" s="85" t="s">
        <v>281</v>
      </c>
      <c r="H202" s="86">
        <f>ROUND(E202*G202,2)</f>
        <v>0</v>
      </c>
      <c r="J202" s="86">
        <f>ROUND(E202*G202,2)</f>
        <v>0</v>
      </c>
      <c r="K202" s="87">
        <v>6.2E-4</v>
      </c>
      <c r="L202" s="87">
        <f>E202*K202</f>
        <v>1.24E-3</v>
      </c>
      <c r="N202" s="84">
        <f>E202*M202</f>
        <v>0</v>
      </c>
      <c r="O202" s="85">
        <v>20</v>
      </c>
      <c r="P202" s="85" t="s">
        <v>151</v>
      </c>
      <c r="V202" s="88" t="s">
        <v>374</v>
      </c>
      <c r="W202" s="84">
        <v>21.882000000000001</v>
      </c>
      <c r="X202" s="134" t="s">
        <v>538</v>
      </c>
      <c r="Y202" s="134" t="s">
        <v>536</v>
      </c>
      <c r="Z202" s="82" t="s">
        <v>514</v>
      </c>
      <c r="AB202" s="85">
        <v>7</v>
      </c>
      <c r="AJ202" s="71" t="s">
        <v>377</v>
      </c>
      <c r="AK202" s="71" t="s">
        <v>155</v>
      </c>
    </row>
    <row r="203" spans="1:37">
      <c r="A203" s="80">
        <v>91</v>
      </c>
      <c r="B203" s="81" t="s">
        <v>510</v>
      </c>
      <c r="C203" s="82" t="s">
        <v>539</v>
      </c>
      <c r="D203" s="83" t="s">
        <v>540</v>
      </c>
      <c r="E203" s="84">
        <v>253.1</v>
      </c>
      <c r="F203" s="85" t="s">
        <v>274</v>
      </c>
      <c r="H203" s="86">
        <f>ROUND(E203*G203,2)</f>
        <v>0</v>
      </c>
      <c r="J203" s="86">
        <f>ROUND(E203*G203,2)</f>
        <v>0</v>
      </c>
      <c r="L203" s="87">
        <f>E203*K203</f>
        <v>0</v>
      </c>
      <c r="N203" s="84">
        <f>E203*M203</f>
        <v>0</v>
      </c>
      <c r="O203" s="85">
        <v>20</v>
      </c>
      <c r="P203" s="85" t="s">
        <v>151</v>
      </c>
      <c r="V203" s="88" t="s">
        <v>374</v>
      </c>
      <c r="W203" s="84">
        <v>27.841000000000001</v>
      </c>
      <c r="X203" s="134" t="s">
        <v>541</v>
      </c>
      <c r="Y203" s="134" t="s">
        <v>539</v>
      </c>
      <c r="Z203" s="82" t="s">
        <v>542</v>
      </c>
      <c r="AB203" s="85">
        <v>1</v>
      </c>
      <c r="AJ203" s="71" t="s">
        <v>377</v>
      </c>
      <c r="AK203" s="71" t="s">
        <v>155</v>
      </c>
    </row>
    <row r="204" spans="1:37">
      <c r="D204" s="135" t="s">
        <v>413</v>
      </c>
      <c r="E204" s="136"/>
      <c r="F204" s="137"/>
      <c r="G204" s="138"/>
      <c r="H204" s="138"/>
      <c r="I204" s="138"/>
      <c r="J204" s="138"/>
      <c r="K204" s="139"/>
      <c r="L204" s="139"/>
      <c r="M204" s="136"/>
      <c r="N204" s="136"/>
      <c r="O204" s="137"/>
      <c r="P204" s="137"/>
      <c r="Q204" s="136"/>
      <c r="R204" s="136"/>
      <c r="S204" s="136"/>
      <c r="T204" s="140"/>
      <c r="U204" s="140"/>
      <c r="V204" s="140" t="s">
        <v>0</v>
      </c>
      <c r="W204" s="136"/>
      <c r="X204" s="141"/>
    </row>
    <row r="205" spans="1:37">
      <c r="A205" s="80">
        <v>92</v>
      </c>
      <c r="B205" s="81" t="s">
        <v>510</v>
      </c>
      <c r="C205" s="82" t="s">
        <v>543</v>
      </c>
      <c r="D205" s="83" t="s">
        <v>544</v>
      </c>
      <c r="F205" s="85" t="s">
        <v>53</v>
      </c>
      <c r="H205" s="86">
        <f>ROUND(E205*G205,2)</f>
        <v>0</v>
      </c>
      <c r="J205" s="86">
        <f>ROUND(E205*G205,2)</f>
        <v>0</v>
      </c>
      <c r="L205" s="87">
        <f>E205*K205</f>
        <v>0</v>
      </c>
      <c r="N205" s="84">
        <f>E205*M205</f>
        <v>0</v>
      </c>
      <c r="O205" s="85">
        <v>20</v>
      </c>
      <c r="P205" s="85" t="s">
        <v>151</v>
      </c>
      <c r="V205" s="88" t="s">
        <v>374</v>
      </c>
      <c r="X205" s="134" t="s">
        <v>545</v>
      </c>
      <c r="Y205" s="134" t="s">
        <v>543</v>
      </c>
      <c r="Z205" s="82" t="s">
        <v>542</v>
      </c>
      <c r="AB205" s="85">
        <v>7</v>
      </c>
      <c r="AJ205" s="71" t="s">
        <v>377</v>
      </c>
      <c r="AK205" s="71" t="s">
        <v>155</v>
      </c>
    </row>
    <row r="206" spans="1:37">
      <c r="D206" s="142" t="s">
        <v>546</v>
      </c>
      <c r="E206" s="143">
        <f>J206</f>
        <v>0</v>
      </c>
      <c r="H206" s="143">
        <f>SUM(H190:H205)</f>
        <v>0</v>
      </c>
      <c r="I206" s="143">
        <f>SUM(I190:I205)</f>
        <v>0</v>
      </c>
      <c r="J206" s="143">
        <f>SUM(J190:J205)</f>
        <v>0</v>
      </c>
      <c r="L206" s="144">
        <f>SUM(L190:L205)</f>
        <v>1.9440000000000002E-2</v>
      </c>
      <c r="N206" s="145">
        <f>SUM(N190:N205)</f>
        <v>0</v>
      </c>
      <c r="W206" s="84">
        <f>SUM(W190:W205)</f>
        <v>284.92500000000001</v>
      </c>
    </row>
    <row r="208" spans="1:37">
      <c r="B208" s="82" t="s">
        <v>547</v>
      </c>
    </row>
    <row r="209" spans="1:37" ht="20.399999999999999">
      <c r="A209" s="80">
        <v>93</v>
      </c>
      <c r="B209" s="81" t="s">
        <v>548</v>
      </c>
      <c r="C209" s="82" t="s">
        <v>549</v>
      </c>
      <c r="D209" s="83" t="s">
        <v>550</v>
      </c>
      <c r="E209" s="84">
        <v>1000.583</v>
      </c>
      <c r="F209" s="85" t="s">
        <v>178</v>
      </c>
      <c r="H209" s="86">
        <f>ROUND(E209*G209,2)</f>
        <v>0</v>
      </c>
      <c r="J209" s="86">
        <f>ROUND(E209*G209,2)</f>
        <v>0</v>
      </c>
      <c r="L209" s="87">
        <f>E209*K209</f>
        <v>0</v>
      </c>
      <c r="N209" s="84">
        <f>E209*M209</f>
        <v>0</v>
      </c>
      <c r="O209" s="85">
        <v>20</v>
      </c>
      <c r="P209" s="85" t="s">
        <v>151</v>
      </c>
      <c r="V209" s="88" t="s">
        <v>374</v>
      </c>
      <c r="W209" s="84">
        <v>116.068</v>
      </c>
      <c r="X209" s="134" t="s">
        <v>551</v>
      </c>
      <c r="Y209" s="134" t="s">
        <v>549</v>
      </c>
      <c r="Z209" s="82" t="s">
        <v>399</v>
      </c>
      <c r="AB209" s="85">
        <v>7</v>
      </c>
      <c r="AJ209" s="71" t="s">
        <v>377</v>
      </c>
      <c r="AK209" s="71" t="s">
        <v>155</v>
      </c>
    </row>
    <row r="210" spans="1:37">
      <c r="D210" s="135" t="s">
        <v>552</v>
      </c>
      <c r="E210" s="136"/>
      <c r="F210" s="137"/>
      <c r="G210" s="138"/>
      <c r="H210" s="138"/>
      <c r="I210" s="138"/>
      <c r="J210" s="138"/>
      <c r="K210" s="139"/>
      <c r="L210" s="139"/>
      <c r="M210" s="136"/>
      <c r="N210" s="136"/>
      <c r="O210" s="137"/>
      <c r="P210" s="137"/>
      <c r="Q210" s="136"/>
      <c r="R210" s="136"/>
      <c r="S210" s="136"/>
      <c r="T210" s="140"/>
      <c r="U210" s="140"/>
      <c r="V210" s="140" t="s">
        <v>0</v>
      </c>
      <c r="W210" s="136"/>
      <c r="X210" s="141"/>
    </row>
    <row r="211" spans="1:37">
      <c r="D211" s="135" t="s">
        <v>553</v>
      </c>
      <c r="E211" s="136"/>
      <c r="F211" s="137"/>
      <c r="G211" s="138"/>
      <c r="H211" s="138"/>
      <c r="I211" s="138"/>
      <c r="J211" s="138"/>
      <c r="K211" s="139"/>
      <c r="L211" s="139"/>
      <c r="M211" s="136"/>
      <c r="N211" s="136"/>
      <c r="O211" s="137"/>
      <c r="P211" s="137"/>
      <c r="Q211" s="136"/>
      <c r="R211" s="136"/>
      <c r="S211" s="136"/>
      <c r="T211" s="140"/>
      <c r="U211" s="140"/>
      <c r="V211" s="140" t="s">
        <v>0</v>
      </c>
      <c r="W211" s="136"/>
      <c r="X211" s="141"/>
    </row>
    <row r="212" spans="1:37">
      <c r="A212" s="80">
        <v>94</v>
      </c>
      <c r="B212" s="81" t="s">
        <v>548</v>
      </c>
      <c r="C212" s="82" t="s">
        <v>554</v>
      </c>
      <c r="D212" s="83" t="s">
        <v>555</v>
      </c>
      <c r="E212" s="84">
        <v>1000.583</v>
      </c>
      <c r="F212" s="85" t="s">
        <v>178</v>
      </c>
      <c r="H212" s="86">
        <f>ROUND(E212*G212,2)</f>
        <v>0</v>
      </c>
      <c r="J212" s="86">
        <f>ROUND(E212*G212,2)</f>
        <v>0</v>
      </c>
      <c r="K212" s="87">
        <v>2.5000000000000001E-4</v>
      </c>
      <c r="L212" s="87">
        <f>E212*K212</f>
        <v>0.25014575</v>
      </c>
      <c r="N212" s="84">
        <f>E212*M212</f>
        <v>0</v>
      </c>
      <c r="O212" s="85">
        <v>20</v>
      </c>
      <c r="P212" s="85" t="s">
        <v>151</v>
      </c>
      <c r="V212" s="88" t="s">
        <v>374</v>
      </c>
      <c r="W212" s="84">
        <v>381.22199999999998</v>
      </c>
      <c r="X212" s="134" t="s">
        <v>556</v>
      </c>
      <c r="Y212" s="134" t="s">
        <v>554</v>
      </c>
      <c r="Z212" s="82" t="s">
        <v>557</v>
      </c>
      <c r="AB212" s="85">
        <v>7</v>
      </c>
      <c r="AJ212" s="71" t="s">
        <v>377</v>
      </c>
      <c r="AK212" s="71" t="s">
        <v>155</v>
      </c>
    </row>
    <row r="213" spans="1:37">
      <c r="A213" s="80">
        <v>95</v>
      </c>
      <c r="B213" s="81" t="s">
        <v>548</v>
      </c>
      <c r="C213" s="82" t="s">
        <v>558</v>
      </c>
      <c r="D213" s="83" t="s">
        <v>559</v>
      </c>
      <c r="E213" s="84">
        <v>2337.114</v>
      </c>
      <c r="F213" s="85" t="s">
        <v>178</v>
      </c>
      <c r="H213" s="86">
        <f>ROUND(E213*G213,2)</f>
        <v>0</v>
      </c>
      <c r="J213" s="86">
        <f>ROUND(E213*G213,2)</f>
        <v>0</v>
      </c>
      <c r="K213" s="87">
        <v>2.5000000000000001E-4</v>
      </c>
      <c r="L213" s="87">
        <f>E213*K213</f>
        <v>0.58427850000000003</v>
      </c>
      <c r="N213" s="84">
        <f>E213*M213</f>
        <v>0</v>
      </c>
      <c r="O213" s="85">
        <v>20</v>
      </c>
      <c r="P213" s="85" t="s">
        <v>151</v>
      </c>
      <c r="V213" s="88" t="s">
        <v>374</v>
      </c>
      <c r="W213" s="84">
        <v>890.44</v>
      </c>
      <c r="X213" s="134" t="s">
        <v>556</v>
      </c>
      <c r="Y213" s="134" t="s">
        <v>558</v>
      </c>
      <c r="Z213" s="82" t="s">
        <v>557</v>
      </c>
      <c r="AB213" s="85">
        <v>7</v>
      </c>
      <c r="AJ213" s="71" t="s">
        <v>377</v>
      </c>
      <c r="AK213" s="71" t="s">
        <v>155</v>
      </c>
    </row>
    <row r="214" spans="1:37">
      <c r="D214" s="135" t="s">
        <v>560</v>
      </c>
      <c r="E214" s="136"/>
      <c r="F214" s="137"/>
      <c r="G214" s="138"/>
      <c r="H214" s="138"/>
      <c r="I214" s="138"/>
      <c r="J214" s="138"/>
      <c r="K214" s="139"/>
      <c r="L214" s="139"/>
      <c r="M214" s="136"/>
      <c r="N214" s="136"/>
      <c r="O214" s="137"/>
      <c r="P214" s="137"/>
      <c r="Q214" s="136"/>
      <c r="R214" s="136"/>
      <c r="S214" s="136"/>
      <c r="T214" s="140"/>
      <c r="U214" s="140"/>
      <c r="V214" s="140" t="s">
        <v>0</v>
      </c>
      <c r="W214" s="136"/>
      <c r="X214" s="141"/>
    </row>
    <row r="215" spans="1:37">
      <c r="D215" s="142" t="s">
        <v>561</v>
      </c>
      <c r="E215" s="143">
        <f>J215</f>
        <v>0</v>
      </c>
      <c r="H215" s="143">
        <f>SUM(H208:H214)</f>
        <v>0</v>
      </c>
      <c r="I215" s="143">
        <f>SUM(I208:I214)</f>
        <v>0</v>
      </c>
      <c r="J215" s="143">
        <f>SUM(J208:J214)</f>
        <v>0</v>
      </c>
      <c r="L215" s="144">
        <f>SUM(L208:L214)</f>
        <v>0.83442425000000009</v>
      </c>
      <c r="N215" s="145">
        <f>SUM(N208:N214)</f>
        <v>0</v>
      </c>
      <c r="W215" s="84">
        <f>SUM(W208:W214)</f>
        <v>1387.73</v>
      </c>
    </row>
    <row r="217" spans="1:37">
      <c r="D217" s="142" t="s">
        <v>562</v>
      </c>
      <c r="E217" s="145">
        <f>J217</f>
        <v>0</v>
      </c>
      <c r="H217" s="143">
        <f>+H127+H144+H162+H166+H170+H181+H188+H206+H215</f>
        <v>0</v>
      </c>
      <c r="I217" s="143">
        <f>+I127+I144+I162+I166+I170+I181+I188+I206+I215</f>
        <v>0</v>
      </c>
      <c r="J217" s="143">
        <f>+J127+J144+J162+J166+J170+J181+J188+J206+J215</f>
        <v>0</v>
      </c>
      <c r="L217" s="144">
        <f>+L127+L144+L162+L166+L170+L181+L188+L206+L215</f>
        <v>32.582130970000001</v>
      </c>
      <c r="N217" s="145">
        <f>+N127+N144+N162+N166+N170+N181+N188+N206+N215</f>
        <v>27.594522999999999</v>
      </c>
      <c r="W217" s="84">
        <f>+W127+W144+W162+W166+W170+W181+W188+W206+W215</f>
        <v>6554.7649999999994</v>
      </c>
    </row>
    <row r="219" spans="1:37">
      <c r="B219" s="133" t="s">
        <v>563</v>
      </c>
    </row>
    <row r="220" spans="1:37">
      <c r="B220" s="82" t="s">
        <v>564</v>
      </c>
    </row>
    <row r="221" spans="1:37">
      <c r="A221" s="80">
        <v>96</v>
      </c>
      <c r="B221" s="81" t="s">
        <v>565</v>
      </c>
      <c r="C221" s="82" t="s">
        <v>566</v>
      </c>
      <c r="D221" s="83" t="s">
        <v>567</v>
      </c>
      <c r="E221" s="84">
        <v>1</v>
      </c>
      <c r="F221" s="85" t="s">
        <v>12</v>
      </c>
      <c r="H221" s="86">
        <f>ROUND(E221*G221,2)</f>
        <v>0</v>
      </c>
      <c r="J221" s="86">
        <f>ROUND(E221*G221,2)</f>
        <v>0</v>
      </c>
      <c r="L221" s="87">
        <f>E221*K221</f>
        <v>0</v>
      </c>
      <c r="N221" s="84">
        <f>E221*M221</f>
        <v>0</v>
      </c>
      <c r="O221" s="85">
        <v>20</v>
      </c>
      <c r="P221" s="85" t="s">
        <v>151</v>
      </c>
      <c r="V221" s="88" t="s">
        <v>568</v>
      </c>
      <c r="X221" s="134" t="s">
        <v>569</v>
      </c>
      <c r="Y221" s="134" t="s">
        <v>566</v>
      </c>
      <c r="Z221" s="82" t="s">
        <v>399</v>
      </c>
      <c r="AB221" s="85">
        <v>7</v>
      </c>
      <c r="AJ221" s="71" t="s">
        <v>570</v>
      </c>
      <c r="AK221" s="71" t="s">
        <v>155</v>
      </c>
    </row>
    <row r="222" spans="1:37">
      <c r="D222" s="142" t="s">
        <v>571</v>
      </c>
      <c r="E222" s="143">
        <f>J222</f>
        <v>0</v>
      </c>
      <c r="H222" s="143">
        <f>SUM(H219:H221)</f>
        <v>0</v>
      </c>
      <c r="I222" s="143">
        <f>SUM(I219:I221)</f>
        <v>0</v>
      </c>
      <c r="J222" s="143">
        <f>SUM(J219:J221)</f>
        <v>0</v>
      </c>
      <c r="L222" s="144">
        <f>SUM(L219:L221)</f>
        <v>0</v>
      </c>
      <c r="N222" s="145">
        <f>SUM(N219:N221)</f>
        <v>0</v>
      </c>
      <c r="W222" s="84">
        <f>SUM(W219:W221)</f>
        <v>0</v>
      </c>
    </row>
    <row r="224" spans="1:37">
      <c r="B224" s="82" t="s">
        <v>572</v>
      </c>
    </row>
    <row r="225" spans="1:37">
      <c r="A225" s="80">
        <v>97</v>
      </c>
      <c r="B225" s="81" t="s">
        <v>573</v>
      </c>
      <c r="C225" s="82" t="s">
        <v>574</v>
      </c>
      <c r="D225" s="83" t="s">
        <v>575</v>
      </c>
      <c r="E225" s="84">
        <v>1314.7</v>
      </c>
      <c r="F225" s="85" t="s">
        <v>178</v>
      </c>
      <c r="H225" s="86">
        <f>ROUND(E225*G225,2)</f>
        <v>0</v>
      </c>
      <c r="J225" s="86">
        <f>ROUND(E225*G225,2)</f>
        <v>0</v>
      </c>
      <c r="L225" s="87">
        <f>E225*K225</f>
        <v>0</v>
      </c>
      <c r="N225" s="84">
        <f>E225*M225</f>
        <v>0</v>
      </c>
      <c r="O225" s="85">
        <v>20</v>
      </c>
      <c r="P225" s="85" t="s">
        <v>151</v>
      </c>
      <c r="V225" s="88" t="s">
        <v>568</v>
      </c>
      <c r="W225" s="84">
        <v>1092.5160000000001</v>
      </c>
      <c r="X225" s="134" t="s">
        <v>576</v>
      </c>
      <c r="Y225" s="134" t="s">
        <v>574</v>
      </c>
      <c r="Z225" s="82" t="s">
        <v>577</v>
      </c>
      <c r="AB225" s="85">
        <v>7</v>
      </c>
      <c r="AJ225" s="71" t="s">
        <v>570</v>
      </c>
      <c r="AK225" s="71" t="s">
        <v>155</v>
      </c>
    </row>
    <row r="226" spans="1:37">
      <c r="D226" s="135" t="s">
        <v>578</v>
      </c>
      <c r="E226" s="136"/>
      <c r="F226" s="137"/>
      <c r="G226" s="138"/>
      <c r="H226" s="138"/>
      <c r="I226" s="138"/>
      <c r="J226" s="138"/>
      <c r="K226" s="139"/>
      <c r="L226" s="139"/>
      <c r="M226" s="136"/>
      <c r="N226" s="136"/>
      <c r="O226" s="137"/>
      <c r="P226" s="137"/>
      <c r="Q226" s="136"/>
      <c r="R226" s="136"/>
      <c r="S226" s="136"/>
      <c r="T226" s="140"/>
      <c r="U226" s="140"/>
      <c r="V226" s="140" t="s">
        <v>0</v>
      </c>
      <c r="W226" s="136"/>
      <c r="X226" s="141"/>
    </row>
    <row r="227" spans="1:37">
      <c r="D227" s="135" t="s">
        <v>579</v>
      </c>
      <c r="E227" s="136"/>
      <c r="F227" s="137"/>
      <c r="G227" s="138"/>
      <c r="H227" s="138"/>
      <c r="I227" s="138"/>
      <c r="J227" s="138"/>
      <c r="K227" s="139"/>
      <c r="L227" s="139"/>
      <c r="M227" s="136"/>
      <c r="N227" s="136"/>
      <c r="O227" s="137"/>
      <c r="P227" s="137"/>
      <c r="Q227" s="136"/>
      <c r="R227" s="136"/>
      <c r="S227" s="136"/>
      <c r="T227" s="140"/>
      <c r="U227" s="140"/>
      <c r="V227" s="140" t="s">
        <v>0</v>
      </c>
      <c r="W227" s="136"/>
      <c r="X227" s="141"/>
    </row>
    <row r="228" spans="1:37">
      <c r="A228" s="80">
        <v>98</v>
      </c>
      <c r="B228" s="81" t="s">
        <v>278</v>
      </c>
      <c r="C228" s="82" t="s">
        <v>580</v>
      </c>
      <c r="D228" s="83" t="s">
        <v>581</v>
      </c>
      <c r="E228" s="84">
        <v>1446.17</v>
      </c>
      <c r="F228" s="85" t="s">
        <v>178</v>
      </c>
      <c r="I228" s="86">
        <f>ROUND(E228*G228,2)</f>
        <v>0</v>
      </c>
      <c r="J228" s="86">
        <f>ROUND(E228*G228,2)</f>
        <v>0</v>
      </c>
      <c r="K228" s="87">
        <v>7.6699999999999997E-3</v>
      </c>
      <c r="L228" s="87">
        <f>E228*K228</f>
        <v>11.092123900000001</v>
      </c>
      <c r="N228" s="84">
        <f>E228*M228</f>
        <v>0</v>
      </c>
      <c r="O228" s="85">
        <v>20</v>
      </c>
      <c r="P228" s="85" t="s">
        <v>151</v>
      </c>
      <c r="V228" s="88" t="s">
        <v>97</v>
      </c>
      <c r="X228" s="134" t="s">
        <v>582</v>
      </c>
      <c r="Y228" s="134" t="s">
        <v>580</v>
      </c>
      <c r="Z228" s="82" t="s">
        <v>583</v>
      </c>
      <c r="AA228" s="82" t="s">
        <v>584</v>
      </c>
      <c r="AB228" s="85">
        <v>8</v>
      </c>
      <c r="AJ228" s="71" t="s">
        <v>585</v>
      </c>
      <c r="AK228" s="71" t="s">
        <v>155</v>
      </c>
    </row>
    <row r="229" spans="1:37">
      <c r="D229" s="135" t="s">
        <v>586</v>
      </c>
      <c r="E229" s="136"/>
      <c r="F229" s="137"/>
      <c r="G229" s="138"/>
      <c r="H229" s="138"/>
      <c r="I229" s="138"/>
      <c r="J229" s="138"/>
      <c r="K229" s="139"/>
      <c r="L229" s="139"/>
      <c r="M229" s="136"/>
      <c r="N229" s="136"/>
      <c r="O229" s="137"/>
      <c r="P229" s="137"/>
      <c r="Q229" s="136"/>
      <c r="R229" s="136"/>
      <c r="S229" s="136"/>
      <c r="T229" s="140"/>
      <c r="U229" s="140"/>
      <c r="V229" s="140" t="s">
        <v>0</v>
      </c>
      <c r="W229" s="136"/>
      <c r="X229" s="141"/>
    </row>
    <row r="230" spans="1:37">
      <c r="D230" s="142" t="s">
        <v>587</v>
      </c>
      <c r="E230" s="143">
        <f>J230</f>
        <v>0</v>
      </c>
      <c r="H230" s="143">
        <f>SUM(H224:H229)</f>
        <v>0</v>
      </c>
      <c r="I230" s="143">
        <f>SUM(I224:I229)</f>
        <v>0</v>
      </c>
      <c r="J230" s="143">
        <f>SUM(J224:J229)</f>
        <v>0</v>
      </c>
      <c r="L230" s="144">
        <f>SUM(L224:L229)</f>
        <v>11.092123900000001</v>
      </c>
      <c r="N230" s="145">
        <f>SUM(N224:N229)</f>
        <v>0</v>
      </c>
      <c r="W230" s="84">
        <f>SUM(W224:W229)</f>
        <v>1092.5160000000001</v>
      </c>
    </row>
    <row r="232" spans="1:37">
      <c r="D232" s="142" t="s">
        <v>588</v>
      </c>
      <c r="E232" s="143">
        <f>J232</f>
        <v>0</v>
      </c>
      <c r="H232" s="143">
        <f>+H222+H230</f>
        <v>0</v>
      </c>
      <c r="I232" s="143">
        <f>+I222+I230</f>
        <v>0</v>
      </c>
      <c r="J232" s="143">
        <f>+J222+J230</f>
        <v>0</v>
      </c>
      <c r="L232" s="144">
        <f>+L222+L230</f>
        <v>11.092123900000001</v>
      </c>
      <c r="N232" s="145">
        <f>+N222+N230</f>
        <v>0</v>
      </c>
      <c r="W232" s="84">
        <f>+W222+W230</f>
        <v>1092.5160000000001</v>
      </c>
    </row>
    <row r="234" spans="1:37">
      <c r="D234" s="146" t="s">
        <v>589</v>
      </c>
      <c r="E234" s="143">
        <f>J234</f>
        <v>0</v>
      </c>
      <c r="H234" s="143">
        <f>+H116+H217+H232</f>
        <v>0</v>
      </c>
      <c r="I234" s="143">
        <f>+I116+I217+I232</f>
        <v>0</v>
      </c>
      <c r="J234" s="143">
        <f>+J116+J217+J232</f>
        <v>0</v>
      </c>
      <c r="L234" s="144">
        <f>+L116+L217+L232</f>
        <v>426.92121195999994</v>
      </c>
      <c r="N234" s="145">
        <f>+N116+N217+N232</f>
        <v>89.232548000000008</v>
      </c>
      <c r="W234" s="84">
        <f>+W116+W217+W232</f>
        <v>13975.882999999998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37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B11" sqref="B11"/>
    </sheetView>
  </sheetViews>
  <sheetFormatPr defaultColWidth="9" defaultRowHeight="13.2"/>
  <cols>
    <col min="1" max="1" width="45.88671875" style="71" customWidth="1"/>
    <col min="2" max="2" width="14.33203125" style="72" customWidth="1"/>
    <col min="3" max="3" width="13.5546875" style="72" customWidth="1"/>
    <col min="4" max="4" width="11.5546875" style="72" customWidth="1"/>
    <col min="5" max="5" width="12.109375" style="73" customWidth="1"/>
    <col min="6" max="6" width="10.109375" style="74" customWidth="1"/>
    <col min="7" max="7" width="9.109375" style="74" customWidth="1"/>
    <col min="8" max="23" width="9.109375" style="71" customWidth="1"/>
    <col min="24" max="25" width="5.6640625" style="71" customWidth="1"/>
    <col min="26" max="26" width="6.5546875" style="71" customWidth="1"/>
    <col min="27" max="27" width="24.33203125" style="71" customWidth="1"/>
    <col min="28" max="28" width="4.33203125" style="71" customWidth="1"/>
    <col min="29" max="29" width="8.33203125" style="71" customWidth="1"/>
    <col min="30" max="30" width="8.6640625" style="71" customWidth="1"/>
    <col min="31" max="37" width="9.109375" style="71" customWidth="1"/>
  </cols>
  <sheetData>
    <row r="1" spans="1:30" s="71" customFormat="1" ht="10.199999999999999">
      <c r="A1" s="75" t="s">
        <v>110</v>
      </c>
      <c r="B1" s="72"/>
      <c r="D1" s="72"/>
      <c r="E1" s="75" t="s">
        <v>111</v>
      </c>
      <c r="Z1" s="68" t="s">
        <v>3</v>
      </c>
      <c r="AA1" s="68" t="s">
        <v>4</v>
      </c>
      <c r="AB1" s="68" t="s">
        <v>5</v>
      </c>
      <c r="AC1" s="68" t="s">
        <v>6</v>
      </c>
      <c r="AD1" s="68" t="s">
        <v>7</v>
      </c>
    </row>
    <row r="2" spans="1:30" s="71" customFormat="1" ht="10.199999999999999">
      <c r="A2" s="75" t="s">
        <v>112</v>
      </c>
      <c r="B2" s="72"/>
      <c r="D2" s="72"/>
      <c r="E2" s="75" t="s">
        <v>113</v>
      </c>
      <c r="Z2" s="68" t="s">
        <v>10</v>
      </c>
      <c r="AA2" s="69" t="s">
        <v>63</v>
      </c>
      <c r="AB2" s="69" t="s">
        <v>12</v>
      </c>
      <c r="AC2" s="69"/>
      <c r="AD2" s="70"/>
    </row>
    <row r="3" spans="1:30" s="71" customFormat="1" ht="10.199999999999999">
      <c r="A3" s="75" t="s">
        <v>13</v>
      </c>
      <c r="B3" s="72"/>
      <c r="D3" s="72"/>
      <c r="E3" s="75" t="s">
        <v>114</v>
      </c>
      <c r="Z3" s="68" t="s">
        <v>14</v>
      </c>
      <c r="AA3" s="69" t="s">
        <v>64</v>
      </c>
      <c r="AB3" s="69" t="s">
        <v>12</v>
      </c>
      <c r="AC3" s="69" t="s">
        <v>16</v>
      </c>
      <c r="AD3" s="70" t="s">
        <v>17</v>
      </c>
    </row>
    <row r="4" spans="1:30" s="71" customFormat="1" ht="10.199999999999999">
      <c r="Z4" s="68" t="s">
        <v>18</v>
      </c>
      <c r="AA4" s="69" t="s">
        <v>65</v>
      </c>
      <c r="AB4" s="69" t="s">
        <v>12</v>
      </c>
      <c r="AC4" s="69"/>
      <c r="AD4" s="70"/>
    </row>
    <row r="5" spans="1:30" s="71" customFormat="1" ht="10.199999999999999">
      <c r="A5" s="75" t="s">
        <v>115</v>
      </c>
      <c r="Z5" s="68" t="s">
        <v>20</v>
      </c>
      <c r="AA5" s="69" t="s">
        <v>64</v>
      </c>
      <c r="AB5" s="69" t="s">
        <v>12</v>
      </c>
      <c r="AC5" s="69" t="s">
        <v>16</v>
      </c>
      <c r="AD5" s="70" t="s">
        <v>17</v>
      </c>
    </row>
    <row r="6" spans="1:30" s="71" customFormat="1" ht="10.199999999999999">
      <c r="A6" s="75" t="s">
        <v>116</v>
      </c>
    </row>
    <row r="7" spans="1:30" s="71" customFormat="1" ht="10.199999999999999">
      <c r="A7" s="75" t="s">
        <v>117</v>
      </c>
    </row>
    <row r="8" spans="1:30" ht="13.8">
      <c r="A8" s="71" t="s">
        <v>118</v>
      </c>
      <c r="B8" s="76" t="str">
        <f>CONCATENATE(AA2," ",AB2," ",AC2," ",AD2)</f>
        <v xml:space="preserve">Rekapitulácia rozpočtu v EUR  </v>
      </c>
      <c r="G8" s="71"/>
    </row>
    <row r="9" spans="1:30">
      <c r="A9" s="77" t="s">
        <v>66</v>
      </c>
      <c r="B9" s="77" t="s">
        <v>29</v>
      </c>
      <c r="C9" s="77" t="s">
        <v>30</v>
      </c>
      <c r="D9" s="77" t="s">
        <v>31</v>
      </c>
      <c r="E9" s="78" t="s">
        <v>32</v>
      </c>
      <c r="F9" s="78" t="s">
        <v>33</v>
      </c>
      <c r="G9" s="78" t="s">
        <v>38</v>
      </c>
    </row>
    <row r="10" spans="1:30">
      <c r="A10" s="79"/>
      <c r="B10" s="79"/>
      <c r="C10" s="79" t="s">
        <v>52</v>
      </c>
      <c r="D10" s="79"/>
      <c r="E10" s="79" t="s">
        <v>31</v>
      </c>
      <c r="F10" s="79" t="s">
        <v>31</v>
      </c>
      <c r="G10" s="79" t="s">
        <v>31</v>
      </c>
    </row>
    <row r="12" spans="1:30">
      <c r="A12" s="71" t="s">
        <v>146</v>
      </c>
      <c r="B12" s="72">
        <f>Prehlad!H22</f>
        <v>0</v>
      </c>
      <c r="C12" s="72">
        <f>Prehlad!I22</f>
        <v>0</v>
      </c>
      <c r="D12" s="72">
        <f>Prehlad!J22</f>
        <v>0</v>
      </c>
      <c r="E12" s="73">
        <f>Prehlad!L22</f>
        <v>0</v>
      </c>
      <c r="F12" s="74">
        <f>Prehlad!N22</f>
        <v>0</v>
      </c>
      <c r="G12" s="74">
        <f>Prehlad!W22</f>
        <v>445.012</v>
      </c>
    </row>
    <row r="13" spans="1:30">
      <c r="A13" s="71" t="s">
        <v>174</v>
      </c>
      <c r="B13" s="72">
        <f>Prehlad!H27</f>
        <v>0</v>
      </c>
      <c r="C13" s="72">
        <f>Prehlad!I27</f>
        <v>0</v>
      </c>
      <c r="D13" s="72">
        <f>Prehlad!J27</f>
        <v>0</v>
      </c>
      <c r="E13" s="73">
        <f>Prehlad!L27</f>
        <v>0.11706359999999999</v>
      </c>
      <c r="F13" s="74">
        <f>Prehlad!N27</f>
        <v>0</v>
      </c>
      <c r="G13" s="74">
        <f>Prehlad!W27</f>
        <v>61.457999999999998</v>
      </c>
    </row>
    <row r="14" spans="1:30">
      <c r="A14" s="71" t="s">
        <v>183</v>
      </c>
      <c r="B14" s="72">
        <f>Prehlad!H32</f>
        <v>0</v>
      </c>
      <c r="C14" s="72">
        <f>Prehlad!I32</f>
        <v>0</v>
      </c>
      <c r="D14" s="72">
        <f>Prehlad!J32</f>
        <v>0</v>
      </c>
      <c r="E14" s="73">
        <f>Prehlad!L32</f>
        <v>0.59662116999999992</v>
      </c>
      <c r="F14" s="74">
        <f>Prehlad!N32</f>
        <v>0</v>
      </c>
      <c r="G14" s="74">
        <f>Prehlad!W32</f>
        <v>3.125</v>
      </c>
    </row>
    <row r="15" spans="1:30">
      <c r="A15" s="71" t="s">
        <v>191</v>
      </c>
      <c r="B15" s="72">
        <f>Prehlad!H37</f>
        <v>0</v>
      </c>
      <c r="C15" s="72">
        <f>Prehlad!I37</f>
        <v>0</v>
      </c>
      <c r="D15" s="72">
        <f>Prehlad!J37</f>
        <v>0</v>
      </c>
      <c r="E15" s="73">
        <f>Prehlad!L37</f>
        <v>210.27950999999999</v>
      </c>
      <c r="F15" s="74">
        <f>Prehlad!N37</f>
        <v>0</v>
      </c>
      <c r="G15" s="74">
        <f>Prehlad!W37</f>
        <v>12.016</v>
      </c>
    </row>
    <row r="16" spans="1:30">
      <c r="A16" s="71" t="s">
        <v>199</v>
      </c>
      <c r="B16" s="72">
        <f>Prehlad!H47</f>
        <v>0</v>
      </c>
      <c r="C16" s="72">
        <f>Prehlad!I47</f>
        <v>0</v>
      </c>
      <c r="D16" s="72">
        <f>Prehlad!J47</f>
        <v>0</v>
      </c>
      <c r="E16" s="73">
        <f>Prehlad!L47</f>
        <v>47.784472919999999</v>
      </c>
      <c r="F16" s="74">
        <f>Prehlad!N47</f>
        <v>0</v>
      </c>
      <c r="G16" s="74">
        <f>Prehlad!W47</f>
        <v>4.7590000000000003</v>
      </c>
    </row>
    <row r="17" spans="1:7">
      <c r="A17" s="71" t="s">
        <v>221</v>
      </c>
      <c r="B17" s="72">
        <f>Prehlad!H73</f>
        <v>0</v>
      </c>
      <c r="C17" s="72">
        <f>Prehlad!I73</f>
        <v>0</v>
      </c>
      <c r="D17" s="72">
        <f>Prehlad!J73</f>
        <v>0</v>
      </c>
      <c r="E17" s="73">
        <f>Prehlad!L73</f>
        <v>37.942193950000004</v>
      </c>
      <c r="F17" s="74">
        <f>Prehlad!N73</f>
        <v>0</v>
      </c>
      <c r="G17" s="74">
        <f>Prehlad!W73</f>
        <v>2051.5059999999999</v>
      </c>
    </row>
    <row r="18" spans="1:7">
      <c r="A18" s="71" t="s">
        <v>271</v>
      </c>
      <c r="B18" s="72">
        <f>Prehlad!H114</f>
        <v>0</v>
      </c>
      <c r="C18" s="72">
        <f>Prehlad!I114</f>
        <v>0</v>
      </c>
      <c r="D18" s="72">
        <f>Prehlad!J114</f>
        <v>0</v>
      </c>
      <c r="E18" s="73">
        <f>Prehlad!L114</f>
        <v>86.52709544999999</v>
      </c>
      <c r="F18" s="74">
        <f>Prehlad!N114</f>
        <v>61.638025000000006</v>
      </c>
      <c r="G18" s="74">
        <f>Prehlad!W114</f>
        <v>3750.7259999999997</v>
      </c>
    </row>
    <row r="19" spans="1:7">
      <c r="A19" s="71" t="s">
        <v>368</v>
      </c>
      <c r="B19" s="72">
        <f>Prehlad!H116</f>
        <v>0</v>
      </c>
      <c r="C19" s="72">
        <f>Prehlad!I116</f>
        <v>0</v>
      </c>
      <c r="D19" s="72">
        <f>Prehlad!J116</f>
        <v>0</v>
      </c>
      <c r="E19" s="73">
        <f>Prehlad!L116</f>
        <v>383.24695708999997</v>
      </c>
      <c r="F19" s="74">
        <f>Prehlad!N116</f>
        <v>61.638025000000006</v>
      </c>
      <c r="G19" s="74">
        <f>Prehlad!W116</f>
        <v>6328.601999999999</v>
      </c>
    </row>
    <row r="21" spans="1:7">
      <c r="A21" s="71" t="s">
        <v>370</v>
      </c>
      <c r="B21" s="72">
        <f>Prehlad!H127</f>
        <v>0</v>
      </c>
      <c r="C21" s="72">
        <f>Prehlad!I127</f>
        <v>0</v>
      </c>
      <c r="D21" s="72">
        <f>Prehlad!J127</f>
        <v>0</v>
      </c>
      <c r="E21" s="73">
        <f>Prehlad!L127</f>
        <v>1.1482112</v>
      </c>
      <c r="F21" s="74">
        <f>Prehlad!N127</f>
        <v>0</v>
      </c>
      <c r="G21" s="74">
        <f>Prehlad!W127</f>
        <v>181.31400000000002</v>
      </c>
    </row>
    <row r="22" spans="1:7">
      <c r="A22" s="71" t="s">
        <v>394</v>
      </c>
      <c r="B22" s="72">
        <f>Prehlad!H144</f>
        <v>0</v>
      </c>
      <c r="C22" s="72">
        <f>Prehlad!I144</f>
        <v>0</v>
      </c>
      <c r="D22" s="72">
        <f>Prehlad!J144</f>
        <v>0</v>
      </c>
      <c r="E22" s="73">
        <f>Prehlad!L144</f>
        <v>12.082152450000002</v>
      </c>
      <c r="F22" s="74">
        <f>Prehlad!N144</f>
        <v>0</v>
      </c>
      <c r="G22" s="74">
        <f>Prehlad!W144</f>
        <v>1902.3849999999998</v>
      </c>
    </row>
    <row r="23" spans="1:7">
      <c r="A23" s="71" t="s">
        <v>429</v>
      </c>
      <c r="B23" s="72">
        <f>Prehlad!H162</f>
        <v>0</v>
      </c>
      <c r="C23" s="72">
        <f>Prehlad!I162</f>
        <v>0</v>
      </c>
      <c r="D23" s="72">
        <f>Prehlad!J162</f>
        <v>0</v>
      </c>
      <c r="E23" s="73">
        <f>Prehlad!L162</f>
        <v>2.53351507</v>
      </c>
      <c r="F23" s="74">
        <f>Prehlad!N162</f>
        <v>27.494422999999998</v>
      </c>
      <c r="G23" s="74">
        <f>Prehlad!W162</f>
        <v>1387.289</v>
      </c>
    </row>
    <row r="24" spans="1:7">
      <c r="A24" s="71" t="s">
        <v>461</v>
      </c>
      <c r="B24" s="72">
        <f>Prehlad!H166</f>
        <v>0</v>
      </c>
      <c r="C24" s="72">
        <f>Prehlad!I166</f>
        <v>0</v>
      </c>
      <c r="D24" s="72">
        <f>Prehlad!J166</f>
        <v>0</v>
      </c>
      <c r="E24" s="73">
        <f>Prehlad!L166</f>
        <v>0</v>
      </c>
      <c r="F24" s="74">
        <f>Prehlad!N166</f>
        <v>0</v>
      </c>
      <c r="G24" s="74">
        <f>Prehlad!W166</f>
        <v>0</v>
      </c>
    </row>
    <row r="25" spans="1:7">
      <c r="A25" s="71" t="s">
        <v>466</v>
      </c>
      <c r="B25" s="72">
        <f>Prehlad!H170</f>
        <v>0</v>
      </c>
      <c r="C25" s="72">
        <f>Prehlad!I170</f>
        <v>0</v>
      </c>
      <c r="D25" s="72">
        <f>Prehlad!J170</f>
        <v>0</v>
      </c>
      <c r="E25" s="73">
        <f>Prehlad!L170</f>
        <v>0</v>
      </c>
      <c r="F25" s="74">
        <f>Prehlad!N170</f>
        <v>0</v>
      </c>
      <c r="G25" s="74">
        <f>Prehlad!W170</f>
        <v>0</v>
      </c>
    </row>
    <row r="26" spans="1:7">
      <c r="A26" s="71" t="s">
        <v>472</v>
      </c>
      <c r="B26" s="72">
        <f>Prehlad!H181</f>
        <v>0</v>
      </c>
      <c r="C26" s="72">
        <f>Prehlad!I181</f>
        <v>0</v>
      </c>
      <c r="D26" s="72">
        <f>Prehlad!J181</f>
        <v>0</v>
      </c>
      <c r="E26" s="73">
        <f>Prehlad!L181</f>
        <v>15.82625</v>
      </c>
      <c r="F26" s="74">
        <f>Prehlad!N181</f>
        <v>0</v>
      </c>
      <c r="G26" s="74">
        <f>Prehlad!W181</f>
        <v>1381.1420000000001</v>
      </c>
    </row>
    <row r="27" spans="1:7">
      <c r="A27" s="71" t="s">
        <v>495</v>
      </c>
      <c r="B27" s="72">
        <f>Prehlad!H188</f>
        <v>0</v>
      </c>
      <c r="C27" s="72">
        <f>Prehlad!I188</f>
        <v>0</v>
      </c>
      <c r="D27" s="72">
        <f>Prehlad!J188</f>
        <v>0</v>
      </c>
      <c r="E27" s="73">
        <f>Prehlad!L188</f>
        <v>0.13813799999999998</v>
      </c>
      <c r="F27" s="74">
        <f>Prehlad!N188</f>
        <v>0.10009999999999999</v>
      </c>
      <c r="G27" s="74">
        <f>Prehlad!W188</f>
        <v>29.98</v>
      </c>
    </row>
    <row r="28" spans="1:7">
      <c r="A28" s="71" t="s">
        <v>509</v>
      </c>
      <c r="B28" s="72">
        <f>Prehlad!H206</f>
        <v>0</v>
      </c>
      <c r="C28" s="72">
        <f>Prehlad!I206</f>
        <v>0</v>
      </c>
      <c r="D28" s="72">
        <f>Prehlad!J206</f>
        <v>0</v>
      </c>
      <c r="E28" s="73">
        <f>Prehlad!L206</f>
        <v>1.9440000000000002E-2</v>
      </c>
      <c r="F28" s="74">
        <f>Prehlad!N206</f>
        <v>0</v>
      </c>
      <c r="G28" s="74">
        <f>Prehlad!W206</f>
        <v>284.92500000000001</v>
      </c>
    </row>
    <row r="29" spans="1:7">
      <c r="A29" s="71" t="s">
        <v>547</v>
      </c>
      <c r="B29" s="72">
        <f>Prehlad!H215</f>
        <v>0</v>
      </c>
      <c r="C29" s="72">
        <f>Prehlad!I215</f>
        <v>0</v>
      </c>
      <c r="D29" s="72">
        <f>Prehlad!J215</f>
        <v>0</v>
      </c>
      <c r="E29" s="73">
        <f>Prehlad!L215</f>
        <v>0.83442425000000009</v>
      </c>
      <c r="F29" s="74">
        <f>Prehlad!N215</f>
        <v>0</v>
      </c>
      <c r="G29" s="74">
        <f>Prehlad!W215</f>
        <v>1387.73</v>
      </c>
    </row>
    <row r="30" spans="1:7">
      <c r="A30" s="71" t="s">
        <v>562</v>
      </c>
      <c r="B30" s="72">
        <f>Prehlad!H217</f>
        <v>0</v>
      </c>
      <c r="C30" s="72">
        <f>Prehlad!I217</f>
        <v>0</v>
      </c>
      <c r="D30" s="72">
        <f>Prehlad!J217</f>
        <v>0</v>
      </c>
      <c r="E30" s="73">
        <f>Prehlad!L217</f>
        <v>32.582130970000001</v>
      </c>
      <c r="F30" s="74">
        <f>Prehlad!N217</f>
        <v>27.594522999999999</v>
      </c>
      <c r="G30" s="74">
        <f>Prehlad!W217</f>
        <v>6554.7649999999994</v>
      </c>
    </row>
    <row r="32" spans="1:7">
      <c r="A32" s="71" t="s">
        <v>564</v>
      </c>
      <c r="B32" s="72">
        <f>Prehlad!H222</f>
        <v>0</v>
      </c>
      <c r="C32" s="72">
        <f>Prehlad!I222</f>
        <v>0</v>
      </c>
      <c r="D32" s="72">
        <f>Prehlad!J222</f>
        <v>0</v>
      </c>
      <c r="E32" s="73">
        <f>Prehlad!L222</f>
        <v>0</v>
      </c>
      <c r="F32" s="74">
        <f>Prehlad!N222</f>
        <v>0</v>
      </c>
      <c r="G32" s="74">
        <f>Prehlad!W222</f>
        <v>0</v>
      </c>
    </row>
    <row r="33" spans="1:7">
      <c r="A33" s="71" t="s">
        <v>572</v>
      </c>
      <c r="B33" s="72">
        <f>Prehlad!H230</f>
        <v>0</v>
      </c>
      <c r="C33" s="72">
        <f>Prehlad!I230</f>
        <v>0</v>
      </c>
      <c r="D33" s="72">
        <f>Prehlad!J230</f>
        <v>0</v>
      </c>
      <c r="E33" s="73">
        <f>Prehlad!L230</f>
        <v>11.092123900000001</v>
      </c>
      <c r="F33" s="74">
        <f>Prehlad!N230</f>
        <v>0</v>
      </c>
      <c r="G33" s="74">
        <f>Prehlad!W230</f>
        <v>1092.5160000000001</v>
      </c>
    </row>
    <row r="34" spans="1:7">
      <c r="A34" s="71" t="s">
        <v>588</v>
      </c>
      <c r="B34" s="72">
        <f>Prehlad!H232</f>
        <v>0</v>
      </c>
      <c r="C34" s="72">
        <f>Prehlad!I232</f>
        <v>0</v>
      </c>
      <c r="D34" s="72">
        <f>Prehlad!J232</f>
        <v>0</v>
      </c>
      <c r="E34" s="73">
        <f>Prehlad!L232</f>
        <v>11.092123900000001</v>
      </c>
      <c r="F34" s="74">
        <f>Prehlad!N232</f>
        <v>0</v>
      </c>
      <c r="G34" s="74">
        <f>Prehlad!W232</f>
        <v>1092.5160000000001</v>
      </c>
    </row>
    <row r="37" spans="1:7">
      <c r="A37" s="71" t="s">
        <v>589</v>
      </c>
      <c r="B37" s="72">
        <f>Prehlad!H234</f>
        <v>0</v>
      </c>
      <c r="C37" s="72">
        <f>Prehlad!I234</f>
        <v>0</v>
      </c>
      <c r="D37" s="72">
        <f>Prehlad!J234</f>
        <v>0</v>
      </c>
      <c r="E37" s="73">
        <f>Prehlad!L234</f>
        <v>426.92121195999994</v>
      </c>
      <c r="F37" s="74">
        <f>Prehlad!N234</f>
        <v>89.232548000000008</v>
      </c>
      <c r="G37" s="74">
        <f>Prehlad!W234</f>
        <v>13975.882999999998</v>
      </c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9"/>
  <sheetViews>
    <sheetView showGridLines="0" tabSelected="1" workbookViewId="0">
      <selection activeCell="S14" sqref="S14"/>
    </sheetView>
  </sheetViews>
  <sheetFormatPr defaultColWidth="9.109375" defaultRowHeight="13.2"/>
  <cols>
    <col min="1" max="1" width="0.6640625" style="1" customWidth="1"/>
    <col min="2" max="2" width="3.6640625" style="1" customWidth="1"/>
    <col min="3" max="3" width="6.88671875" style="1" customWidth="1"/>
    <col min="4" max="6" width="14" style="1" customWidth="1"/>
    <col min="7" max="7" width="3.88671875" style="1" customWidth="1"/>
    <col min="8" max="8" width="22.6640625" style="1" customWidth="1"/>
    <col min="9" max="9" width="14" style="1" customWidth="1"/>
    <col min="10" max="10" width="4.33203125" style="1" customWidth="1"/>
    <col min="11" max="11" width="19.6640625" style="1" customWidth="1"/>
    <col min="12" max="12" width="9.6640625" style="1" customWidth="1"/>
    <col min="13" max="13" width="14" style="1" customWidth="1"/>
    <col min="14" max="14" width="0.6640625" style="1" customWidth="1"/>
    <col min="15" max="15" width="1.44140625" style="1" customWidth="1"/>
    <col min="16" max="23" width="9.109375" style="1"/>
    <col min="24" max="25" width="5.6640625" style="1" customWidth="1"/>
    <col min="26" max="26" width="6.5546875" style="1" customWidth="1"/>
    <col min="27" max="27" width="21.44140625" style="1" customWidth="1"/>
    <col min="28" max="28" width="4.33203125" style="1" customWidth="1"/>
    <col min="29" max="29" width="8.33203125" style="1" customWidth="1"/>
    <col min="30" max="30" width="8.6640625" style="1" customWidth="1"/>
    <col min="31" max="1024" width="9.109375" style="1"/>
  </cols>
  <sheetData>
    <row r="1" spans="2:30" ht="28.5" customHeight="1">
      <c r="B1" s="2" t="s">
        <v>119</v>
      </c>
      <c r="C1" s="2"/>
      <c r="D1" s="2"/>
      <c r="E1" s="2"/>
      <c r="F1" s="2"/>
      <c r="G1" s="2"/>
      <c r="H1" s="3" t="str">
        <f>CONCATENATE(AA2," ",AB2," ",AC2," ",AD2)</f>
        <v xml:space="preserve">Krycí list rozpočtu v EUR  </v>
      </c>
      <c r="I1" s="2"/>
      <c r="J1" s="2"/>
      <c r="K1" s="2"/>
      <c r="L1" s="2"/>
      <c r="M1" s="2"/>
      <c r="Z1" s="68" t="s">
        <v>3</v>
      </c>
      <c r="AA1" s="68" t="s">
        <v>4</v>
      </c>
      <c r="AB1" s="68" t="s">
        <v>5</v>
      </c>
      <c r="AC1" s="68" t="s">
        <v>6</v>
      </c>
      <c r="AD1" s="68" t="s">
        <v>7</v>
      </c>
    </row>
    <row r="2" spans="2:30" ht="18" customHeight="1">
      <c r="B2" s="4" t="s">
        <v>120</v>
      </c>
      <c r="C2" s="5"/>
      <c r="D2" s="5"/>
      <c r="E2" s="5"/>
      <c r="F2" s="5"/>
      <c r="G2" s="6" t="s">
        <v>67</v>
      </c>
      <c r="H2" s="5" t="s">
        <v>121</v>
      </c>
      <c r="I2" s="5"/>
      <c r="J2" s="6" t="s">
        <v>68</v>
      </c>
      <c r="K2" s="5"/>
      <c r="L2" s="5"/>
      <c r="M2" s="49"/>
      <c r="Z2" s="68" t="s">
        <v>10</v>
      </c>
      <c r="AA2" s="69" t="s">
        <v>69</v>
      </c>
      <c r="AB2" s="69" t="s">
        <v>12</v>
      </c>
      <c r="AC2" s="69"/>
      <c r="AD2" s="70"/>
    </row>
    <row r="3" spans="2:30" ht="18" customHeight="1">
      <c r="B3" s="7" t="s">
        <v>122</v>
      </c>
      <c r="C3" s="8"/>
      <c r="D3" s="8"/>
      <c r="E3" s="8"/>
      <c r="F3" s="8"/>
      <c r="G3" s="9" t="s">
        <v>123</v>
      </c>
      <c r="H3" s="8"/>
      <c r="I3" s="8"/>
      <c r="J3" s="9" t="s">
        <v>70</v>
      </c>
      <c r="K3" s="8" t="s">
        <v>124</v>
      </c>
      <c r="L3" s="8"/>
      <c r="M3" s="50"/>
      <c r="Z3" s="68" t="s">
        <v>14</v>
      </c>
      <c r="AA3" s="69" t="s">
        <v>71</v>
      </c>
      <c r="AB3" s="69" t="s">
        <v>12</v>
      </c>
      <c r="AC3" s="69" t="s">
        <v>16</v>
      </c>
      <c r="AD3" s="70" t="s">
        <v>17</v>
      </c>
    </row>
    <row r="4" spans="2:30" ht="18" customHeight="1">
      <c r="B4" s="10" t="s">
        <v>125</v>
      </c>
      <c r="C4" s="11"/>
      <c r="D4" s="11"/>
      <c r="E4" s="11"/>
      <c r="F4" s="11"/>
      <c r="G4" s="12"/>
      <c r="H4" s="11"/>
      <c r="I4" s="11"/>
      <c r="J4" s="12" t="s">
        <v>72</v>
      </c>
      <c r="K4" s="11" t="s">
        <v>126</v>
      </c>
      <c r="L4" s="11" t="s">
        <v>73</v>
      </c>
      <c r="M4" s="51"/>
      <c r="Z4" s="68" t="s">
        <v>18</v>
      </c>
      <c r="AA4" s="69" t="s">
        <v>74</v>
      </c>
      <c r="AB4" s="69" t="s">
        <v>12</v>
      </c>
      <c r="AC4" s="69"/>
      <c r="AD4" s="70"/>
    </row>
    <row r="5" spans="2:30" ht="18" customHeight="1">
      <c r="B5" s="4" t="s">
        <v>75</v>
      </c>
      <c r="C5" s="5"/>
      <c r="D5" s="5" t="s">
        <v>127</v>
      </c>
      <c r="E5" s="5"/>
      <c r="F5" s="5"/>
      <c r="G5" s="13" t="s">
        <v>128</v>
      </c>
      <c r="H5" s="5"/>
      <c r="I5" s="5"/>
      <c r="J5" s="5" t="s">
        <v>76</v>
      </c>
      <c r="K5" s="5"/>
      <c r="L5" s="5" t="s">
        <v>77</v>
      </c>
      <c r="M5" s="49"/>
      <c r="Z5" s="68" t="s">
        <v>20</v>
      </c>
      <c r="AA5" s="69" t="s">
        <v>71</v>
      </c>
      <c r="AB5" s="69" t="s">
        <v>12</v>
      </c>
      <c r="AC5" s="69" t="s">
        <v>16</v>
      </c>
      <c r="AD5" s="70" t="s">
        <v>17</v>
      </c>
    </row>
    <row r="6" spans="2:30" ht="18" customHeight="1">
      <c r="B6" s="7" t="s">
        <v>78</v>
      </c>
      <c r="C6" s="8"/>
      <c r="D6" s="8"/>
      <c r="E6" s="8"/>
      <c r="F6" s="8"/>
      <c r="G6" s="14"/>
      <c r="H6" s="8"/>
      <c r="I6" s="8"/>
      <c r="J6" s="8" t="s">
        <v>76</v>
      </c>
      <c r="K6" s="8"/>
      <c r="L6" s="8" t="s">
        <v>77</v>
      </c>
      <c r="M6" s="50"/>
    </row>
    <row r="7" spans="2:30" ht="18" customHeight="1">
      <c r="B7" s="10" t="s">
        <v>79</v>
      </c>
      <c r="C7" s="11"/>
      <c r="D7" s="11" t="s">
        <v>129</v>
      </c>
      <c r="E7" s="11"/>
      <c r="F7" s="11"/>
      <c r="G7" s="15" t="s">
        <v>128</v>
      </c>
      <c r="H7" s="11"/>
      <c r="I7" s="11"/>
      <c r="J7" s="11" t="s">
        <v>76</v>
      </c>
      <c r="K7" s="11"/>
      <c r="L7" s="11" t="s">
        <v>77</v>
      </c>
      <c r="M7" s="51"/>
    </row>
    <row r="8" spans="2:30" ht="18" customHeight="1">
      <c r="B8" s="16"/>
      <c r="C8" s="17"/>
      <c r="D8" s="18"/>
      <c r="E8" s="19"/>
      <c r="F8" s="20">
        <f>IF(B8&lt;&gt;0,ROUND($M$26/B8,0),0)</f>
        <v>0</v>
      </c>
      <c r="G8" s="13"/>
      <c r="H8" s="17"/>
      <c r="I8" s="20">
        <f>IF(G8&lt;&gt;0,ROUND($M$26/G8,0),0)</f>
        <v>0</v>
      </c>
      <c r="J8" s="6"/>
      <c r="K8" s="17"/>
      <c r="L8" s="19"/>
      <c r="M8" s="52">
        <f>IF(J8&lt;&gt;0,ROUND($M$26/J8,0),0)</f>
        <v>0</v>
      </c>
    </row>
    <row r="9" spans="2:30" ht="18" customHeight="1">
      <c r="B9" s="21"/>
      <c r="C9" s="22"/>
      <c r="D9" s="23"/>
      <c r="E9" s="24"/>
      <c r="F9" s="25">
        <f>IF(B9&lt;&gt;0,ROUND($M$26/B9,0),0)</f>
        <v>0</v>
      </c>
      <c r="G9" s="26"/>
      <c r="H9" s="22"/>
      <c r="I9" s="25">
        <f>IF(G9&lt;&gt;0,ROUND($M$26/G9,0),0)</f>
        <v>0</v>
      </c>
      <c r="J9" s="26"/>
      <c r="K9" s="22"/>
      <c r="L9" s="24"/>
      <c r="M9" s="53">
        <f>IF(J9&lt;&gt;0,ROUND($M$26/J9,0),0)</f>
        <v>0</v>
      </c>
    </row>
    <row r="10" spans="2:30" ht="18" customHeight="1">
      <c r="B10" s="27" t="s">
        <v>80</v>
      </c>
      <c r="C10" s="28" t="s">
        <v>81</v>
      </c>
      <c r="D10" s="29" t="s">
        <v>29</v>
      </c>
      <c r="E10" s="29" t="s">
        <v>82</v>
      </c>
      <c r="F10" s="30" t="s">
        <v>83</v>
      </c>
      <c r="G10" s="27" t="s">
        <v>84</v>
      </c>
      <c r="H10" s="121" t="s">
        <v>85</v>
      </c>
      <c r="I10" s="121"/>
      <c r="J10" s="27" t="s">
        <v>86</v>
      </c>
      <c r="K10" s="121" t="s">
        <v>87</v>
      </c>
      <c r="L10" s="121"/>
      <c r="M10" s="121"/>
    </row>
    <row r="11" spans="2:30" ht="18" customHeight="1">
      <c r="B11" s="31">
        <v>1</v>
      </c>
      <c r="C11" s="32" t="s">
        <v>88</v>
      </c>
      <c r="D11" s="124">
        <f>Prehlad!H116</f>
        <v>0</v>
      </c>
      <c r="E11" s="124">
        <f>Prehlad!I116</f>
        <v>0</v>
      </c>
      <c r="F11" s="125">
        <f>D11+E11</f>
        <v>0</v>
      </c>
      <c r="G11" s="31">
        <v>6</v>
      </c>
      <c r="H11" s="32" t="s">
        <v>130</v>
      </c>
      <c r="I11" s="125">
        <v>0</v>
      </c>
      <c r="J11" s="31">
        <v>11</v>
      </c>
      <c r="K11" s="54" t="s">
        <v>133</v>
      </c>
      <c r="L11" s="55"/>
      <c r="M11" s="125">
        <f>ROUND(((D11+E11+D12+E12+D13)*L11),2)</f>
        <v>0</v>
      </c>
    </row>
    <row r="12" spans="2:30" ht="18" customHeight="1">
      <c r="B12" s="33">
        <v>2</v>
      </c>
      <c r="C12" s="34" t="s">
        <v>89</v>
      </c>
      <c r="D12" s="126">
        <f>Prehlad!H217</f>
        <v>0</v>
      </c>
      <c r="E12" s="126">
        <f>Prehlad!I217</f>
        <v>0</v>
      </c>
      <c r="F12" s="125">
        <f>D12+E12</f>
        <v>0</v>
      </c>
      <c r="G12" s="33">
        <v>7</v>
      </c>
      <c r="H12" s="34" t="s">
        <v>131</v>
      </c>
      <c r="I12" s="127">
        <v>0</v>
      </c>
      <c r="J12" s="33">
        <v>12</v>
      </c>
      <c r="K12" s="56" t="s">
        <v>134</v>
      </c>
      <c r="L12" s="57"/>
      <c r="M12" s="127">
        <f>ROUND(((D11+E11+D12+E12+D13)*L12),2)</f>
        <v>0</v>
      </c>
    </row>
    <row r="13" spans="2:30" ht="18" customHeight="1">
      <c r="B13" s="33">
        <v>3</v>
      </c>
      <c r="C13" s="34" t="s">
        <v>90</v>
      </c>
      <c r="D13" s="126">
        <f>Prehlad!H232</f>
        <v>0</v>
      </c>
      <c r="E13" s="126">
        <f>Prehlad!I232</f>
        <v>0</v>
      </c>
      <c r="F13" s="125">
        <f>D13+E13</f>
        <v>0</v>
      </c>
      <c r="G13" s="33">
        <v>8</v>
      </c>
      <c r="H13" s="34" t="s">
        <v>132</v>
      </c>
      <c r="I13" s="127">
        <v>0</v>
      </c>
      <c r="J13" s="33">
        <v>13</v>
      </c>
      <c r="K13" s="56" t="s">
        <v>135</v>
      </c>
      <c r="L13" s="57"/>
      <c r="M13" s="127">
        <f>ROUND(((D11+E11+D12+E12+D13)*L13),2)</f>
        <v>0</v>
      </c>
    </row>
    <row r="14" spans="2:30" ht="18" customHeight="1">
      <c r="B14" s="33">
        <v>4</v>
      </c>
      <c r="C14" s="34" t="s">
        <v>91</v>
      </c>
      <c r="D14" s="126"/>
      <c r="E14" s="126"/>
      <c r="F14" s="128">
        <f>D14+E14</f>
        <v>0</v>
      </c>
      <c r="G14" s="33">
        <v>9</v>
      </c>
      <c r="H14" s="34" t="s">
        <v>1</v>
      </c>
      <c r="I14" s="127">
        <v>0</v>
      </c>
      <c r="J14" s="33">
        <v>14</v>
      </c>
      <c r="K14" s="56" t="s">
        <v>1</v>
      </c>
      <c r="L14" s="57"/>
      <c r="M14" s="127">
        <f>ROUND(((D11+E11+D12+E12+D13+E13)*L14),2)</f>
        <v>0</v>
      </c>
    </row>
    <row r="15" spans="2:30" ht="18" customHeight="1">
      <c r="B15" s="35">
        <v>5</v>
      </c>
      <c r="C15" s="36" t="s">
        <v>92</v>
      </c>
      <c r="D15" s="129">
        <f>SUM(D11:D14)</f>
        <v>0</v>
      </c>
      <c r="E15" s="130">
        <f>SUM(E11:E14)</f>
        <v>0</v>
      </c>
      <c r="F15" s="131">
        <f>SUM(F11:F14)</f>
        <v>0</v>
      </c>
      <c r="G15" s="37">
        <v>10</v>
      </c>
      <c r="H15" s="38" t="s">
        <v>93</v>
      </c>
      <c r="I15" s="131">
        <f>SUM(I11:I14)</f>
        <v>0</v>
      </c>
      <c r="J15" s="35">
        <v>15</v>
      </c>
      <c r="K15" s="58"/>
      <c r="L15" s="59" t="s">
        <v>94</v>
      </c>
      <c r="M15" s="131">
        <f>SUM(M11:M14)</f>
        <v>0</v>
      </c>
    </row>
    <row r="16" spans="2:30" ht="18" customHeight="1">
      <c r="B16" s="122" t="s">
        <v>95</v>
      </c>
      <c r="C16" s="122"/>
      <c r="D16" s="122"/>
      <c r="E16" s="122"/>
      <c r="F16" s="39"/>
      <c r="G16" s="123" t="s">
        <v>96</v>
      </c>
      <c r="H16" s="123"/>
      <c r="I16" s="123"/>
      <c r="J16" s="27" t="s">
        <v>97</v>
      </c>
      <c r="K16" s="121" t="s">
        <v>98</v>
      </c>
      <c r="L16" s="121"/>
      <c r="M16" s="121"/>
    </row>
    <row r="17" spans="2:13" ht="18" customHeight="1">
      <c r="B17" s="40"/>
      <c r="C17" s="41" t="s">
        <v>99</v>
      </c>
      <c r="D17" s="41"/>
      <c r="E17" s="41" t="s">
        <v>100</v>
      </c>
      <c r="F17" s="42"/>
      <c r="G17" s="40"/>
      <c r="H17" s="43"/>
      <c r="I17" s="60"/>
      <c r="J17" s="33">
        <v>16</v>
      </c>
      <c r="K17" s="56" t="s">
        <v>101</v>
      </c>
      <c r="L17" s="61"/>
      <c r="M17" s="127">
        <v>0</v>
      </c>
    </row>
    <row r="18" spans="2:13" ht="18" customHeight="1">
      <c r="B18" s="44"/>
      <c r="C18" s="43" t="s">
        <v>102</v>
      </c>
      <c r="D18" s="43"/>
      <c r="E18" s="43"/>
      <c r="F18" s="45"/>
      <c r="G18" s="44"/>
      <c r="H18" s="43" t="s">
        <v>99</v>
      </c>
      <c r="I18" s="60"/>
      <c r="J18" s="33">
        <v>17</v>
      </c>
      <c r="K18" s="56" t="s">
        <v>136</v>
      </c>
      <c r="L18" s="61"/>
      <c r="M18" s="127">
        <v>0</v>
      </c>
    </row>
    <row r="19" spans="2:13" ht="18" customHeight="1">
      <c r="B19" s="44"/>
      <c r="C19" s="43"/>
      <c r="D19" s="43"/>
      <c r="E19" s="43"/>
      <c r="F19" s="45"/>
      <c r="G19" s="44"/>
      <c r="H19" s="46"/>
      <c r="I19" s="60"/>
      <c r="J19" s="33">
        <v>18</v>
      </c>
      <c r="K19" s="56" t="s">
        <v>137</v>
      </c>
      <c r="L19" s="61"/>
      <c r="M19" s="127">
        <v>0</v>
      </c>
    </row>
    <row r="20" spans="2:13" ht="18" customHeight="1">
      <c r="B20" s="44"/>
      <c r="C20" s="43"/>
      <c r="D20" s="43"/>
      <c r="E20" s="43"/>
      <c r="F20" s="45"/>
      <c r="G20" s="44"/>
      <c r="H20" s="41" t="s">
        <v>100</v>
      </c>
      <c r="I20" s="60"/>
      <c r="J20" s="33">
        <v>19</v>
      </c>
      <c r="K20" s="56" t="s">
        <v>1</v>
      </c>
      <c r="L20" s="61"/>
      <c r="M20" s="127">
        <v>0</v>
      </c>
    </row>
    <row r="21" spans="2:13" ht="18" customHeight="1">
      <c r="B21" s="40"/>
      <c r="C21" s="43"/>
      <c r="D21" s="43"/>
      <c r="E21" s="43"/>
      <c r="F21" s="43"/>
      <c r="G21" s="40"/>
      <c r="H21" s="43" t="s">
        <v>102</v>
      </c>
      <c r="I21" s="60"/>
      <c r="J21" s="35">
        <v>20</v>
      </c>
      <c r="K21" s="58"/>
      <c r="L21" s="59" t="s">
        <v>103</v>
      </c>
      <c r="M21" s="131">
        <f>SUM(M17:M20)</f>
        <v>0</v>
      </c>
    </row>
    <row r="22" spans="2:13" ht="18" customHeight="1">
      <c r="B22" s="122" t="s">
        <v>104</v>
      </c>
      <c r="C22" s="122"/>
      <c r="D22" s="122"/>
      <c r="E22" s="122"/>
      <c r="F22" s="39"/>
      <c r="G22" s="40"/>
      <c r="H22" s="43"/>
      <c r="I22" s="60"/>
      <c r="J22" s="27" t="s">
        <v>105</v>
      </c>
      <c r="K22" s="121" t="s">
        <v>106</v>
      </c>
      <c r="L22" s="121"/>
      <c r="M22" s="121"/>
    </row>
    <row r="23" spans="2:13" ht="18" customHeight="1">
      <c r="B23" s="40"/>
      <c r="C23" s="41" t="s">
        <v>99</v>
      </c>
      <c r="D23" s="41"/>
      <c r="E23" s="41" t="s">
        <v>100</v>
      </c>
      <c r="F23" s="42"/>
      <c r="G23" s="40"/>
      <c r="H23" s="43"/>
      <c r="I23" s="60"/>
      <c r="J23" s="31">
        <v>21</v>
      </c>
      <c r="K23" s="54"/>
      <c r="L23" s="62" t="s">
        <v>107</v>
      </c>
      <c r="M23" s="125">
        <f>ROUND(F15,2)+I15+M15+M21</f>
        <v>0</v>
      </c>
    </row>
    <row r="24" spans="2:13" ht="18" customHeight="1">
      <c r="B24" s="44"/>
      <c r="C24" s="43" t="s">
        <v>102</v>
      </c>
      <c r="D24" s="43"/>
      <c r="E24" s="43"/>
      <c r="F24" s="45"/>
      <c r="G24" s="40"/>
      <c r="H24" s="43"/>
      <c r="I24" s="60"/>
      <c r="J24" s="33">
        <v>22</v>
      </c>
      <c r="K24" s="56" t="s">
        <v>138</v>
      </c>
      <c r="L24" s="132">
        <f>M23-L25</f>
        <v>0</v>
      </c>
      <c r="M24" s="127">
        <f>ROUND((L24*20)/100,2)</f>
        <v>0</v>
      </c>
    </row>
    <row r="25" spans="2:13" ht="18" customHeight="1">
      <c r="B25" s="44"/>
      <c r="C25" s="43"/>
      <c r="D25" s="43"/>
      <c r="E25" s="43"/>
      <c r="F25" s="45"/>
      <c r="G25" s="40"/>
      <c r="H25" s="43"/>
      <c r="I25" s="60"/>
      <c r="J25" s="33">
        <v>23</v>
      </c>
      <c r="K25" s="56" t="s">
        <v>139</v>
      </c>
      <c r="L25" s="132">
        <f>SUMIF(Prehlad!O11:O9999,0,Prehlad!J11:J9999)</f>
        <v>0</v>
      </c>
      <c r="M25" s="127">
        <f>ROUND((L25*0)/100,1)</f>
        <v>0</v>
      </c>
    </row>
    <row r="26" spans="2:13" ht="18" customHeight="1">
      <c r="B26" s="44"/>
      <c r="C26" s="43"/>
      <c r="D26" s="43"/>
      <c r="E26" s="43"/>
      <c r="F26" s="45"/>
      <c r="G26" s="40"/>
      <c r="H26" s="43"/>
      <c r="I26" s="60"/>
      <c r="J26" s="35">
        <v>24</v>
      </c>
      <c r="K26" s="58"/>
      <c r="L26" s="59" t="s">
        <v>108</v>
      </c>
      <c r="M26" s="131">
        <f>M23+M24+M25</f>
        <v>0</v>
      </c>
    </row>
    <row r="27" spans="2:13" ht="17.100000000000001" customHeight="1">
      <c r="B27" s="47"/>
      <c r="C27" s="48"/>
      <c r="D27" s="48"/>
      <c r="E27" s="48"/>
      <c r="F27" s="48"/>
      <c r="G27" s="47"/>
      <c r="H27" s="48"/>
      <c r="I27" s="63"/>
      <c r="J27" s="64" t="s">
        <v>109</v>
      </c>
      <c r="K27" s="65" t="s">
        <v>140</v>
      </c>
      <c r="L27" s="66"/>
      <c r="M27" s="67">
        <v>0</v>
      </c>
    </row>
    <row r="28" spans="2:13" ht="14.25" customHeight="1"/>
    <row r="29" spans="2:13" ht="2.25" customHeight="1"/>
  </sheetData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8888888888888901" top="0.35416666666666702" bottom="0.43263888888888902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Danka</cp:lastModifiedBy>
  <cp:revision>2</cp:revision>
  <cp:lastPrinted>2019-05-20T14:23:00Z</cp:lastPrinted>
  <dcterms:created xsi:type="dcterms:W3CDTF">1999-04-06T07:39:00Z</dcterms:created>
  <dcterms:modified xsi:type="dcterms:W3CDTF">2022-08-22T21:09:10Z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