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bytovypodnikmestakosice001.sharepoint.com/sites/Verejnobstarvanie/Zdielane dokumenty/Dokumentácia/2022 VEREJNE OBSTARAVANIE/ZsNH - § 117/VÝZVA 026_2022 - Zasypanie zauhľovne pod BD Park Angelinum 14-15, Košice/"/>
    </mc:Choice>
  </mc:AlternateContent>
  <xr:revisionPtr revIDLastSave="64" documentId="11_602BCC08E3974CD4678C652ACF074B949E90C125" xr6:coauthVersionLast="47" xr6:coauthVersionMax="47" xr10:uidLastSave="{F9B78712-C704-4DA7-B3A2-63E044512B1A}"/>
  <bookViews>
    <workbookView xWindow="-28920" yWindow="-1995" windowWidth="29040" windowHeight="17640" firstSheet="1" activeTab="1" xr2:uid="{00000000-000D-0000-FFFF-FFFF00000000}"/>
  </bookViews>
  <sheets>
    <sheet name="Rekapitulácia stavby" sheetId="1" state="veryHidden" r:id="rId1"/>
    <sheet name="21-42 - Podzemný objekt z..." sheetId="2" r:id="rId2"/>
  </sheets>
  <definedNames>
    <definedName name="_xlnm._FilterDatabase" localSheetId="1" hidden="1">'21-42 - Podzemný objekt z...'!$C$126:$K$173</definedName>
    <definedName name="_xlnm.Print_Titles" localSheetId="1">'21-42 - Podzemný objekt z...'!$126:$126</definedName>
    <definedName name="_xlnm.Print_Titles" localSheetId="0">'Rekapitulácia stavby'!$92:$92</definedName>
    <definedName name="_xlnm.Print_Area" localSheetId="1">'21-42 - Podzemný objekt z...'!$C$4:$J$76,'21-42 - Podzemný objekt z...'!$C$82:$J$110,'21-42 - Podzemný objekt z...'!$C$116:$J$173</definedName>
    <definedName name="_xlnm.Print_Area" localSheetId="0">'Rekapitulácia stavby'!$D$4:$AO$76,'Rekapitulácia stavby'!$C$82:$AQ$96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0" i="2" l="1"/>
  <c r="J37" i="2"/>
  <c r="J36" i="2"/>
  <c r="AY95" i="1"/>
  <c r="J35" i="2"/>
  <c r="AX95" i="1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T166" i="2" s="1"/>
  <c r="R167" i="2"/>
  <c r="P167" i="2"/>
  <c r="BI164" i="2"/>
  <c r="BH164" i="2"/>
  <c r="BG164" i="2"/>
  <c r="BE164" i="2"/>
  <c r="T164" i="2"/>
  <c r="T163" i="2"/>
  <c r="R164" i="2"/>
  <c r="R163" i="2"/>
  <c r="P164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T132" i="2"/>
  <c r="R133" i="2"/>
  <c r="R132" i="2"/>
  <c r="P133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F121" i="2"/>
  <c r="E119" i="2"/>
  <c r="J29" i="2"/>
  <c r="F87" i="2"/>
  <c r="E85" i="2"/>
  <c r="J16" i="2"/>
  <c r="E16" i="2"/>
  <c r="F124" i="2"/>
  <c r="J15" i="2"/>
  <c r="J13" i="2"/>
  <c r="E13" i="2"/>
  <c r="F123" i="2"/>
  <c r="J12" i="2"/>
  <c r="L90" i="1"/>
  <c r="AM90" i="1"/>
  <c r="AM89" i="1"/>
  <c r="L89" i="1"/>
  <c r="AM87" i="1"/>
  <c r="L87" i="1"/>
  <c r="L85" i="1"/>
  <c r="L84" i="1"/>
  <c r="J150" i="2"/>
  <c r="BK146" i="2"/>
  <c r="BK143" i="2"/>
  <c r="J142" i="2"/>
  <c r="BK140" i="2"/>
  <c r="J139" i="2"/>
  <c r="BK137" i="2"/>
  <c r="J136" i="2"/>
  <c r="J133" i="2"/>
  <c r="BK130" i="2"/>
  <c r="J172" i="2"/>
  <c r="J164" i="2"/>
  <c r="BK158" i="2"/>
  <c r="BK173" i="2"/>
  <c r="J167" i="2"/>
  <c r="BK171" i="2"/>
  <c r="BK169" i="2"/>
  <c r="BK167" i="2"/>
  <c r="J162" i="2"/>
  <c r="J161" i="2"/>
  <c r="J160" i="2"/>
  <c r="J158" i="2"/>
  <c r="BK156" i="2"/>
  <c r="BK154" i="2"/>
  <c r="BK153" i="2"/>
  <c r="BK151" i="2"/>
  <c r="BK150" i="2"/>
  <c r="J149" i="2"/>
  <c r="J148" i="2"/>
  <c r="J147" i="2"/>
  <c r="BK145" i="2"/>
  <c r="J143" i="2"/>
  <c r="BK141" i="2"/>
  <c r="J140" i="2"/>
  <c r="BK138" i="2"/>
  <c r="J137" i="2"/>
  <c r="BK135" i="2"/>
  <c r="BK133" i="2"/>
  <c r="J131" i="2"/>
  <c r="BK172" i="2"/>
  <c r="BK168" i="2"/>
  <c r="BK162" i="2"/>
  <c r="J159" i="2"/>
  <c r="BK157" i="2"/>
  <c r="J168" i="2"/>
  <c r="J173" i="2"/>
  <c r="J171" i="2"/>
  <c r="J169" i="2"/>
  <c r="BK164" i="2"/>
  <c r="BK161" i="2"/>
  <c r="BK160" i="2"/>
  <c r="BK159" i="2"/>
  <c r="J157" i="2"/>
  <c r="J156" i="2"/>
  <c r="J154" i="2"/>
  <c r="J153" i="2"/>
  <c r="J151" i="2"/>
  <c r="BK149" i="2"/>
  <c r="BK148" i="2"/>
  <c r="BK147" i="2"/>
  <c r="J146" i="2"/>
  <c r="J145" i="2"/>
  <c r="BK142" i="2"/>
  <c r="J141" i="2"/>
  <c r="BK139" i="2"/>
  <c r="J138" i="2"/>
  <c r="BK136" i="2"/>
  <c r="J135" i="2"/>
  <c r="BK131" i="2"/>
  <c r="AS94" i="1"/>
  <c r="T129" i="2" l="1"/>
  <c r="BK134" i="2"/>
  <c r="J134" i="2"/>
  <c r="J98" i="2"/>
  <c r="P134" i="2"/>
  <c r="R134" i="2"/>
  <c r="T134" i="2"/>
  <c r="BK144" i="2"/>
  <c r="J144" i="2"/>
  <c r="J99" i="2"/>
  <c r="P144" i="2"/>
  <c r="R144" i="2"/>
  <c r="T144" i="2"/>
  <c r="BK152" i="2"/>
  <c r="J152" i="2"/>
  <c r="J100" i="2"/>
  <c r="P152" i="2"/>
  <c r="R152" i="2"/>
  <c r="T152" i="2"/>
  <c r="BK129" i="2"/>
  <c r="J129" i="2"/>
  <c r="J96" i="2"/>
  <c r="P129" i="2"/>
  <c r="R129" i="2"/>
  <c r="BK155" i="2"/>
  <c r="J155" i="2"/>
  <c r="J101" i="2"/>
  <c r="P155" i="2"/>
  <c r="P128" i="2" s="1"/>
  <c r="R155" i="2"/>
  <c r="T155" i="2"/>
  <c r="BK166" i="2"/>
  <c r="J166" i="2"/>
  <c r="J104" i="2"/>
  <c r="P166" i="2"/>
  <c r="R166" i="2"/>
  <c r="BK170" i="2"/>
  <c r="J170" i="2"/>
  <c r="J105" i="2"/>
  <c r="R170" i="2"/>
  <c r="P170" i="2"/>
  <c r="T170" i="2"/>
  <c r="T165" i="2"/>
  <c r="BK132" i="2"/>
  <c r="J132" i="2"/>
  <c r="J97" i="2"/>
  <c r="BK163" i="2"/>
  <c r="J163" i="2"/>
  <c r="J102" i="2"/>
  <c r="BF172" i="2"/>
  <c r="F89" i="2"/>
  <c r="F90" i="2"/>
  <c r="BF130" i="2"/>
  <c r="BF131" i="2"/>
  <c r="BF133" i="2"/>
  <c r="BF135" i="2"/>
  <c r="BF136" i="2"/>
  <c r="BF137" i="2"/>
  <c r="BF138" i="2"/>
  <c r="BF139" i="2"/>
  <c r="BF140" i="2"/>
  <c r="BF141" i="2"/>
  <c r="BF142" i="2"/>
  <c r="BF143" i="2"/>
  <c r="BF145" i="2"/>
  <c r="BF146" i="2"/>
  <c r="BF147" i="2"/>
  <c r="BF148" i="2"/>
  <c r="BF149" i="2"/>
  <c r="BF150" i="2"/>
  <c r="BF151" i="2"/>
  <c r="BF153" i="2"/>
  <c r="BF154" i="2"/>
  <c r="BF160" i="2"/>
  <c r="BF161" i="2"/>
  <c r="BF164" i="2"/>
  <c r="BF168" i="2"/>
  <c r="BF169" i="2"/>
  <c r="BF171" i="2"/>
  <c r="BF173" i="2"/>
  <c r="BF156" i="2"/>
  <c r="BF157" i="2"/>
  <c r="BF158" i="2"/>
  <c r="BF159" i="2"/>
  <c r="BF162" i="2"/>
  <c r="BF167" i="2"/>
  <c r="F35" i="2"/>
  <c r="BB95" i="1"/>
  <c r="BB94" i="1"/>
  <c r="W31" i="1"/>
  <c r="F37" i="2"/>
  <c r="BD95" i="1"/>
  <c r="BD94" i="1"/>
  <c r="W33" i="1"/>
  <c r="F36" i="2"/>
  <c r="BC95" i="1"/>
  <c r="BC94" i="1"/>
  <c r="W32" i="1"/>
  <c r="F33" i="2"/>
  <c r="AZ95" i="1"/>
  <c r="AZ94" i="1"/>
  <c r="W29" i="1"/>
  <c r="J33" i="2"/>
  <c r="AV95" i="1"/>
  <c r="R165" i="2" l="1"/>
  <c r="T128" i="2"/>
  <c r="T127" i="2"/>
  <c r="P165" i="2"/>
  <c r="P127" i="2"/>
  <c r="AU95" i="1"/>
  <c r="R128" i="2"/>
  <c r="R127" i="2"/>
  <c r="BK128" i="2"/>
  <c r="J128" i="2"/>
  <c r="J95" i="2"/>
  <c r="BK165" i="2"/>
  <c r="J165" i="2"/>
  <c r="J103" i="2"/>
  <c r="F34" i="2"/>
  <c r="BA95" i="1"/>
  <c r="BA94" i="1"/>
  <c r="W30" i="1"/>
  <c r="AX94" i="1"/>
  <c r="AY94" i="1"/>
  <c r="AV94" i="1"/>
  <c r="AK29" i="1"/>
  <c r="J34" i="2"/>
  <c r="AW95" i="1"/>
  <c r="AT95" i="1"/>
  <c r="AU94" i="1"/>
  <c r="BK127" i="2" l="1"/>
  <c r="J127" i="2"/>
  <c r="J94" i="2" s="1"/>
  <c r="J110" i="2"/>
  <c r="AW94" i="1"/>
  <c r="AK30" i="1"/>
  <c r="J28" i="2" l="1"/>
  <c r="J30" i="2"/>
  <c r="AG95" i="1"/>
  <c r="AG94" i="1"/>
  <c r="AK26" i="1"/>
  <c r="AT94" i="1"/>
  <c r="AN94" i="1"/>
  <c r="J39" i="2" l="1"/>
  <c r="AN95" i="1"/>
  <c r="AK35" i="1"/>
</calcChain>
</file>

<file path=xl/sharedStrings.xml><?xml version="1.0" encoding="utf-8"?>
<sst xmlns="http://schemas.openxmlformats.org/spreadsheetml/2006/main" count="820" uniqueCount="275">
  <si>
    <t>Export Komplet</t>
  </si>
  <si>
    <t/>
  </si>
  <si>
    <t>2.0</t>
  </si>
  <si>
    <t>False</t>
  </si>
  <si>
    <t>{211705df-015c-488a-a6b3-4bdc23e51836}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</si>
  <si>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</si>
  <si>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</si>
  <si>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</si>
  <si>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</si>
  <si>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</si>
  <si>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</si>
  <si>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21/42</t>
  </si>
  <si>
    <t>Stavba:</t>
  </si>
  <si>
    <t>Podzemný objekt zauhľovne v BD Park Angelinum 15</t>
  </si>
  <si>
    <t>JKSO:</t>
  </si>
  <si>
    <t>KS:</t>
  </si>
  <si>
    <t>Miesto:</t>
  </si>
  <si>
    <t xml:space="preserve"> </t>
  </si>
  <si>
    <t>Dátum:</t>
  </si>
  <si>
    <t>21. 9. 2021</t>
  </si>
  <si>
    <t>Objednávateľ:</t>
  </si>
  <si>
    <t>IČO:</t>
  </si>
  <si>
    <t>IČ DPH:</t>
  </si>
  <si>
    <t>Zhotoviteľ:</t>
  </si>
  <si>
    <t>Projektant:</t>
  </si>
  <si>
    <t>ERBY statika stavieb s.r.o.</t>
  </si>
  <si>
    <t>True</t>
  </si>
  <si>
    <t>0,01</t>
  </si>
  <si>
    <t>Spracovateľ:</t>
  </si>
  <si>
    <t>Ing. Románeková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</si>
  <si>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</si>
  <si>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</si>
  <si>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</si>
  <si>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</si>
  <si>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</si>
  <si>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</si>
  <si>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</si>
  <si>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</si>
  <si>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</si>
  <si>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</si>
  <si>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</si>
  <si>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</si>
  <si>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</si>
  <si>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</si>
  <si>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</si>
  <si>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</si>
  <si>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</si>
  <si>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</si>
  <si>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</si>
  <si>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</si>
  <si>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</si>
  <si>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</si>
  <si>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</si>
  <si>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</si>
  <si>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</si>
  <si>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</si>
  <si>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</si>
  <si>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</si>
  <si>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</si>
  <si>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</si>
  <si>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</si>
  <si>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</si>
  <si>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</si>
  <si>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</si>
  <si>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</si>
  <si>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</si>
  <si>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</si>
  <si>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</si>
  <si>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</si>
  <si>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</si>
  <si>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</si>
  <si>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</si>
  <si>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</si>
  <si>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</si>
  <si>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</si>
  <si>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</si>
  <si>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</si>
  <si>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</si>
  <si>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</si>
  <si>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</si>
  <si>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</si>
  <si>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</si>
  <si>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</si>
  <si>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</si>
  <si>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</si>
  <si>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</si>
  <si>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</si>
  <si>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</si>
  <si>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</si>
  <si>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</si>
  <si>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</si>
  <si>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</si>
  <si>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</si>
  <si>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</si>
  <si>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</si>
  <si>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</si>
  <si>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</si>
  <si>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>2) Ostatné náklady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</si>
  <si>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</si>
  <si>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</si>
  <si>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</si>
  <si>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</si>
  <si>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</si>
  <si>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</si>
  <si>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</si>
  <si>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</si>
  <si>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</si>
  <si>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</si>
  <si>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</si>
  <si>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</si>
  <si>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</si>
  <si>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</si>
  <si>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</si>
  <si>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</si>
  <si>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</si>
  <si>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</si>
  <si>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115101204.S</t>
  </si>
  <si>
    <t>Čerpanie vody na dopravnú výšku do 10 m s priemerným prítokom litrov za minútu nad 2000 l do 4000 l</t>
  </si>
  <si>
    <t>hod</t>
  </si>
  <si>
    <t>4</t>
  </si>
  <si>
    <t>2</t>
  </si>
  <si>
    <t>-196509531</t>
  </si>
  <si>
    <t>119001412.S</t>
  </si>
  <si>
    <t>Dočasné zaistenie podzemného potrubia DN 200-500</t>
  </si>
  <si>
    <t>m</t>
  </si>
  <si>
    <t>1659212143</t>
  </si>
  <si>
    <t>Zakladanie</t>
  </si>
  <si>
    <t>3</t>
  </si>
  <si>
    <t>278311025.S</t>
  </si>
  <si>
    <t>Zálievka z betónu prostého tr. C 2,5/5 alebo penobetónu</t>
  </si>
  <si>
    <t>m3</t>
  </si>
  <si>
    <t>1067729825</t>
  </si>
  <si>
    <t>Zvislé a kompletné konštrukcie</t>
  </si>
  <si>
    <t>311321411.S</t>
  </si>
  <si>
    <t>Betón nadzákladových múrov, železový (bez výstuže) tr. C 25/30</t>
  </si>
  <si>
    <t>-1148344906</t>
  </si>
  <si>
    <t>5</t>
  </si>
  <si>
    <t>4113216169</t>
  </si>
  <si>
    <t>Príplatok k cene betonu za prísadu Schomburg Betocrete CL 170 P</t>
  </si>
  <si>
    <t>kg</t>
  </si>
  <si>
    <t>697753535</t>
  </si>
  <si>
    <t>6</t>
  </si>
  <si>
    <t>311351103.S</t>
  </si>
  <si>
    <t>Debnenie nadzákladových múrov jednostranné zhotovenie-tradičné</t>
  </si>
  <si>
    <t>m2</t>
  </si>
  <si>
    <t>-983891225</t>
  </si>
  <si>
    <t>7</t>
  </si>
  <si>
    <t>311351104.S</t>
  </si>
  <si>
    <t>Debnenie nadzákladových múrov jednostranné odstránenie-tradičné</t>
  </si>
  <si>
    <t>1949178364</t>
  </si>
  <si>
    <t>8</t>
  </si>
  <si>
    <t>311361821.S</t>
  </si>
  <si>
    <t>Výstuž nadzákladových múrov B500 (10505)</t>
  </si>
  <si>
    <t>t</t>
  </si>
  <si>
    <t>1459102435</t>
  </si>
  <si>
    <t>9</t>
  </si>
  <si>
    <t>380326232.S</t>
  </si>
  <si>
    <t>Konštrukcie kanálov zo železobetónu vodostavebného C 25/30, hr. 150-300 mm</t>
  </si>
  <si>
    <t>357404669</t>
  </si>
  <si>
    <t>10</t>
  </si>
  <si>
    <t>380356211.S</t>
  </si>
  <si>
    <t>Debnenie kanálov plôch rovinných zhotovenie</t>
  </si>
  <si>
    <t>66821128</t>
  </si>
  <si>
    <t>11</t>
  </si>
  <si>
    <t>380356212.S</t>
  </si>
  <si>
    <t>Debnenie kanálov plôch rovinných odstránenie</t>
  </si>
  <si>
    <t>578920910</t>
  </si>
  <si>
    <t>12</t>
  </si>
  <si>
    <t>380361006.S</t>
  </si>
  <si>
    <t>Výstuž konstr. kanálov z ocele B500 (10505)</t>
  </si>
  <si>
    <t>569466062</t>
  </si>
  <si>
    <t>Vodorovné konštrukcie</t>
  </si>
  <si>
    <t>13</t>
  </si>
  <si>
    <t>411321414.S</t>
  </si>
  <si>
    <t>Betón stropov doskových a trámových,  železový tr. C 25/30 XC2</t>
  </si>
  <si>
    <t>-682631292</t>
  </si>
  <si>
    <t>14</t>
  </si>
  <si>
    <t>967925201</t>
  </si>
  <si>
    <t>15</t>
  </si>
  <si>
    <t>411351101.S</t>
  </si>
  <si>
    <t>Debnenie stropov doskových zhotovenie-dielce</t>
  </si>
  <si>
    <t>-1552038175</t>
  </si>
  <si>
    <t>16</t>
  </si>
  <si>
    <t>411351102.S</t>
  </si>
  <si>
    <t>Debnenie stropov doskových odstránenie-dielce</t>
  </si>
  <si>
    <t>580611255</t>
  </si>
  <si>
    <t>17</t>
  </si>
  <si>
    <t>411354173.S</t>
  </si>
  <si>
    <t>Podporná konštrukcia stropov výšky do 4 m pre zaťaženie do 12 kPa zhotovenie</t>
  </si>
  <si>
    <t>-659947483</t>
  </si>
  <si>
    <t>18</t>
  </si>
  <si>
    <t>411354174.S</t>
  </si>
  <si>
    <t>Podporná konštrukcia stropov výšky do 4 m pre zaťaženie do 12 kPa odstránenie</t>
  </si>
  <si>
    <t>-1926380477</t>
  </si>
  <si>
    <t>19</t>
  </si>
  <si>
    <t>411361821.S</t>
  </si>
  <si>
    <t>Výstuž stropov doskových, trámových, vložkových,konzolových alebo balkónových, B500 (10505)</t>
  </si>
  <si>
    <t>40715283</t>
  </si>
  <si>
    <t>Komunikácie</t>
  </si>
  <si>
    <t>581150115.S</t>
  </si>
  <si>
    <t>Kryt cementobetónový cestných komunikácií skupiny CB I, hr. 300 mm</t>
  </si>
  <si>
    <t>982471476</t>
  </si>
  <si>
    <t>21</t>
  </si>
  <si>
    <t>631362442.S</t>
  </si>
  <si>
    <t>Výstuž mazanín z betónov (z kameniva) a z ľahkých betónov zo sietí KARI, priemer drôtu 8/8 mm, veľkosť oka 150x150 mm</t>
  </si>
  <si>
    <t>355038666</t>
  </si>
  <si>
    <t>Ostatné konštrukcie a práce-búranie</t>
  </si>
  <si>
    <t>22</t>
  </si>
  <si>
    <t>941955004.S</t>
  </si>
  <si>
    <t>Lešenie ľahké pracovné pomocné s výškou lešeňovej podlahy nad 2,50 do 3,5 m</t>
  </si>
  <si>
    <t>-408342154</t>
  </si>
  <si>
    <t>23</t>
  </si>
  <si>
    <t>963051113.S</t>
  </si>
  <si>
    <t>Búranie železobetónových stropov doskových hr.nad 80 mm,  -2,40000t</t>
  </si>
  <si>
    <t>-272592468</t>
  </si>
  <si>
    <t>24</t>
  </si>
  <si>
    <t>965042141.S</t>
  </si>
  <si>
    <t>Búranie podkladov pod dlažby, liatych dlažieb a mazanín,betón alebo liaty asfalt hr.do 100 mm, plochy nad 4 m2 -2,20000t</t>
  </si>
  <si>
    <t>1072284029</t>
  </si>
  <si>
    <t>25</t>
  </si>
  <si>
    <t>979081111.S</t>
  </si>
  <si>
    <t>Odvoz sutiny a vybúraných hmôt na skládku do 1 km</t>
  </si>
  <si>
    <t>-909769233</t>
  </si>
  <si>
    <t>26</t>
  </si>
  <si>
    <t>979081121.S</t>
  </si>
  <si>
    <t>Odvoz sutiny a vybúraných hmôt na skládku za každý ďalší 1 km</t>
  </si>
  <si>
    <t>773747991</t>
  </si>
  <si>
    <t>27</t>
  </si>
  <si>
    <t>979089012.S</t>
  </si>
  <si>
    <t>Poplatok za skladovanie - betón, tehly, dlaždice (17 01) ostatné</t>
  </si>
  <si>
    <t>1314926097</t>
  </si>
  <si>
    <t>28</t>
  </si>
  <si>
    <t>979089212.1</t>
  </si>
  <si>
    <t>Poplatok za skladovanie - bitúmenové zmesi, uholný decht, dechtové výrobky (17 03 ), ostatné</t>
  </si>
  <si>
    <t>1457770777</t>
  </si>
  <si>
    <t>99</t>
  </si>
  <si>
    <t>Presun hmôt HSV</t>
  </si>
  <si>
    <t>29</t>
  </si>
  <si>
    <t>998224111.S</t>
  </si>
  <si>
    <t>Presun hmôt pre pozemné komunikácie s krytom monolitickým betónovým akejkoľvek dĺžky objektu</t>
  </si>
  <si>
    <t>1954906271</t>
  </si>
  <si>
    <t>PSV</t>
  </si>
  <si>
    <t>Práce a dodávky PSV</t>
  </si>
  <si>
    <t>711</t>
  </si>
  <si>
    <t>Izolácie proti vode a vlhkosti</t>
  </si>
  <si>
    <t>30</t>
  </si>
  <si>
    <t>711712014.S</t>
  </si>
  <si>
    <t>Izolácia pracovných škár utesnením napučiavacími pásmi</t>
  </si>
  <si>
    <t>-1178020856</t>
  </si>
  <si>
    <t>31</t>
  </si>
  <si>
    <t>M</t>
  </si>
  <si>
    <t>261112</t>
  </si>
  <si>
    <t>Aquafin CJ 4 napučiavacia páska, SCHOMBURG</t>
  </si>
  <si>
    <t>32</t>
  </si>
  <si>
    <t>775506675</t>
  </si>
  <si>
    <t>998711201.S</t>
  </si>
  <si>
    <t>Presun hmôt pre izoláciu proti vode v objektoch výšky do 6 m</t>
  </si>
  <si>
    <t>%</t>
  </si>
  <si>
    <t>-1992485268</t>
  </si>
  <si>
    <t>767</t>
  </si>
  <si>
    <t>Konštrukcie doplnkové kovové</t>
  </si>
  <si>
    <t>33</t>
  </si>
  <si>
    <t>767995106.S</t>
  </si>
  <si>
    <t>Montáž ostatných atypických kovových stavebných doplnkových konštrukcií nad 100 do 250 kg</t>
  </si>
  <si>
    <t>-44062171</t>
  </si>
  <si>
    <t>34</t>
  </si>
  <si>
    <t>5530001</t>
  </si>
  <si>
    <t>OK podopretia potrubia</t>
  </si>
  <si>
    <t>-565927376</t>
  </si>
  <si>
    <t>35</t>
  </si>
  <si>
    <t>998767201.S</t>
  </si>
  <si>
    <t>Presun hmôt pre kovové stavebné doplnkové konštrukcie v objektoch výšky do 6 m</t>
  </si>
  <si>
    <t>-1636391369</t>
  </si>
  <si>
    <t>Zasypanie zauhľovne pod BD Park Angelinum 14-15, Košice</t>
  </si>
  <si>
    <r>
      <t xml:space="preserve">Objednávateľ: </t>
    </r>
    <r>
      <rPr>
        <b/>
        <sz val="10"/>
        <color rgb="FF969696"/>
        <rFont val="Arial CE"/>
        <charset val="238"/>
      </rPr>
      <t>Bytový podnik mesta Košice, s.r.o.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</si>
</sst>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rgb="FF96969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4" fontId="20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167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74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59" t="s">
        <v>11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6"/>
      <c r="BS5" s="13" t="s">
        <v>6</v>
      </c>
    </row>
    <row r="6" spans="1:74" ht="36.9" customHeight="1">
      <c r="B6" s="16"/>
      <c r="D6" s="21" t="s">
        <v>12</v>
      </c>
      <c r="K6" s="161" t="s">
        <v>13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17</v>
      </c>
      <c r="AK11" s="22" t="s">
        <v>22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17</v>
      </c>
      <c r="AK14" s="22" t="s">
        <v>22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25</v>
      </c>
      <c r="AK17" s="22" t="s">
        <v>22</v>
      </c>
      <c r="AN17" s="20" t="s">
        <v>1</v>
      </c>
      <c r="AR17" s="16"/>
      <c r="BS17" s="13" t="s">
        <v>26</v>
      </c>
    </row>
    <row r="18" spans="2:71" ht="6.9" customHeight="1">
      <c r="B18" s="16"/>
      <c r="AR18" s="16"/>
      <c r="BS18" s="13" t="s">
        <v>27</v>
      </c>
    </row>
    <row r="19" spans="2:71" ht="12" customHeight="1">
      <c r="B19" s="16"/>
      <c r="D19" s="22" t="s">
        <v>28</v>
      </c>
      <c r="AK19" s="22" t="s">
        <v>21</v>
      </c>
      <c r="AN19" s="20" t="s">
        <v>1</v>
      </c>
      <c r="AR19" s="16"/>
      <c r="BS19" s="13" t="s">
        <v>27</v>
      </c>
    </row>
    <row r="20" spans="2:71" ht="18.45" customHeight="1">
      <c r="B20" s="16"/>
      <c r="E20" s="20" t="s">
        <v>29</v>
      </c>
      <c r="AK20" s="22" t="s">
        <v>22</v>
      </c>
      <c r="AN20" s="20" t="s">
        <v>1</v>
      </c>
      <c r="AR20" s="16"/>
      <c r="BS20" s="13" t="s">
        <v>26</v>
      </c>
    </row>
    <row r="21" spans="2:71" ht="6.9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62" t="s">
        <v>1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3">
        <f>ROUND(AG94,2)</f>
        <v>0</v>
      </c>
      <c r="AL26" s="164"/>
      <c r="AM26" s="164"/>
      <c r="AN26" s="164"/>
      <c r="AO26" s="164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65" t="s">
        <v>32</v>
      </c>
      <c r="M28" s="165"/>
      <c r="N28" s="165"/>
      <c r="O28" s="165"/>
      <c r="P28" s="165"/>
      <c r="W28" s="165" t="s">
        <v>33</v>
      </c>
      <c r="X28" s="165"/>
      <c r="Y28" s="165"/>
      <c r="Z28" s="165"/>
      <c r="AA28" s="165"/>
      <c r="AB28" s="165"/>
      <c r="AC28" s="165"/>
      <c r="AD28" s="165"/>
      <c r="AE28" s="165"/>
      <c r="AK28" s="165" t="s">
        <v>34</v>
      </c>
      <c r="AL28" s="165"/>
      <c r="AM28" s="165"/>
      <c r="AN28" s="165"/>
      <c r="AO28" s="165"/>
      <c r="AR28" s="25"/>
    </row>
    <row r="29" spans="2:71" s="2" customFormat="1" ht="14.4" customHeight="1">
      <c r="B29" s="29"/>
      <c r="D29" s="22" t="s">
        <v>35</v>
      </c>
      <c r="F29" s="30" t="s">
        <v>36</v>
      </c>
      <c r="L29" s="168">
        <v>0.2</v>
      </c>
      <c r="M29" s="167"/>
      <c r="N29" s="167"/>
      <c r="O29" s="167"/>
      <c r="P29" s="167"/>
      <c r="W29" s="166">
        <f>ROUND(AZ94, 2)</f>
        <v>0</v>
      </c>
      <c r="X29" s="167"/>
      <c r="Y29" s="167"/>
      <c r="Z29" s="167"/>
      <c r="AA29" s="167"/>
      <c r="AB29" s="167"/>
      <c r="AC29" s="167"/>
      <c r="AD29" s="167"/>
      <c r="AE29" s="167"/>
      <c r="AK29" s="166">
        <f>ROUND(AV94, 2)</f>
        <v>0</v>
      </c>
      <c r="AL29" s="167"/>
      <c r="AM29" s="167"/>
      <c r="AN29" s="167"/>
      <c r="AO29" s="167"/>
      <c r="AR29" s="29"/>
    </row>
    <row r="30" spans="2:71" s="2" customFormat="1" ht="14.4" customHeight="1">
      <c r="B30" s="29"/>
      <c r="F30" s="30" t="s">
        <v>37</v>
      </c>
      <c r="L30" s="168">
        <v>0.2</v>
      </c>
      <c r="M30" s="167"/>
      <c r="N30" s="167"/>
      <c r="O30" s="167"/>
      <c r="P30" s="167"/>
      <c r="W30" s="166">
        <f>ROUND(BA94, 2)</f>
        <v>0</v>
      </c>
      <c r="X30" s="167"/>
      <c r="Y30" s="167"/>
      <c r="Z30" s="167"/>
      <c r="AA30" s="167"/>
      <c r="AB30" s="167"/>
      <c r="AC30" s="167"/>
      <c r="AD30" s="167"/>
      <c r="AE30" s="167"/>
      <c r="AK30" s="166">
        <f>ROUND(AW94, 2)</f>
        <v>0</v>
      </c>
      <c r="AL30" s="167"/>
      <c r="AM30" s="167"/>
      <c r="AN30" s="167"/>
      <c r="AO30" s="167"/>
      <c r="AR30" s="29"/>
    </row>
    <row r="31" spans="2:71" s="2" customFormat="1" ht="14.4" hidden="1" customHeight="1">
      <c r="B31" s="29"/>
      <c r="F31" s="22" t="s">
        <v>38</v>
      </c>
      <c r="L31" s="168">
        <v>0.2</v>
      </c>
      <c r="M31" s="167"/>
      <c r="N31" s="167"/>
      <c r="O31" s="167"/>
      <c r="P31" s="167"/>
      <c r="W31" s="166">
        <f>ROUND(BB94, 2)</f>
        <v>0</v>
      </c>
      <c r="X31" s="167"/>
      <c r="Y31" s="167"/>
      <c r="Z31" s="167"/>
      <c r="AA31" s="167"/>
      <c r="AB31" s="167"/>
      <c r="AC31" s="167"/>
      <c r="AD31" s="167"/>
      <c r="AE31" s="167"/>
      <c r="AK31" s="166">
        <v>0</v>
      </c>
      <c r="AL31" s="167"/>
      <c r="AM31" s="167"/>
      <c r="AN31" s="167"/>
      <c r="AO31" s="167"/>
      <c r="AR31" s="29"/>
    </row>
    <row r="32" spans="2:71" s="2" customFormat="1" ht="14.4" hidden="1" customHeight="1">
      <c r="B32" s="29"/>
      <c r="F32" s="22" t="s">
        <v>39</v>
      </c>
      <c r="L32" s="168">
        <v>0.2</v>
      </c>
      <c r="M32" s="167"/>
      <c r="N32" s="167"/>
      <c r="O32" s="167"/>
      <c r="P32" s="167"/>
      <c r="W32" s="166">
        <f>ROUND(BC94, 2)</f>
        <v>0</v>
      </c>
      <c r="X32" s="167"/>
      <c r="Y32" s="167"/>
      <c r="Z32" s="167"/>
      <c r="AA32" s="167"/>
      <c r="AB32" s="167"/>
      <c r="AC32" s="167"/>
      <c r="AD32" s="167"/>
      <c r="AE32" s="167"/>
      <c r="AK32" s="166">
        <v>0</v>
      </c>
      <c r="AL32" s="167"/>
      <c r="AM32" s="167"/>
      <c r="AN32" s="167"/>
      <c r="AO32" s="167"/>
      <c r="AR32" s="29"/>
    </row>
    <row r="33" spans="2:44" s="2" customFormat="1" ht="14.4" hidden="1" customHeight="1">
      <c r="B33" s="29"/>
      <c r="F33" s="30" t="s">
        <v>40</v>
      </c>
      <c r="L33" s="168">
        <v>0</v>
      </c>
      <c r="M33" s="167"/>
      <c r="N33" s="167"/>
      <c r="O33" s="167"/>
      <c r="P33" s="167"/>
      <c r="W33" s="166">
        <f>ROUND(BD94, 2)</f>
        <v>0</v>
      </c>
      <c r="X33" s="167"/>
      <c r="Y33" s="167"/>
      <c r="Z33" s="167"/>
      <c r="AA33" s="167"/>
      <c r="AB33" s="167"/>
      <c r="AC33" s="167"/>
      <c r="AD33" s="167"/>
      <c r="AE33" s="167"/>
      <c r="AK33" s="166">
        <v>0</v>
      </c>
      <c r="AL33" s="167"/>
      <c r="AM33" s="167"/>
      <c r="AN33" s="167"/>
      <c r="AO33" s="167"/>
      <c r="AR33" s="29"/>
    </row>
    <row r="34" spans="2:44" s="1" customFormat="1" ht="6.9" customHeight="1">
      <c r="B34" s="25"/>
      <c r="AR34" s="25"/>
    </row>
    <row r="35" spans="2:44" s="1" customFormat="1" ht="25.95" customHeight="1">
      <c r="B35" s="25"/>
      <c r="C35" s="31"/>
      <c r="D35" s="32" t="s">
        <v>41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42</v>
      </c>
      <c r="U35" s="33"/>
      <c r="V35" s="33"/>
      <c r="W35" s="33"/>
      <c r="X35" s="189" t="s">
        <v>43</v>
      </c>
      <c r="Y35" s="190"/>
      <c r="Z35" s="190"/>
      <c r="AA35" s="190"/>
      <c r="AB35" s="190"/>
      <c r="AC35" s="33"/>
      <c r="AD35" s="33"/>
      <c r="AE35" s="33"/>
      <c r="AF35" s="33"/>
      <c r="AG35" s="33"/>
      <c r="AH35" s="33"/>
      <c r="AI35" s="33"/>
      <c r="AJ35" s="33"/>
      <c r="AK35" s="191">
        <f>SUM(AK26:AK33)</f>
        <v>0</v>
      </c>
      <c r="AL35" s="190"/>
      <c r="AM35" s="190"/>
      <c r="AN35" s="190"/>
      <c r="AO35" s="192"/>
      <c r="AP35" s="31"/>
      <c r="AQ35" s="31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5" t="s">
        <v>44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45</v>
      </c>
      <c r="AI49" s="36"/>
      <c r="AJ49" s="36"/>
      <c r="AK49" s="36"/>
      <c r="AL49" s="36"/>
      <c r="AM49" s="36"/>
      <c r="AN49" s="36"/>
      <c r="AO49" s="36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7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7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7" t="s">
        <v>46</v>
      </c>
      <c r="AI60" s="27"/>
      <c r="AJ60" s="27"/>
      <c r="AK60" s="27"/>
      <c r="AL60" s="27"/>
      <c r="AM60" s="37" t="s">
        <v>47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5" t="s">
        <v>48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49</v>
      </c>
      <c r="AI64" s="36"/>
      <c r="AJ64" s="36"/>
      <c r="AK64" s="36"/>
      <c r="AL64" s="36"/>
      <c r="AM64" s="36"/>
      <c r="AN64" s="36"/>
      <c r="AO64" s="36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7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7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7" t="s">
        <v>46</v>
      </c>
      <c r="AI75" s="27"/>
      <c r="AJ75" s="27"/>
      <c r="AK75" s="27"/>
      <c r="AL75" s="27"/>
      <c r="AM75" s="37" t="s">
        <v>47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5"/>
    </row>
    <row r="81" spans="1:90" s="1" customFormat="1" ht="6.9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5"/>
    </row>
    <row r="82" spans="1:90" s="1" customFormat="1" ht="24.9" customHeight="1">
      <c r="B82" s="25"/>
      <c r="C82" s="17" t="s">
        <v>50</v>
      </c>
      <c r="AR82" s="25"/>
    </row>
    <row r="83" spans="1:90" s="1" customFormat="1" ht="6.9" customHeight="1">
      <c r="B83" s="25"/>
      <c r="AR83" s="25"/>
    </row>
    <row r="84" spans="1:90" s="3" customFormat="1" ht="12" customHeight="1">
      <c r="B84" s="42"/>
      <c r="C84" s="22" t="s">
        <v>10</v>
      </c>
      <c r="L84" s="3" t="str">
        <f>K5</f>
        <v>21/42</v>
      </c>
      <c r="AR84" s="42"/>
    </row>
    <row r="85" spans="1:90" s="4" customFormat="1" ht="36.9" customHeight="1">
      <c r="B85" s="43"/>
      <c r="C85" s="44" t="s">
        <v>12</v>
      </c>
      <c r="L85" s="180" t="str">
        <f>K6</f>
        <v>Podzemný objekt zauhľovne v BD Park Angelinum 15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R85" s="43"/>
    </row>
    <row r="86" spans="1:90" s="1" customFormat="1" ht="6.9" customHeight="1">
      <c r="B86" s="25"/>
      <c r="AR86" s="25"/>
    </row>
    <row r="87" spans="1:90" s="1" customFormat="1" ht="12" customHeight="1">
      <c r="B87" s="25"/>
      <c r="C87" s="22" t="s">
        <v>16</v>
      </c>
      <c r="L87" s="45" t="str">
        <f>IF(K8="","",K8)</f>
        <v xml:space="preserve"> </v>
      </c>
      <c r="AI87" s="22" t="s">
        <v>18</v>
      </c>
      <c r="AM87" s="182" t="str">
        <f>IF(AN8= "","",AN8)</f>
        <v>21. 9. 2021</v>
      </c>
      <c r="AN87" s="182"/>
      <c r="AR87" s="25"/>
    </row>
    <row r="88" spans="1:90" s="1" customFormat="1" ht="6.9" customHeight="1">
      <c r="B88" s="25"/>
      <c r="AR88" s="25"/>
    </row>
    <row r="89" spans="1:90" s="1" customFormat="1" ht="15.15" customHeight="1">
      <c r="B89" s="25"/>
      <c r="C89" s="22" t="s">
        <v>20</v>
      </c>
      <c r="L89" s="3" t="str">
        <f>IF(E11= "","",E11)</f>
        <v xml:space="preserve"> </v>
      </c>
      <c r="AI89" s="22" t="s">
        <v>24</v>
      </c>
      <c r="AM89" s="183" t="str">
        <f>IF(E17="","",E17)</f>
        <v>ERBY statika stavieb s.r.o.</v>
      </c>
      <c r="AN89" s="184"/>
      <c r="AO89" s="184"/>
      <c r="AP89" s="184"/>
      <c r="AR89" s="25"/>
      <c r="AS89" s="185" t="s">
        <v>51</v>
      </c>
      <c r="AT89" s="186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5.15" customHeight="1">
      <c r="B90" s="25"/>
      <c r="C90" s="22" t="s">
        <v>23</v>
      </c>
      <c r="L90" s="3" t="str">
        <f>IF(E14="","",E14)</f>
        <v xml:space="preserve"> </v>
      </c>
      <c r="AI90" s="22" t="s">
        <v>28</v>
      </c>
      <c r="AM90" s="183" t="str">
        <f>IF(E20="","",E20)</f>
        <v>Ing. Románeková</v>
      </c>
      <c r="AN90" s="184"/>
      <c r="AO90" s="184"/>
      <c r="AP90" s="184"/>
      <c r="AR90" s="25"/>
      <c r="AS90" s="187"/>
      <c r="AT90" s="188"/>
      <c r="BD90" s="50"/>
    </row>
    <row r="91" spans="1:90" s="1" customFormat="1" ht="10.95" customHeight="1">
      <c r="B91" s="25"/>
      <c r="AR91" s="25"/>
      <c r="AS91" s="187"/>
      <c r="AT91" s="188"/>
      <c r="BD91" s="50"/>
    </row>
    <row r="92" spans="1:90" s="1" customFormat="1" ht="29.25" customHeight="1">
      <c r="B92" s="25"/>
      <c r="C92" s="175" t="s">
        <v>52</v>
      </c>
      <c r="D92" s="176"/>
      <c r="E92" s="176"/>
      <c r="F92" s="176"/>
      <c r="G92" s="176"/>
      <c r="H92" s="51"/>
      <c r="I92" s="177" t="s">
        <v>53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8" t="s">
        <v>54</v>
      </c>
      <c r="AH92" s="176"/>
      <c r="AI92" s="176"/>
      <c r="AJ92" s="176"/>
      <c r="AK92" s="176"/>
      <c r="AL92" s="176"/>
      <c r="AM92" s="176"/>
      <c r="AN92" s="177" t="s">
        <v>55</v>
      </c>
      <c r="AO92" s="176"/>
      <c r="AP92" s="179"/>
      <c r="AQ92" s="52" t="s">
        <v>56</v>
      </c>
      <c r="AR92" s="25"/>
      <c r="AS92" s="53" t="s">
        <v>57</v>
      </c>
      <c r="AT92" s="54" t="s">
        <v>58</v>
      </c>
      <c r="AU92" s="54" t="s">
        <v>59</v>
      </c>
      <c r="AV92" s="54" t="s">
        <v>60</v>
      </c>
      <c r="AW92" s="54" t="s">
        <v>61</v>
      </c>
      <c r="AX92" s="54" t="s">
        <v>62</v>
      </c>
      <c r="AY92" s="54" t="s">
        <v>63</v>
      </c>
      <c r="AZ92" s="54" t="s">
        <v>64</v>
      </c>
      <c r="BA92" s="54" t="s">
        <v>65</v>
      </c>
      <c r="BB92" s="54" t="s">
        <v>66</v>
      </c>
      <c r="BC92" s="54" t="s">
        <v>67</v>
      </c>
      <c r="BD92" s="55" t="s">
        <v>68</v>
      </c>
    </row>
    <row r="93" spans="1:90" s="1" customFormat="1" ht="10.95" customHeight="1">
      <c r="B93" s="25"/>
      <c r="AR93" s="25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" customHeight="1">
      <c r="B94" s="57"/>
      <c r="C94" s="58" t="s">
        <v>69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72">
        <f>ROUND(AG95,2)</f>
        <v>0</v>
      </c>
      <c r="AH94" s="172"/>
      <c r="AI94" s="172"/>
      <c r="AJ94" s="172"/>
      <c r="AK94" s="172"/>
      <c r="AL94" s="172"/>
      <c r="AM94" s="172"/>
      <c r="AN94" s="173">
        <f>SUM(AG94,AT94)</f>
        <v>0</v>
      </c>
      <c r="AO94" s="173"/>
      <c r="AP94" s="173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1716.5134700000001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70</v>
      </c>
      <c r="BT94" s="66" t="s">
        <v>71</v>
      </c>
      <c r="BV94" s="66" t="s">
        <v>72</v>
      </c>
      <c r="BW94" s="66" t="s">
        <v>4</v>
      </c>
      <c r="BX94" s="66" t="s">
        <v>73</v>
      </c>
      <c r="CL94" s="66" t="s">
        <v>1</v>
      </c>
    </row>
    <row r="95" spans="1:90" s="6" customFormat="1" ht="24.75" customHeight="1">
      <c r="A95" s="67" t="s">
        <v>74</v>
      </c>
      <c r="B95" s="68"/>
      <c r="C95" s="69"/>
      <c r="D95" s="171" t="s">
        <v>11</v>
      </c>
      <c r="E95" s="171"/>
      <c r="F95" s="171"/>
      <c r="G95" s="171"/>
      <c r="H95" s="171"/>
      <c r="I95" s="70"/>
      <c r="J95" s="171" t="s">
        <v>13</v>
      </c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69">
        <f>'21-42 - Podzemný objekt z...'!J30</f>
        <v>0</v>
      </c>
      <c r="AH95" s="170"/>
      <c r="AI95" s="170"/>
      <c r="AJ95" s="170"/>
      <c r="AK95" s="170"/>
      <c r="AL95" s="170"/>
      <c r="AM95" s="170"/>
      <c r="AN95" s="169">
        <f>SUM(AG95,AT95)</f>
        <v>0</v>
      </c>
      <c r="AO95" s="170"/>
      <c r="AP95" s="170"/>
      <c r="AQ95" s="71" t="s">
        <v>75</v>
      </c>
      <c r="AR95" s="68"/>
      <c r="AS95" s="72">
        <v>0</v>
      </c>
      <c r="AT95" s="73">
        <f>ROUND(SUM(AV95:AW95),2)</f>
        <v>0</v>
      </c>
      <c r="AU95" s="74">
        <f>'21-42 - Podzemný objekt z...'!P127</f>
        <v>1716.5134724099998</v>
      </c>
      <c r="AV95" s="73">
        <f>'21-42 - Podzemný objekt z...'!J33</f>
        <v>0</v>
      </c>
      <c r="AW95" s="73">
        <f>'21-42 - Podzemný objekt z...'!J34</f>
        <v>0</v>
      </c>
      <c r="AX95" s="73">
        <f>'21-42 - Podzemný objekt z...'!J35</f>
        <v>0</v>
      </c>
      <c r="AY95" s="73">
        <f>'21-42 - Podzemný objekt z...'!J36</f>
        <v>0</v>
      </c>
      <c r="AZ95" s="73">
        <f>'21-42 - Podzemný objekt z...'!F33</f>
        <v>0</v>
      </c>
      <c r="BA95" s="73">
        <f>'21-42 - Podzemný objekt z...'!F34</f>
        <v>0</v>
      </c>
      <c r="BB95" s="73">
        <f>'21-42 - Podzemný objekt z...'!F35</f>
        <v>0</v>
      </c>
      <c r="BC95" s="73">
        <f>'21-42 - Podzemný objekt z...'!F36</f>
        <v>0</v>
      </c>
      <c r="BD95" s="75">
        <f>'21-42 - Podzemný objekt z...'!F37</f>
        <v>0</v>
      </c>
      <c r="BT95" s="76" t="s">
        <v>76</v>
      </c>
      <c r="BU95" s="76" t="s">
        <v>77</v>
      </c>
      <c r="BV95" s="76" t="s">
        <v>72</v>
      </c>
      <c r="BW95" s="76" t="s">
        <v>4</v>
      </c>
      <c r="BX95" s="76" t="s">
        <v>73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21-42 - Podzemný objekt z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4"/>
  <sheetViews>
    <sheetView showGridLines="0" tabSelected="1" topLeftCell="A152" workbookViewId="0">
      <selection activeCell="D12" sqref="D1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4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3" t="s">
        <v>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" customHeight="1">
      <c r="B4" s="16"/>
      <c r="D4" s="17" t="s">
        <v>78</v>
      </c>
      <c r="L4" s="16"/>
      <c r="M4" s="77" t="s">
        <v>9</v>
      </c>
      <c r="AT4" s="13" t="s">
        <v>3</v>
      </c>
    </row>
    <row r="5" spans="2:46" ht="6.9" customHeight="1">
      <c r="B5" s="16"/>
      <c r="L5" s="16"/>
    </row>
    <row r="6" spans="2:46" s="1" customFormat="1" ht="12" customHeight="1">
      <c r="B6" s="25"/>
      <c r="D6" s="22" t="s">
        <v>12</v>
      </c>
      <c r="L6" s="25"/>
    </row>
    <row r="7" spans="2:46" s="1" customFormat="1" ht="16.5" customHeight="1">
      <c r="B7" s="25"/>
      <c r="E7" s="180" t="s">
        <v>273</v>
      </c>
      <c r="F7" s="193"/>
      <c r="G7" s="193"/>
      <c r="H7" s="193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14</v>
      </c>
      <c r="F9" s="20" t="s">
        <v>1</v>
      </c>
      <c r="I9" s="22" t="s">
        <v>15</v>
      </c>
      <c r="J9" s="20" t="s">
        <v>1</v>
      </c>
      <c r="L9" s="25"/>
    </row>
    <row r="10" spans="2:46" s="1" customFormat="1" ht="12" customHeight="1">
      <c r="B10" s="25"/>
      <c r="D10" s="22" t="s">
        <v>16</v>
      </c>
      <c r="F10" s="20" t="s">
        <v>17</v>
      </c>
      <c r="I10" s="22" t="s">
        <v>18</v>
      </c>
      <c r="J10" s="46"/>
      <c r="L10" s="25"/>
    </row>
    <row r="11" spans="2:46" s="1" customFormat="1" ht="10.95" customHeight="1">
      <c r="B11" s="25"/>
      <c r="L11" s="25"/>
    </row>
    <row r="12" spans="2:46" s="1" customFormat="1" ht="12" customHeight="1">
      <c r="B12" s="25"/>
      <c r="D12" s="22" t="s">
        <v>274</v>
      </c>
      <c r="I12" s="22" t="s">
        <v>21</v>
      </c>
      <c r="J12" s="20" t="str">
        <f>IF('Rekapitulácia stavby'!AN10="","",'Rekapitulácia stavby'!AN10)</f>
        <v/>
      </c>
      <c r="L12" s="25"/>
    </row>
    <row r="13" spans="2:46" s="1" customFormat="1" ht="18" customHeight="1">
      <c r="B13" s="25"/>
      <c r="E13" s="20" t="str">
        <f>IF('Rekapitulácia stavby'!E11="","",'Rekapitulácia stavby'!E11)</f>
        <v xml:space="preserve"> </v>
      </c>
      <c r="I13" s="22" t="s">
        <v>22</v>
      </c>
      <c r="J13" s="20" t="str">
        <f>IF('Rekapitulácia stavby'!AN11="","",'Rekapitulácia stavby'!AN11)</f>
        <v/>
      </c>
      <c r="L13" s="25"/>
    </row>
    <row r="14" spans="2:46" s="1" customFormat="1" ht="6.9" customHeight="1">
      <c r="B14" s="25"/>
      <c r="L14" s="25"/>
    </row>
    <row r="15" spans="2:46" s="1" customFormat="1" ht="12" customHeight="1">
      <c r="B15" s="25"/>
      <c r="D15" s="22" t="s">
        <v>23</v>
      </c>
      <c r="I15" s="22" t="s">
        <v>21</v>
      </c>
      <c r="J15" s="20" t="str">
        <f>'Rekapitulácia stavby'!AN13</f>
        <v/>
      </c>
      <c r="L15" s="25"/>
    </row>
    <row r="16" spans="2:46" s="1" customFormat="1" ht="18" customHeight="1">
      <c r="B16" s="25"/>
      <c r="E16" s="159" t="str">
        <f>'Rekapitulácia stavby'!E14</f>
        <v xml:space="preserve"> </v>
      </c>
      <c r="F16" s="159"/>
      <c r="G16" s="159"/>
      <c r="H16" s="159"/>
      <c r="I16" s="22" t="s">
        <v>22</v>
      </c>
      <c r="J16" s="20" t="str">
        <f>'Rekapitulácia stavby'!AN14</f>
        <v/>
      </c>
      <c r="L16" s="25"/>
    </row>
    <row r="17" spans="2:52" s="1" customFormat="1" ht="6.9" customHeight="1">
      <c r="B17" s="25"/>
      <c r="L17" s="25"/>
    </row>
    <row r="18" spans="2:52" s="1" customFormat="1" ht="12" customHeight="1">
      <c r="B18" s="25"/>
      <c r="D18" s="22" t="s">
        <v>24</v>
      </c>
      <c r="I18" s="22" t="s">
        <v>21</v>
      </c>
      <c r="J18" s="20" t="s">
        <v>1</v>
      </c>
      <c r="L18" s="25"/>
    </row>
    <row r="19" spans="2:52" s="1" customFormat="1" ht="18" customHeight="1">
      <c r="B19" s="25"/>
      <c r="E19" s="20"/>
      <c r="I19" s="22" t="s">
        <v>22</v>
      </c>
      <c r="J19" s="20" t="s">
        <v>1</v>
      </c>
      <c r="L19" s="25"/>
    </row>
    <row r="20" spans="2:52" s="1" customFormat="1" ht="6.9" customHeight="1">
      <c r="B20" s="25"/>
      <c r="L20" s="25"/>
    </row>
    <row r="21" spans="2:52" s="1" customFormat="1" ht="12" customHeight="1">
      <c r="B21" s="25"/>
      <c r="D21" s="22" t="s">
        <v>28</v>
      </c>
      <c r="I21" s="22" t="s">
        <v>21</v>
      </c>
      <c r="J21" s="20" t="s">
        <v>1</v>
      </c>
      <c r="L21" s="25"/>
    </row>
    <row r="22" spans="2:52" s="1" customFormat="1" ht="18" customHeight="1">
      <c r="B22" s="25"/>
      <c r="E22" s="20"/>
      <c r="I22" s="22" t="s">
        <v>22</v>
      </c>
      <c r="J22" s="20" t="s">
        <v>1</v>
      </c>
      <c r="L22" s="25"/>
    </row>
    <row r="23" spans="2:52" s="1" customFormat="1" ht="6.9" customHeight="1">
      <c r="B23" s="25"/>
      <c r="L23" s="25"/>
    </row>
    <row r="24" spans="2:52" s="1" customFormat="1" ht="12" customHeight="1">
      <c r="B24" s="25"/>
      <c r="D24" s="22" t="s">
        <v>30</v>
      </c>
      <c r="L24" s="25"/>
    </row>
    <row r="25" spans="2:52" s="7" customFormat="1" ht="16.5" customHeight="1">
      <c r="B25" s="78"/>
      <c r="E25" s="162" t="s">
        <v>1</v>
      </c>
      <c r="F25" s="162"/>
      <c r="G25" s="162"/>
      <c r="H25" s="162"/>
      <c r="L25" s="78"/>
    </row>
    <row r="26" spans="2:52" s="1" customFormat="1" ht="6.9" customHeight="1">
      <c r="B26" s="25"/>
      <c r="L26" s="25"/>
    </row>
    <row r="27" spans="2:52" s="1" customFormat="1" ht="6.9" customHeight="1">
      <c r="B27" s="25"/>
      <c r="D27" s="47"/>
      <c r="E27" s="47"/>
      <c r="F27" s="47"/>
      <c r="G27" s="47"/>
      <c r="H27" s="47"/>
      <c r="I27" s="47"/>
      <c r="J27" s="47"/>
      <c r="K27" s="47"/>
      <c r="L27" s="25"/>
    </row>
    <row r="28" spans="2:52" s="1" customFormat="1" ht="14.4" customHeight="1">
      <c r="B28" s="25"/>
      <c r="D28" s="20" t="s">
        <v>79</v>
      </c>
      <c r="J28" s="79">
        <f>J94</f>
        <v>0</v>
      </c>
      <c r="L28" s="25"/>
    </row>
    <row r="29" spans="2:52" s="1" customFormat="1" ht="14.4" customHeight="1">
      <c r="B29" s="25"/>
      <c r="D29" s="80" t="s">
        <v>80</v>
      </c>
      <c r="J29" s="79">
        <f>J108</f>
        <v>0</v>
      </c>
      <c r="L29" s="81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</row>
    <row r="30" spans="2:52" s="1" customFormat="1" ht="25.35" customHeight="1">
      <c r="B30" s="25"/>
      <c r="D30" s="83" t="s">
        <v>31</v>
      </c>
      <c r="J30" s="60">
        <f>ROUND(J28 + J29, 2)</f>
        <v>0</v>
      </c>
      <c r="L30" s="81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</row>
    <row r="31" spans="2:52" s="1" customFormat="1" ht="6.9" customHeight="1">
      <c r="B31" s="25"/>
      <c r="D31" s="47"/>
      <c r="E31" s="47"/>
      <c r="F31" s="47"/>
      <c r="G31" s="47"/>
      <c r="H31" s="47"/>
      <c r="I31" s="47"/>
      <c r="J31" s="47"/>
      <c r="K31" s="47"/>
      <c r="L31" s="25"/>
    </row>
    <row r="32" spans="2:5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52" s="1" customFormat="1" ht="14.4" customHeight="1">
      <c r="B33" s="25"/>
      <c r="D33" s="49" t="s">
        <v>35</v>
      </c>
      <c r="E33" s="30" t="s">
        <v>36</v>
      </c>
      <c r="F33" s="84">
        <f>ROUND((SUM(BE108:BE109) + SUM(BE127:BE173)),  2)</f>
        <v>0</v>
      </c>
      <c r="G33" s="82"/>
      <c r="H33" s="82"/>
      <c r="I33" s="85">
        <v>0.2</v>
      </c>
      <c r="J33" s="84">
        <f>ROUND(((SUM(BE108:BE109) + SUM(BE127:BE173))*I33),  2)</f>
        <v>0</v>
      </c>
      <c r="L33" s="81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</row>
    <row r="34" spans="2:52" s="1" customFormat="1" ht="14.4" customHeight="1">
      <c r="B34" s="25"/>
      <c r="E34" s="30" t="s">
        <v>37</v>
      </c>
      <c r="F34" s="86">
        <f>ROUND((SUM(BF108:BF109) + SUM(BF127:BF173)),  2)</f>
        <v>0</v>
      </c>
      <c r="I34" s="87">
        <v>0.2</v>
      </c>
      <c r="J34" s="86">
        <f>ROUND(((SUM(BF108:BF109) + SUM(BF127:BF173))*I34),  2)</f>
        <v>0</v>
      </c>
      <c r="L34" s="25"/>
    </row>
    <row r="35" spans="2:52" s="1" customFormat="1" ht="14.4" hidden="1" customHeight="1">
      <c r="B35" s="25"/>
      <c r="E35" s="22" t="s">
        <v>38</v>
      </c>
      <c r="F35" s="86">
        <f>ROUND((SUM(BG108:BG109) + SUM(BG127:BG173)),  2)</f>
        <v>0</v>
      </c>
      <c r="I35" s="87">
        <v>0.2</v>
      </c>
      <c r="J35" s="86">
        <f>0</f>
        <v>0</v>
      </c>
      <c r="L35" s="25"/>
    </row>
    <row r="36" spans="2:52" s="1" customFormat="1" ht="14.4" hidden="1" customHeight="1">
      <c r="B36" s="25"/>
      <c r="E36" s="22" t="s">
        <v>39</v>
      </c>
      <c r="F36" s="86">
        <f>ROUND((SUM(BH108:BH109) + SUM(BH127:BH173)),  2)</f>
        <v>0</v>
      </c>
      <c r="I36" s="87">
        <v>0.2</v>
      </c>
      <c r="J36" s="86">
        <f>0</f>
        <v>0</v>
      </c>
      <c r="L36" s="25"/>
    </row>
    <row r="37" spans="2:52" s="1" customFormat="1" ht="14.4" hidden="1" customHeight="1">
      <c r="B37" s="25"/>
      <c r="E37" s="30" t="s">
        <v>40</v>
      </c>
      <c r="F37" s="84">
        <f>ROUND((SUM(BI108:BI109) + SUM(BI127:BI173)),  2)</f>
        <v>0</v>
      </c>
      <c r="G37" s="82"/>
      <c r="H37" s="82"/>
      <c r="I37" s="85">
        <v>0</v>
      </c>
      <c r="J37" s="84">
        <f>0</f>
        <v>0</v>
      </c>
      <c r="L37" s="25"/>
    </row>
    <row r="38" spans="2:52" s="1" customFormat="1" ht="6.9" customHeight="1">
      <c r="B38" s="25"/>
      <c r="L38" s="25"/>
    </row>
    <row r="39" spans="2:52" s="1" customFormat="1" ht="25.35" customHeight="1">
      <c r="B39" s="25"/>
      <c r="C39" s="88"/>
      <c r="D39" s="89" t="s">
        <v>41</v>
      </c>
      <c r="E39" s="51"/>
      <c r="F39" s="51"/>
      <c r="G39" s="90" t="s">
        <v>42</v>
      </c>
      <c r="H39" s="91" t="s">
        <v>43</v>
      </c>
      <c r="I39" s="51"/>
      <c r="J39" s="92">
        <f>SUM(J30:J37)</f>
        <v>0</v>
      </c>
      <c r="K39" s="93"/>
      <c r="L39" s="25"/>
    </row>
    <row r="40" spans="2:52" s="1" customFormat="1" ht="14.4" customHeight="1">
      <c r="B40" s="25"/>
      <c r="L40" s="25"/>
    </row>
    <row r="41" spans="2:52" ht="14.4" customHeight="1">
      <c r="B41" s="16"/>
      <c r="L41" s="16"/>
    </row>
    <row r="42" spans="2:52" ht="14.4" customHeight="1">
      <c r="B42" s="16"/>
      <c r="L42" s="16"/>
    </row>
    <row r="43" spans="2:52" ht="14.4" customHeight="1">
      <c r="B43" s="16"/>
      <c r="L43" s="16"/>
    </row>
    <row r="44" spans="2:52" ht="14.4" customHeight="1">
      <c r="B44" s="16"/>
      <c r="L44" s="16"/>
    </row>
    <row r="45" spans="2:52" ht="14.4" customHeight="1">
      <c r="B45" s="16"/>
      <c r="L45" s="16"/>
    </row>
    <row r="46" spans="2:52" ht="14.4" customHeight="1">
      <c r="B46" s="16"/>
      <c r="L46" s="16"/>
    </row>
    <row r="47" spans="2:52" ht="14.4" customHeight="1">
      <c r="B47" s="16"/>
      <c r="L47" s="16"/>
    </row>
    <row r="48" spans="2:5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5" t="s">
        <v>44</v>
      </c>
      <c r="E50" s="36"/>
      <c r="F50" s="36"/>
      <c r="G50" s="35" t="s">
        <v>45</v>
      </c>
      <c r="H50" s="36"/>
      <c r="I50" s="36"/>
      <c r="J50" s="36"/>
      <c r="K50" s="36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7" t="s">
        <v>46</v>
      </c>
      <c r="E61" s="27"/>
      <c r="F61" s="94" t="s">
        <v>47</v>
      </c>
      <c r="G61" s="37" t="s">
        <v>46</v>
      </c>
      <c r="H61" s="27"/>
      <c r="I61" s="27"/>
      <c r="J61" s="95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5" t="s">
        <v>48</v>
      </c>
      <c r="E65" s="36"/>
      <c r="F65" s="36"/>
      <c r="G65" s="35" t="s">
        <v>49</v>
      </c>
      <c r="H65" s="36"/>
      <c r="I65" s="36"/>
      <c r="J65" s="36"/>
      <c r="K65" s="36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7" t="s">
        <v>46</v>
      </c>
      <c r="E76" s="27"/>
      <c r="F76" s="94" t="s">
        <v>47</v>
      </c>
      <c r="G76" s="37" t="s">
        <v>46</v>
      </c>
      <c r="H76" s="27"/>
      <c r="I76" s="27"/>
      <c r="J76" s="95" t="s">
        <v>47</v>
      </c>
      <c r="K76" s="27"/>
      <c r="L76" s="25"/>
    </row>
    <row r="77" spans="2:12" s="1" customFormat="1" ht="14.4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5"/>
    </row>
    <row r="81" spans="2:47" s="1" customFormat="1" ht="6.9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5"/>
    </row>
    <row r="82" spans="2:47" s="1" customFormat="1" ht="24.9" customHeight="1">
      <c r="B82" s="25"/>
      <c r="C82" s="17" t="s">
        <v>81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80" t="str">
        <f>E7</f>
        <v>Zasypanie zauhľovne pod BD Park Angelinum 14-15, Košice</v>
      </c>
      <c r="F85" s="193"/>
      <c r="G85" s="193"/>
      <c r="H85" s="193"/>
      <c r="L85" s="25"/>
    </row>
    <row r="86" spans="2:47" s="1" customFormat="1" ht="6.9" customHeight="1">
      <c r="B86" s="25"/>
      <c r="L86" s="25"/>
    </row>
    <row r="87" spans="2:47" s="1" customFormat="1" ht="12" customHeight="1">
      <c r="B87" s="25"/>
      <c r="C87" s="22" t="s">
        <v>16</v>
      </c>
      <c r="F87" s="20" t="str">
        <f>F10</f>
        <v xml:space="preserve"> </v>
      </c>
      <c r="I87" s="22" t="s">
        <v>18</v>
      </c>
      <c r="J87" s="46"/>
      <c r="L87" s="25"/>
    </row>
    <row r="88" spans="2:47" s="1" customFormat="1" ht="6.9" customHeight="1">
      <c r="B88" s="25"/>
      <c r="L88" s="25"/>
    </row>
    <row r="89" spans="2:47" s="1" customFormat="1" ht="25.65" customHeight="1">
      <c r="B89" s="25"/>
      <c r="C89" s="22" t="s">
        <v>20</v>
      </c>
      <c r="E89" s="158"/>
      <c r="F89" s="157" t="str">
        <f>E13</f>
        <v xml:space="preserve"> </v>
      </c>
      <c r="I89" s="22" t="s">
        <v>24</v>
      </c>
      <c r="J89" s="23"/>
      <c r="L89" s="25"/>
    </row>
    <row r="90" spans="2:47" s="1" customFormat="1" ht="15.15" customHeight="1">
      <c r="B90" s="25"/>
      <c r="C90" s="22" t="s">
        <v>23</v>
      </c>
      <c r="F90" s="20" t="str">
        <f>IF(E16="","",E16)</f>
        <v xml:space="preserve"> </v>
      </c>
      <c r="I90" s="22" t="s">
        <v>28</v>
      </c>
      <c r="J90" s="23"/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96" t="s">
        <v>82</v>
      </c>
      <c r="D92" s="88"/>
      <c r="E92" s="88"/>
      <c r="F92" s="88"/>
      <c r="G92" s="88"/>
      <c r="H92" s="88"/>
      <c r="I92" s="88"/>
      <c r="J92" s="97" t="s">
        <v>83</v>
      </c>
      <c r="K92" s="88"/>
      <c r="L92" s="25"/>
    </row>
    <row r="93" spans="2:47" s="1" customFormat="1" ht="10.35" customHeight="1">
      <c r="B93" s="25"/>
      <c r="L93" s="25"/>
    </row>
    <row r="94" spans="2:47" s="1" customFormat="1" ht="22.95" customHeight="1">
      <c r="B94" s="25"/>
      <c r="C94" s="98" t="s">
        <v>84</v>
      </c>
      <c r="J94" s="60">
        <f>J127</f>
        <v>0</v>
      </c>
      <c r="L94" s="25"/>
      <c r="AU94" s="13" t="s">
        <v>85</v>
      </c>
    </row>
    <row r="95" spans="2:47" s="8" customFormat="1" ht="24.9" customHeight="1">
      <c r="B95" s="99"/>
      <c r="D95" s="100" t="s">
        <v>86</v>
      </c>
      <c r="E95" s="101"/>
      <c r="F95" s="101"/>
      <c r="G95" s="101"/>
      <c r="H95" s="101"/>
      <c r="I95" s="101"/>
      <c r="J95" s="102">
        <f>J128</f>
        <v>0</v>
      </c>
      <c r="L95" s="99"/>
    </row>
    <row r="96" spans="2:47" s="9" customFormat="1" ht="19.95" customHeight="1">
      <c r="B96" s="103"/>
      <c r="D96" s="104" t="s">
        <v>87</v>
      </c>
      <c r="E96" s="105"/>
      <c r="F96" s="105"/>
      <c r="G96" s="105"/>
      <c r="H96" s="105"/>
      <c r="I96" s="105"/>
      <c r="J96" s="106">
        <f>J129</f>
        <v>0</v>
      </c>
      <c r="L96" s="103"/>
    </row>
    <row r="97" spans="2:14" s="9" customFormat="1" ht="19.95" customHeight="1">
      <c r="B97" s="103"/>
      <c r="D97" s="104" t="s">
        <v>88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2:14" s="9" customFormat="1" ht="19.95" customHeight="1">
      <c r="B98" s="103"/>
      <c r="D98" s="104" t="s">
        <v>89</v>
      </c>
      <c r="E98" s="105"/>
      <c r="F98" s="105"/>
      <c r="G98" s="105"/>
      <c r="H98" s="105"/>
      <c r="I98" s="105"/>
      <c r="J98" s="106">
        <f>J134</f>
        <v>0</v>
      </c>
      <c r="L98" s="103"/>
    </row>
    <row r="99" spans="2:14" s="9" customFormat="1" ht="19.95" customHeight="1">
      <c r="B99" s="103"/>
      <c r="D99" s="104" t="s">
        <v>90</v>
      </c>
      <c r="E99" s="105"/>
      <c r="F99" s="105"/>
      <c r="G99" s="105"/>
      <c r="H99" s="105"/>
      <c r="I99" s="105"/>
      <c r="J99" s="106">
        <f>J144</f>
        <v>0</v>
      </c>
      <c r="L99" s="103"/>
    </row>
    <row r="100" spans="2:14" s="9" customFormat="1" ht="19.95" customHeight="1">
      <c r="B100" s="103"/>
      <c r="D100" s="104" t="s">
        <v>91</v>
      </c>
      <c r="E100" s="105"/>
      <c r="F100" s="105"/>
      <c r="G100" s="105"/>
      <c r="H100" s="105"/>
      <c r="I100" s="105"/>
      <c r="J100" s="106">
        <f>J152</f>
        <v>0</v>
      </c>
      <c r="L100" s="103"/>
    </row>
    <row r="101" spans="2:14" s="9" customFormat="1" ht="19.95" customHeight="1">
      <c r="B101" s="103"/>
      <c r="D101" s="104" t="s">
        <v>92</v>
      </c>
      <c r="E101" s="105"/>
      <c r="F101" s="105"/>
      <c r="G101" s="105"/>
      <c r="H101" s="105"/>
      <c r="I101" s="105"/>
      <c r="J101" s="106">
        <f>J155</f>
        <v>0</v>
      </c>
      <c r="L101" s="103"/>
    </row>
    <row r="102" spans="2:14" s="9" customFormat="1" ht="19.95" customHeight="1">
      <c r="B102" s="103"/>
      <c r="D102" s="104" t="s">
        <v>93</v>
      </c>
      <c r="E102" s="105"/>
      <c r="F102" s="105"/>
      <c r="G102" s="105"/>
      <c r="H102" s="105"/>
      <c r="I102" s="105"/>
      <c r="J102" s="106">
        <f>J163</f>
        <v>0</v>
      </c>
      <c r="L102" s="103"/>
    </row>
    <row r="103" spans="2:14" s="8" customFormat="1" ht="24.9" customHeight="1">
      <c r="B103" s="99"/>
      <c r="D103" s="100" t="s">
        <v>94</v>
      </c>
      <c r="E103" s="101"/>
      <c r="F103" s="101"/>
      <c r="G103" s="101"/>
      <c r="H103" s="101"/>
      <c r="I103" s="101"/>
      <c r="J103" s="102">
        <f>J165</f>
        <v>0</v>
      </c>
      <c r="L103" s="99"/>
    </row>
    <row r="104" spans="2:14" s="9" customFormat="1" ht="19.95" customHeight="1">
      <c r="B104" s="103"/>
      <c r="D104" s="104" t="s">
        <v>95</v>
      </c>
      <c r="E104" s="105"/>
      <c r="F104" s="105"/>
      <c r="G104" s="105"/>
      <c r="H104" s="105"/>
      <c r="I104" s="105"/>
      <c r="J104" s="106">
        <f>J166</f>
        <v>0</v>
      </c>
      <c r="L104" s="103"/>
    </row>
    <row r="105" spans="2:14" s="9" customFormat="1" ht="19.95" customHeight="1">
      <c r="B105" s="103"/>
      <c r="D105" s="104" t="s">
        <v>96</v>
      </c>
      <c r="E105" s="105"/>
      <c r="F105" s="105"/>
      <c r="G105" s="105"/>
      <c r="H105" s="105"/>
      <c r="I105" s="105"/>
      <c r="J105" s="106">
        <f>J170</f>
        <v>0</v>
      </c>
      <c r="L105" s="103"/>
    </row>
    <row r="106" spans="2:14" s="1" customFormat="1" ht="21.75" customHeight="1">
      <c r="B106" s="25"/>
      <c r="L106" s="25"/>
    </row>
    <row r="107" spans="2:14" s="1" customFormat="1" ht="6.9" customHeight="1">
      <c r="B107" s="25"/>
      <c r="L107" s="25"/>
    </row>
    <row r="108" spans="2:14" s="1" customFormat="1" ht="29.25" customHeight="1">
      <c r="B108" s="25"/>
      <c r="C108" s="98" t="s">
        <v>97</v>
      </c>
      <c r="J108" s="107">
        <v>0</v>
      </c>
      <c r="L108" s="25"/>
      <c r="N108" s="108" t="s">
        <v>35</v>
      </c>
    </row>
    <row r="109" spans="2:14" s="1" customFormat="1" ht="18" customHeight="1">
      <c r="B109" s="25"/>
      <c r="L109" s="25"/>
    </row>
    <row r="110" spans="2:14" s="1" customFormat="1" ht="29.25" customHeight="1">
      <c r="B110" s="25"/>
      <c r="C110" s="109" t="s">
        <v>98</v>
      </c>
      <c r="D110" s="88"/>
      <c r="E110" s="88"/>
      <c r="F110" s="88"/>
      <c r="G110" s="88"/>
      <c r="H110" s="88"/>
      <c r="I110" s="88"/>
      <c r="J110" s="110">
        <f>ROUND(J94+J108,2)</f>
        <v>0</v>
      </c>
      <c r="K110" s="88"/>
      <c r="L110" s="25"/>
    </row>
    <row r="111" spans="2:14" s="1" customFormat="1" ht="6.9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25"/>
    </row>
    <row r="115" spans="2:63" s="1" customFormat="1" ht="6.9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25"/>
    </row>
    <row r="116" spans="2:63" s="1" customFormat="1" ht="24.9" customHeight="1">
      <c r="B116" s="25"/>
      <c r="C116" s="17" t="s">
        <v>99</v>
      </c>
      <c r="L116" s="25"/>
    </row>
    <row r="117" spans="2:63" s="1" customFormat="1" ht="6.9" customHeight="1">
      <c r="B117" s="25"/>
      <c r="L117" s="25"/>
    </row>
    <row r="118" spans="2:63" s="1" customFormat="1" ht="12" customHeight="1">
      <c r="B118" s="25"/>
      <c r="C118" s="22" t="s">
        <v>12</v>
      </c>
      <c r="L118" s="25"/>
    </row>
    <row r="119" spans="2:63" s="1" customFormat="1" ht="16.5" customHeight="1">
      <c r="B119" s="25"/>
      <c r="E119" s="180" t="str">
        <f>E7</f>
        <v>Zasypanie zauhľovne pod BD Park Angelinum 14-15, Košice</v>
      </c>
      <c r="F119" s="193"/>
      <c r="G119" s="193"/>
      <c r="H119" s="193"/>
      <c r="L119" s="25"/>
    </row>
    <row r="120" spans="2:63" s="1" customFormat="1" ht="6.9" customHeight="1">
      <c r="B120" s="25"/>
      <c r="L120" s="25"/>
    </row>
    <row r="121" spans="2:63" s="1" customFormat="1" ht="12" customHeight="1">
      <c r="B121" s="25"/>
      <c r="C121" s="22" t="s">
        <v>16</v>
      </c>
      <c r="F121" s="20" t="str">
        <f>F10</f>
        <v xml:space="preserve"> </v>
      </c>
      <c r="I121" s="22" t="s">
        <v>18</v>
      </c>
      <c r="J121" s="46"/>
      <c r="L121" s="25"/>
    </row>
    <row r="122" spans="2:63" s="1" customFormat="1" ht="6.9" customHeight="1">
      <c r="B122" s="25"/>
      <c r="L122" s="25"/>
    </row>
    <row r="123" spans="2:63" s="1" customFormat="1" ht="25.65" customHeight="1">
      <c r="B123" s="25"/>
      <c r="C123" s="22" t="s">
        <v>20</v>
      </c>
      <c r="F123" s="20" t="str">
        <f>E13</f>
        <v xml:space="preserve"> </v>
      </c>
      <c r="I123" s="22" t="s">
        <v>24</v>
      </c>
      <c r="J123" s="23"/>
      <c r="L123" s="25"/>
    </row>
    <row r="124" spans="2:63" s="1" customFormat="1" ht="15.15" customHeight="1">
      <c r="B124" s="25"/>
      <c r="C124" s="22" t="s">
        <v>23</v>
      </c>
      <c r="F124" s="20" t="str">
        <f>IF(E16="","",E16)</f>
        <v xml:space="preserve"> </v>
      </c>
      <c r="I124" s="22" t="s">
        <v>28</v>
      </c>
      <c r="J124" s="23"/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11"/>
      <c r="C126" s="112" t="s">
        <v>100</v>
      </c>
      <c r="D126" s="113" t="s">
        <v>56</v>
      </c>
      <c r="E126" s="113" t="s">
        <v>52</v>
      </c>
      <c r="F126" s="113" t="s">
        <v>53</v>
      </c>
      <c r="G126" s="113" t="s">
        <v>101</v>
      </c>
      <c r="H126" s="113" t="s">
        <v>102</v>
      </c>
      <c r="I126" s="113" t="s">
        <v>103</v>
      </c>
      <c r="J126" s="114" t="s">
        <v>83</v>
      </c>
      <c r="K126" s="115" t="s">
        <v>104</v>
      </c>
      <c r="L126" s="111"/>
      <c r="M126" s="53" t="s">
        <v>1</v>
      </c>
      <c r="N126" s="54" t="s">
        <v>35</v>
      </c>
      <c r="O126" s="54" t="s">
        <v>105</v>
      </c>
      <c r="P126" s="54" t="s">
        <v>106</v>
      </c>
      <c r="Q126" s="54" t="s">
        <v>107</v>
      </c>
      <c r="R126" s="54" t="s">
        <v>108</v>
      </c>
      <c r="S126" s="54" t="s">
        <v>109</v>
      </c>
      <c r="T126" s="55" t="s">
        <v>110</v>
      </c>
    </row>
    <row r="127" spans="2:63" s="1" customFormat="1" ht="22.95" customHeight="1">
      <c r="B127" s="25"/>
      <c r="C127" s="58" t="s">
        <v>79</v>
      </c>
      <c r="J127" s="116">
        <f>BK127</f>
        <v>0</v>
      </c>
      <c r="L127" s="25"/>
      <c r="M127" s="56"/>
      <c r="N127" s="47"/>
      <c r="O127" s="47"/>
      <c r="P127" s="117">
        <f>P128+P165</f>
        <v>1716.5134724099998</v>
      </c>
      <c r="Q127" s="47"/>
      <c r="R127" s="117">
        <f>R128+R165</f>
        <v>1255.2278048999999</v>
      </c>
      <c r="S127" s="47"/>
      <c r="T127" s="118">
        <f>T128+T165</f>
        <v>86.47999999999999</v>
      </c>
      <c r="AT127" s="13" t="s">
        <v>70</v>
      </c>
      <c r="AU127" s="13" t="s">
        <v>85</v>
      </c>
      <c r="BK127" s="119">
        <f>BK128+BK165</f>
        <v>0</v>
      </c>
    </row>
    <row r="128" spans="2:63" s="11" customFormat="1" ht="25.95" customHeight="1">
      <c r="B128" s="120"/>
      <c r="D128" s="121" t="s">
        <v>70</v>
      </c>
      <c r="E128" s="122" t="s">
        <v>111</v>
      </c>
      <c r="F128" s="122" t="s">
        <v>112</v>
      </c>
      <c r="J128" s="123">
        <f>BK128</f>
        <v>0</v>
      </c>
      <c r="L128" s="120"/>
      <c r="M128" s="124"/>
      <c r="P128" s="125">
        <f>P129+P132+P134+P144+P152+P155+P163</f>
        <v>1676.6120224099998</v>
      </c>
      <c r="R128" s="125">
        <f>R129+R132+R134+R144+R152+R155+R163</f>
        <v>1255.1820098999999</v>
      </c>
      <c r="T128" s="126">
        <f>T129+T132+T134+T144+T152+T155+T163</f>
        <v>86.47999999999999</v>
      </c>
      <c r="AR128" s="121" t="s">
        <v>76</v>
      </c>
      <c r="AT128" s="127" t="s">
        <v>70</v>
      </c>
      <c r="AU128" s="127" t="s">
        <v>71</v>
      </c>
      <c r="AY128" s="121" t="s">
        <v>113</v>
      </c>
      <c r="BK128" s="128">
        <f>BK129+BK132+BK134+BK144+BK152+BK155+BK163</f>
        <v>0</v>
      </c>
    </row>
    <row r="129" spans="2:65" s="11" customFormat="1" ht="22.95" customHeight="1">
      <c r="B129" s="120"/>
      <c r="D129" s="121" t="s">
        <v>70</v>
      </c>
      <c r="E129" s="129" t="s">
        <v>76</v>
      </c>
      <c r="F129" s="129" t="s">
        <v>114</v>
      </c>
      <c r="J129" s="130">
        <f>BK129</f>
        <v>0</v>
      </c>
      <c r="L129" s="120"/>
      <c r="M129" s="124"/>
      <c r="P129" s="125">
        <f>SUM(P130:P131)</f>
        <v>20.659500000000001</v>
      </c>
      <c r="R129" s="125">
        <f>SUM(R130:R131)</f>
        <v>0.13345500000000002</v>
      </c>
      <c r="T129" s="126">
        <f>SUM(T130:T131)</f>
        <v>0</v>
      </c>
      <c r="AR129" s="121" t="s">
        <v>76</v>
      </c>
      <c r="AT129" s="127" t="s">
        <v>70</v>
      </c>
      <c r="AU129" s="127" t="s">
        <v>76</v>
      </c>
      <c r="AY129" s="121" t="s">
        <v>113</v>
      </c>
      <c r="BK129" s="128">
        <f>SUM(BK130:BK131)</f>
        <v>0</v>
      </c>
    </row>
    <row r="130" spans="2:65" s="1" customFormat="1" ht="37.950000000000003" customHeight="1">
      <c r="B130" s="131"/>
      <c r="C130" s="132" t="s">
        <v>76</v>
      </c>
      <c r="D130" s="132" t="s">
        <v>115</v>
      </c>
      <c r="E130" s="133" t="s">
        <v>116</v>
      </c>
      <c r="F130" s="134" t="s">
        <v>117</v>
      </c>
      <c r="G130" s="135" t="s">
        <v>118</v>
      </c>
      <c r="H130" s="136">
        <v>16</v>
      </c>
      <c r="I130" s="136">
        <v>0</v>
      </c>
      <c r="J130" s="136">
        <f>ROUND(I130*H130,3)</f>
        <v>0</v>
      </c>
      <c r="K130" s="137"/>
      <c r="L130" s="25"/>
      <c r="M130" s="138" t="s">
        <v>1</v>
      </c>
      <c r="N130" s="108" t="s">
        <v>37</v>
      </c>
      <c r="O130" s="139">
        <v>0.57525000000000004</v>
      </c>
      <c r="P130" s="139">
        <f>O130*H130</f>
        <v>9.2040000000000006</v>
      </c>
      <c r="Q130" s="139">
        <v>0</v>
      </c>
      <c r="R130" s="139">
        <f>Q130*H130</f>
        <v>0</v>
      </c>
      <c r="S130" s="139">
        <v>0</v>
      </c>
      <c r="T130" s="140">
        <f>S130*H130</f>
        <v>0</v>
      </c>
      <c r="AR130" s="141" t="s">
        <v>119</v>
      </c>
      <c r="AT130" s="141" t="s">
        <v>115</v>
      </c>
      <c r="AU130" s="141" t="s">
        <v>120</v>
      </c>
      <c r="AY130" s="13" t="s">
        <v>113</v>
      </c>
      <c r="BE130" s="142">
        <f>IF(N130="základná",J130,0)</f>
        <v>0</v>
      </c>
      <c r="BF130" s="142">
        <f>IF(N130="znížená",J130,0)</f>
        <v>0</v>
      </c>
      <c r="BG130" s="142">
        <f>IF(N130="zákl. prenesená",J130,0)</f>
        <v>0</v>
      </c>
      <c r="BH130" s="142">
        <f>IF(N130="zníž. prenesená",J130,0)</f>
        <v>0</v>
      </c>
      <c r="BI130" s="142">
        <f>IF(N130="nulová",J130,0)</f>
        <v>0</v>
      </c>
      <c r="BJ130" s="13" t="s">
        <v>120</v>
      </c>
      <c r="BK130" s="143">
        <f>ROUND(I130*H130,3)</f>
        <v>0</v>
      </c>
      <c r="BL130" s="13" t="s">
        <v>119</v>
      </c>
      <c r="BM130" s="141" t="s">
        <v>121</v>
      </c>
    </row>
    <row r="131" spans="2:65" s="1" customFormat="1" ht="21.75" customHeight="1">
      <c r="B131" s="131"/>
      <c r="C131" s="132" t="s">
        <v>120</v>
      </c>
      <c r="D131" s="132" t="s">
        <v>115</v>
      </c>
      <c r="E131" s="133" t="s">
        <v>122</v>
      </c>
      <c r="F131" s="134" t="s">
        <v>123</v>
      </c>
      <c r="G131" s="135" t="s">
        <v>124</v>
      </c>
      <c r="H131" s="136">
        <v>10.5</v>
      </c>
      <c r="I131" s="136">
        <v>0</v>
      </c>
      <c r="J131" s="136">
        <f>ROUND(I131*H131,3)</f>
        <v>0</v>
      </c>
      <c r="K131" s="137"/>
      <c r="L131" s="25"/>
      <c r="M131" s="138" t="s">
        <v>1</v>
      </c>
      <c r="N131" s="108" t="s">
        <v>37</v>
      </c>
      <c r="O131" s="139">
        <v>1.091</v>
      </c>
      <c r="P131" s="139">
        <f>O131*H131</f>
        <v>11.455499999999999</v>
      </c>
      <c r="Q131" s="139">
        <v>1.2710000000000001E-2</v>
      </c>
      <c r="R131" s="139">
        <f>Q131*H131</f>
        <v>0.13345500000000002</v>
      </c>
      <c r="S131" s="139">
        <v>0</v>
      </c>
      <c r="T131" s="140">
        <f>S131*H131</f>
        <v>0</v>
      </c>
      <c r="AR131" s="141" t="s">
        <v>119</v>
      </c>
      <c r="AT131" s="141" t="s">
        <v>115</v>
      </c>
      <c r="AU131" s="141" t="s">
        <v>120</v>
      </c>
      <c r="AY131" s="13" t="s">
        <v>113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120</v>
      </c>
      <c r="BK131" s="143">
        <f>ROUND(I131*H131,3)</f>
        <v>0</v>
      </c>
      <c r="BL131" s="13" t="s">
        <v>119</v>
      </c>
      <c r="BM131" s="141" t="s">
        <v>125</v>
      </c>
    </row>
    <row r="132" spans="2:65" s="11" customFormat="1" ht="22.95" customHeight="1">
      <c r="B132" s="120"/>
      <c r="D132" s="121" t="s">
        <v>70</v>
      </c>
      <c r="E132" s="129" t="s">
        <v>120</v>
      </c>
      <c r="F132" s="129" t="s">
        <v>126</v>
      </c>
      <c r="J132" s="130">
        <f>BK132</f>
        <v>0</v>
      </c>
      <c r="L132" s="120"/>
      <c r="M132" s="124"/>
      <c r="P132" s="125">
        <f>P133</f>
        <v>829.34204999999997</v>
      </c>
      <c r="R132" s="125">
        <f>R133</f>
        <v>1053.5370639</v>
      </c>
      <c r="T132" s="126">
        <f>T133</f>
        <v>0</v>
      </c>
      <c r="AR132" s="121" t="s">
        <v>76</v>
      </c>
      <c r="AT132" s="127" t="s">
        <v>70</v>
      </c>
      <c r="AU132" s="127" t="s">
        <v>76</v>
      </c>
      <c r="AY132" s="121" t="s">
        <v>113</v>
      </c>
      <c r="BK132" s="128">
        <f>BK133</f>
        <v>0</v>
      </c>
    </row>
    <row r="133" spans="2:65" s="1" customFormat="1" ht="24.15" customHeight="1">
      <c r="B133" s="131"/>
      <c r="C133" s="132" t="s">
        <v>127</v>
      </c>
      <c r="D133" s="132" t="s">
        <v>115</v>
      </c>
      <c r="E133" s="133" t="s">
        <v>128</v>
      </c>
      <c r="F133" s="134" t="s">
        <v>129</v>
      </c>
      <c r="G133" s="135" t="s">
        <v>130</v>
      </c>
      <c r="H133" s="136">
        <v>454.43400000000003</v>
      </c>
      <c r="I133" s="136">
        <v>0</v>
      </c>
      <c r="J133" s="136">
        <f>ROUND(I133*H133,3)</f>
        <v>0</v>
      </c>
      <c r="K133" s="137"/>
      <c r="L133" s="25"/>
      <c r="M133" s="138" t="s">
        <v>1</v>
      </c>
      <c r="N133" s="108" t="s">
        <v>37</v>
      </c>
      <c r="O133" s="139">
        <v>1.825</v>
      </c>
      <c r="P133" s="139">
        <f>O133*H133</f>
        <v>829.34204999999997</v>
      </c>
      <c r="Q133" s="139">
        <v>2.3183500000000001</v>
      </c>
      <c r="R133" s="139">
        <f>Q133*H133</f>
        <v>1053.5370639</v>
      </c>
      <c r="S133" s="139">
        <v>0</v>
      </c>
      <c r="T133" s="140">
        <f>S133*H133</f>
        <v>0</v>
      </c>
      <c r="AR133" s="141" t="s">
        <v>119</v>
      </c>
      <c r="AT133" s="141" t="s">
        <v>115</v>
      </c>
      <c r="AU133" s="141" t="s">
        <v>120</v>
      </c>
      <c r="AY133" s="13" t="s">
        <v>113</v>
      </c>
      <c r="BE133" s="142">
        <f>IF(N133="základná",J133,0)</f>
        <v>0</v>
      </c>
      <c r="BF133" s="142">
        <f>IF(N133="znížená",J133,0)</f>
        <v>0</v>
      </c>
      <c r="BG133" s="142">
        <f>IF(N133="zákl. prenesená",J133,0)</f>
        <v>0</v>
      </c>
      <c r="BH133" s="142">
        <f>IF(N133="zníž. prenesená",J133,0)</f>
        <v>0</v>
      </c>
      <c r="BI133" s="142">
        <f>IF(N133="nulová",J133,0)</f>
        <v>0</v>
      </c>
      <c r="BJ133" s="13" t="s">
        <v>120</v>
      </c>
      <c r="BK133" s="143">
        <f>ROUND(I133*H133,3)</f>
        <v>0</v>
      </c>
      <c r="BL133" s="13" t="s">
        <v>119</v>
      </c>
      <c r="BM133" s="141" t="s">
        <v>131</v>
      </c>
    </row>
    <row r="134" spans="2:65" s="11" customFormat="1" ht="22.95" customHeight="1">
      <c r="B134" s="120"/>
      <c r="D134" s="121" t="s">
        <v>70</v>
      </c>
      <c r="E134" s="129" t="s">
        <v>127</v>
      </c>
      <c r="F134" s="129" t="s">
        <v>132</v>
      </c>
      <c r="J134" s="130">
        <f>BK134</f>
        <v>0</v>
      </c>
      <c r="L134" s="120"/>
      <c r="M134" s="124"/>
      <c r="P134" s="125">
        <f>SUM(P135:P143)</f>
        <v>375.13621896999996</v>
      </c>
      <c r="R134" s="125">
        <f>SUM(R135:R143)</f>
        <v>61.355538780000003</v>
      </c>
      <c r="T134" s="126">
        <f>SUM(T135:T143)</f>
        <v>0</v>
      </c>
      <c r="AR134" s="121" t="s">
        <v>76</v>
      </c>
      <c r="AT134" s="127" t="s">
        <v>70</v>
      </c>
      <c r="AU134" s="127" t="s">
        <v>76</v>
      </c>
      <c r="AY134" s="121" t="s">
        <v>113</v>
      </c>
      <c r="BK134" s="128">
        <f>SUM(BK135:BK143)</f>
        <v>0</v>
      </c>
    </row>
    <row r="135" spans="2:65" s="1" customFormat="1" ht="24.15" customHeight="1">
      <c r="B135" s="131"/>
      <c r="C135" s="132" t="s">
        <v>119</v>
      </c>
      <c r="D135" s="132" t="s">
        <v>115</v>
      </c>
      <c r="E135" s="133" t="s">
        <v>133</v>
      </c>
      <c r="F135" s="134" t="s">
        <v>134</v>
      </c>
      <c r="G135" s="135" t="s">
        <v>130</v>
      </c>
      <c r="H135" s="136">
        <v>11.593999999999999</v>
      </c>
      <c r="I135" s="136">
        <v>0</v>
      </c>
      <c r="J135" s="136">
        <f t="shared" ref="J135:J143" si="0">ROUND(I135*H135,3)</f>
        <v>0</v>
      </c>
      <c r="K135" s="137"/>
      <c r="L135" s="25"/>
      <c r="M135" s="138" t="s">
        <v>1</v>
      </c>
      <c r="N135" s="108" t="s">
        <v>37</v>
      </c>
      <c r="O135" s="139">
        <v>1.0155799999999999</v>
      </c>
      <c r="P135" s="139">
        <f t="shared" ref="P135:P143" si="1">O135*H135</f>
        <v>11.774634519999999</v>
      </c>
      <c r="Q135" s="139">
        <v>2.4160200000000001</v>
      </c>
      <c r="R135" s="139">
        <f t="shared" ref="R135:R143" si="2">Q135*H135</f>
        <v>28.011335880000001</v>
      </c>
      <c r="S135" s="139">
        <v>0</v>
      </c>
      <c r="T135" s="140">
        <f t="shared" ref="T135:T143" si="3">S135*H135</f>
        <v>0</v>
      </c>
      <c r="AR135" s="141" t="s">
        <v>119</v>
      </c>
      <c r="AT135" s="141" t="s">
        <v>115</v>
      </c>
      <c r="AU135" s="141" t="s">
        <v>120</v>
      </c>
      <c r="AY135" s="13" t="s">
        <v>113</v>
      </c>
      <c r="BE135" s="142">
        <f t="shared" ref="BE135:BE143" si="4">IF(N135="základná",J135,0)</f>
        <v>0</v>
      </c>
      <c r="BF135" s="142">
        <f t="shared" ref="BF135:BF143" si="5">IF(N135="znížená",J135,0)</f>
        <v>0</v>
      </c>
      <c r="BG135" s="142">
        <f t="shared" ref="BG135:BG143" si="6">IF(N135="zákl. prenesená",J135,0)</f>
        <v>0</v>
      </c>
      <c r="BH135" s="142">
        <f t="shared" ref="BH135:BH143" si="7">IF(N135="zníž. prenesená",J135,0)</f>
        <v>0</v>
      </c>
      <c r="BI135" s="142">
        <f t="shared" ref="BI135:BI143" si="8">IF(N135="nulová",J135,0)</f>
        <v>0</v>
      </c>
      <c r="BJ135" s="13" t="s">
        <v>120</v>
      </c>
      <c r="BK135" s="143">
        <f t="shared" ref="BK135:BK143" si="9">ROUND(I135*H135,3)</f>
        <v>0</v>
      </c>
      <c r="BL135" s="13" t="s">
        <v>119</v>
      </c>
      <c r="BM135" s="141" t="s">
        <v>135</v>
      </c>
    </row>
    <row r="136" spans="2:65" s="1" customFormat="1" ht="24.15" customHeight="1">
      <c r="B136" s="131"/>
      <c r="C136" s="132" t="s">
        <v>136</v>
      </c>
      <c r="D136" s="132" t="s">
        <v>115</v>
      </c>
      <c r="E136" s="133" t="s">
        <v>137</v>
      </c>
      <c r="F136" s="134" t="s">
        <v>138</v>
      </c>
      <c r="G136" s="135" t="s">
        <v>139</v>
      </c>
      <c r="H136" s="136">
        <v>69.599999999999994</v>
      </c>
      <c r="I136" s="136">
        <v>0</v>
      </c>
      <c r="J136" s="136">
        <f t="shared" si="0"/>
        <v>0</v>
      </c>
      <c r="K136" s="137"/>
      <c r="L136" s="25"/>
      <c r="M136" s="138" t="s">
        <v>1</v>
      </c>
      <c r="N136" s="108" t="s">
        <v>37</v>
      </c>
      <c r="O136" s="139">
        <v>1.254</v>
      </c>
      <c r="P136" s="139">
        <f t="shared" si="1"/>
        <v>87.278399999999991</v>
      </c>
      <c r="Q136" s="139">
        <v>1E-3</v>
      </c>
      <c r="R136" s="139">
        <f t="shared" si="2"/>
        <v>6.9599999999999995E-2</v>
      </c>
      <c r="S136" s="139">
        <v>0</v>
      </c>
      <c r="T136" s="140">
        <f t="shared" si="3"/>
        <v>0</v>
      </c>
      <c r="AR136" s="141" t="s">
        <v>119</v>
      </c>
      <c r="AT136" s="141" t="s">
        <v>115</v>
      </c>
      <c r="AU136" s="141" t="s">
        <v>120</v>
      </c>
      <c r="AY136" s="13" t="s">
        <v>113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120</v>
      </c>
      <c r="BK136" s="143">
        <f t="shared" si="9"/>
        <v>0</v>
      </c>
      <c r="BL136" s="13" t="s">
        <v>119</v>
      </c>
      <c r="BM136" s="141" t="s">
        <v>140</v>
      </c>
    </row>
    <row r="137" spans="2:65" s="1" customFormat="1" ht="24.15" customHeight="1">
      <c r="B137" s="131"/>
      <c r="C137" s="132" t="s">
        <v>141</v>
      </c>
      <c r="D137" s="132" t="s">
        <v>115</v>
      </c>
      <c r="E137" s="133" t="s">
        <v>142</v>
      </c>
      <c r="F137" s="134" t="s">
        <v>143</v>
      </c>
      <c r="G137" s="135" t="s">
        <v>144</v>
      </c>
      <c r="H137" s="136">
        <v>49.375</v>
      </c>
      <c r="I137" s="136">
        <v>0</v>
      </c>
      <c r="J137" s="136">
        <f t="shared" si="0"/>
        <v>0</v>
      </c>
      <c r="K137" s="137"/>
      <c r="L137" s="25"/>
      <c r="M137" s="138" t="s">
        <v>1</v>
      </c>
      <c r="N137" s="108" t="s">
        <v>37</v>
      </c>
      <c r="O137" s="139">
        <v>0.74063999999999997</v>
      </c>
      <c r="P137" s="139">
        <f t="shared" si="1"/>
        <v>36.569099999999999</v>
      </c>
      <c r="Q137" s="139">
        <v>7.3000000000000001E-3</v>
      </c>
      <c r="R137" s="139">
        <f t="shared" si="2"/>
        <v>0.36043750000000002</v>
      </c>
      <c r="S137" s="139">
        <v>0</v>
      </c>
      <c r="T137" s="140">
        <f t="shared" si="3"/>
        <v>0</v>
      </c>
      <c r="AR137" s="141" t="s">
        <v>119</v>
      </c>
      <c r="AT137" s="141" t="s">
        <v>115</v>
      </c>
      <c r="AU137" s="141" t="s">
        <v>120</v>
      </c>
      <c r="AY137" s="13" t="s">
        <v>113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120</v>
      </c>
      <c r="BK137" s="143">
        <f t="shared" si="9"/>
        <v>0</v>
      </c>
      <c r="BL137" s="13" t="s">
        <v>119</v>
      </c>
      <c r="BM137" s="141" t="s">
        <v>145</v>
      </c>
    </row>
    <row r="138" spans="2:65" s="1" customFormat="1" ht="24.15" customHeight="1">
      <c r="B138" s="131"/>
      <c r="C138" s="132" t="s">
        <v>146</v>
      </c>
      <c r="D138" s="132" t="s">
        <v>115</v>
      </c>
      <c r="E138" s="133" t="s">
        <v>147</v>
      </c>
      <c r="F138" s="134" t="s">
        <v>148</v>
      </c>
      <c r="G138" s="135" t="s">
        <v>144</v>
      </c>
      <c r="H138" s="136">
        <v>46.375</v>
      </c>
      <c r="I138" s="136">
        <v>0</v>
      </c>
      <c r="J138" s="136">
        <f t="shared" si="0"/>
        <v>0</v>
      </c>
      <c r="K138" s="137"/>
      <c r="L138" s="25"/>
      <c r="M138" s="138" t="s">
        <v>1</v>
      </c>
      <c r="N138" s="108" t="s">
        <v>37</v>
      </c>
      <c r="O138" s="139">
        <v>0.38600000000000001</v>
      </c>
      <c r="P138" s="139">
        <f t="shared" si="1"/>
        <v>17.900750000000002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119</v>
      </c>
      <c r="AT138" s="141" t="s">
        <v>115</v>
      </c>
      <c r="AU138" s="141" t="s">
        <v>120</v>
      </c>
      <c r="AY138" s="13" t="s">
        <v>113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120</v>
      </c>
      <c r="BK138" s="143">
        <f t="shared" si="9"/>
        <v>0</v>
      </c>
      <c r="BL138" s="13" t="s">
        <v>119</v>
      </c>
      <c r="BM138" s="141" t="s">
        <v>149</v>
      </c>
    </row>
    <row r="139" spans="2:65" s="1" customFormat="1" ht="16.5" customHeight="1">
      <c r="B139" s="131"/>
      <c r="C139" s="132" t="s">
        <v>150</v>
      </c>
      <c r="D139" s="132" t="s">
        <v>115</v>
      </c>
      <c r="E139" s="133" t="s">
        <v>151</v>
      </c>
      <c r="F139" s="134" t="s">
        <v>152</v>
      </c>
      <c r="G139" s="135" t="s">
        <v>153</v>
      </c>
      <c r="H139" s="136">
        <v>1.74</v>
      </c>
      <c r="I139" s="136">
        <v>0</v>
      </c>
      <c r="J139" s="136">
        <f t="shared" si="0"/>
        <v>0</v>
      </c>
      <c r="K139" s="137"/>
      <c r="L139" s="25"/>
      <c r="M139" s="138" t="s">
        <v>1</v>
      </c>
      <c r="N139" s="108" t="s">
        <v>37</v>
      </c>
      <c r="O139" s="139">
        <v>35.799489999999999</v>
      </c>
      <c r="P139" s="139">
        <f t="shared" si="1"/>
        <v>62.291112599999998</v>
      </c>
      <c r="Q139" s="139">
        <v>1.0152099999999999</v>
      </c>
      <c r="R139" s="139">
        <f t="shared" si="2"/>
        <v>1.7664654</v>
      </c>
      <c r="S139" s="139">
        <v>0</v>
      </c>
      <c r="T139" s="140">
        <f t="shared" si="3"/>
        <v>0</v>
      </c>
      <c r="AR139" s="141" t="s">
        <v>119</v>
      </c>
      <c r="AT139" s="141" t="s">
        <v>115</v>
      </c>
      <c r="AU139" s="141" t="s">
        <v>120</v>
      </c>
      <c r="AY139" s="13" t="s">
        <v>113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120</v>
      </c>
      <c r="BK139" s="143">
        <f t="shared" si="9"/>
        <v>0</v>
      </c>
      <c r="BL139" s="13" t="s">
        <v>119</v>
      </c>
      <c r="BM139" s="141" t="s">
        <v>154</v>
      </c>
    </row>
    <row r="140" spans="2:65" s="1" customFormat="1" ht="24.15" customHeight="1">
      <c r="B140" s="131"/>
      <c r="C140" s="132" t="s">
        <v>155</v>
      </c>
      <c r="D140" s="132" t="s">
        <v>115</v>
      </c>
      <c r="E140" s="133" t="s">
        <v>156</v>
      </c>
      <c r="F140" s="134" t="s">
        <v>157</v>
      </c>
      <c r="G140" s="135" t="s">
        <v>130</v>
      </c>
      <c r="H140" s="136">
        <v>12.3</v>
      </c>
      <c r="I140" s="136">
        <v>0</v>
      </c>
      <c r="J140" s="136">
        <f t="shared" si="0"/>
        <v>0</v>
      </c>
      <c r="K140" s="137"/>
      <c r="L140" s="25"/>
      <c r="M140" s="138" t="s">
        <v>1</v>
      </c>
      <c r="N140" s="108" t="s">
        <v>37</v>
      </c>
      <c r="O140" s="139">
        <v>3.17448</v>
      </c>
      <c r="P140" s="139">
        <f t="shared" si="1"/>
        <v>39.046104</v>
      </c>
      <c r="Q140" s="139">
        <v>2.3575400000000002</v>
      </c>
      <c r="R140" s="139">
        <f t="shared" si="2"/>
        <v>28.997742000000002</v>
      </c>
      <c r="S140" s="139">
        <v>0</v>
      </c>
      <c r="T140" s="140">
        <f t="shared" si="3"/>
        <v>0</v>
      </c>
      <c r="AR140" s="141" t="s">
        <v>119</v>
      </c>
      <c r="AT140" s="141" t="s">
        <v>115</v>
      </c>
      <c r="AU140" s="141" t="s">
        <v>120</v>
      </c>
      <c r="AY140" s="13" t="s">
        <v>113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120</v>
      </c>
      <c r="BK140" s="143">
        <f t="shared" si="9"/>
        <v>0</v>
      </c>
      <c r="BL140" s="13" t="s">
        <v>119</v>
      </c>
      <c r="BM140" s="141" t="s">
        <v>158</v>
      </c>
    </row>
    <row r="141" spans="2:65" s="1" customFormat="1" ht="16.5" customHeight="1">
      <c r="B141" s="131"/>
      <c r="C141" s="132" t="s">
        <v>159</v>
      </c>
      <c r="D141" s="132" t="s">
        <v>115</v>
      </c>
      <c r="E141" s="133" t="s">
        <v>160</v>
      </c>
      <c r="F141" s="134" t="s">
        <v>161</v>
      </c>
      <c r="G141" s="135" t="s">
        <v>144</v>
      </c>
      <c r="H141" s="136">
        <v>66.625</v>
      </c>
      <c r="I141" s="136">
        <v>0</v>
      </c>
      <c r="J141" s="136">
        <f t="shared" si="0"/>
        <v>0</v>
      </c>
      <c r="K141" s="137"/>
      <c r="L141" s="25"/>
      <c r="M141" s="138" t="s">
        <v>1</v>
      </c>
      <c r="N141" s="108" t="s">
        <v>37</v>
      </c>
      <c r="O141" s="139">
        <v>0.91837000000000002</v>
      </c>
      <c r="P141" s="139">
        <f t="shared" si="1"/>
        <v>61.186401250000003</v>
      </c>
      <c r="Q141" s="139">
        <v>4.2199999999999998E-3</v>
      </c>
      <c r="R141" s="139">
        <f t="shared" si="2"/>
        <v>0.2811575</v>
      </c>
      <c r="S141" s="139">
        <v>0</v>
      </c>
      <c r="T141" s="140">
        <f t="shared" si="3"/>
        <v>0</v>
      </c>
      <c r="AR141" s="141" t="s">
        <v>119</v>
      </c>
      <c r="AT141" s="141" t="s">
        <v>115</v>
      </c>
      <c r="AU141" s="141" t="s">
        <v>120</v>
      </c>
      <c r="AY141" s="13" t="s">
        <v>113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120</v>
      </c>
      <c r="BK141" s="143">
        <f t="shared" si="9"/>
        <v>0</v>
      </c>
      <c r="BL141" s="13" t="s">
        <v>119</v>
      </c>
      <c r="BM141" s="141" t="s">
        <v>162</v>
      </c>
    </row>
    <row r="142" spans="2:65" s="1" customFormat="1" ht="16.5" customHeight="1">
      <c r="B142" s="131"/>
      <c r="C142" s="132" t="s">
        <v>163</v>
      </c>
      <c r="D142" s="132" t="s">
        <v>115</v>
      </c>
      <c r="E142" s="133" t="s">
        <v>164</v>
      </c>
      <c r="F142" s="134" t="s">
        <v>165</v>
      </c>
      <c r="G142" s="135" t="s">
        <v>144</v>
      </c>
      <c r="H142" s="136">
        <v>66.625</v>
      </c>
      <c r="I142" s="136">
        <v>0</v>
      </c>
      <c r="J142" s="136">
        <f t="shared" si="0"/>
        <v>0</v>
      </c>
      <c r="K142" s="137"/>
      <c r="L142" s="25"/>
      <c r="M142" s="138" t="s">
        <v>1</v>
      </c>
      <c r="N142" s="108" t="s">
        <v>37</v>
      </c>
      <c r="O142" s="139">
        <v>0.32100000000000001</v>
      </c>
      <c r="P142" s="139">
        <f t="shared" si="1"/>
        <v>21.386625000000002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119</v>
      </c>
      <c r="AT142" s="141" t="s">
        <v>115</v>
      </c>
      <c r="AU142" s="141" t="s">
        <v>120</v>
      </c>
      <c r="AY142" s="13" t="s">
        <v>113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120</v>
      </c>
      <c r="BK142" s="143">
        <f t="shared" si="9"/>
        <v>0</v>
      </c>
      <c r="BL142" s="13" t="s">
        <v>119</v>
      </c>
      <c r="BM142" s="141" t="s">
        <v>166</v>
      </c>
    </row>
    <row r="143" spans="2:65" s="1" customFormat="1" ht="16.5" customHeight="1">
      <c r="B143" s="131"/>
      <c r="C143" s="132" t="s">
        <v>167</v>
      </c>
      <c r="D143" s="132" t="s">
        <v>115</v>
      </c>
      <c r="E143" s="133" t="s">
        <v>168</v>
      </c>
      <c r="F143" s="134" t="s">
        <v>169</v>
      </c>
      <c r="G143" s="135" t="s">
        <v>153</v>
      </c>
      <c r="H143" s="136">
        <v>1.845</v>
      </c>
      <c r="I143" s="136">
        <v>0</v>
      </c>
      <c r="J143" s="136">
        <f t="shared" si="0"/>
        <v>0</v>
      </c>
      <c r="K143" s="137"/>
      <c r="L143" s="25"/>
      <c r="M143" s="138" t="s">
        <v>1</v>
      </c>
      <c r="N143" s="108" t="s">
        <v>37</v>
      </c>
      <c r="O143" s="139">
        <v>20.435279999999999</v>
      </c>
      <c r="P143" s="139">
        <f t="shared" si="1"/>
        <v>37.7030916</v>
      </c>
      <c r="Q143" s="139">
        <v>1.0128999999999999</v>
      </c>
      <c r="R143" s="139">
        <f t="shared" si="2"/>
        <v>1.8688004999999999</v>
      </c>
      <c r="S143" s="139">
        <v>0</v>
      </c>
      <c r="T143" s="140">
        <f t="shared" si="3"/>
        <v>0</v>
      </c>
      <c r="AR143" s="141" t="s">
        <v>119</v>
      </c>
      <c r="AT143" s="141" t="s">
        <v>115</v>
      </c>
      <c r="AU143" s="141" t="s">
        <v>120</v>
      </c>
      <c r="AY143" s="13" t="s">
        <v>113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120</v>
      </c>
      <c r="BK143" s="143">
        <f t="shared" si="9"/>
        <v>0</v>
      </c>
      <c r="BL143" s="13" t="s">
        <v>119</v>
      </c>
      <c r="BM143" s="141" t="s">
        <v>170</v>
      </c>
    </row>
    <row r="144" spans="2:65" s="11" customFormat="1" ht="22.95" customHeight="1">
      <c r="B144" s="120"/>
      <c r="D144" s="121" t="s">
        <v>70</v>
      </c>
      <c r="E144" s="129" t="s">
        <v>119</v>
      </c>
      <c r="F144" s="129" t="s">
        <v>171</v>
      </c>
      <c r="J144" s="130">
        <f>BK144</f>
        <v>0</v>
      </c>
      <c r="L144" s="120"/>
      <c r="M144" s="124"/>
      <c r="P144" s="125">
        <f>SUM(P145:P151)</f>
        <v>8.4416214400000005</v>
      </c>
      <c r="R144" s="125">
        <f>SUM(R145:R151)</f>
        <v>1.15924922</v>
      </c>
      <c r="T144" s="126">
        <f>SUM(T145:T151)</f>
        <v>0</v>
      </c>
      <c r="AR144" s="121" t="s">
        <v>76</v>
      </c>
      <c r="AT144" s="127" t="s">
        <v>70</v>
      </c>
      <c r="AU144" s="127" t="s">
        <v>76</v>
      </c>
      <c r="AY144" s="121" t="s">
        <v>113</v>
      </c>
      <c r="BK144" s="128">
        <f>SUM(BK145:BK151)</f>
        <v>0</v>
      </c>
    </row>
    <row r="145" spans="2:65" s="1" customFormat="1" ht="24.15" customHeight="1">
      <c r="B145" s="131"/>
      <c r="C145" s="132" t="s">
        <v>172</v>
      </c>
      <c r="D145" s="132" t="s">
        <v>115</v>
      </c>
      <c r="E145" s="133" t="s">
        <v>173</v>
      </c>
      <c r="F145" s="134" t="s">
        <v>174</v>
      </c>
      <c r="G145" s="135" t="s">
        <v>130</v>
      </c>
      <c r="H145" s="136">
        <v>0.45</v>
      </c>
      <c r="I145" s="136">
        <v>0</v>
      </c>
      <c r="J145" s="136">
        <f t="shared" ref="J145:J151" si="10">ROUND(I145*H145,3)</f>
        <v>0</v>
      </c>
      <c r="K145" s="137"/>
      <c r="L145" s="25"/>
      <c r="M145" s="138" t="s">
        <v>1</v>
      </c>
      <c r="N145" s="108" t="s">
        <v>37</v>
      </c>
      <c r="O145" s="139">
        <v>1.26135</v>
      </c>
      <c r="P145" s="139">
        <f t="shared" ref="P145:P151" si="11">O145*H145</f>
        <v>0.56760750000000004</v>
      </c>
      <c r="Q145" s="139">
        <v>2.4018999999999999</v>
      </c>
      <c r="R145" s="139">
        <f t="shared" ref="R145:R151" si="12">Q145*H145</f>
        <v>1.0808549999999999</v>
      </c>
      <c r="S145" s="139">
        <v>0</v>
      </c>
      <c r="T145" s="140">
        <f t="shared" ref="T145:T151" si="13">S145*H145</f>
        <v>0</v>
      </c>
      <c r="AR145" s="141" t="s">
        <v>119</v>
      </c>
      <c r="AT145" s="141" t="s">
        <v>115</v>
      </c>
      <c r="AU145" s="141" t="s">
        <v>120</v>
      </c>
      <c r="AY145" s="13" t="s">
        <v>113</v>
      </c>
      <c r="BE145" s="142">
        <f t="shared" ref="BE145:BE151" si="14">IF(N145="základná",J145,0)</f>
        <v>0</v>
      </c>
      <c r="BF145" s="142">
        <f t="shared" ref="BF145:BF151" si="15">IF(N145="znížená",J145,0)</f>
        <v>0</v>
      </c>
      <c r="BG145" s="142">
        <f t="shared" ref="BG145:BG151" si="16">IF(N145="zákl. prenesená",J145,0)</f>
        <v>0</v>
      </c>
      <c r="BH145" s="142">
        <f t="shared" ref="BH145:BH151" si="17">IF(N145="zníž. prenesená",J145,0)</f>
        <v>0</v>
      </c>
      <c r="BI145" s="142">
        <f t="shared" ref="BI145:BI151" si="18">IF(N145="nulová",J145,0)</f>
        <v>0</v>
      </c>
      <c r="BJ145" s="13" t="s">
        <v>120</v>
      </c>
      <c r="BK145" s="143">
        <f t="shared" ref="BK145:BK151" si="19">ROUND(I145*H145,3)</f>
        <v>0</v>
      </c>
      <c r="BL145" s="13" t="s">
        <v>119</v>
      </c>
      <c r="BM145" s="141" t="s">
        <v>175</v>
      </c>
    </row>
    <row r="146" spans="2:65" s="1" customFormat="1" ht="24.15" customHeight="1">
      <c r="B146" s="131"/>
      <c r="C146" s="132" t="s">
        <v>176</v>
      </c>
      <c r="D146" s="132" t="s">
        <v>115</v>
      </c>
      <c r="E146" s="133" t="s">
        <v>137</v>
      </c>
      <c r="F146" s="134" t="s">
        <v>138</v>
      </c>
      <c r="G146" s="135" t="s">
        <v>139</v>
      </c>
      <c r="H146" s="136">
        <v>2.7</v>
      </c>
      <c r="I146" s="136">
        <v>0</v>
      </c>
      <c r="J146" s="136">
        <f t="shared" si="10"/>
        <v>0</v>
      </c>
      <c r="K146" s="137"/>
      <c r="L146" s="25"/>
      <c r="M146" s="138" t="s">
        <v>1</v>
      </c>
      <c r="N146" s="108" t="s">
        <v>37</v>
      </c>
      <c r="O146" s="139">
        <v>1.254</v>
      </c>
      <c r="P146" s="139">
        <f t="shared" si="11"/>
        <v>3.3858000000000001</v>
      </c>
      <c r="Q146" s="139">
        <v>1E-3</v>
      </c>
      <c r="R146" s="139">
        <f t="shared" si="12"/>
        <v>2.7000000000000001E-3</v>
      </c>
      <c r="S146" s="139">
        <v>0</v>
      </c>
      <c r="T146" s="140">
        <f t="shared" si="13"/>
        <v>0</v>
      </c>
      <c r="AR146" s="141" t="s">
        <v>119</v>
      </c>
      <c r="AT146" s="141" t="s">
        <v>115</v>
      </c>
      <c r="AU146" s="141" t="s">
        <v>120</v>
      </c>
      <c r="AY146" s="13" t="s">
        <v>113</v>
      </c>
      <c r="BE146" s="142">
        <f t="shared" si="14"/>
        <v>0</v>
      </c>
      <c r="BF146" s="142">
        <f t="shared" si="15"/>
        <v>0</v>
      </c>
      <c r="BG146" s="142">
        <f t="shared" si="16"/>
        <v>0</v>
      </c>
      <c r="BH146" s="142">
        <f t="shared" si="17"/>
        <v>0</v>
      </c>
      <c r="BI146" s="142">
        <f t="shared" si="18"/>
        <v>0</v>
      </c>
      <c r="BJ146" s="13" t="s">
        <v>120</v>
      </c>
      <c r="BK146" s="143">
        <f t="shared" si="19"/>
        <v>0</v>
      </c>
      <c r="BL146" s="13" t="s">
        <v>119</v>
      </c>
      <c r="BM146" s="141" t="s">
        <v>177</v>
      </c>
    </row>
    <row r="147" spans="2:65" s="1" customFormat="1" ht="16.5" customHeight="1">
      <c r="B147" s="131"/>
      <c r="C147" s="132" t="s">
        <v>178</v>
      </c>
      <c r="D147" s="132" t="s">
        <v>115</v>
      </c>
      <c r="E147" s="133" t="s">
        <v>179</v>
      </c>
      <c r="F147" s="134" t="s">
        <v>180</v>
      </c>
      <c r="G147" s="135" t="s">
        <v>144</v>
      </c>
      <c r="H147" s="136">
        <v>2.13</v>
      </c>
      <c r="I147" s="136">
        <v>0</v>
      </c>
      <c r="J147" s="136">
        <f t="shared" si="10"/>
        <v>0</v>
      </c>
      <c r="K147" s="137"/>
      <c r="L147" s="25"/>
      <c r="M147" s="138" t="s">
        <v>1</v>
      </c>
      <c r="N147" s="108" t="s">
        <v>37</v>
      </c>
      <c r="O147" s="139">
        <v>0.37741000000000002</v>
      </c>
      <c r="P147" s="139">
        <f t="shared" si="11"/>
        <v>0.80388329999999997</v>
      </c>
      <c r="Q147" s="139">
        <v>1.1299999999999999E-3</v>
      </c>
      <c r="R147" s="139">
        <f t="shared" si="12"/>
        <v>2.4068999999999996E-3</v>
      </c>
      <c r="S147" s="139">
        <v>0</v>
      </c>
      <c r="T147" s="140">
        <f t="shared" si="13"/>
        <v>0</v>
      </c>
      <c r="AR147" s="141" t="s">
        <v>119</v>
      </c>
      <c r="AT147" s="141" t="s">
        <v>115</v>
      </c>
      <c r="AU147" s="141" t="s">
        <v>120</v>
      </c>
      <c r="AY147" s="13" t="s">
        <v>113</v>
      </c>
      <c r="BE147" s="142">
        <f t="shared" si="14"/>
        <v>0</v>
      </c>
      <c r="BF147" s="142">
        <f t="shared" si="15"/>
        <v>0</v>
      </c>
      <c r="BG147" s="142">
        <f t="shared" si="16"/>
        <v>0</v>
      </c>
      <c r="BH147" s="142">
        <f t="shared" si="17"/>
        <v>0</v>
      </c>
      <c r="BI147" s="142">
        <f t="shared" si="18"/>
        <v>0</v>
      </c>
      <c r="BJ147" s="13" t="s">
        <v>120</v>
      </c>
      <c r="BK147" s="143">
        <f t="shared" si="19"/>
        <v>0</v>
      </c>
      <c r="BL147" s="13" t="s">
        <v>119</v>
      </c>
      <c r="BM147" s="141" t="s">
        <v>181</v>
      </c>
    </row>
    <row r="148" spans="2:65" s="1" customFormat="1" ht="16.5" customHeight="1">
      <c r="B148" s="131"/>
      <c r="C148" s="132" t="s">
        <v>182</v>
      </c>
      <c r="D148" s="132" t="s">
        <v>115</v>
      </c>
      <c r="E148" s="133" t="s">
        <v>183</v>
      </c>
      <c r="F148" s="134" t="s">
        <v>184</v>
      </c>
      <c r="G148" s="135" t="s">
        <v>144</v>
      </c>
      <c r="H148" s="136">
        <v>2.13</v>
      </c>
      <c r="I148" s="136">
        <v>0</v>
      </c>
      <c r="J148" s="136">
        <f t="shared" si="10"/>
        <v>0</v>
      </c>
      <c r="K148" s="137"/>
      <c r="L148" s="25"/>
      <c r="M148" s="138" t="s">
        <v>1</v>
      </c>
      <c r="N148" s="108" t="s">
        <v>37</v>
      </c>
      <c r="O148" s="139">
        <v>0.26600000000000001</v>
      </c>
      <c r="P148" s="139">
        <f t="shared" si="11"/>
        <v>0.56657999999999997</v>
      </c>
      <c r="Q148" s="139">
        <v>0</v>
      </c>
      <c r="R148" s="139">
        <f t="shared" si="12"/>
        <v>0</v>
      </c>
      <c r="S148" s="139">
        <v>0</v>
      </c>
      <c r="T148" s="140">
        <f t="shared" si="13"/>
        <v>0</v>
      </c>
      <c r="AR148" s="141" t="s">
        <v>119</v>
      </c>
      <c r="AT148" s="141" t="s">
        <v>115</v>
      </c>
      <c r="AU148" s="141" t="s">
        <v>120</v>
      </c>
      <c r="AY148" s="13" t="s">
        <v>113</v>
      </c>
      <c r="BE148" s="142">
        <f t="shared" si="14"/>
        <v>0</v>
      </c>
      <c r="BF148" s="142">
        <f t="shared" si="15"/>
        <v>0</v>
      </c>
      <c r="BG148" s="142">
        <f t="shared" si="16"/>
        <v>0</v>
      </c>
      <c r="BH148" s="142">
        <f t="shared" si="17"/>
        <v>0</v>
      </c>
      <c r="BI148" s="142">
        <f t="shared" si="18"/>
        <v>0</v>
      </c>
      <c r="BJ148" s="13" t="s">
        <v>120</v>
      </c>
      <c r="BK148" s="143">
        <f t="shared" si="19"/>
        <v>0</v>
      </c>
      <c r="BL148" s="13" t="s">
        <v>119</v>
      </c>
      <c r="BM148" s="141" t="s">
        <v>185</v>
      </c>
    </row>
    <row r="149" spans="2:65" s="1" customFormat="1" ht="24.15" customHeight="1">
      <c r="B149" s="131"/>
      <c r="C149" s="132" t="s">
        <v>186</v>
      </c>
      <c r="D149" s="132" t="s">
        <v>115</v>
      </c>
      <c r="E149" s="133" t="s">
        <v>187</v>
      </c>
      <c r="F149" s="134" t="s">
        <v>188</v>
      </c>
      <c r="G149" s="135" t="s">
        <v>144</v>
      </c>
      <c r="H149" s="136">
        <v>1.08</v>
      </c>
      <c r="I149" s="136">
        <v>0</v>
      </c>
      <c r="J149" s="136">
        <f t="shared" si="10"/>
        <v>0</v>
      </c>
      <c r="K149" s="137"/>
      <c r="L149" s="25"/>
      <c r="M149" s="138" t="s">
        <v>1</v>
      </c>
      <c r="N149" s="108" t="s">
        <v>37</v>
      </c>
      <c r="O149" s="139">
        <v>0.47733999999999999</v>
      </c>
      <c r="P149" s="139">
        <f t="shared" si="11"/>
        <v>0.51552720000000007</v>
      </c>
      <c r="Q149" s="139">
        <v>3.8700000000000002E-3</v>
      </c>
      <c r="R149" s="139">
        <f t="shared" si="12"/>
        <v>4.1796000000000003E-3</v>
      </c>
      <c r="S149" s="139">
        <v>0</v>
      </c>
      <c r="T149" s="140">
        <f t="shared" si="13"/>
        <v>0</v>
      </c>
      <c r="AR149" s="141" t="s">
        <v>119</v>
      </c>
      <c r="AT149" s="141" t="s">
        <v>115</v>
      </c>
      <c r="AU149" s="141" t="s">
        <v>120</v>
      </c>
      <c r="AY149" s="13" t="s">
        <v>113</v>
      </c>
      <c r="BE149" s="142">
        <f t="shared" si="14"/>
        <v>0</v>
      </c>
      <c r="BF149" s="142">
        <f t="shared" si="15"/>
        <v>0</v>
      </c>
      <c r="BG149" s="142">
        <f t="shared" si="16"/>
        <v>0</v>
      </c>
      <c r="BH149" s="142">
        <f t="shared" si="17"/>
        <v>0</v>
      </c>
      <c r="BI149" s="142">
        <f t="shared" si="18"/>
        <v>0</v>
      </c>
      <c r="BJ149" s="13" t="s">
        <v>120</v>
      </c>
      <c r="BK149" s="143">
        <f t="shared" si="19"/>
        <v>0</v>
      </c>
      <c r="BL149" s="13" t="s">
        <v>119</v>
      </c>
      <c r="BM149" s="141" t="s">
        <v>189</v>
      </c>
    </row>
    <row r="150" spans="2:65" s="1" customFormat="1" ht="24.15" customHeight="1">
      <c r="B150" s="131"/>
      <c r="C150" s="132" t="s">
        <v>190</v>
      </c>
      <c r="D150" s="132" t="s">
        <v>115</v>
      </c>
      <c r="E150" s="133" t="s">
        <v>191</v>
      </c>
      <c r="F150" s="134" t="s">
        <v>192</v>
      </c>
      <c r="G150" s="135" t="s">
        <v>144</v>
      </c>
      <c r="H150" s="136">
        <v>1.08</v>
      </c>
      <c r="I150" s="136">
        <v>0</v>
      </c>
      <c r="J150" s="136">
        <f t="shared" si="10"/>
        <v>0</v>
      </c>
      <c r="K150" s="137"/>
      <c r="L150" s="25"/>
      <c r="M150" s="138" t="s">
        <v>1</v>
      </c>
      <c r="N150" s="108" t="s">
        <v>37</v>
      </c>
      <c r="O150" s="139">
        <v>0.158</v>
      </c>
      <c r="P150" s="139">
        <f t="shared" si="11"/>
        <v>0.17064000000000001</v>
      </c>
      <c r="Q150" s="139">
        <v>0</v>
      </c>
      <c r="R150" s="139">
        <f t="shared" si="12"/>
        <v>0</v>
      </c>
      <c r="S150" s="139">
        <v>0</v>
      </c>
      <c r="T150" s="140">
        <f t="shared" si="13"/>
        <v>0</v>
      </c>
      <c r="AR150" s="141" t="s">
        <v>119</v>
      </c>
      <c r="AT150" s="141" t="s">
        <v>115</v>
      </c>
      <c r="AU150" s="141" t="s">
        <v>120</v>
      </c>
      <c r="AY150" s="13" t="s">
        <v>113</v>
      </c>
      <c r="BE150" s="142">
        <f t="shared" si="14"/>
        <v>0</v>
      </c>
      <c r="BF150" s="142">
        <f t="shared" si="15"/>
        <v>0</v>
      </c>
      <c r="BG150" s="142">
        <f t="shared" si="16"/>
        <v>0</v>
      </c>
      <c r="BH150" s="142">
        <f t="shared" si="17"/>
        <v>0</v>
      </c>
      <c r="BI150" s="142">
        <f t="shared" si="18"/>
        <v>0</v>
      </c>
      <c r="BJ150" s="13" t="s">
        <v>120</v>
      </c>
      <c r="BK150" s="143">
        <f t="shared" si="19"/>
        <v>0</v>
      </c>
      <c r="BL150" s="13" t="s">
        <v>119</v>
      </c>
      <c r="BM150" s="141" t="s">
        <v>193</v>
      </c>
    </row>
    <row r="151" spans="2:65" s="1" customFormat="1" ht="37.950000000000003" customHeight="1">
      <c r="B151" s="131"/>
      <c r="C151" s="132" t="s">
        <v>194</v>
      </c>
      <c r="D151" s="132" t="s">
        <v>115</v>
      </c>
      <c r="E151" s="133" t="s">
        <v>195</v>
      </c>
      <c r="F151" s="134" t="s">
        <v>196</v>
      </c>
      <c r="G151" s="135" t="s">
        <v>153</v>
      </c>
      <c r="H151" s="136">
        <v>6.8000000000000005E-2</v>
      </c>
      <c r="I151" s="136">
        <v>0</v>
      </c>
      <c r="J151" s="136">
        <f t="shared" si="10"/>
        <v>0</v>
      </c>
      <c r="K151" s="137"/>
      <c r="L151" s="25"/>
      <c r="M151" s="138" t="s">
        <v>1</v>
      </c>
      <c r="N151" s="108" t="s">
        <v>37</v>
      </c>
      <c r="O151" s="139">
        <v>35.758580000000002</v>
      </c>
      <c r="P151" s="139">
        <f t="shared" si="11"/>
        <v>2.4315834400000003</v>
      </c>
      <c r="Q151" s="139">
        <v>1.0162899999999999</v>
      </c>
      <c r="R151" s="139">
        <f t="shared" si="12"/>
        <v>6.9107719999999997E-2</v>
      </c>
      <c r="S151" s="139">
        <v>0</v>
      </c>
      <c r="T151" s="140">
        <f t="shared" si="13"/>
        <v>0</v>
      </c>
      <c r="AR151" s="141" t="s">
        <v>119</v>
      </c>
      <c r="AT151" s="141" t="s">
        <v>115</v>
      </c>
      <c r="AU151" s="141" t="s">
        <v>120</v>
      </c>
      <c r="AY151" s="13" t="s">
        <v>113</v>
      </c>
      <c r="BE151" s="142">
        <f t="shared" si="14"/>
        <v>0</v>
      </c>
      <c r="BF151" s="142">
        <f t="shared" si="15"/>
        <v>0</v>
      </c>
      <c r="BG151" s="142">
        <f t="shared" si="16"/>
        <v>0</v>
      </c>
      <c r="BH151" s="142">
        <f t="shared" si="17"/>
        <v>0</v>
      </c>
      <c r="BI151" s="142">
        <f t="shared" si="18"/>
        <v>0</v>
      </c>
      <c r="BJ151" s="13" t="s">
        <v>120</v>
      </c>
      <c r="BK151" s="143">
        <f t="shared" si="19"/>
        <v>0</v>
      </c>
      <c r="BL151" s="13" t="s">
        <v>119</v>
      </c>
      <c r="BM151" s="141" t="s">
        <v>197</v>
      </c>
    </row>
    <row r="152" spans="2:65" s="11" customFormat="1" ht="22.95" customHeight="1">
      <c r="B152" s="120"/>
      <c r="D152" s="121" t="s">
        <v>70</v>
      </c>
      <c r="E152" s="129" t="s">
        <v>136</v>
      </c>
      <c r="F152" s="129" t="s">
        <v>198</v>
      </c>
      <c r="J152" s="130">
        <f>BK152</f>
        <v>0</v>
      </c>
      <c r="L152" s="120"/>
      <c r="M152" s="124"/>
      <c r="P152" s="125">
        <f>SUM(P153:P154)</f>
        <v>119.73616</v>
      </c>
      <c r="R152" s="125">
        <f>SUM(R153:R154)</f>
        <v>138.95128</v>
      </c>
      <c r="T152" s="126">
        <f>SUM(T153:T154)</f>
        <v>0</v>
      </c>
      <c r="AR152" s="121" t="s">
        <v>76</v>
      </c>
      <c r="AT152" s="127" t="s">
        <v>70</v>
      </c>
      <c r="AU152" s="127" t="s">
        <v>76</v>
      </c>
      <c r="AY152" s="121" t="s">
        <v>113</v>
      </c>
      <c r="BK152" s="128">
        <f>SUM(BK153:BK154)</f>
        <v>0</v>
      </c>
    </row>
    <row r="153" spans="2:65" s="1" customFormat="1" ht="24.15" customHeight="1">
      <c r="B153" s="131"/>
      <c r="C153" s="132" t="s">
        <v>7</v>
      </c>
      <c r="D153" s="132" t="s">
        <v>115</v>
      </c>
      <c r="E153" s="133" t="s">
        <v>199</v>
      </c>
      <c r="F153" s="134" t="s">
        <v>200</v>
      </c>
      <c r="G153" s="135" t="s">
        <v>144</v>
      </c>
      <c r="H153" s="136">
        <v>184</v>
      </c>
      <c r="I153" s="136">
        <v>0</v>
      </c>
      <c r="J153" s="136">
        <f>ROUND(I153*H153,3)</f>
        <v>0</v>
      </c>
      <c r="K153" s="137"/>
      <c r="L153" s="25"/>
      <c r="M153" s="138" t="s">
        <v>1</v>
      </c>
      <c r="N153" s="108" t="s">
        <v>37</v>
      </c>
      <c r="O153" s="139">
        <v>0.60399999999999998</v>
      </c>
      <c r="P153" s="139">
        <f>O153*H153</f>
        <v>111.136</v>
      </c>
      <c r="Q153" s="139">
        <v>0.74890000000000001</v>
      </c>
      <c r="R153" s="139">
        <f>Q153*H153</f>
        <v>137.79759999999999</v>
      </c>
      <c r="S153" s="139">
        <v>0</v>
      </c>
      <c r="T153" s="140">
        <f>S153*H153</f>
        <v>0</v>
      </c>
      <c r="AR153" s="141" t="s">
        <v>119</v>
      </c>
      <c r="AT153" s="141" t="s">
        <v>115</v>
      </c>
      <c r="AU153" s="141" t="s">
        <v>120</v>
      </c>
      <c r="AY153" s="13" t="s">
        <v>113</v>
      </c>
      <c r="BE153" s="142">
        <f>IF(N153="základná",J153,0)</f>
        <v>0</v>
      </c>
      <c r="BF153" s="142">
        <f>IF(N153="znížená",J153,0)</f>
        <v>0</v>
      </c>
      <c r="BG153" s="142">
        <f>IF(N153="zákl. prenesená",J153,0)</f>
        <v>0</v>
      </c>
      <c r="BH153" s="142">
        <f>IF(N153="zníž. prenesená",J153,0)</f>
        <v>0</v>
      </c>
      <c r="BI153" s="142">
        <f>IF(N153="nulová",J153,0)</f>
        <v>0</v>
      </c>
      <c r="BJ153" s="13" t="s">
        <v>120</v>
      </c>
      <c r="BK153" s="143">
        <f>ROUND(I153*H153,3)</f>
        <v>0</v>
      </c>
      <c r="BL153" s="13" t="s">
        <v>119</v>
      </c>
      <c r="BM153" s="141" t="s">
        <v>201</v>
      </c>
    </row>
    <row r="154" spans="2:65" s="1" customFormat="1" ht="37.950000000000003" customHeight="1">
      <c r="B154" s="131"/>
      <c r="C154" s="132" t="s">
        <v>202</v>
      </c>
      <c r="D154" s="132" t="s">
        <v>115</v>
      </c>
      <c r="E154" s="133" t="s">
        <v>203</v>
      </c>
      <c r="F154" s="134" t="s">
        <v>204</v>
      </c>
      <c r="G154" s="135" t="s">
        <v>144</v>
      </c>
      <c r="H154" s="136">
        <v>184</v>
      </c>
      <c r="I154" s="136">
        <v>0</v>
      </c>
      <c r="J154" s="136">
        <f>ROUND(I154*H154,3)</f>
        <v>0</v>
      </c>
      <c r="K154" s="137"/>
      <c r="L154" s="25"/>
      <c r="M154" s="138" t="s">
        <v>1</v>
      </c>
      <c r="N154" s="108" t="s">
        <v>37</v>
      </c>
      <c r="O154" s="139">
        <v>4.6739999999999997E-2</v>
      </c>
      <c r="P154" s="139">
        <f>O154*H154</f>
        <v>8.6001599999999989</v>
      </c>
      <c r="Q154" s="139">
        <v>6.2700000000000004E-3</v>
      </c>
      <c r="R154" s="139">
        <f>Q154*H154</f>
        <v>1.15368</v>
      </c>
      <c r="S154" s="139">
        <v>0</v>
      </c>
      <c r="T154" s="140">
        <f>S154*H154</f>
        <v>0</v>
      </c>
      <c r="AR154" s="141" t="s">
        <v>119</v>
      </c>
      <c r="AT154" s="141" t="s">
        <v>115</v>
      </c>
      <c r="AU154" s="141" t="s">
        <v>120</v>
      </c>
      <c r="AY154" s="13" t="s">
        <v>113</v>
      </c>
      <c r="BE154" s="142">
        <f>IF(N154="základná",J154,0)</f>
        <v>0</v>
      </c>
      <c r="BF154" s="142">
        <f>IF(N154="znížená",J154,0)</f>
        <v>0</v>
      </c>
      <c r="BG154" s="142">
        <f>IF(N154="zákl. prenesená",J154,0)</f>
        <v>0</v>
      </c>
      <c r="BH154" s="142">
        <f>IF(N154="zníž. prenesená",J154,0)</f>
        <v>0</v>
      </c>
      <c r="BI154" s="142">
        <f>IF(N154="nulová",J154,0)</f>
        <v>0</v>
      </c>
      <c r="BJ154" s="13" t="s">
        <v>120</v>
      </c>
      <c r="BK154" s="143">
        <f>ROUND(I154*H154,3)</f>
        <v>0</v>
      </c>
      <c r="BL154" s="13" t="s">
        <v>119</v>
      </c>
      <c r="BM154" s="141" t="s">
        <v>205</v>
      </c>
    </row>
    <row r="155" spans="2:65" s="11" customFormat="1" ht="22.95" customHeight="1">
      <c r="B155" s="120"/>
      <c r="D155" s="121" t="s">
        <v>70</v>
      </c>
      <c r="E155" s="129" t="s">
        <v>155</v>
      </c>
      <c r="F155" s="129" t="s">
        <v>206</v>
      </c>
      <c r="J155" s="130">
        <f>BK155</f>
        <v>0</v>
      </c>
      <c r="L155" s="120"/>
      <c r="M155" s="124"/>
      <c r="P155" s="125">
        <f>SUM(P156:P162)</f>
        <v>285.64101200000005</v>
      </c>
      <c r="R155" s="125">
        <f>SUM(R156:R162)</f>
        <v>4.5422999999999998E-2</v>
      </c>
      <c r="T155" s="126">
        <f>SUM(T156:T162)</f>
        <v>86.47999999999999</v>
      </c>
      <c r="AR155" s="121" t="s">
        <v>76</v>
      </c>
      <c r="AT155" s="127" t="s">
        <v>70</v>
      </c>
      <c r="AU155" s="127" t="s">
        <v>76</v>
      </c>
      <c r="AY155" s="121" t="s">
        <v>113</v>
      </c>
      <c r="BK155" s="128">
        <f>SUM(BK156:BK162)</f>
        <v>0</v>
      </c>
    </row>
    <row r="156" spans="2:65" s="1" customFormat="1" ht="24.15" customHeight="1">
      <c r="B156" s="131"/>
      <c r="C156" s="132" t="s">
        <v>207</v>
      </c>
      <c r="D156" s="132" t="s">
        <v>115</v>
      </c>
      <c r="E156" s="133" t="s">
        <v>208</v>
      </c>
      <c r="F156" s="134" t="s">
        <v>209</v>
      </c>
      <c r="G156" s="135" t="s">
        <v>144</v>
      </c>
      <c r="H156" s="136">
        <v>7.35</v>
      </c>
      <c r="I156" s="136">
        <v>0</v>
      </c>
      <c r="J156" s="136">
        <f t="shared" ref="J156:J162" si="20">ROUND(I156*H156,3)</f>
        <v>0</v>
      </c>
      <c r="K156" s="137"/>
      <c r="L156" s="25"/>
      <c r="M156" s="138" t="s">
        <v>1</v>
      </c>
      <c r="N156" s="108" t="s">
        <v>37</v>
      </c>
      <c r="O156" s="139">
        <v>0.252</v>
      </c>
      <c r="P156" s="139">
        <f t="shared" ref="P156:P162" si="21">O156*H156</f>
        <v>1.8521999999999998</v>
      </c>
      <c r="Q156" s="139">
        <v>6.1799999999999997E-3</v>
      </c>
      <c r="R156" s="139">
        <f t="shared" ref="R156:R162" si="22">Q156*H156</f>
        <v>4.5422999999999998E-2</v>
      </c>
      <c r="S156" s="139">
        <v>0</v>
      </c>
      <c r="T156" s="140">
        <f t="shared" ref="T156:T162" si="23">S156*H156</f>
        <v>0</v>
      </c>
      <c r="AR156" s="141" t="s">
        <v>119</v>
      </c>
      <c r="AT156" s="141" t="s">
        <v>115</v>
      </c>
      <c r="AU156" s="141" t="s">
        <v>120</v>
      </c>
      <c r="AY156" s="13" t="s">
        <v>113</v>
      </c>
      <c r="BE156" s="142">
        <f t="shared" ref="BE156:BE162" si="24">IF(N156="základná",J156,0)</f>
        <v>0</v>
      </c>
      <c r="BF156" s="142">
        <f t="shared" ref="BF156:BF162" si="25">IF(N156="znížená",J156,0)</f>
        <v>0</v>
      </c>
      <c r="BG156" s="142">
        <f t="shared" ref="BG156:BG162" si="26">IF(N156="zákl. prenesená",J156,0)</f>
        <v>0</v>
      </c>
      <c r="BH156" s="142">
        <f t="shared" ref="BH156:BH162" si="27">IF(N156="zníž. prenesená",J156,0)</f>
        <v>0</v>
      </c>
      <c r="BI156" s="142">
        <f t="shared" ref="BI156:BI162" si="28">IF(N156="nulová",J156,0)</f>
        <v>0</v>
      </c>
      <c r="BJ156" s="13" t="s">
        <v>120</v>
      </c>
      <c r="BK156" s="143">
        <f t="shared" ref="BK156:BK162" si="29">ROUND(I156*H156,3)</f>
        <v>0</v>
      </c>
      <c r="BL156" s="13" t="s">
        <v>119</v>
      </c>
      <c r="BM156" s="141" t="s">
        <v>210</v>
      </c>
    </row>
    <row r="157" spans="2:65" s="1" customFormat="1" ht="24.15" customHeight="1">
      <c r="B157" s="131"/>
      <c r="C157" s="132" t="s">
        <v>211</v>
      </c>
      <c r="D157" s="132" t="s">
        <v>115</v>
      </c>
      <c r="E157" s="133" t="s">
        <v>212</v>
      </c>
      <c r="F157" s="134" t="s">
        <v>213</v>
      </c>
      <c r="G157" s="135" t="s">
        <v>130</v>
      </c>
      <c r="H157" s="136">
        <v>27.6</v>
      </c>
      <c r="I157" s="136">
        <v>0</v>
      </c>
      <c r="J157" s="136">
        <f t="shared" si="20"/>
        <v>0</v>
      </c>
      <c r="K157" s="137"/>
      <c r="L157" s="25"/>
      <c r="M157" s="138" t="s">
        <v>1</v>
      </c>
      <c r="N157" s="108" t="s">
        <v>37</v>
      </c>
      <c r="O157" s="139">
        <v>5.7830000000000004</v>
      </c>
      <c r="P157" s="139">
        <f t="shared" si="21"/>
        <v>159.61080000000001</v>
      </c>
      <c r="Q157" s="139">
        <v>0</v>
      </c>
      <c r="R157" s="139">
        <f t="shared" si="22"/>
        <v>0</v>
      </c>
      <c r="S157" s="139">
        <v>2.4</v>
      </c>
      <c r="T157" s="140">
        <f t="shared" si="23"/>
        <v>66.239999999999995</v>
      </c>
      <c r="AR157" s="141" t="s">
        <v>119</v>
      </c>
      <c r="AT157" s="141" t="s">
        <v>115</v>
      </c>
      <c r="AU157" s="141" t="s">
        <v>120</v>
      </c>
      <c r="AY157" s="13" t="s">
        <v>113</v>
      </c>
      <c r="BE157" s="142">
        <f t="shared" si="24"/>
        <v>0</v>
      </c>
      <c r="BF157" s="142">
        <f t="shared" si="25"/>
        <v>0</v>
      </c>
      <c r="BG157" s="142">
        <f t="shared" si="26"/>
        <v>0</v>
      </c>
      <c r="BH157" s="142">
        <f t="shared" si="27"/>
        <v>0</v>
      </c>
      <c r="BI157" s="142">
        <f t="shared" si="28"/>
        <v>0</v>
      </c>
      <c r="BJ157" s="13" t="s">
        <v>120</v>
      </c>
      <c r="BK157" s="143">
        <f t="shared" si="29"/>
        <v>0</v>
      </c>
      <c r="BL157" s="13" t="s">
        <v>119</v>
      </c>
      <c r="BM157" s="141" t="s">
        <v>214</v>
      </c>
    </row>
    <row r="158" spans="2:65" s="1" customFormat="1" ht="37.950000000000003" customHeight="1">
      <c r="B158" s="131"/>
      <c r="C158" s="132" t="s">
        <v>215</v>
      </c>
      <c r="D158" s="132" t="s">
        <v>115</v>
      </c>
      <c r="E158" s="133" t="s">
        <v>216</v>
      </c>
      <c r="F158" s="134" t="s">
        <v>217</v>
      </c>
      <c r="G158" s="135" t="s">
        <v>130</v>
      </c>
      <c r="H158" s="136">
        <v>9.1999999999999993</v>
      </c>
      <c r="I158" s="136">
        <v>0</v>
      </c>
      <c r="J158" s="136">
        <f t="shared" si="20"/>
        <v>0</v>
      </c>
      <c r="K158" s="137"/>
      <c r="L158" s="25"/>
      <c r="M158" s="138" t="s">
        <v>1</v>
      </c>
      <c r="N158" s="108" t="s">
        <v>37</v>
      </c>
      <c r="O158" s="139">
        <v>6.6262100000000004</v>
      </c>
      <c r="P158" s="139">
        <f t="shared" si="21"/>
        <v>60.961131999999999</v>
      </c>
      <c r="Q158" s="139">
        <v>0</v>
      </c>
      <c r="R158" s="139">
        <f t="shared" si="22"/>
        <v>0</v>
      </c>
      <c r="S158" s="139">
        <v>2.2000000000000002</v>
      </c>
      <c r="T158" s="140">
        <f t="shared" si="23"/>
        <v>20.239999999999998</v>
      </c>
      <c r="AR158" s="141" t="s">
        <v>119</v>
      </c>
      <c r="AT158" s="141" t="s">
        <v>115</v>
      </c>
      <c r="AU158" s="141" t="s">
        <v>120</v>
      </c>
      <c r="AY158" s="13" t="s">
        <v>113</v>
      </c>
      <c r="BE158" s="142">
        <f t="shared" si="24"/>
        <v>0</v>
      </c>
      <c r="BF158" s="142">
        <f t="shared" si="25"/>
        <v>0</v>
      </c>
      <c r="BG158" s="142">
        <f t="shared" si="26"/>
        <v>0</v>
      </c>
      <c r="BH158" s="142">
        <f t="shared" si="27"/>
        <v>0</v>
      </c>
      <c r="BI158" s="142">
        <f t="shared" si="28"/>
        <v>0</v>
      </c>
      <c r="BJ158" s="13" t="s">
        <v>120</v>
      </c>
      <c r="BK158" s="143">
        <f t="shared" si="29"/>
        <v>0</v>
      </c>
      <c r="BL158" s="13" t="s">
        <v>119</v>
      </c>
      <c r="BM158" s="141" t="s">
        <v>218</v>
      </c>
    </row>
    <row r="159" spans="2:65" s="1" customFormat="1" ht="21.75" customHeight="1">
      <c r="B159" s="131"/>
      <c r="C159" s="132" t="s">
        <v>219</v>
      </c>
      <c r="D159" s="132" t="s">
        <v>115</v>
      </c>
      <c r="E159" s="133" t="s">
        <v>220</v>
      </c>
      <c r="F159" s="134" t="s">
        <v>221</v>
      </c>
      <c r="G159" s="135" t="s">
        <v>153</v>
      </c>
      <c r="H159" s="136">
        <v>86.48</v>
      </c>
      <c r="I159" s="136">
        <v>0</v>
      </c>
      <c r="J159" s="136">
        <f t="shared" si="20"/>
        <v>0</v>
      </c>
      <c r="K159" s="137"/>
      <c r="L159" s="25"/>
      <c r="M159" s="138" t="s">
        <v>1</v>
      </c>
      <c r="N159" s="108" t="s">
        <v>37</v>
      </c>
      <c r="O159" s="139">
        <v>0.59799999999999998</v>
      </c>
      <c r="P159" s="139">
        <f t="shared" si="21"/>
        <v>51.715040000000002</v>
      </c>
      <c r="Q159" s="139">
        <v>0</v>
      </c>
      <c r="R159" s="139">
        <f t="shared" si="22"/>
        <v>0</v>
      </c>
      <c r="S159" s="139">
        <v>0</v>
      </c>
      <c r="T159" s="140">
        <f t="shared" si="23"/>
        <v>0</v>
      </c>
      <c r="AR159" s="141" t="s">
        <v>119</v>
      </c>
      <c r="AT159" s="141" t="s">
        <v>115</v>
      </c>
      <c r="AU159" s="141" t="s">
        <v>120</v>
      </c>
      <c r="AY159" s="13" t="s">
        <v>113</v>
      </c>
      <c r="BE159" s="142">
        <f t="shared" si="24"/>
        <v>0</v>
      </c>
      <c r="BF159" s="142">
        <f t="shared" si="25"/>
        <v>0</v>
      </c>
      <c r="BG159" s="142">
        <f t="shared" si="26"/>
        <v>0</v>
      </c>
      <c r="BH159" s="142">
        <f t="shared" si="27"/>
        <v>0</v>
      </c>
      <c r="BI159" s="142">
        <f t="shared" si="28"/>
        <v>0</v>
      </c>
      <c r="BJ159" s="13" t="s">
        <v>120</v>
      </c>
      <c r="BK159" s="143">
        <f t="shared" si="29"/>
        <v>0</v>
      </c>
      <c r="BL159" s="13" t="s">
        <v>119</v>
      </c>
      <c r="BM159" s="141" t="s">
        <v>222</v>
      </c>
    </row>
    <row r="160" spans="2:65" s="1" customFormat="1" ht="24.15" customHeight="1">
      <c r="B160" s="131"/>
      <c r="C160" s="132" t="s">
        <v>223</v>
      </c>
      <c r="D160" s="132" t="s">
        <v>115</v>
      </c>
      <c r="E160" s="133" t="s">
        <v>224</v>
      </c>
      <c r="F160" s="134" t="s">
        <v>225</v>
      </c>
      <c r="G160" s="135" t="s">
        <v>153</v>
      </c>
      <c r="H160" s="136">
        <v>1643.12</v>
      </c>
      <c r="I160" s="136">
        <v>0</v>
      </c>
      <c r="J160" s="136">
        <f t="shared" si="20"/>
        <v>0</v>
      </c>
      <c r="K160" s="137"/>
      <c r="L160" s="25"/>
      <c r="M160" s="138" t="s">
        <v>1</v>
      </c>
      <c r="N160" s="108" t="s">
        <v>37</v>
      </c>
      <c r="O160" s="139">
        <v>7.0000000000000001E-3</v>
      </c>
      <c r="P160" s="139">
        <f t="shared" si="21"/>
        <v>11.50184</v>
      </c>
      <c r="Q160" s="139">
        <v>0</v>
      </c>
      <c r="R160" s="139">
        <f t="shared" si="22"/>
        <v>0</v>
      </c>
      <c r="S160" s="139">
        <v>0</v>
      </c>
      <c r="T160" s="140">
        <f t="shared" si="23"/>
        <v>0</v>
      </c>
      <c r="AR160" s="141" t="s">
        <v>119</v>
      </c>
      <c r="AT160" s="141" t="s">
        <v>115</v>
      </c>
      <c r="AU160" s="141" t="s">
        <v>120</v>
      </c>
      <c r="AY160" s="13" t="s">
        <v>113</v>
      </c>
      <c r="BE160" s="142">
        <f t="shared" si="24"/>
        <v>0</v>
      </c>
      <c r="BF160" s="142">
        <f t="shared" si="25"/>
        <v>0</v>
      </c>
      <c r="BG160" s="142">
        <f t="shared" si="26"/>
        <v>0</v>
      </c>
      <c r="BH160" s="142">
        <f t="shared" si="27"/>
        <v>0</v>
      </c>
      <c r="BI160" s="142">
        <f t="shared" si="28"/>
        <v>0</v>
      </c>
      <c r="BJ160" s="13" t="s">
        <v>120</v>
      </c>
      <c r="BK160" s="143">
        <f t="shared" si="29"/>
        <v>0</v>
      </c>
      <c r="BL160" s="13" t="s">
        <v>119</v>
      </c>
      <c r="BM160" s="141" t="s">
        <v>226</v>
      </c>
    </row>
    <row r="161" spans="2:65" s="1" customFormat="1" ht="24.15" customHeight="1">
      <c r="B161" s="131"/>
      <c r="C161" s="132" t="s">
        <v>227</v>
      </c>
      <c r="D161" s="132" t="s">
        <v>115</v>
      </c>
      <c r="E161" s="133" t="s">
        <v>228</v>
      </c>
      <c r="F161" s="134" t="s">
        <v>229</v>
      </c>
      <c r="G161" s="135" t="s">
        <v>153</v>
      </c>
      <c r="H161" s="136">
        <v>66.239999999999995</v>
      </c>
      <c r="I161" s="136">
        <v>0</v>
      </c>
      <c r="J161" s="136">
        <f t="shared" si="20"/>
        <v>0</v>
      </c>
      <c r="K161" s="137"/>
      <c r="L161" s="25"/>
      <c r="M161" s="138" t="s">
        <v>1</v>
      </c>
      <c r="N161" s="108" t="s">
        <v>37</v>
      </c>
      <c r="O161" s="139">
        <v>0</v>
      </c>
      <c r="P161" s="139">
        <f t="shared" si="21"/>
        <v>0</v>
      </c>
      <c r="Q161" s="139">
        <v>0</v>
      </c>
      <c r="R161" s="139">
        <f t="shared" si="22"/>
        <v>0</v>
      </c>
      <c r="S161" s="139">
        <v>0</v>
      </c>
      <c r="T161" s="140">
        <f t="shared" si="23"/>
        <v>0</v>
      </c>
      <c r="AR161" s="141" t="s">
        <v>119</v>
      </c>
      <c r="AT161" s="141" t="s">
        <v>115</v>
      </c>
      <c r="AU161" s="141" t="s">
        <v>120</v>
      </c>
      <c r="AY161" s="13" t="s">
        <v>113</v>
      </c>
      <c r="BE161" s="142">
        <f t="shared" si="24"/>
        <v>0</v>
      </c>
      <c r="BF161" s="142">
        <f t="shared" si="25"/>
        <v>0</v>
      </c>
      <c r="BG161" s="142">
        <f t="shared" si="26"/>
        <v>0</v>
      </c>
      <c r="BH161" s="142">
        <f t="shared" si="27"/>
        <v>0</v>
      </c>
      <c r="BI161" s="142">
        <f t="shared" si="28"/>
        <v>0</v>
      </c>
      <c r="BJ161" s="13" t="s">
        <v>120</v>
      </c>
      <c r="BK161" s="143">
        <f t="shared" si="29"/>
        <v>0</v>
      </c>
      <c r="BL161" s="13" t="s">
        <v>119</v>
      </c>
      <c r="BM161" s="141" t="s">
        <v>230</v>
      </c>
    </row>
    <row r="162" spans="2:65" s="1" customFormat="1" ht="24.15" customHeight="1">
      <c r="B162" s="131"/>
      <c r="C162" s="132" t="s">
        <v>231</v>
      </c>
      <c r="D162" s="132" t="s">
        <v>115</v>
      </c>
      <c r="E162" s="133" t="s">
        <v>232</v>
      </c>
      <c r="F162" s="134" t="s">
        <v>233</v>
      </c>
      <c r="G162" s="135" t="s">
        <v>153</v>
      </c>
      <c r="H162" s="136">
        <v>20.239999999999998</v>
      </c>
      <c r="I162" s="136">
        <v>0</v>
      </c>
      <c r="J162" s="136">
        <f t="shared" si="20"/>
        <v>0</v>
      </c>
      <c r="K162" s="137"/>
      <c r="L162" s="25"/>
      <c r="M162" s="138" t="s">
        <v>1</v>
      </c>
      <c r="N162" s="108" t="s">
        <v>37</v>
      </c>
      <c r="O162" s="139">
        <v>0</v>
      </c>
      <c r="P162" s="139">
        <f t="shared" si="21"/>
        <v>0</v>
      </c>
      <c r="Q162" s="139">
        <v>0</v>
      </c>
      <c r="R162" s="139">
        <f t="shared" si="22"/>
        <v>0</v>
      </c>
      <c r="S162" s="139">
        <v>0</v>
      </c>
      <c r="T162" s="140">
        <f t="shared" si="23"/>
        <v>0</v>
      </c>
      <c r="AR162" s="141" t="s">
        <v>119</v>
      </c>
      <c r="AT162" s="141" t="s">
        <v>115</v>
      </c>
      <c r="AU162" s="141" t="s">
        <v>120</v>
      </c>
      <c r="AY162" s="13" t="s">
        <v>113</v>
      </c>
      <c r="BE162" s="142">
        <f t="shared" si="24"/>
        <v>0</v>
      </c>
      <c r="BF162" s="142">
        <f t="shared" si="25"/>
        <v>0</v>
      </c>
      <c r="BG162" s="142">
        <f t="shared" si="26"/>
        <v>0</v>
      </c>
      <c r="BH162" s="142">
        <f t="shared" si="27"/>
        <v>0</v>
      </c>
      <c r="BI162" s="142">
        <f t="shared" si="28"/>
        <v>0</v>
      </c>
      <c r="BJ162" s="13" t="s">
        <v>120</v>
      </c>
      <c r="BK162" s="143">
        <f t="shared" si="29"/>
        <v>0</v>
      </c>
      <c r="BL162" s="13" t="s">
        <v>119</v>
      </c>
      <c r="BM162" s="141" t="s">
        <v>234</v>
      </c>
    </row>
    <row r="163" spans="2:65" s="11" customFormat="1" ht="22.95" customHeight="1">
      <c r="B163" s="120"/>
      <c r="D163" s="121" t="s">
        <v>70</v>
      </c>
      <c r="E163" s="129" t="s">
        <v>235</v>
      </c>
      <c r="F163" s="129" t="s">
        <v>236</v>
      </c>
      <c r="J163" s="130">
        <f>BK163</f>
        <v>0</v>
      </c>
      <c r="L163" s="120"/>
      <c r="M163" s="124"/>
      <c r="P163" s="125">
        <f>P164</f>
        <v>37.655459999999998</v>
      </c>
      <c r="R163" s="125">
        <f>R164</f>
        <v>0</v>
      </c>
      <c r="T163" s="126">
        <f>T164</f>
        <v>0</v>
      </c>
      <c r="AR163" s="121" t="s">
        <v>76</v>
      </c>
      <c r="AT163" s="127" t="s">
        <v>70</v>
      </c>
      <c r="AU163" s="127" t="s">
        <v>76</v>
      </c>
      <c r="AY163" s="121" t="s">
        <v>113</v>
      </c>
      <c r="BK163" s="128">
        <f>BK164</f>
        <v>0</v>
      </c>
    </row>
    <row r="164" spans="2:65" s="1" customFormat="1" ht="33" customHeight="1">
      <c r="B164" s="131"/>
      <c r="C164" s="132" t="s">
        <v>237</v>
      </c>
      <c r="D164" s="132" t="s">
        <v>115</v>
      </c>
      <c r="E164" s="133" t="s">
        <v>238</v>
      </c>
      <c r="F164" s="134" t="s">
        <v>239</v>
      </c>
      <c r="G164" s="135" t="s">
        <v>153</v>
      </c>
      <c r="H164" s="136">
        <v>1255.182</v>
      </c>
      <c r="I164" s="136">
        <v>0</v>
      </c>
      <c r="J164" s="136">
        <f>ROUND(I164*H164,3)</f>
        <v>0</v>
      </c>
      <c r="K164" s="137"/>
      <c r="L164" s="25"/>
      <c r="M164" s="138" t="s">
        <v>1</v>
      </c>
      <c r="N164" s="108" t="s">
        <v>37</v>
      </c>
      <c r="O164" s="139">
        <v>0.03</v>
      </c>
      <c r="P164" s="139">
        <f>O164*H164</f>
        <v>37.655459999999998</v>
      </c>
      <c r="Q164" s="139">
        <v>0</v>
      </c>
      <c r="R164" s="139">
        <f>Q164*H164</f>
        <v>0</v>
      </c>
      <c r="S164" s="139">
        <v>0</v>
      </c>
      <c r="T164" s="140">
        <f>S164*H164</f>
        <v>0</v>
      </c>
      <c r="AR164" s="141" t="s">
        <v>119</v>
      </c>
      <c r="AT164" s="141" t="s">
        <v>115</v>
      </c>
      <c r="AU164" s="141" t="s">
        <v>120</v>
      </c>
      <c r="AY164" s="13" t="s">
        <v>113</v>
      </c>
      <c r="BE164" s="142">
        <f>IF(N164="základná",J164,0)</f>
        <v>0</v>
      </c>
      <c r="BF164" s="142">
        <f>IF(N164="znížená",J164,0)</f>
        <v>0</v>
      </c>
      <c r="BG164" s="142">
        <f>IF(N164="zákl. prenesená",J164,0)</f>
        <v>0</v>
      </c>
      <c r="BH164" s="142">
        <f>IF(N164="zníž. prenesená",J164,0)</f>
        <v>0</v>
      </c>
      <c r="BI164" s="142">
        <f>IF(N164="nulová",J164,0)</f>
        <v>0</v>
      </c>
      <c r="BJ164" s="13" t="s">
        <v>120</v>
      </c>
      <c r="BK164" s="143">
        <f>ROUND(I164*H164,3)</f>
        <v>0</v>
      </c>
      <c r="BL164" s="13" t="s">
        <v>119</v>
      </c>
      <c r="BM164" s="141" t="s">
        <v>240</v>
      </c>
    </row>
    <row r="165" spans="2:65" s="11" customFormat="1" ht="25.95" customHeight="1">
      <c r="B165" s="120"/>
      <c r="D165" s="121" t="s">
        <v>70</v>
      </c>
      <c r="E165" s="122" t="s">
        <v>241</v>
      </c>
      <c r="F165" s="122" t="s">
        <v>242</v>
      </c>
      <c r="J165" s="123">
        <f>BK165</f>
        <v>0</v>
      </c>
      <c r="L165" s="120"/>
      <c r="M165" s="124"/>
      <c r="P165" s="125">
        <f>P166+P170</f>
        <v>39.901450000000004</v>
      </c>
      <c r="R165" s="125">
        <f>R166+R170</f>
        <v>4.5795000000000002E-2</v>
      </c>
      <c r="T165" s="126">
        <f>T166+T170</f>
        <v>0</v>
      </c>
      <c r="AR165" s="121" t="s">
        <v>120</v>
      </c>
      <c r="AT165" s="127" t="s">
        <v>70</v>
      </c>
      <c r="AU165" s="127" t="s">
        <v>71</v>
      </c>
      <c r="AY165" s="121" t="s">
        <v>113</v>
      </c>
      <c r="BK165" s="128">
        <f>BK166+BK170</f>
        <v>0</v>
      </c>
    </row>
    <row r="166" spans="2:65" s="11" customFormat="1" ht="22.95" customHeight="1">
      <c r="B166" s="120"/>
      <c r="D166" s="121" t="s">
        <v>70</v>
      </c>
      <c r="E166" s="129" t="s">
        <v>243</v>
      </c>
      <c r="F166" s="129" t="s">
        <v>244</v>
      </c>
      <c r="J166" s="130">
        <f>BK166</f>
        <v>0</v>
      </c>
      <c r="L166" s="120"/>
      <c r="M166" s="124"/>
      <c r="P166" s="125">
        <f>SUM(P167:P169)</f>
        <v>1.58395</v>
      </c>
      <c r="R166" s="125">
        <f>SUM(R167:R169)</f>
        <v>8.2950000000000003E-3</v>
      </c>
      <c r="T166" s="126">
        <f>SUM(T167:T169)</f>
        <v>0</v>
      </c>
      <c r="AR166" s="121" t="s">
        <v>120</v>
      </c>
      <c r="AT166" s="127" t="s">
        <v>70</v>
      </c>
      <c r="AU166" s="127" t="s">
        <v>76</v>
      </c>
      <c r="AY166" s="121" t="s">
        <v>113</v>
      </c>
      <c r="BK166" s="128">
        <f>SUM(BK167:BK169)</f>
        <v>0</v>
      </c>
    </row>
    <row r="167" spans="2:65" s="1" customFormat="1" ht="24.15" customHeight="1">
      <c r="B167" s="131"/>
      <c r="C167" s="132" t="s">
        <v>245</v>
      </c>
      <c r="D167" s="132" t="s">
        <v>115</v>
      </c>
      <c r="E167" s="133" t="s">
        <v>246</v>
      </c>
      <c r="F167" s="134" t="s">
        <v>247</v>
      </c>
      <c r="G167" s="135" t="s">
        <v>124</v>
      </c>
      <c r="H167" s="136">
        <v>39.5</v>
      </c>
      <c r="I167" s="136">
        <v>0</v>
      </c>
      <c r="J167" s="136">
        <f>ROUND(I167*H167,3)</f>
        <v>0</v>
      </c>
      <c r="K167" s="137"/>
      <c r="L167" s="25"/>
      <c r="M167" s="138" t="s">
        <v>1</v>
      </c>
      <c r="N167" s="108" t="s">
        <v>37</v>
      </c>
      <c r="O167" s="139">
        <v>4.0099999999999997E-2</v>
      </c>
      <c r="P167" s="139">
        <f>O167*H167</f>
        <v>1.58395</v>
      </c>
      <c r="Q167" s="139">
        <v>2.1000000000000001E-4</v>
      </c>
      <c r="R167" s="139">
        <f>Q167*H167</f>
        <v>8.2950000000000003E-3</v>
      </c>
      <c r="S167" s="139">
        <v>0</v>
      </c>
      <c r="T167" s="140">
        <f>S167*H167</f>
        <v>0</v>
      </c>
      <c r="AR167" s="141" t="s">
        <v>182</v>
      </c>
      <c r="AT167" s="141" t="s">
        <v>115</v>
      </c>
      <c r="AU167" s="141" t="s">
        <v>120</v>
      </c>
      <c r="AY167" s="13" t="s">
        <v>113</v>
      </c>
      <c r="BE167" s="142">
        <f>IF(N167="základná",J167,0)</f>
        <v>0</v>
      </c>
      <c r="BF167" s="142">
        <f>IF(N167="znížená",J167,0)</f>
        <v>0</v>
      </c>
      <c r="BG167" s="142">
        <f>IF(N167="zákl. prenesená",J167,0)</f>
        <v>0</v>
      </c>
      <c r="BH167" s="142">
        <f>IF(N167="zníž. prenesená",J167,0)</f>
        <v>0</v>
      </c>
      <c r="BI167" s="142">
        <f>IF(N167="nulová",J167,0)</f>
        <v>0</v>
      </c>
      <c r="BJ167" s="13" t="s">
        <v>120</v>
      </c>
      <c r="BK167" s="143">
        <f>ROUND(I167*H167,3)</f>
        <v>0</v>
      </c>
      <c r="BL167" s="13" t="s">
        <v>182</v>
      </c>
      <c r="BM167" s="141" t="s">
        <v>248</v>
      </c>
    </row>
    <row r="168" spans="2:65" s="1" customFormat="1" ht="16.5" customHeight="1">
      <c r="B168" s="131"/>
      <c r="C168" s="144" t="s">
        <v>249</v>
      </c>
      <c r="D168" s="144" t="s">
        <v>250</v>
      </c>
      <c r="E168" s="145" t="s">
        <v>251</v>
      </c>
      <c r="F168" s="146" t="s">
        <v>252</v>
      </c>
      <c r="G168" s="147" t="s">
        <v>124</v>
      </c>
      <c r="H168" s="148">
        <v>41.475000000000001</v>
      </c>
      <c r="I168" s="148">
        <v>0</v>
      </c>
      <c r="J168" s="148">
        <f>ROUND(I168*H168,3)</f>
        <v>0</v>
      </c>
      <c r="K168" s="149"/>
      <c r="L168" s="150"/>
      <c r="M168" s="151" t="s">
        <v>1</v>
      </c>
      <c r="N168" s="152" t="s">
        <v>37</v>
      </c>
      <c r="O168" s="139">
        <v>0</v>
      </c>
      <c r="P168" s="139">
        <f>O168*H168</f>
        <v>0</v>
      </c>
      <c r="Q168" s="139">
        <v>0</v>
      </c>
      <c r="R168" s="139">
        <f>Q168*H168</f>
        <v>0</v>
      </c>
      <c r="S168" s="139">
        <v>0</v>
      </c>
      <c r="T168" s="140">
        <f>S168*H168</f>
        <v>0</v>
      </c>
      <c r="AR168" s="141" t="s">
        <v>253</v>
      </c>
      <c r="AT168" s="141" t="s">
        <v>250</v>
      </c>
      <c r="AU168" s="141" t="s">
        <v>120</v>
      </c>
      <c r="AY168" s="13" t="s">
        <v>113</v>
      </c>
      <c r="BE168" s="142">
        <f>IF(N168="základná",J168,0)</f>
        <v>0</v>
      </c>
      <c r="BF168" s="142">
        <f>IF(N168="znížená",J168,0)</f>
        <v>0</v>
      </c>
      <c r="BG168" s="142">
        <f>IF(N168="zákl. prenesená",J168,0)</f>
        <v>0</v>
      </c>
      <c r="BH168" s="142">
        <f>IF(N168="zníž. prenesená",J168,0)</f>
        <v>0</v>
      </c>
      <c r="BI168" s="142">
        <f>IF(N168="nulová",J168,0)</f>
        <v>0</v>
      </c>
      <c r="BJ168" s="13" t="s">
        <v>120</v>
      </c>
      <c r="BK168" s="143">
        <f>ROUND(I168*H168,3)</f>
        <v>0</v>
      </c>
      <c r="BL168" s="13" t="s">
        <v>182</v>
      </c>
      <c r="BM168" s="141" t="s">
        <v>254</v>
      </c>
    </row>
    <row r="169" spans="2:65" s="1" customFormat="1" ht="24.15" customHeight="1">
      <c r="B169" s="131"/>
      <c r="C169" s="132" t="s">
        <v>253</v>
      </c>
      <c r="D169" s="132" t="s">
        <v>115</v>
      </c>
      <c r="E169" s="133" t="s">
        <v>255</v>
      </c>
      <c r="F169" s="134" t="s">
        <v>256</v>
      </c>
      <c r="G169" s="135" t="s">
        <v>257</v>
      </c>
      <c r="H169" s="136">
        <v>5.36</v>
      </c>
      <c r="I169" s="136">
        <v>0</v>
      </c>
      <c r="J169" s="136">
        <f>ROUND(I169*H169,3)</f>
        <v>0</v>
      </c>
      <c r="K169" s="137"/>
      <c r="L169" s="25"/>
      <c r="M169" s="138" t="s">
        <v>1</v>
      </c>
      <c r="N169" s="108" t="s">
        <v>37</v>
      </c>
      <c r="O169" s="139">
        <v>0</v>
      </c>
      <c r="P169" s="139">
        <f>O169*H169</f>
        <v>0</v>
      </c>
      <c r="Q169" s="139">
        <v>0</v>
      </c>
      <c r="R169" s="139">
        <f>Q169*H169</f>
        <v>0</v>
      </c>
      <c r="S169" s="139">
        <v>0</v>
      </c>
      <c r="T169" s="140">
        <f>S169*H169</f>
        <v>0</v>
      </c>
      <c r="AR169" s="141" t="s">
        <v>182</v>
      </c>
      <c r="AT169" s="141" t="s">
        <v>115</v>
      </c>
      <c r="AU169" s="141" t="s">
        <v>120</v>
      </c>
      <c r="AY169" s="13" t="s">
        <v>113</v>
      </c>
      <c r="BE169" s="142">
        <f>IF(N169="základná",J169,0)</f>
        <v>0</v>
      </c>
      <c r="BF169" s="142">
        <f>IF(N169="znížená",J169,0)</f>
        <v>0</v>
      </c>
      <c r="BG169" s="142">
        <f>IF(N169="zákl. prenesená",J169,0)</f>
        <v>0</v>
      </c>
      <c r="BH169" s="142">
        <f>IF(N169="zníž. prenesená",J169,0)</f>
        <v>0</v>
      </c>
      <c r="BI169" s="142">
        <f>IF(N169="nulová",J169,0)</f>
        <v>0</v>
      </c>
      <c r="BJ169" s="13" t="s">
        <v>120</v>
      </c>
      <c r="BK169" s="143">
        <f>ROUND(I169*H169,3)</f>
        <v>0</v>
      </c>
      <c r="BL169" s="13" t="s">
        <v>182</v>
      </c>
      <c r="BM169" s="141" t="s">
        <v>258</v>
      </c>
    </row>
    <row r="170" spans="2:65" s="11" customFormat="1" ht="22.95" customHeight="1">
      <c r="B170" s="120"/>
      <c r="D170" s="121" t="s">
        <v>70</v>
      </c>
      <c r="E170" s="129" t="s">
        <v>259</v>
      </c>
      <c r="F170" s="129" t="s">
        <v>260</v>
      </c>
      <c r="J170" s="130">
        <f>BK170</f>
        <v>0</v>
      </c>
      <c r="L170" s="120"/>
      <c r="M170" s="124"/>
      <c r="P170" s="125">
        <f>SUM(P171:P173)</f>
        <v>38.317500000000003</v>
      </c>
      <c r="R170" s="125">
        <f>SUM(R171:R173)</f>
        <v>3.7499999999999999E-2</v>
      </c>
      <c r="T170" s="126">
        <f>SUM(T171:T173)</f>
        <v>0</v>
      </c>
      <c r="AR170" s="121" t="s">
        <v>120</v>
      </c>
      <c r="AT170" s="127" t="s">
        <v>70</v>
      </c>
      <c r="AU170" s="127" t="s">
        <v>76</v>
      </c>
      <c r="AY170" s="121" t="s">
        <v>113</v>
      </c>
      <c r="BK170" s="128">
        <f>SUM(BK171:BK173)</f>
        <v>0</v>
      </c>
    </row>
    <row r="171" spans="2:65" s="1" customFormat="1" ht="24.15" customHeight="1">
      <c r="B171" s="131"/>
      <c r="C171" s="132" t="s">
        <v>261</v>
      </c>
      <c r="D171" s="132" t="s">
        <v>115</v>
      </c>
      <c r="E171" s="133" t="s">
        <v>262</v>
      </c>
      <c r="F171" s="134" t="s">
        <v>263</v>
      </c>
      <c r="G171" s="135" t="s">
        <v>139</v>
      </c>
      <c r="H171" s="136">
        <v>750</v>
      </c>
      <c r="I171" s="136">
        <v>0</v>
      </c>
      <c r="J171" s="136">
        <f>ROUND(I171*H171,3)</f>
        <v>0</v>
      </c>
      <c r="K171" s="137"/>
      <c r="L171" s="25"/>
      <c r="M171" s="138" t="s">
        <v>1</v>
      </c>
      <c r="N171" s="108" t="s">
        <v>37</v>
      </c>
      <c r="O171" s="139">
        <v>5.1090000000000003E-2</v>
      </c>
      <c r="P171" s="139">
        <f>O171*H171</f>
        <v>38.317500000000003</v>
      </c>
      <c r="Q171" s="139">
        <v>5.0000000000000002E-5</v>
      </c>
      <c r="R171" s="139">
        <f>Q171*H171</f>
        <v>3.7499999999999999E-2</v>
      </c>
      <c r="S171" s="139">
        <v>0</v>
      </c>
      <c r="T171" s="140">
        <f>S171*H171</f>
        <v>0</v>
      </c>
      <c r="AR171" s="141" t="s">
        <v>182</v>
      </c>
      <c r="AT171" s="141" t="s">
        <v>115</v>
      </c>
      <c r="AU171" s="141" t="s">
        <v>120</v>
      </c>
      <c r="AY171" s="13" t="s">
        <v>113</v>
      </c>
      <c r="BE171" s="142">
        <f>IF(N171="základná",J171,0)</f>
        <v>0</v>
      </c>
      <c r="BF171" s="142">
        <f>IF(N171="znížená",J171,0)</f>
        <v>0</v>
      </c>
      <c r="BG171" s="142">
        <f>IF(N171="zákl. prenesená",J171,0)</f>
        <v>0</v>
      </c>
      <c r="BH171" s="142">
        <f>IF(N171="zníž. prenesená",J171,0)</f>
        <v>0</v>
      </c>
      <c r="BI171" s="142">
        <f>IF(N171="nulová",J171,0)</f>
        <v>0</v>
      </c>
      <c r="BJ171" s="13" t="s">
        <v>120</v>
      </c>
      <c r="BK171" s="143">
        <f>ROUND(I171*H171,3)</f>
        <v>0</v>
      </c>
      <c r="BL171" s="13" t="s">
        <v>182</v>
      </c>
      <c r="BM171" s="141" t="s">
        <v>264</v>
      </c>
    </row>
    <row r="172" spans="2:65" s="1" customFormat="1" ht="16.5" customHeight="1">
      <c r="B172" s="131"/>
      <c r="C172" s="144" t="s">
        <v>265</v>
      </c>
      <c r="D172" s="144" t="s">
        <v>250</v>
      </c>
      <c r="E172" s="145" t="s">
        <v>266</v>
      </c>
      <c r="F172" s="146" t="s">
        <v>267</v>
      </c>
      <c r="G172" s="147" t="s">
        <v>139</v>
      </c>
      <c r="H172" s="148">
        <v>750</v>
      </c>
      <c r="I172" s="148">
        <v>0</v>
      </c>
      <c r="J172" s="148">
        <f>ROUND(I172*H172,3)</f>
        <v>0</v>
      </c>
      <c r="K172" s="149"/>
      <c r="L172" s="150"/>
      <c r="M172" s="151" t="s">
        <v>1</v>
      </c>
      <c r="N172" s="152" t="s">
        <v>37</v>
      </c>
      <c r="O172" s="139">
        <v>0</v>
      </c>
      <c r="P172" s="139">
        <f>O172*H172</f>
        <v>0</v>
      </c>
      <c r="Q172" s="139">
        <v>0</v>
      </c>
      <c r="R172" s="139">
        <f>Q172*H172</f>
        <v>0</v>
      </c>
      <c r="S172" s="139">
        <v>0</v>
      </c>
      <c r="T172" s="140">
        <f>S172*H172</f>
        <v>0</v>
      </c>
      <c r="AR172" s="141" t="s">
        <v>253</v>
      </c>
      <c r="AT172" s="141" t="s">
        <v>250</v>
      </c>
      <c r="AU172" s="141" t="s">
        <v>120</v>
      </c>
      <c r="AY172" s="13" t="s">
        <v>113</v>
      </c>
      <c r="BE172" s="142">
        <f>IF(N172="základná",J172,0)</f>
        <v>0</v>
      </c>
      <c r="BF172" s="142">
        <f>IF(N172="znížená",J172,0)</f>
        <v>0</v>
      </c>
      <c r="BG172" s="142">
        <f>IF(N172="zákl. prenesená",J172,0)</f>
        <v>0</v>
      </c>
      <c r="BH172" s="142">
        <f>IF(N172="zníž. prenesená",J172,0)</f>
        <v>0</v>
      </c>
      <c r="BI172" s="142">
        <f>IF(N172="nulová",J172,0)</f>
        <v>0</v>
      </c>
      <c r="BJ172" s="13" t="s">
        <v>120</v>
      </c>
      <c r="BK172" s="143">
        <f>ROUND(I172*H172,3)</f>
        <v>0</v>
      </c>
      <c r="BL172" s="13" t="s">
        <v>182</v>
      </c>
      <c r="BM172" s="141" t="s">
        <v>268</v>
      </c>
    </row>
    <row r="173" spans="2:65" s="1" customFormat="1" ht="24.15" customHeight="1">
      <c r="B173" s="131"/>
      <c r="C173" s="132" t="s">
        <v>269</v>
      </c>
      <c r="D173" s="132" t="s">
        <v>115</v>
      </c>
      <c r="E173" s="133" t="s">
        <v>270</v>
      </c>
      <c r="F173" s="134" t="s">
        <v>271</v>
      </c>
      <c r="G173" s="135" t="s">
        <v>257</v>
      </c>
      <c r="H173" s="136">
        <v>34.950000000000003</v>
      </c>
      <c r="I173" s="136">
        <v>0</v>
      </c>
      <c r="J173" s="136">
        <f>ROUND(I173*H173,3)</f>
        <v>0</v>
      </c>
      <c r="K173" s="137"/>
      <c r="L173" s="25"/>
      <c r="M173" s="153" t="s">
        <v>1</v>
      </c>
      <c r="N173" s="154" t="s">
        <v>37</v>
      </c>
      <c r="O173" s="155">
        <v>0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AR173" s="141" t="s">
        <v>182</v>
      </c>
      <c r="AT173" s="141" t="s">
        <v>115</v>
      </c>
      <c r="AU173" s="141" t="s">
        <v>120</v>
      </c>
      <c r="AY173" s="13" t="s">
        <v>113</v>
      </c>
      <c r="BE173" s="142">
        <f>IF(N173="základná",J173,0)</f>
        <v>0</v>
      </c>
      <c r="BF173" s="142">
        <f>IF(N173="znížená",J173,0)</f>
        <v>0</v>
      </c>
      <c r="BG173" s="142">
        <f>IF(N173="zákl. prenesená",J173,0)</f>
        <v>0</v>
      </c>
      <c r="BH173" s="142">
        <f>IF(N173="zníž. prenesená",J173,0)</f>
        <v>0</v>
      </c>
      <c r="BI173" s="142">
        <f>IF(N173="nulová",J173,0)</f>
        <v>0</v>
      </c>
      <c r="BJ173" s="13" t="s">
        <v>120</v>
      </c>
      <c r="BK173" s="143">
        <f>ROUND(I173*H173,3)</f>
        <v>0</v>
      </c>
      <c r="BL173" s="13" t="s">
        <v>182</v>
      </c>
      <c r="BM173" s="141" t="s">
        <v>272</v>
      </c>
    </row>
    <row r="174" spans="2:65" s="1" customFormat="1" ht="6.9" customHeight="1">
      <c r="B174" s="38"/>
      <c r="C174" s="39"/>
      <c r="D174" s="39"/>
      <c r="E174" s="39"/>
      <c r="F174" s="39"/>
      <c r="G174" s="39"/>
      <c r="H174" s="39"/>
      <c r="I174" s="39"/>
      <c r="J174" s="39"/>
      <c r="K174" s="39"/>
      <c r="L174" s="25"/>
    </row>
  </sheetData>
  <autoFilter ref="C126:K173" xr:uid="{00000000-0009-0000-0000-000001000000}"/>
  <mergeCells count="6">
    <mergeCell ref="E119:H11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bdacc0-3e79-4235-8e6f-6497e7013d5e" xsi:nil="true"/>
    <lcf76f155ced4ddcb4097134ff3c332f xmlns="ac8432ae-bd75-4e87-b3ae-2052e9413f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48FE13DC2D2A429C77ECAB3E9E1BFC" ma:contentTypeVersion="13" ma:contentTypeDescription="Umožňuje vytvoriť nový dokument." ma:contentTypeScope="" ma:versionID="3e5e7431f4e5766d283e833e835cb4d3">
  <xsd:schema xmlns:xsd="http://www.w3.org/2001/XMLSchema" xmlns:xs="http://www.w3.org/2001/XMLSchema" xmlns:p="http://schemas.microsoft.com/office/2006/metadata/properties" xmlns:ns2="ac8432ae-bd75-4e87-b3ae-2052e9413f78" xmlns:ns3="f5bdacc0-3e79-4235-8e6f-6497e7013d5e" targetNamespace="http://schemas.microsoft.com/office/2006/metadata/properties" ma:root="true" ma:fieldsID="5d60a767e19b439c6ed6282552882609" ns2:_="" ns3:_="">
    <xsd:import namespace="ac8432ae-bd75-4e87-b3ae-2052e9413f78"/>
    <xsd:import namespace="f5bdacc0-3e79-4235-8e6f-6497e7013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432ae-bd75-4e87-b3ae-2052e9413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42a9031-2e14-466e-b8f9-65a52637e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dacc0-3e79-4235-8e6f-6497e7013d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9f3534-3a2d-4806-9236-c0ebad87461e}" ma:internalName="TaxCatchAll" ma:showField="CatchAllData" ma:web="f5bdacc0-3e79-4235-8e6f-6497e7013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6A9C7C-AD95-4B2C-A826-E650F52ECEE6}">
  <ds:schemaRefs>
    <ds:schemaRef ds:uri="http://schemas.microsoft.com/office/2006/documentManagement/types"/>
    <ds:schemaRef ds:uri="ac8432ae-bd75-4e87-b3ae-2052e9413f78"/>
    <ds:schemaRef ds:uri="http://schemas.openxmlformats.org/package/2006/metadata/core-properties"/>
    <ds:schemaRef ds:uri="http://purl.org/dc/elements/1.1/"/>
    <ds:schemaRef ds:uri="f5bdacc0-3e79-4235-8e6f-6497e7013d5e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3472E0-78D4-4788-BF7F-66E66C3AE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0B6D0-C3E0-49E3-B979-980F77F73A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21-42 - Podzemný objekt z...</vt:lpstr>
      <vt:lpstr>'21-42 - Podzemný objekt z...'!Názvy_tlače</vt:lpstr>
      <vt:lpstr>'Rekapitulácia stavby'!Názvy_tlače</vt:lpstr>
      <vt:lpstr>'21-42 - Podzemný objekt z...'!Oblasť_tlače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JUDr. Lukáš Bažik</cp:lastModifiedBy>
  <cp:revision/>
  <dcterms:created xsi:type="dcterms:W3CDTF">2021-09-22T09:31:00Z</dcterms:created>
  <dcterms:modified xsi:type="dcterms:W3CDTF">2022-05-16T08:12:47Z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0x0101001548FE13DC2D2A429C77ECAB3E9E1BFC</vt:lpwstr>
  </property>
  <property fmtid="{D5CDD505-2E9C-101B-9397-08002B2CF9AE}" pid="3" name="MediaServiceImageTags">
    <vt:lpwstr/>
  </property>
</Properties>
</file>