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zuzana.noskovicova\NZ_PC\14_VEREJNÉ OBSTARÁVANIE\2022_VEREJNÉ OBSTARÁVANIA\25a_18_05_2022_DNS_Martinský_oprava WC-Realizácia\2_FINAL na VO\"/>
    </mc:Choice>
  </mc:AlternateContent>
  <xr:revisionPtr revIDLastSave="0" documentId="13_ncr:1_{975C8961-218E-42B4-95F6-B834A69A4D37}" xr6:coauthVersionLast="47" xr6:coauthVersionMax="47" xr10:uidLastSave="{00000000-0000-0000-0000-000000000000}"/>
  <bookViews>
    <workbookView xWindow="-120" yWindow="-120" windowWidth="29040" windowHeight="15060" xr2:uid="{00000000-000D-0000-FFFF-FFFF00000000}"/>
  </bookViews>
  <sheets>
    <sheet name="Rekapitulácia stavby" sheetId="1" r:id="rId1"/>
    <sheet name="20220702_b - Časť Búracie..." sheetId="2" r:id="rId2"/>
    <sheet name="20220702_a - Časť Archite..." sheetId="3" r:id="rId3"/>
    <sheet name="20220702_z - Časť Zdravot..." sheetId="4" r:id="rId4"/>
    <sheet name="20220702_v - Časť Vykurov..." sheetId="5" r:id="rId5"/>
    <sheet name="20220702_e - Časť Elektro..." sheetId="6" r:id="rId6"/>
  </sheets>
  <definedNames>
    <definedName name="_xlnm._FilterDatabase" localSheetId="2" hidden="1">'20220702_a - Časť Archite...'!$C$135:$K$480</definedName>
    <definedName name="_xlnm._FilterDatabase" localSheetId="1" hidden="1">'20220702_b - Časť Búracie...'!$C$125:$K$280</definedName>
    <definedName name="_xlnm._FilterDatabase" localSheetId="5" hidden="1">'20220702_e - Časť Elektro...'!$C$118:$K$184</definedName>
    <definedName name="_xlnm._FilterDatabase" localSheetId="4" hidden="1">'20220702_v - Časť Vykurov...'!$C$118:$K$135</definedName>
    <definedName name="_xlnm._FilterDatabase" localSheetId="3" hidden="1">'20220702_z - Časť Zdravot...'!$C$129:$K$275</definedName>
    <definedName name="_xlnm.Print_Titles" localSheetId="2">'20220702_a - Časť Archite...'!$135:$135</definedName>
    <definedName name="_xlnm.Print_Titles" localSheetId="1">'20220702_b - Časť Búracie...'!$125:$125</definedName>
    <definedName name="_xlnm.Print_Titles" localSheetId="5">'20220702_e - Časť Elektro...'!$118:$118</definedName>
    <definedName name="_xlnm.Print_Titles" localSheetId="4">'20220702_v - Časť Vykurov...'!$118:$118</definedName>
    <definedName name="_xlnm.Print_Titles" localSheetId="3">'20220702_z - Časť Zdravot...'!$129:$129</definedName>
    <definedName name="_xlnm.Print_Titles" localSheetId="0">'Rekapitulácia stavby'!$92:$92</definedName>
    <definedName name="_xlnm.Print_Area" localSheetId="2">'20220702_a - Časť Archite...'!$C$4:$J$76,'20220702_a - Časť Archite...'!$C$123:$J$480</definedName>
    <definedName name="_xlnm.Print_Area" localSheetId="1">'20220702_b - Časť Búracie...'!$C$4:$J$76,'20220702_b - Časť Búracie...'!$C$113:$J$280</definedName>
    <definedName name="_xlnm.Print_Area" localSheetId="5">'20220702_e - Časť Elektro...'!$C$4:$J$76,'20220702_e - Časť Elektro...'!$C$106:$J$184</definedName>
    <definedName name="_xlnm.Print_Area" localSheetId="4">'20220702_v - Časť Vykurov...'!$C$4:$J$76,'20220702_v - Časť Vykurov...'!$C$106:$J$135</definedName>
    <definedName name="_xlnm.Print_Area" localSheetId="3">'20220702_z - Časť Zdravot...'!$C$4:$J$76,'20220702_z - Časť Zdravot...'!$C$117:$J$275</definedName>
    <definedName name="_xlnm.Print_Area" localSheetId="0">'Rekapitulácia stavby'!$D$4:$AO$76,'Rekapitulácia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6" i="6"/>
  <c r="BH176" i="6"/>
  <c r="BG176" i="6"/>
  <c r="BE176" i="6"/>
  <c r="T176" i="6"/>
  <c r="T175" i="6"/>
  <c r="R176" i="6"/>
  <c r="R175" i="6"/>
  <c r="P176" i="6"/>
  <c r="P175" i="6" s="1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J116" i="6"/>
  <c r="F115" i="6"/>
  <c r="F113" i="6"/>
  <c r="E111" i="6"/>
  <c r="J92" i="6"/>
  <c r="F91" i="6"/>
  <c r="F89" i="6"/>
  <c r="E87" i="6"/>
  <c r="J21" i="6"/>
  <c r="E21" i="6"/>
  <c r="J115" i="6"/>
  <c r="J20" i="6"/>
  <c r="J18" i="6"/>
  <c r="E18" i="6"/>
  <c r="F116" i="6"/>
  <c r="J17" i="6"/>
  <c r="J12" i="6"/>
  <c r="J89" i="6" s="1"/>
  <c r="E7" i="6"/>
  <c r="E109" i="6"/>
  <c r="J37" i="5"/>
  <c r="J36" i="5"/>
  <c r="AY98" i="1"/>
  <c r="J35" i="5"/>
  <c r="AX98" i="1" s="1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J33" i="5" s="1"/>
  <c r="T123" i="5"/>
  <c r="R123" i="5"/>
  <c r="P123" i="5"/>
  <c r="BI122" i="5"/>
  <c r="BH122" i="5"/>
  <c r="BG122" i="5"/>
  <c r="BE122" i="5"/>
  <c r="T122" i="5"/>
  <c r="R122" i="5"/>
  <c r="P122" i="5"/>
  <c r="J116" i="5"/>
  <c r="J115" i="5"/>
  <c r="F115" i="5"/>
  <c r="F113" i="5"/>
  <c r="E111" i="5"/>
  <c r="J92" i="5"/>
  <c r="J91" i="5"/>
  <c r="F91" i="5"/>
  <c r="F89" i="5"/>
  <c r="E87" i="5"/>
  <c r="J18" i="5"/>
  <c r="E18" i="5"/>
  <c r="F116" i="5" s="1"/>
  <c r="J17" i="5"/>
  <c r="J12" i="5"/>
  <c r="J113" i="5" s="1"/>
  <c r="E7" i="5"/>
  <c r="E85" i="5" s="1"/>
  <c r="J37" i="4"/>
  <c r="J36" i="4"/>
  <c r="AY97" i="1" s="1"/>
  <c r="J35" i="4"/>
  <c r="AX97" i="1"/>
  <c r="BI275" i="4"/>
  <c r="BH275" i="4"/>
  <c r="BG275" i="4"/>
  <c r="BE275" i="4"/>
  <c r="T275" i="4"/>
  <c r="T274" i="4" s="1"/>
  <c r="R275" i="4"/>
  <c r="R274" i="4"/>
  <c r="P275" i="4"/>
  <c r="P274" i="4" s="1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T180" i="4" s="1"/>
  <c r="R181" i="4"/>
  <c r="R180" i="4"/>
  <c r="P181" i="4"/>
  <c r="P180" i="4" s="1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6" i="4"/>
  <c r="BH146" i="4"/>
  <c r="BG146" i="4"/>
  <c r="BE146" i="4"/>
  <c r="T146" i="4"/>
  <c r="T145" i="4" s="1"/>
  <c r="R146" i="4"/>
  <c r="R145" i="4"/>
  <c r="P146" i="4"/>
  <c r="P145" i="4" s="1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J127" i="4"/>
  <c r="J126" i="4"/>
  <c r="F126" i="4"/>
  <c r="F124" i="4"/>
  <c r="E122" i="4"/>
  <c r="J92" i="4"/>
  <c r="J91" i="4"/>
  <c r="F91" i="4"/>
  <c r="F89" i="4"/>
  <c r="E87" i="4"/>
  <c r="J18" i="4"/>
  <c r="E18" i="4"/>
  <c r="F127" i="4" s="1"/>
  <c r="J17" i="4"/>
  <c r="J12" i="4"/>
  <c r="J124" i="4" s="1"/>
  <c r="E7" i="4"/>
  <c r="E85" i="4"/>
  <c r="J37" i="3"/>
  <c r="J36" i="3"/>
  <c r="AY96" i="1" s="1"/>
  <c r="J35" i="3"/>
  <c r="AX96" i="1" s="1"/>
  <c r="BI479" i="3"/>
  <c r="BH479" i="3"/>
  <c r="BG479" i="3"/>
  <c r="BE479" i="3"/>
  <c r="T479" i="3"/>
  <c r="R479" i="3"/>
  <c r="P479" i="3"/>
  <c r="BI477" i="3"/>
  <c r="BH477" i="3"/>
  <c r="BG477" i="3"/>
  <c r="BE477" i="3"/>
  <c r="T477" i="3"/>
  <c r="R477" i="3"/>
  <c r="P477" i="3"/>
  <c r="BI475" i="3"/>
  <c r="BH475" i="3"/>
  <c r="BG475" i="3"/>
  <c r="BE475" i="3"/>
  <c r="T475" i="3"/>
  <c r="R475" i="3"/>
  <c r="P475" i="3"/>
  <c r="BI472" i="3"/>
  <c r="BH472" i="3"/>
  <c r="BG472" i="3"/>
  <c r="BE472" i="3"/>
  <c r="T472" i="3"/>
  <c r="R472" i="3"/>
  <c r="P472" i="3"/>
  <c r="BI470" i="3"/>
  <c r="BH470" i="3"/>
  <c r="BG470" i="3"/>
  <c r="BE470" i="3"/>
  <c r="T470" i="3"/>
  <c r="R470" i="3"/>
  <c r="P470" i="3"/>
  <c r="BI468" i="3"/>
  <c r="BH468" i="3"/>
  <c r="BG468" i="3"/>
  <c r="BE468" i="3"/>
  <c r="T468" i="3"/>
  <c r="R468" i="3"/>
  <c r="P468" i="3"/>
  <c r="BI466" i="3"/>
  <c r="BH466" i="3"/>
  <c r="BG466" i="3"/>
  <c r="BE466" i="3"/>
  <c r="T466" i="3"/>
  <c r="R466" i="3"/>
  <c r="P466" i="3"/>
  <c r="BI464" i="3"/>
  <c r="BH464" i="3"/>
  <c r="BG464" i="3"/>
  <c r="BE464" i="3"/>
  <c r="T464" i="3"/>
  <c r="R464" i="3"/>
  <c r="P464" i="3"/>
  <c r="BI459" i="3"/>
  <c r="BH459" i="3"/>
  <c r="BG459" i="3"/>
  <c r="BE459" i="3"/>
  <c r="T459" i="3"/>
  <c r="R459" i="3"/>
  <c r="P459" i="3"/>
  <c r="BI457" i="3"/>
  <c r="BH457" i="3"/>
  <c r="BG457" i="3"/>
  <c r="BE457" i="3"/>
  <c r="T457" i="3"/>
  <c r="R457" i="3"/>
  <c r="P457" i="3"/>
  <c r="BI455" i="3"/>
  <c r="BH455" i="3"/>
  <c r="BG455" i="3"/>
  <c r="BE455" i="3"/>
  <c r="T455" i="3"/>
  <c r="R455" i="3"/>
  <c r="P455" i="3"/>
  <c r="BI453" i="3"/>
  <c r="BH453" i="3"/>
  <c r="BG453" i="3"/>
  <c r="BE453" i="3"/>
  <c r="T453" i="3"/>
  <c r="R453" i="3"/>
  <c r="P453" i="3"/>
  <c r="BI451" i="3"/>
  <c r="BH451" i="3"/>
  <c r="BG451" i="3"/>
  <c r="BE451" i="3"/>
  <c r="T451" i="3"/>
  <c r="R451" i="3"/>
  <c r="P451" i="3"/>
  <c r="BI450" i="3"/>
  <c r="BH450" i="3"/>
  <c r="BG450" i="3"/>
  <c r="BE450" i="3"/>
  <c r="T450" i="3"/>
  <c r="R450" i="3"/>
  <c r="P450" i="3"/>
  <c r="BI449" i="3"/>
  <c r="BH449" i="3"/>
  <c r="BG449" i="3"/>
  <c r="BE449" i="3"/>
  <c r="T449" i="3"/>
  <c r="R449" i="3"/>
  <c r="P449" i="3"/>
  <c r="BI448" i="3"/>
  <c r="BH448" i="3"/>
  <c r="BG448" i="3"/>
  <c r="BE448" i="3"/>
  <c r="T448" i="3"/>
  <c r="R448" i="3"/>
  <c r="P448" i="3"/>
  <c r="BI447" i="3"/>
  <c r="BH447" i="3"/>
  <c r="BG447" i="3"/>
  <c r="BE447" i="3"/>
  <c r="T447" i="3"/>
  <c r="R447" i="3"/>
  <c r="P447" i="3"/>
  <c r="BI446" i="3"/>
  <c r="BH446" i="3"/>
  <c r="BG446" i="3"/>
  <c r="BE446" i="3"/>
  <c r="T446" i="3"/>
  <c r="R446" i="3"/>
  <c r="P446" i="3"/>
  <c r="BI445" i="3"/>
  <c r="BH445" i="3"/>
  <c r="BG445" i="3"/>
  <c r="BE445" i="3"/>
  <c r="T445" i="3"/>
  <c r="R445" i="3"/>
  <c r="P445" i="3"/>
  <c r="BI444" i="3"/>
  <c r="BH444" i="3"/>
  <c r="BG444" i="3"/>
  <c r="BE444" i="3"/>
  <c r="T444" i="3"/>
  <c r="R444" i="3"/>
  <c r="P444" i="3"/>
  <c r="BI443" i="3"/>
  <c r="BH443" i="3"/>
  <c r="BG443" i="3"/>
  <c r="BE443" i="3"/>
  <c r="T443" i="3"/>
  <c r="R443" i="3"/>
  <c r="P443" i="3"/>
  <c r="BI438" i="3"/>
  <c r="BH438" i="3"/>
  <c r="BG438" i="3"/>
  <c r="BE438" i="3"/>
  <c r="T438" i="3"/>
  <c r="R438" i="3"/>
  <c r="P438" i="3"/>
  <c r="BI434" i="3"/>
  <c r="BH434" i="3"/>
  <c r="BG434" i="3"/>
  <c r="BE434" i="3"/>
  <c r="T434" i="3"/>
  <c r="R434" i="3"/>
  <c r="P434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29" i="3"/>
  <c r="BH429" i="3"/>
  <c r="BG429" i="3"/>
  <c r="BE429" i="3"/>
  <c r="T429" i="3"/>
  <c r="R429" i="3"/>
  <c r="P429" i="3"/>
  <c r="BI427" i="3"/>
  <c r="BH427" i="3"/>
  <c r="BG427" i="3"/>
  <c r="BE427" i="3"/>
  <c r="T427" i="3"/>
  <c r="R427" i="3"/>
  <c r="P427" i="3"/>
  <c r="BI425" i="3"/>
  <c r="BH425" i="3"/>
  <c r="BG425" i="3"/>
  <c r="BE425" i="3"/>
  <c r="T425" i="3"/>
  <c r="R425" i="3"/>
  <c r="P425" i="3"/>
  <c r="BI423" i="3"/>
  <c r="BH423" i="3"/>
  <c r="BG423" i="3"/>
  <c r="BE423" i="3"/>
  <c r="T423" i="3"/>
  <c r="R423" i="3"/>
  <c r="P423" i="3"/>
  <c r="BI421" i="3"/>
  <c r="BH421" i="3"/>
  <c r="BG421" i="3"/>
  <c r="BE421" i="3"/>
  <c r="T421" i="3"/>
  <c r="R421" i="3"/>
  <c r="P421" i="3"/>
  <c r="BI419" i="3"/>
  <c r="BH419" i="3"/>
  <c r="BG419" i="3"/>
  <c r="BE419" i="3"/>
  <c r="T419" i="3"/>
  <c r="R419" i="3"/>
  <c r="P419" i="3"/>
  <c r="BI417" i="3"/>
  <c r="BH417" i="3"/>
  <c r="BG417" i="3"/>
  <c r="BE417" i="3"/>
  <c r="T417" i="3"/>
  <c r="R417" i="3"/>
  <c r="P417" i="3"/>
  <c r="BI415" i="3"/>
  <c r="BH415" i="3"/>
  <c r="BG415" i="3"/>
  <c r="BE415" i="3"/>
  <c r="T415" i="3"/>
  <c r="R415" i="3"/>
  <c r="P415" i="3"/>
  <c r="BI413" i="3"/>
  <c r="BH413" i="3"/>
  <c r="BG413" i="3"/>
  <c r="BE413" i="3"/>
  <c r="T413" i="3"/>
  <c r="R413" i="3"/>
  <c r="P413" i="3"/>
  <c r="BI411" i="3"/>
  <c r="BH411" i="3"/>
  <c r="BG411" i="3"/>
  <c r="BE411" i="3"/>
  <c r="T411" i="3"/>
  <c r="R411" i="3"/>
  <c r="P411" i="3"/>
  <c r="BI409" i="3"/>
  <c r="BH409" i="3"/>
  <c r="BG409" i="3"/>
  <c r="BE409" i="3"/>
  <c r="T409" i="3"/>
  <c r="R409" i="3"/>
  <c r="P409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1" i="3"/>
  <c r="BH401" i="3"/>
  <c r="BG401" i="3"/>
  <c r="BE401" i="3"/>
  <c r="T401" i="3"/>
  <c r="R401" i="3"/>
  <c r="P401" i="3"/>
  <c r="BI399" i="3"/>
  <c r="BH399" i="3"/>
  <c r="BG399" i="3"/>
  <c r="BE399" i="3"/>
  <c r="T399" i="3"/>
  <c r="R399" i="3"/>
  <c r="P399" i="3"/>
  <c r="BI397" i="3"/>
  <c r="BH397" i="3"/>
  <c r="BG397" i="3"/>
  <c r="BE397" i="3"/>
  <c r="T397" i="3"/>
  <c r="R397" i="3"/>
  <c r="P397" i="3"/>
  <c r="BI393" i="3"/>
  <c r="BH393" i="3"/>
  <c r="BG393" i="3"/>
  <c r="BE393" i="3"/>
  <c r="T393" i="3"/>
  <c r="R393" i="3"/>
  <c r="P393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2" i="3"/>
  <c r="BH382" i="3"/>
  <c r="BG382" i="3"/>
  <c r="BE382" i="3"/>
  <c r="T382" i="3"/>
  <c r="R382" i="3"/>
  <c r="P382" i="3"/>
  <c r="BI380" i="3"/>
  <c r="BH380" i="3"/>
  <c r="BG380" i="3"/>
  <c r="BE380" i="3"/>
  <c r="T380" i="3"/>
  <c r="R380" i="3"/>
  <c r="P380" i="3"/>
  <c r="BI377" i="3"/>
  <c r="BH377" i="3"/>
  <c r="BG377" i="3"/>
  <c r="BE377" i="3"/>
  <c r="T377" i="3"/>
  <c r="R377" i="3"/>
  <c r="P377" i="3"/>
  <c r="BI373" i="3"/>
  <c r="BH373" i="3"/>
  <c r="BG373" i="3"/>
  <c r="BE373" i="3"/>
  <c r="T373" i="3"/>
  <c r="R373" i="3"/>
  <c r="P373" i="3"/>
  <c r="BI369" i="3"/>
  <c r="BH369" i="3"/>
  <c r="BG369" i="3"/>
  <c r="BE369" i="3"/>
  <c r="T369" i="3"/>
  <c r="R369" i="3"/>
  <c r="P369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1" i="3"/>
  <c r="BH361" i="3"/>
  <c r="BG361" i="3"/>
  <c r="BE361" i="3"/>
  <c r="T361" i="3"/>
  <c r="R361" i="3"/>
  <c r="P361" i="3"/>
  <c r="BI359" i="3"/>
  <c r="BH359" i="3"/>
  <c r="BG359" i="3"/>
  <c r="BE359" i="3"/>
  <c r="T359" i="3"/>
  <c r="R359" i="3"/>
  <c r="P359" i="3"/>
  <c r="BI357" i="3"/>
  <c r="BH357" i="3"/>
  <c r="BG357" i="3"/>
  <c r="BE357" i="3"/>
  <c r="T357" i="3"/>
  <c r="R357" i="3"/>
  <c r="P357" i="3"/>
  <c r="BI355" i="3"/>
  <c r="BH355" i="3"/>
  <c r="BG355" i="3"/>
  <c r="BE355" i="3"/>
  <c r="T355" i="3"/>
  <c r="R355" i="3"/>
  <c r="P355" i="3"/>
  <c r="BI353" i="3"/>
  <c r="BH353" i="3"/>
  <c r="BG353" i="3"/>
  <c r="BE353" i="3"/>
  <c r="T353" i="3"/>
  <c r="R353" i="3"/>
  <c r="P353" i="3"/>
  <c r="BI351" i="3"/>
  <c r="BH351" i="3"/>
  <c r="BG351" i="3"/>
  <c r="BE351" i="3"/>
  <c r="T351" i="3"/>
  <c r="R351" i="3"/>
  <c r="P351" i="3"/>
  <c r="BI349" i="3"/>
  <c r="BH349" i="3"/>
  <c r="BG349" i="3"/>
  <c r="BE349" i="3"/>
  <c r="T349" i="3"/>
  <c r="R349" i="3"/>
  <c r="P349" i="3"/>
  <c r="BI347" i="3"/>
  <c r="BH347" i="3"/>
  <c r="BG347" i="3"/>
  <c r="BE347" i="3"/>
  <c r="T347" i="3"/>
  <c r="R347" i="3"/>
  <c r="P347" i="3"/>
  <c r="BI345" i="3"/>
  <c r="BH345" i="3"/>
  <c r="BG345" i="3"/>
  <c r="BE345" i="3"/>
  <c r="T345" i="3"/>
  <c r="R345" i="3"/>
  <c r="P345" i="3"/>
  <c r="BI343" i="3"/>
  <c r="BH343" i="3"/>
  <c r="BG343" i="3"/>
  <c r="BE343" i="3"/>
  <c r="T343" i="3"/>
  <c r="R343" i="3"/>
  <c r="P343" i="3"/>
  <c r="BI341" i="3"/>
  <c r="BH341" i="3"/>
  <c r="BG341" i="3"/>
  <c r="BE341" i="3"/>
  <c r="T341" i="3"/>
  <c r="R341" i="3"/>
  <c r="P341" i="3"/>
  <c r="BI339" i="3"/>
  <c r="BH339" i="3"/>
  <c r="BG339" i="3"/>
  <c r="BE339" i="3"/>
  <c r="T339" i="3"/>
  <c r="R339" i="3"/>
  <c r="P339" i="3"/>
  <c r="BI337" i="3"/>
  <c r="BH337" i="3"/>
  <c r="BG337" i="3"/>
  <c r="BE337" i="3"/>
  <c r="T337" i="3"/>
  <c r="R337" i="3"/>
  <c r="P337" i="3"/>
  <c r="BI335" i="3"/>
  <c r="BH335" i="3"/>
  <c r="BG335" i="3"/>
  <c r="BE335" i="3"/>
  <c r="T335" i="3"/>
  <c r="R335" i="3"/>
  <c r="P335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17" i="3"/>
  <c r="BH317" i="3"/>
  <c r="BG317" i="3"/>
  <c r="BE317" i="3"/>
  <c r="T317" i="3"/>
  <c r="R317" i="3"/>
  <c r="P317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2" i="3"/>
  <c r="BH302" i="3"/>
  <c r="BG302" i="3"/>
  <c r="BE302" i="3"/>
  <c r="T302" i="3"/>
  <c r="R302" i="3"/>
  <c r="P302" i="3"/>
  <c r="BI298" i="3"/>
  <c r="BH298" i="3"/>
  <c r="BG298" i="3"/>
  <c r="BE298" i="3"/>
  <c r="T298" i="3"/>
  <c r="R298" i="3"/>
  <c r="P298" i="3"/>
  <c r="BI296" i="3"/>
  <c r="BH296" i="3"/>
  <c r="BG296" i="3"/>
  <c r="BE296" i="3"/>
  <c r="T296" i="3"/>
  <c r="R296" i="3"/>
  <c r="P296" i="3"/>
  <c r="BI292" i="3"/>
  <c r="BH292" i="3"/>
  <c r="BG292" i="3"/>
  <c r="BE292" i="3"/>
  <c r="T292" i="3"/>
  <c r="R292" i="3"/>
  <c r="P292" i="3"/>
  <c r="BI290" i="3"/>
  <c r="BH290" i="3"/>
  <c r="BG290" i="3"/>
  <c r="BE290" i="3"/>
  <c r="T290" i="3"/>
  <c r="R290" i="3"/>
  <c r="P290" i="3"/>
  <c r="BI288" i="3"/>
  <c r="BH288" i="3"/>
  <c r="BG288" i="3"/>
  <c r="BE288" i="3"/>
  <c r="T288" i="3"/>
  <c r="R288" i="3"/>
  <c r="P288" i="3"/>
  <c r="BI286" i="3"/>
  <c r="BH286" i="3"/>
  <c r="BG286" i="3"/>
  <c r="BE286" i="3"/>
  <c r="T286" i="3"/>
  <c r="R286" i="3"/>
  <c r="P286" i="3"/>
  <c r="BI284" i="3"/>
  <c r="BH284" i="3"/>
  <c r="BG284" i="3"/>
  <c r="BE284" i="3"/>
  <c r="T284" i="3"/>
  <c r="R284" i="3"/>
  <c r="P284" i="3"/>
  <c r="BI282" i="3"/>
  <c r="BH282" i="3"/>
  <c r="BG282" i="3"/>
  <c r="BE282" i="3"/>
  <c r="T282" i="3"/>
  <c r="R282" i="3"/>
  <c r="P282" i="3"/>
  <c r="BI278" i="3"/>
  <c r="BH278" i="3"/>
  <c r="BG278" i="3"/>
  <c r="BE278" i="3"/>
  <c r="T278" i="3"/>
  <c r="R278" i="3"/>
  <c r="P278" i="3"/>
  <c r="BI276" i="3"/>
  <c r="BH276" i="3"/>
  <c r="BG276" i="3"/>
  <c r="BE276" i="3"/>
  <c r="T276" i="3"/>
  <c r="R276" i="3"/>
  <c r="P276" i="3"/>
  <c r="BI271" i="3"/>
  <c r="BH271" i="3"/>
  <c r="BG271" i="3"/>
  <c r="BE271" i="3"/>
  <c r="T271" i="3"/>
  <c r="R271" i="3"/>
  <c r="P271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5" i="3"/>
  <c r="BH265" i="3"/>
  <c r="BG265" i="3"/>
  <c r="BE265" i="3"/>
  <c r="T265" i="3"/>
  <c r="R265" i="3"/>
  <c r="P265" i="3"/>
  <c r="BI261" i="3"/>
  <c r="BH261" i="3"/>
  <c r="BG261" i="3"/>
  <c r="BE261" i="3"/>
  <c r="T261" i="3"/>
  <c r="R261" i="3"/>
  <c r="P261" i="3"/>
  <c r="BI259" i="3"/>
  <c r="BH259" i="3"/>
  <c r="BG259" i="3"/>
  <c r="BE259" i="3"/>
  <c r="T259" i="3"/>
  <c r="R259" i="3"/>
  <c r="P259" i="3"/>
  <c r="BI254" i="3"/>
  <c r="BH254" i="3"/>
  <c r="BG254" i="3"/>
  <c r="BE254" i="3"/>
  <c r="T254" i="3"/>
  <c r="R254" i="3"/>
  <c r="P254" i="3"/>
  <c r="BI251" i="3"/>
  <c r="BH251" i="3"/>
  <c r="BG251" i="3"/>
  <c r="BE251" i="3"/>
  <c r="T251" i="3"/>
  <c r="T250" i="3" s="1"/>
  <c r="R251" i="3"/>
  <c r="R250" i="3"/>
  <c r="P251" i="3"/>
  <c r="P250" i="3" s="1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6" i="3"/>
  <c r="BH246" i="3"/>
  <c r="BG246" i="3"/>
  <c r="BE246" i="3"/>
  <c r="T246" i="3"/>
  <c r="R246" i="3"/>
  <c r="P246" i="3"/>
  <c r="BI244" i="3"/>
  <c r="BH244" i="3"/>
  <c r="BG244" i="3"/>
  <c r="BE244" i="3"/>
  <c r="T244" i="3"/>
  <c r="R244" i="3"/>
  <c r="P244" i="3"/>
  <c r="BI242" i="3"/>
  <c r="BH242" i="3"/>
  <c r="BG242" i="3"/>
  <c r="BE242" i="3"/>
  <c r="T242" i="3"/>
  <c r="R242" i="3"/>
  <c r="P242" i="3"/>
  <c r="BI240" i="3"/>
  <c r="BH240" i="3"/>
  <c r="BG240" i="3"/>
  <c r="BE240" i="3"/>
  <c r="T240" i="3"/>
  <c r="R240" i="3"/>
  <c r="P240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3" i="3"/>
  <c r="BH203" i="3"/>
  <c r="BG203" i="3"/>
  <c r="BE203" i="3"/>
  <c r="T203" i="3"/>
  <c r="R203" i="3"/>
  <c r="P203" i="3"/>
  <c r="BI201" i="3"/>
  <c r="BH201" i="3"/>
  <c r="BG201" i="3"/>
  <c r="BE201" i="3"/>
  <c r="T201" i="3"/>
  <c r="R201" i="3"/>
  <c r="P201" i="3"/>
  <c r="BI197" i="3"/>
  <c r="BH197" i="3"/>
  <c r="BG197" i="3"/>
  <c r="BE197" i="3"/>
  <c r="T197" i="3"/>
  <c r="R197" i="3"/>
  <c r="P197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5" i="3"/>
  <c r="BH185" i="3"/>
  <c r="BG185" i="3"/>
  <c r="BE185" i="3"/>
  <c r="T185" i="3"/>
  <c r="R185" i="3"/>
  <c r="P185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68" i="3"/>
  <c r="BH168" i="3"/>
  <c r="BG168" i="3"/>
  <c r="BE168" i="3"/>
  <c r="T168" i="3"/>
  <c r="T167" i="3"/>
  <c r="R168" i="3"/>
  <c r="R167" i="3" s="1"/>
  <c r="P168" i="3"/>
  <c r="P167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J133" i="3"/>
  <c r="J132" i="3"/>
  <c r="F132" i="3"/>
  <c r="F130" i="3"/>
  <c r="E128" i="3"/>
  <c r="J92" i="3"/>
  <c r="J91" i="3"/>
  <c r="F91" i="3"/>
  <c r="F89" i="3"/>
  <c r="E87" i="3"/>
  <c r="J18" i="3"/>
  <c r="E18" i="3"/>
  <c r="F133" i="3" s="1"/>
  <c r="J17" i="3"/>
  <c r="J12" i="3"/>
  <c r="J130" i="3" s="1"/>
  <c r="E7" i="3"/>
  <c r="E85" i="3" s="1"/>
  <c r="J37" i="2"/>
  <c r="J36" i="2"/>
  <c r="AY95" i="1" s="1"/>
  <c r="J35" i="2"/>
  <c r="AX95" i="1"/>
  <c r="BI279" i="2"/>
  <c r="BH279" i="2"/>
  <c r="BG279" i="2"/>
  <c r="BE279" i="2"/>
  <c r="T279" i="2"/>
  <c r="R279" i="2"/>
  <c r="P279" i="2"/>
  <c r="BI275" i="2"/>
  <c r="BH275" i="2"/>
  <c r="BG275" i="2"/>
  <c r="BE275" i="2"/>
  <c r="T275" i="2"/>
  <c r="R275" i="2"/>
  <c r="P275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T248" i="2" s="1"/>
  <c r="R249" i="2"/>
  <c r="R248" i="2"/>
  <c r="P249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R235" i="2"/>
  <c r="P235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19" i="2"/>
  <c r="BH219" i="2"/>
  <c r="BG219" i="2"/>
  <c r="BE219" i="2"/>
  <c r="T219" i="2"/>
  <c r="R219" i="2"/>
  <c r="P219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79" i="2"/>
  <c r="BH179" i="2"/>
  <c r="BG179" i="2"/>
  <c r="BE179" i="2"/>
  <c r="T179" i="2"/>
  <c r="R179" i="2"/>
  <c r="P179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6" i="2"/>
  <c r="BH166" i="2"/>
  <c r="BG166" i="2"/>
  <c r="BE166" i="2"/>
  <c r="T166" i="2"/>
  <c r="R166" i="2"/>
  <c r="P166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T156" i="2"/>
  <c r="R157" i="2"/>
  <c r="R156" i="2" s="1"/>
  <c r="P157" i="2"/>
  <c r="P156" i="2" s="1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5" i="2"/>
  <c r="BH145" i="2"/>
  <c r="BG145" i="2"/>
  <c r="BE145" i="2"/>
  <c r="T145" i="2"/>
  <c r="R145" i="2"/>
  <c r="P145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R137" i="2"/>
  <c r="P137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J123" i="2"/>
  <c r="J122" i="2"/>
  <c r="F122" i="2"/>
  <c r="F120" i="2"/>
  <c r="E118" i="2"/>
  <c r="J92" i="2"/>
  <c r="J91" i="2"/>
  <c r="F91" i="2"/>
  <c r="F89" i="2"/>
  <c r="E87" i="2"/>
  <c r="J18" i="2"/>
  <c r="E18" i="2"/>
  <c r="F92" i="2"/>
  <c r="J17" i="2"/>
  <c r="J12" i="2"/>
  <c r="J89" i="2" s="1"/>
  <c r="E7" i="2"/>
  <c r="E116" i="2"/>
  <c r="L90" i="1"/>
  <c r="AM90" i="1"/>
  <c r="AM89" i="1"/>
  <c r="L89" i="1"/>
  <c r="AM87" i="1"/>
  <c r="L87" i="1"/>
  <c r="L85" i="1"/>
  <c r="L84" i="1"/>
  <c r="BK269" i="2"/>
  <c r="BK245" i="2"/>
  <c r="BK184" i="2"/>
  <c r="J279" i="2"/>
  <c r="J256" i="2"/>
  <c r="J192" i="2"/>
  <c r="BK275" i="2"/>
  <c r="J255" i="2"/>
  <c r="J239" i="2"/>
  <c r="BK154" i="2"/>
  <c r="BK239" i="2"/>
  <c r="BK213" i="2"/>
  <c r="J170" i="2"/>
  <c r="BK262" i="2"/>
  <c r="J251" i="2"/>
  <c r="J229" i="2"/>
  <c r="J175" i="2"/>
  <c r="J133" i="2"/>
  <c r="J225" i="2"/>
  <c r="J162" i="2"/>
  <c r="BK253" i="2"/>
  <c r="BK170" i="2"/>
  <c r="BK247" i="2"/>
  <c r="J153" i="2"/>
  <c r="BK475" i="3"/>
  <c r="J421" i="3"/>
  <c r="J373" i="3"/>
  <c r="J349" i="3"/>
  <c r="J302" i="3"/>
  <c r="BK267" i="3"/>
  <c r="BK223" i="3"/>
  <c r="J201" i="3"/>
  <c r="BK147" i="3"/>
  <c r="J444" i="3"/>
  <c r="J464" i="3"/>
  <c r="BK413" i="3"/>
  <c r="J355" i="3"/>
  <c r="J286" i="3"/>
  <c r="J267" i="3"/>
  <c r="J211" i="3"/>
  <c r="BK457" i="3"/>
  <c r="J382" i="3"/>
  <c r="BK329" i="3"/>
  <c r="BK292" i="3"/>
  <c r="J226" i="3"/>
  <c r="BK175" i="3"/>
  <c r="J453" i="3"/>
  <c r="J389" i="3"/>
  <c r="BK366" i="3"/>
  <c r="BK323" i="3"/>
  <c r="BK228" i="3"/>
  <c r="J175" i="3"/>
  <c r="BK459" i="3"/>
  <c r="J366" i="3"/>
  <c r="J331" i="3"/>
  <c r="J304" i="3"/>
  <c r="J246" i="3"/>
  <c r="BK157" i="3"/>
  <c r="BK445" i="3"/>
  <c r="BK425" i="3"/>
  <c r="BK357" i="3"/>
  <c r="BK325" i="3"/>
  <c r="J276" i="3"/>
  <c r="J249" i="3"/>
  <c r="BK171" i="3"/>
  <c r="BK443" i="3"/>
  <c r="J369" i="3"/>
  <c r="BK335" i="3"/>
  <c r="BK282" i="3"/>
  <c r="J214" i="3"/>
  <c r="J155" i="3"/>
  <c r="BK264" i="4"/>
  <c r="BK216" i="4"/>
  <c r="BK200" i="4"/>
  <c r="BK196" i="4"/>
  <c r="J189" i="4"/>
  <c r="BK150" i="4"/>
  <c r="J262" i="4"/>
  <c r="BK243" i="4"/>
  <c r="BK230" i="4"/>
  <c r="BK221" i="4"/>
  <c r="J208" i="4"/>
  <c r="J186" i="4"/>
  <c r="BK173" i="4"/>
  <c r="J155" i="4"/>
  <c r="J133" i="4"/>
  <c r="BK245" i="4"/>
  <c r="BK229" i="4"/>
  <c r="BK201" i="4"/>
  <c r="BK166" i="4"/>
  <c r="BK252" i="4"/>
  <c r="J248" i="4"/>
  <c r="BK231" i="4"/>
  <c r="BK220" i="4"/>
  <c r="BK202" i="4"/>
  <c r="J174" i="4"/>
  <c r="BK159" i="4"/>
  <c r="BK263" i="4"/>
  <c r="J245" i="4"/>
  <c r="BK194" i="4"/>
  <c r="BK154" i="4"/>
  <c r="J246" i="4"/>
  <c r="BK217" i="4"/>
  <c r="J205" i="4"/>
  <c r="J181" i="4"/>
  <c r="J163" i="4"/>
  <c r="J138" i="4"/>
  <c r="J152" i="4"/>
  <c r="BK137" i="4"/>
  <c r="BK127" i="5"/>
  <c r="BK129" i="5"/>
  <c r="J134" i="5"/>
  <c r="BK151" i="6"/>
  <c r="J127" i="6"/>
  <c r="J184" i="6"/>
  <c r="J141" i="6"/>
  <c r="BK173" i="6"/>
  <c r="BK155" i="6"/>
  <c r="BK145" i="6"/>
  <c r="BK128" i="6"/>
  <c r="J174" i="6"/>
  <c r="BK140" i="6"/>
  <c r="BK158" i="6"/>
  <c r="J135" i="6"/>
  <c r="BK123" i="6"/>
  <c r="BK267" i="2"/>
  <c r="J243" i="2"/>
  <c r="BK175" i="2"/>
  <c r="J271" i="2"/>
  <c r="BK157" i="2"/>
  <c r="BK246" i="2"/>
  <c r="BK166" i="2"/>
  <c r="J264" i="2"/>
  <c r="BK242" i="2"/>
  <c r="BK197" i="2"/>
  <c r="BK256" i="2"/>
  <c r="BK229" i="2"/>
  <c r="J160" i="2"/>
  <c r="J129" i="2"/>
  <c r="BK448" i="3"/>
  <c r="J411" i="3"/>
  <c r="BK364" i="3"/>
  <c r="BK337" i="3"/>
  <c r="BK298" i="3"/>
  <c r="J248" i="3"/>
  <c r="BK226" i="3"/>
  <c r="BK205" i="3"/>
  <c r="BK141" i="3"/>
  <c r="BK431" i="3"/>
  <c r="J459" i="3"/>
  <c r="BK423" i="3"/>
  <c r="J359" i="3"/>
  <c r="J288" i="3"/>
  <c r="J259" i="3"/>
  <c r="BK213" i="3"/>
  <c r="BK180" i="3"/>
  <c r="BK453" i="3"/>
  <c r="BK355" i="3"/>
  <c r="J324" i="3"/>
  <c r="BK288" i="3"/>
  <c r="BK178" i="3"/>
  <c r="BK146" i="3"/>
  <c r="BK450" i="3"/>
  <c r="J409" i="3"/>
  <c r="BK377" i="3"/>
  <c r="J337" i="3"/>
  <c r="J254" i="3"/>
  <c r="BK173" i="3"/>
  <c r="BK449" i="3"/>
  <c r="BK382" i="3"/>
  <c r="J353" i="3"/>
  <c r="BK302" i="3"/>
  <c r="BK224" i="3"/>
  <c r="J148" i="3"/>
  <c r="J443" i="3"/>
  <c r="BK409" i="3"/>
  <c r="BK353" i="3"/>
  <c r="J317" i="3"/>
  <c r="J269" i="3"/>
  <c r="BK214" i="3"/>
  <c r="J173" i="3"/>
  <c r="J143" i="3"/>
  <c r="J404" i="3"/>
  <c r="BK351" i="3"/>
  <c r="BK317" i="3"/>
  <c r="BK242" i="3"/>
  <c r="BK201" i="3"/>
  <c r="J147" i="3"/>
  <c r="BK271" i="4"/>
  <c r="BK240" i="4"/>
  <c r="BK209" i="4"/>
  <c r="J193" i="4"/>
  <c r="BK175" i="4"/>
  <c r="J158" i="4"/>
  <c r="BK136" i="4"/>
  <c r="BK257" i="4"/>
  <c r="BK238" i="4"/>
  <c r="BK226" i="4"/>
  <c r="J209" i="4"/>
  <c r="BK188" i="4"/>
  <c r="J175" i="4"/>
  <c r="BK149" i="4"/>
  <c r="J267" i="4"/>
  <c r="BK244" i="4"/>
  <c r="J224" i="4"/>
  <c r="J197" i="4"/>
  <c r="J273" i="4"/>
  <c r="J251" i="4"/>
  <c r="J233" i="4"/>
  <c r="J223" i="4"/>
  <c r="J200" i="4"/>
  <c r="BK160" i="4"/>
  <c r="J256" i="4"/>
  <c r="J236" i="4"/>
  <c r="BK193" i="4"/>
  <c r="J139" i="4"/>
  <c r="BK256" i="4"/>
  <c r="BK242" i="4"/>
  <c r="J218" i="4"/>
  <c r="J190" i="4"/>
  <c r="J176" i="4"/>
  <c r="J161" i="4"/>
  <c r="BK270" i="4"/>
  <c r="J148" i="4"/>
  <c r="BK133" i="5"/>
  <c r="BK125" i="5"/>
  <c r="BK124" i="5"/>
  <c r="J128" i="5"/>
  <c r="BK184" i="6"/>
  <c r="BK172" i="6"/>
  <c r="J165" i="6"/>
  <c r="BK143" i="6"/>
  <c r="J178" i="6"/>
  <c r="J164" i="6"/>
  <c r="BK159" i="6"/>
  <c r="BK152" i="6"/>
  <c r="J133" i="6"/>
  <c r="BK142" i="6"/>
  <c r="BK183" i="6"/>
  <c r="J156" i="6"/>
  <c r="J150" i="6"/>
  <c r="BK138" i="6"/>
  <c r="J183" i="6"/>
  <c r="BK164" i="6"/>
  <c r="BK133" i="6"/>
  <c r="BK139" i="6"/>
  <c r="BK127" i="6"/>
  <c r="BK230" i="3"/>
  <c r="BK187" i="3"/>
  <c r="J468" i="3"/>
  <c r="BK429" i="3"/>
  <c r="BK444" i="3"/>
  <c r="BK411" i="3"/>
  <c r="BK349" i="3"/>
  <c r="BK296" i="3"/>
  <c r="J251" i="3"/>
  <c r="J203" i="3"/>
  <c r="BK472" i="3"/>
  <c r="J401" i="3"/>
  <c r="J361" i="3"/>
  <c r="J308" i="3"/>
  <c r="J229" i="3"/>
  <c r="J180" i="3"/>
  <c r="BK479" i="3"/>
  <c r="J438" i="3"/>
  <c r="J403" i="3"/>
  <c r="BK359" i="3"/>
  <c r="J313" i="3"/>
  <c r="J235" i="3"/>
  <c r="J189" i="3"/>
  <c r="J432" i="3"/>
  <c r="BK365" i="3"/>
  <c r="J323" i="3"/>
  <c r="J185" i="3"/>
  <c r="J472" i="3"/>
  <c r="BK438" i="3"/>
  <c r="BK403" i="3"/>
  <c r="J347" i="3"/>
  <c r="J298" i="3"/>
  <c r="J242" i="3"/>
  <c r="BK203" i="3"/>
  <c r="J157" i="3"/>
  <c r="J431" i="3"/>
  <c r="BK373" i="3"/>
  <c r="BK341" i="3"/>
  <c r="BK254" i="3"/>
  <c r="J191" i="3"/>
  <c r="J168" i="3"/>
  <c r="J141" i="3"/>
  <c r="J257" i="4"/>
  <c r="J230" i="4"/>
  <c r="J202" i="4"/>
  <c r="J195" i="4"/>
  <c r="BK181" i="4"/>
  <c r="J144" i="4"/>
  <c r="BK273" i="4"/>
  <c r="J255" i="4"/>
  <c r="BK233" i="4"/>
  <c r="J214" i="4"/>
  <c r="J201" i="4"/>
  <c r="BK187" i="4"/>
  <c r="J171" i="4"/>
  <c r="J159" i="4"/>
  <c r="BK144" i="4"/>
  <c r="BK272" i="4"/>
  <c r="J238" i="4"/>
  <c r="J210" i="4"/>
  <c r="J177" i="4"/>
  <c r="J266" i="4"/>
  <c r="J250" i="4"/>
  <c r="J234" i="4"/>
  <c r="BK225" i="4"/>
  <c r="BK205" i="4"/>
  <c r="BK186" i="4"/>
  <c r="BK161" i="4"/>
  <c r="J272" i="4"/>
  <c r="BK251" i="4"/>
  <c r="J216" i="4"/>
  <c r="BK162" i="4"/>
  <c r="BK133" i="4"/>
  <c r="BK228" i="4"/>
  <c r="J213" i="4"/>
  <c r="J184" i="4"/>
  <c r="BK165" i="4"/>
  <c r="J137" i="4"/>
  <c r="J149" i="4"/>
  <c r="J135" i="4"/>
  <c r="J129" i="5"/>
  <c r="J127" i="5"/>
  <c r="BK130" i="5"/>
  <c r="BK122" i="5"/>
  <c r="BK176" i="6"/>
  <c r="J169" i="6"/>
  <c r="J154" i="6"/>
  <c r="BK134" i="6"/>
  <c r="BK179" i="6"/>
  <c r="BK171" i="6"/>
  <c r="BK157" i="6"/>
  <c r="BK150" i="6"/>
  <c r="BK124" i="6"/>
  <c r="J130" i="6"/>
  <c r="J180" i="6"/>
  <c r="BK149" i="6"/>
  <c r="J129" i="6"/>
  <c r="J159" i="6"/>
  <c r="BK135" i="6"/>
  <c r="J134" i="6"/>
  <c r="J265" i="2"/>
  <c r="J232" i="2"/>
  <c r="BK162" i="2"/>
  <c r="BK257" i="2"/>
  <c r="J213" i="2"/>
  <c r="BK187" i="2"/>
  <c r="BK251" i="2"/>
  <c r="J219" i="2"/>
  <c r="J166" i="2"/>
  <c r="BK249" i="2"/>
  <c r="J223" i="2"/>
  <c r="J184" i="2"/>
  <c r="AS94" i="1"/>
  <c r="BK188" i="2"/>
  <c r="J257" i="2"/>
  <c r="J231" i="2"/>
  <c r="BK174" i="2"/>
  <c r="J252" i="2"/>
  <c r="BK212" i="2"/>
  <c r="BK137" i="2"/>
  <c r="BK451" i="3"/>
  <c r="J397" i="3"/>
  <c r="J357" i="3"/>
  <c r="BK308" i="3"/>
  <c r="J292" i="3"/>
  <c r="BK246" i="3"/>
  <c r="J216" i="3"/>
  <c r="BK165" i="3"/>
  <c r="J475" i="3"/>
  <c r="J423" i="3"/>
  <c r="J445" i="3"/>
  <c r="BK393" i="3"/>
  <c r="BK347" i="3"/>
  <c r="BK276" i="3"/>
  <c r="J240" i="3"/>
  <c r="BK197" i="3"/>
  <c r="BK468" i="3"/>
  <c r="J399" i="3"/>
  <c r="BK339" i="3"/>
  <c r="J312" i="3"/>
  <c r="J237" i="3"/>
  <c r="J208" i="3"/>
  <c r="BK139" i="3"/>
  <c r="J419" i="3"/>
  <c r="J393" i="3"/>
  <c r="BK343" i="3"/>
  <c r="J244" i="3"/>
  <c r="BK210" i="3"/>
  <c r="J161" i="3"/>
  <c r="BK399" i="3"/>
  <c r="J332" i="3"/>
  <c r="BK312" i="3"/>
  <c r="J238" i="3"/>
  <c r="BK155" i="3"/>
  <c r="J446" i="3"/>
  <c r="BK404" i="3"/>
  <c r="BK332" i="3"/>
  <c r="BK271" i="3"/>
  <c r="BK237" i="3"/>
  <c r="BK206" i="3"/>
  <c r="BK148" i="3"/>
  <c r="BK386" i="3"/>
  <c r="J339" i="3"/>
  <c r="BK313" i="3"/>
  <c r="BK211" i="3"/>
  <c r="J178" i="3"/>
  <c r="J145" i="3"/>
  <c r="BK250" i="4"/>
  <c r="J231" i="4"/>
  <c r="J199" i="4"/>
  <c r="BK172" i="4"/>
  <c r="BK143" i="4"/>
  <c r="J259" i="4"/>
  <c r="BK247" i="4"/>
  <c r="BK223" i="4"/>
  <c r="J212" i="4"/>
  <c r="BK195" i="4"/>
  <c r="BK184" i="4"/>
  <c r="J160" i="4"/>
  <c r="BK152" i="4"/>
  <c r="BK139" i="4"/>
  <c r="J258" i="4"/>
  <c r="J220" i="4"/>
  <c r="BK185" i="4"/>
  <c r="BK157" i="4"/>
  <c r="J261" i="4"/>
  <c r="BK246" i="4"/>
  <c r="J222" i="4"/>
  <c r="BK208" i="4"/>
  <c r="BK192" i="4"/>
  <c r="J166" i="4"/>
  <c r="BK140" i="4"/>
  <c r="BK258" i="4"/>
  <c r="J232" i="4"/>
  <c r="J173" i="4"/>
  <c r="BK138" i="4"/>
  <c r="J252" i="4"/>
  <c r="J226" i="4"/>
  <c r="J207" i="4"/>
  <c r="BK189" i="4"/>
  <c r="BK174" i="4"/>
  <c r="BK158" i="4"/>
  <c r="BK269" i="4"/>
  <c r="J142" i="4"/>
  <c r="BK131" i="5"/>
  <c r="J123" i="5"/>
  <c r="BK128" i="5"/>
  <c r="J131" i="5"/>
  <c r="BK180" i="6"/>
  <c r="BK167" i="6"/>
  <c r="J142" i="6"/>
  <c r="BK125" i="6"/>
  <c r="J173" i="6"/>
  <c r="J161" i="6"/>
  <c r="BK153" i="6"/>
  <c r="J138" i="6"/>
  <c r="J121" i="6"/>
  <c r="J153" i="6"/>
  <c r="J128" i="6"/>
  <c r="BK169" i="6"/>
  <c r="J152" i="6"/>
  <c r="J143" i="6"/>
  <c r="BK178" i="6"/>
  <c r="J158" i="6"/>
  <c r="BK136" i="6"/>
  <c r="BK144" i="6"/>
  <c r="BK132" i="6"/>
  <c r="BK279" i="2"/>
  <c r="BK252" i="2"/>
  <c r="J197" i="2"/>
  <c r="BK151" i="2"/>
  <c r="J269" i="2"/>
  <c r="J247" i="2"/>
  <c r="BK190" i="2"/>
  <c r="J267" i="2"/>
  <c r="J244" i="2"/>
  <c r="J185" i="2"/>
  <c r="BK129" i="2"/>
  <c r="BK231" i="2"/>
  <c r="BK185" i="2"/>
  <c r="J151" i="2"/>
  <c r="J261" i="2"/>
  <c r="J237" i="2"/>
  <c r="BK192" i="2"/>
  <c r="J172" i="2"/>
  <c r="BK131" i="2"/>
  <c r="J183" i="2"/>
  <c r="J137" i="2"/>
  <c r="BK225" i="2"/>
  <c r="BK152" i="2"/>
  <c r="J241" i="2"/>
  <c r="BK214" i="2"/>
  <c r="BK145" i="2"/>
  <c r="J457" i="3"/>
  <c r="J425" i="3"/>
  <c r="J367" i="3"/>
  <c r="J328" i="3"/>
  <c r="J271" i="3"/>
  <c r="J228" i="3"/>
  <c r="J210" i="3"/>
  <c r="BK161" i="3"/>
  <c r="BK455" i="3"/>
  <c r="J479" i="3"/>
  <c r="J427" i="3"/>
  <c r="BK385" i="3"/>
  <c r="BK345" i="3"/>
  <c r="J284" i="3"/>
  <c r="BK248" i="3"/>
  <c r="J139" i="3"/>
  <c r="BK446" i="3"/>
  <c r="BK380" i="3"/>
  <c r="J306" i="3"/>
  <c r="BK261" i="3"/>
  <c r="BK217" i="3"/>
  <c r="BK151" i="3"/>
  <c r="J451" i="3"/>
  <c r="J413" i="3"/>
  <c r="J385" i="3"/>
  <c r="J333" i="3"/>
  <c r="BK238" i="3"/>
  <c r="J220" i="3"/>
  <c r="J163" i="3"/>
  <c r="BK417" i="3"/>
  <c r="J329" i="3"/>
  <c r="BK249" i="3"/>
  <c r="BK149" i="3"/>
  <c r="J470" i="3"/>
  <c r="BK427" i="3"/>
  <c r="J364" i="3"/>
  <c r="J343" i="3"/>
  <c r="BK284" i="3"/>
  <c r="J230" i="3"/>
  <c r="J205" i="3"/>
  <c r="J138" i="3"/>
  <c r="BK421" i="3"/>
  <c r="J363" i="3"/>
  <c r="J310" i="3"/>
  <c r="BK216" i="3"/>
  <c r="BK189" i="3"/>
  <c r="J151" i="3"/>
  <c r="BK138" i="3"/>
  <c r="J247" i="4"/>
  <c r="BK224" i="4"/>
  <c r="J198" i="4"/>
  <c r="J188" i="4"/>
  <c r="J162" i="4"/>
  <c r="J140" i="4"/>
  <c r="J269" i="4"/>
  <c r="BK241" i="4"/>
  <c r="BK232" i="4"/>
  <c r="BK219" i="4"/>
  <c r="J206" i="4"/>
  <c r="J194" i="4"/>
  <c r="BK177" i="4"/>
  <c r="BK156" i="4"/>
  <c r="J136" i="4"/>
  <c r="J264" i="4"/>
  <c r="BK235" i="4"/>
  <c r="BK204" i="4"/>
  <c r="BK176" i="4"/>
  <c r="J263" i="4"/>
  <c r="BK236" i="4"/>
  <c r="J228" i="4"/>
  <c r="BK218" i="4"/>
  <c r="J203" i="4"/>
  <c r="J169" i="4"/>
  <c r="J143" i="4"/>
  <c r="J134" i="4"/>
  <c r="BK253" i="4"/>
  <c r="BK237" i="4"/>
  <c r="BK211" i="4"/>
  <c r="BK155" i="4"/>
  <c r="BK260" i="4"/>
  <c r="BK248" i="4"/>
  <c r="J219" i="4"/>
  <c r="BK206" i="4"/>
  <c r="J187" i="4"/>
  <c r="BK169" i="4"/>
  <c r="BK148" i="4"/>
  <c r="BK268" i="4"/>
  <c r="BK134" i="4"/>
  <c r="J130" i="5"/>
  <c r="J133" i="5"/>
  <c r="BK123" i="5"/>
  <c r="BK174" i="6"/>
  <c r="BK168" i="6"/>
  <c r="J149" i="6"/>
  <c r="J131" i="6"/>
  <c r="J172" i="6"/>
  <c r="BK163" i="6"/>
  <c r="BK147" i="6"/>
  <c r="J166" i="6"/>
  <c r="J140" i="6"/>
  <c r="J182" i="6"/>
  <c r="J160" i="6"/>
  <c r="J146" i="6"/>
  <c r="BK131" i="6"/>
  <c r="J181" i="6"/>
  <c r="J157" i="6"/>
  <c r="BK126" i="6"/>
  <c r="J136" i="6"/>
  <c r="BK129" i="6"/>
  <c r="J275" i="2"/>
  <c r="J246" i="2"/>
  <c r="J188" i="2"/>
  <c r="J141" i="2"/>
  <c r="BK261" i="2"/>
  <c r="J242" i="2"/>
  <c r="J212" i="2"/>
  <c r="J145" i="2"/>
  <c r="J245" i="2"/>
  <c r="BK196" i="2"/>
  <c r="BK160" i="2"/>
  <c r="BK237" i="2"/>
  <c r="J190" i="2"/>
  <c r="J152" i="2"/>
  <c r="J259" i="2"/>
  <c r="BK243" i="2"/>
  <c r="BK183" i="2"/>
  <c r="BK153" i="2"/>
  <c r="J196" i="2"/>
  <c r="BK141" i="2"/>
  <c r="BK244" i="2"/>
  <c r="BK199" i="2"/>
  <c r="J131" i="2"/>
  <c r="BK232" i="2"/>
  <c r="J199" i="2"/>
  <c r="BK133" i="2"/>
  <c r="BK432" i="3"/>
  <c r="BK388" i="3"/>
  <c r="J351" i="3"/>
  <c r="BK326" i="3"/>
  <c r="J296" i="3"/>
  <c r="BK251" i="3"/>
  <c r="J217" i="3"/>
  <c r="BK191" i="3"/>
  <c r="BK145" i="3"/>
  <c r="J449" i="3"/>
  <c r="J447" i="3"/>
  <c r="BK415" i="3"/>
  <c r="BK367" i="3"/>
  <c r="BK331" i="3"/>
  <c r="J282" i="3"/>
  <c r="J261" i="3"/>
  <c r="BK222" i="3"/>
  <c r="J193" i="3"/>
  <c r="BK389" i="3"/>
  <c r="BK310" i="3"/>
  <c r="BK235" i="3"/>
  <c r="J197" i="3"/>
  <c r="J153" i="3"/>
  <c r="J455" i="3"/>
  <c r="J415" i="3"/>
  <c r="J388" i="3"/>
  <c r="BK304" i="3"/>
  <c r="J227" i="3"/>
  <c r="BK208" i="3"/>
  <c r="BK464" i="3"/>
  <c r="BK419" i="3"/>
  <c r="J345" i="3"/>
  <c r="BK315" i="3"/>
  <c r="BK220" i="3"/>
  <c r="BK143" i="3"/>
  <c r="BK434" i="3"/>
  <c r="BK401" i="3"/>
  <c r="J341" i="3"/>
  <c r="BK286" i="3"/>
  <c r="BK240" i="3"/>
  <c r="BK185" i="3"/>
  <c r="J450" i="3"/>
  <c r="J380" i="3"/>
  <c r="BK333" i="3"/>
  <c r="J265" i="3"/>
  <c r="J206" i="3"/>
  <c r="J149" i="3"/>
  <c r="BK261" i="4"/>
  <c r="J244" i="4"/>
  <c r="BK203" i="4"/>
  <c r="BK190" i="4"/>
  <c r="J164" i="4"/>
  <c r="J141" i="4"/>
  <c r="J270" i="4"/>
  <c r="BK254" i="4"/>
  <c r="BK227" i="4"/>
  <c r="J211" i="4"/>
  <c r="BK197" i="4"/>
  <c r="J185" i="4"/>
  <c r="BK163" i="4"/>
  <c r="J150" i="4"/>
  <c r="BK275" i="4"/>
  <c r="BK262" i="4"/>
  <c r="J221" i="4"/>
  <c r="BK178" i="4"/>
  <c r="BK142" i="4"/>
  <c r="J253" i="4"/>
  <c r="BK249" i="4"/>
  <c r="J227" i="4"/>
  <c r="J217" i="4"/>
  <c r="BK199" i="4"/>
  <c r="J167" i="4"/>
  <c r="J153" i="4"/>
  <c r="BK259" i="4"/>
  <c r="J242" i="4"/>
  <c r="BK214" i="4"/>
  <c r="J165" i="4"/>
  <c r="J271" i="4"/>
  <c r="J240" i="4"/>
  <c r="BK210" i="4"/>
  <c r="J178" i="4"/>
  <c r="J157" i="4"/>
  <c r="BK146" i="4"/>
  <c r="BK134" i="5"/>
  <c r="J122" i="5"/>
  <c r="J124" i="5"/>
  <c r="J126" i="5"/>
  <c r="BK182" i="6"/>
  <c r="J171" i="6"/>
  <c r="BK160" i="6"/>
  <c r="J132" i="6"/>
  <c r="J176" i="6"/>
  <c r="BK162" i="6"/>
  <c r="J155" i="6"/>
  <c r="BK137" i="6"/>
  <c r="J179" i="6"/>
  <c r="J145" i="6"/>
  <c r="J126" i="6"/>
  <c r="J162" i="6"/>
  <c r="J151" i="6"/>
  <c r="J144" i="6"/>
  <c r="J122" i="6"/>
  <c r="J170" i="6"/>
  <c r="J148" i="6"/>
  <c r="BK146" i="6"/>
  <c r="BK130" i="6"/>
  <c r="BK264" i="2"/>
  <c r="BK210" i="2"/>
  <c r="J154" i="2"/>
  <c r="BK259" i="2"/>
  <c r="BK223" i="2"/>
  <c r="J210" i="2"/>
  <c r="BK155" i="2"/>
  <c r="J262" i="2"/>
  <c r="BK241" i="2"/>
  <c r="BK172" i="2"/>
  <c r="BK271" i="2"/>
  <c r="J214" i="2"/>
  <c r="J179" i="2"/>
  <c r="BK265" i="2"/>
  <c r="J249" i="2"/>
  <c r="BK219" i="2"/>
  <c r="J174" i="2"/>
  <c r="J155" i="2"/>
  <c r="J187" i="2"/>
  <c r="BK255" i="2"/>
  <c r="BK235" i="2"/>
  <c r="J157" i="2"/>
  <c r="J253" i="2"/>
  <c r="J235" i="2"/>
  <c r="BK179" i="2"/>
  <c r="BK447" i="3"/>
  <c r="J386" i="3"/>
  <c r="J325" i="3"/>
  <c r="J278" i="3"/>
  <c r="BK244" i="3"/>
  <c r="J213" i="3"/>
  <c r="BK153" i="3"/>
  <c r="J466" i="3"/>
  <c r="BK477" i="3"/>
  <c r="J434" i="3"/>
  <c r="BK361" i="3"/>
  <c r="BK306" i="3"/>
  <c r="BK269" i="3"/>
  <c r="BK227" i="3"/>
  <c r="BK168" i="3"/>
  <c r="BK397" i="3"/>
  <c r="BK328" i="3"/>
  <c r="J290" i="3"/>
  <c r="J224" i="3"/>
  <c r="J171" i="3"/>
  <c r="J477" i="3"/>
  <c r="J417" i="3"/>
  <c r="BK369" i="3"/>
  <c r="J335" i="3"/>
  <c r="BK259" i="3"/>
  <c r="J223" i="3"/>
  <c r="BK193" i="3"/>
  <c r="J448" i="3"/>
  <c r="J377" i="3"/>
  <c r="J326" i="3"/>
  <c r="BK290" i="3"/>
  <c r="J165" i="3"/>
  <c r="BK466" i="3"/>
  <c r="J429" i="3"/>
  <c r="BK363" i="3"/>
  <c r="J315" i="3"/>
  <c r="BK265" i="3"/>
  <c r="BK229" i="3"/>
  <c r="BK163" i="3"/>
  <c r="BK470" i="3"/>
  <c r="J365" i="3"/>
  <c r="BK324" i="3"/>
  <c r="BK278" i="3"/>
  <c r="J222" i="3"/>
  <c r="J187" i="3"/>
  <c r="J146" i="3"/>
  <c r="J260" i="4"/>
  <c r="J243" i="4"/>
  <c r="BK213" i="4"/>
  <c r="J192" i="4"/>
  <c r="BK171" i="4"/>
  <c r="J275" i="4"/>
  <c r="J249" i="4"/>
  <c r="BK234" i="4"/>
  <c r="BK222" i="4"/>
  <c r="J204" i="4"/>
  <c r="BK179" i="4"/>
  <c r="BK164" i="4"/>
  <c r="J154" i="4"/>
  <c r="BK141" i="4"/>
  <c r="BK266" i="4"/>
  <c r="J237" i="4"/>
  <c r="BK207" i="4"/>
  <c r="BK170" i="4"/>
  <c r="J268" i="4"/>
  <c r="J235" i="4"/>
  <c r="J229" i="4"/>
  <c r="BK212" i="4"/>
  <c r="BK198" i="4"/>
  <c r="J170" i="4"/>
  <c r="J156" i="4"/>
  <c r="BK135" i="4"/>
  <c r="BK255" i="4"/>
  <c r="J241" i="4"/>
  <c r="J172" i="4"/>
  <c r="BK153" i="4"/>
  <c r="J254" i="4"/>
  <c r="J225" i="4"/>
  <c r="J196" i="4"/>
  <c r="J179" i="4"/>
  <c r="BK167" i="4"/>
  <c r="J146" i="4"/>
  <c r="BK267" i="4"/>
  <c r="BK135" i="5"/>
  <c r="J135" i="5"/>
  <c r="BK126" i="5"/>
  <c r="J125" i="5"/>
  <c r="BK181" i="6"/>
  <c r="BK170" i="6"/>
  <c r="BK161" i="6"/>
  <c r="BK141" i="6"/>
  <c r="J123" i="6"/>
  <c r="BK166" i="6"/>
  <c r="BK156" i="6"/>
  <c r="BK148" i="6"/>
  <c r="J125" i="6"/>
  <c r="BK165" i="6"/>
  <c r="J124" i="6"/>
  <c r="J168" i="6"/>
  <c r="BK154" i="6"/>
  <c r="J139" i="6"/>
  <c r="BK121" i="6"/>
  <c r="J167" i="6"/>
  <c r="J147" i="6"/>
  <c r="J163" i="6"/>
  <c r="J137" i="6"/>
  <c r="BK122" i="6"/>
  <c r="T140" i="3" l="1"/>
  <c r="T177" i="3"/>
  <c r="P253" i="3"/>
  <c r="BK334" i="3"/>
  <c r="J334" i="3"/>
  <c r="J108" i="3"/>
  <c r="BK360" i="3"/>
  <c r="J360" i="3" s="1"/>
  <c r="J109" i="3" s="1"/>
  <c r="R368" i="3"/>
  <c r="BK410" i="3"/>
  <c r="J410" i="3"/>
  <c r="J112" i="3"/>
  <c r="R410" i="3"/>
  <c r="BK452" i="3"/>
  <c r="J452" i="3" s="1"/>
  <c r="J114" i="3" s="1"/>
  <c r="R458" i="3"/>
  <c r="T132" i="4"/>
  <c r="P147" i="4"/>
  <c r="R168" i="4"/>
  <c r="BK215" i="4"/>
  <c r="J215" i="4"/>
  <c r="J107" i="4" s="1"/>
  <c r="P239" i="4"/>
  <c r="BK132" i="5"/>
  <c r="J132" i="5"/>
  <c r="J99" i="5"/>
  <c r="T159" i="2"/>
  <c r="R240" i="2"/>
  <c r="T270" i="2"/>
  <c r="R140" i="3"/>
  <c r="R150" i="3"/>
  <c r="BK170" i="3"/>
  <c r="J170" i="3"/>
  <c r="J101" i="3"/>
  <c r="R177" i="3"/>
  <c r="R219" i="3"/>
  <c r="BK314" i="3"/>
  <c r="J314" i="3"/>
  <c r="J107" i="3" s="1"/>
  <c r="R314" i="3"/>
  <c r="BK368" i="3"/>
  <c r="J368" i="3"/>
  <c r="J110" i="3"/>
  <c r="T387" i="3"/>
  <c r="BK430" i="3"/>
  <c r="J430" i="3"/>
  <c r="J113" i="3" s="1"/>
  <c r="P458" i="3"/>
  <c r="R476" i="3"/>
  <c r="BK151" i="4"/>
  <c r="J151" i="4"/>
  <c r="J101" i="4"/>
  <c r="P168" i="4"/>
  <c r="BK183" i="4"/>
  <c r="J183" i="4" s="1"/>
  <c r="J105" i="4" s="1"/>
  <c r="R183" i="4"/>
  <c r="P215" i="4"/>
  <c r="BK265" i="4"/>
  <c r="J265" i="4"/>
  <c r="J109" i="4" s="1"/>
  <c r="P121" i="5"/>
  <c r="P120" i="5" s="1"/>
  <c r="T120" i="6"/>
  <c r="R159" i="2"/>
  <c r="BK250" i="2"/>
  <c r="J250" i="2"/>
  <c r="J105" i="2"/>
  <c r="P270" i="2"/>
  <c r="P140" i="3"/>
  <c r="P137" i="3" s="1"/>
  <c r="T150" i="3"/>
  <c r="P170" i="3"/>
  <c r="R170" i="3"/>
  <c r="R137" i="3" s="1"/>
  <c r="T170" i="3"/>
  <c r="T137" i="3" s="1"/>
  <c r="BK219" i="3"/>
  <c r="J219" i="3" s="1"/>
  <c r="J103" i="3" s="1"/>
  <c r="BK253" i="3"/>
  <c r="J253" i="3"/>
  <c r="J106" i="3"/>
  <c r="P334" i="3"/>
  <c r="P368" i="3"/>
  <c r="P387" i="3"/>
  <c r="P430" i="3"/>
  <c r="BK458" i="3"/>
  <c r="J458" i="3" s="1"/>
  <c r="J115" i="3" s="1"/>
  <c r="P476" i="3"/>
  <c r="R147" i="4"/>
  <c r="R131" i="4" s="1"/>
  <c r="T168" i="4"/>
  <c r="P191" i="4"/>
  <c r="R215" i="4"/>
  <c r="P265" i="4"/>
  <c r="BK121" i="5"/>
  <c r="J121" i="5"/>
  <c r="J98" i="5"/>
  <c r="T128" i="2"/>
  <c r="R234" i="2"/>
  <c r="P250" i="2"/>
  <c r="P132" i="5"/>
  <c r="BK159" i="2"/>
  <c r="J159" i="2" s="1"/>
  <c r="J100" i="2" s="1"/>
  <c r="BK240" i="2"/>
  <c r="J240" i="2"/>
  <c r="J103" i="2"/>
  <c r="T250" i="2"/>
  <c r="T233" i="2" s="1"/>
  <c r="P177" i="3"/>
  <c r="R253" i="3"/>
  <c r="R334" i="3"/>
  <c r="R360" i="3"/>
  <c r="BK387" i="3"/>
  <c r="J387" i="3"/>
  <c r="J111" i="3"/>
  <c r="T430" i="3"/>
  <c r="T452" i="3"/>
  <c r="T476" i="3"/>
  <c r="P151" i="4"/>
  <c r="T191" i="4"/>
  <c r="R239" i="4"/>
  <c r="R132" i="5"/>
  <c r="P159" i="2"/>
  <c r="P240" i="2"/>
  <c r="P233" i="2" s="1"/>
  <c r="R250" i="2"/>
  <c r="BK140" i="3"/>
  <c r="J140" i="3" s="1"/>
  <c r="J98" i="3" s="1"/>
  <c r="BK150" i="3"/>
  <c r="J150" i="3"/>
  <c r="J99" i="3"/>
  <c r="BK177" i="3"/>
  <c r="J177" i="3" s="1"/>
  <c r="J102" i="3" s="1"/>
  <c r="T253" i="3"/>
  <c r="T334" i="3"/>
  <c r="T360" i="3"/>
  <c r="R387" i="3"/>
  <c r="R430" i="3"/>
  <c r="R452" i="3"/>
  <c r="BK476" i="3"/>
  <c r="J476" i="3"/>
  <c r="J116" i="3" s="1"/>
  <c r="R132" i="4"/>
  <c r="BK147" i="4"/>
  <c r="J147" i="4"/>
  <c r="J100" i="4"/>
  <c r="R151" i="4"/>
  <c r="BK191" i="4"/>
  <c r="J191" i="4" s="1"/>
  <c r="J106" i="4" s="1"/>
  <c r="T215" i="4"/>
  <c r="T265" i="4"/>
  <c r="T132" i="5"/>
  <c r="T119" i="5" s="1"/>
  <c r="BK120" i="6"/>
  <c r="J120" i="6" s="1"/>
  <c r="J97" i="6" s="1"/>
  <c r="BK177" i="6"/>
  <c r="J177" i="6"/>
  <c r="J99" i="6"/>
  <c r="P177" i="6"/>
  <c r="BK128" i="2"/>
  <c r="BK127" i="2" s="1"/>
  <c r="J128" i="2"/>
  <c r="J98" i="2" s="1"/>
  <c r="R128" i="2"/>
  <c r="P234" i="2"/>
  <c r="T240" i="2"/>
  <c r="BK270" i="2"/>
  <c r="J270" i="2"/>
  <c r="J106" i="2"/>
  <c r="P150" i="3"/>
  <c r="P219" i="3"/>
  <c r="T219" i="3"/>
  <c r="P314" i="3"/>
  <c r="T314" i="3"/>
  <c r="P360" i="3"/>
  <c r="T368" i="3"/>
  <c r="P410" i="3"/>
  <c r="T410" i="3"/>
  <c r="P452" i="3"/>
  <c r="T458" i="3"/>
  <c r="P132" i="4"/>
  <c r="P131" i="4"/>
  <c r="T147" i="4"/>
  <c r="BK168" i="4"/>
  <c r="J168" i="4"/>
  <c r="J102" i="4" s="1"/>
  <c r="R191" i="4"/>
  <c r="T239" i="4"/>
  <c r="R121" i="5"/>
  <c r="R120" i="5"/>
  <c r="R119" i="5"/>
  <c r="R120" i="6"/>
  <c r="R119" i="6"/>
  <c r="R177" i="6"/>
  <c r="P128" i="2"/>
  <c r="BK234" i="2"/>
  <c r="J234" i="2"/>
  <c r="J102" i="2"/>
  <c r="T234" i="2"/>
  <c r="R270" i="2"/>
  <c r="BK132" i="4"/>
  <c r="J132" i="4"/>
  <c r="J98" i="4" s="1"/>
  <c r="T151" i="4"/>
  <c r="P183" i="4"/>
  <c r="T183" i="4"/>
  <c r="T182" i="4"/>
  <c r="BK239" i="4"/>
  <c r="J239" i="4" s="1"/>
  <c r="J108" i="4" s="1"/>
  <c r="R265" i="4"/>
  <c r="T121" i="5"/>
  <c r="T120" i="5"/>
  <c r="P120" i="6"/>
  <c r="P119" i="6"/>
  <c r="AU99" i="1" s="1"/>
  <c r="T177" i="6"/>
  <c r="BK250" i="3"/>
  <c r="J250" i="3" s="1"/>
  <c r="J104" i="3" s="1"/>
  <c r="BK145" i="4"/>
  <c r="BK131" i="4" s="1"/>
  <c r="J131" i="4" s="1"/>
  <c r="J97" i="4" s="1"/>
  <c r="J145" i="4"/>
  <c r="J99" i="4"/>
  <c r="BK274" i="4"/>
  <c r="J274" i="4"/>
  <c r="J110" i="4" s="1"/>
  <c r="BK167" i="3"/>
  <c r="J167" i="3"/>
  <c r="J100" i="3"/>
  <c r="BK156" i="2"/>
  <c r="J156" i="2"/>
  <c r="J99" i="2" s="1"/>
  <c r="BK248" i="2"/>
  <c r="J248" i="2" s="1"/>
  <c r="J104" i="2" s="1"/>
  <c r="BK180" i="4"/>
  <c r="J180" i="4"/>
  <c r="J103" i="4"/>
  <c r="BK175" i="6"/>
  <c r="J175" i="6" s="1"/>
  <c r="J98" i="6" s="1"/>
  <c r="BF132" i="6"/>
  <c r="BF138" i="6"/>
  <c r="BF145" i="6"/>
  <c r="BF146" i="6"/>
  <c r="BF150" i="6"/>
  <c r="BF151" i="6"/>
  <c r="BF152" i="6"/>
  <c r="BF153" i="6"/>
  <c r="J91" i="6"/>
  <c r="BF124" i="6"/>
  <c r="BF127" i="6"/>
  <c r="BF130" i="6"/>
  <c r="BF142" i="6"/>
  <c r="BF155" i="6"/>
  <c r="BF156" i="6"/>
  <c r="BF182" i="6"/>
  <c r="E85" i="6"/>
  <c r="F92" i="6"/>
  <c r="BF123" i="6"/>
  <c r="BF126" i="6"/>
  <c r="BF140" i="6"/>
  <c r="BF143" i="6"/>
  <c r="BF144" i="6"/>
  <c r="BF154" i="6"/>
  <c r="BF160" i="6"/>
  <c r="BF163" i="6"/>
  <c r="BF168" i="6"/>
  <c r="BF172" i="6"/>
  <c r="BF183" i="6"/>
  <c r="BF131" i="6"/>
  <c r="BF135" i="6"/>
  <c r="BF136" i="6"/>
  <c r="BF137" i="6"/>
  <c r="BF139" i="6"/>
  <c r="BF148" i="6"/>
  <c r="BF157" i="6"/>
  <c r="BF162" i="6"/>
  <c r="BF167" i="6"/>
  <c r="BF171" i="6"/>
  <c r="BF178" i="6"/>
  <c r="BK120" i="5"/>
  <c r="J120" i="5" s="1"/>
  <c r="J97" i="5" s="1"/>
  <c r="J113" i="6"/>
  <c r="BF122" i="6"/>
  <c r="BF125" i="6"/>
  <c r="BF129" i="6"/>
  <c r="BF134" i="6"/>
  <c r="BF141" i="6"/>
  <c r="BF149" i="6"/>
  <c r="BF158" i="6"/>
  <c r="BF164" i="6"/>
  <c r="BF166" i="6"/>
  <c r="BF170" i="6"/>
  <c r="BF176" i="6"/>
  <c r="BF121" i="6"/>
  <c r="BF128" i="6"/>
  <c r="BF133" i="6"/>
  <c r="BF147" i="6"/>
  <c r="BF159" i="6"/>
  <c r="BF161" i="6"/>
  <c r="BF165" i="6"/>
  <c r="BF169" i="6"/>
  <c r="BF173" i="6"/>
  <c r="BF174" i="6"/>
  <c r="BF179" i="6"/>
  <c r="BF180" i="6"/>
  <c r="BF181" i="6"/>
  <c r="BF184" i="6"/>
  <c r="F92" i="5"/>
  <c r="BF124" i="5"/>
  <c r="BF129" i="5"/>
  <c r="BF131" i="5"/>
  <c r="BF135" i="5"/>
  <c r="J89" i="5"/>
  <c r="E109" i="5"/>
  <c r="BF123" i="5"/>
  <c r="BF126" i="5"/>
  <c r="BF127" i="5"/>
  <c r="BF130" i="5"/>
  <c r="BF122" i="5"/>
  <c r="BF125" i="5"/>
  <c r="BF128" i="5"/>
  <c r="BF133" i="5"/>
  <c r="BF134" i="5"/>
  <c r="AV98" i="1"/>
  <c r="F92" i="4"/>
  <c r="BF256" i="4"/>
  <c r="BF257" i="4"/>
  <c r="BF259" i="4"/>
  <c r="BF273" i="4"/>
  <c r="J89" i="4"/>
  <c r="BF148" i="4"/>
  <c r="BF157" i="4"/>
  <c r="BF167" i="4"/>
  <c r="BF175" i="4"/>
  <c r="BF176" i="4"/>
  <c r="BF181" i="4"/>
  <c r="BF188" i="4"/>
  <c r="BF190" i="4"/>
  <c r="BF193" i="4"/>
  <c r="BF198" i="4"/>
  <c r="BF199" i="4"/>
  <c r="BF209" i="4"/>
  <c r="BF220" i="4"/>
  <c r="BF227" i="4"/>
  <c r="BF237" i="4"/>
  <c r="BF243" i="4"/>
  <c r="BF249" i="4"/>
  <c r="BF258" i="4"/>
  <c r="BF261" i="4"/>
  <c r="BF262" i="4"/>
  <c r="BF268" i="4"/>
  <c r="BF272" i="4"/>
  <c r="E120" i="4"/>
  <c r="BF140" i="4"/>
  <c r="BF146" i="4"/>
  <c r="BF152" i="4"/>
  <c r="BF156" i="4"/>
  <c r="BF159" i="4"/>
  <c r="BF163" i="4"/>
  <c r="BF166" i="4"/>
  <c r="BF187" i="4"/>
  <c r="BF189" i="4"/>
  <c r="BF195" i="4"/>
  <c r="BF197" i="4"/>
  <c r="BF202" i="4"/>
  <c r="BF203" i="4"/>
  <c r="BF206" i="4"/>
  <c r="BF219" i="4"/>
  <c r="BF223" i="4"/>
  <c r="BF225" i="4"/>
  <c r="BF228" i="4"/>
  <c r="BF250" i="4"/>
  <c r="BF254" i="4"/>
  <c r="BF136" i="4"/>
  <c r="BF137" i="4"/>
  <c r="BF141" i="4"/>
  <c r="BF158" i="4"/>
  <c r="BF164" i="4"/>
  <c r="BF165" i="4"/>
  <c r="BF170" i="4"/>
  <c r="BF200" i="4"/>
  <c r="BF201" i="4"/>
  <c r="BF204" i="4"/>
  <c r="BF207" i="4"/>
  <c r="BF224" i="4"/>
  <c r="BF235" i="4"/>
  <c r="BF236" i="4"/>
  <c r="BF241" i="4"/>
  <c r="BF244" i="4"/>
  <c r="BF269" i="4"/>
  <c r="BF271" i="4"/>
  <c r="BF133" i="4"/>
  <c r="BF139" i="4"/>
  <c r="BF143" i="4"/>
  <c r="BF144" i="4"/>
  <c r="BF149" i="4"/>
  <c r="BF150" i="4"/>
  <c r="BF153" i="4"/>
  <c r="BF154" i="4"/>
  <c r="BF155" i="4"/>
  <c r="BF160" i="4"/>
  <c r="BF162" i="4"/>
  <c r="BF205" i="4"/>
  <c r="BF216" i="4"/>
  <c r="BF221" i="4"/>
  <c r="BF226" i="4"/>
  <c r="BF230" i="4"/>
  <c r="BF242" i="4"/>
  <c r="BF247" i="4"/>
  <c r="BF248" i="4"/>
  <c r="BF251" i="4"/>
  <c r="BF270" i="4"/>
  <c r="BF142" i="4"/>
  <c r="BF169" i="4"/>
  <c r="BF171" i="4"/>
  <c r="BF172" i="4"/>
  <c r="BF174" i="4"/>
  <c r="BF186" i="4"/>
  <c r="BF192" i="4"/>
  <c r="BF196" i="4"/>
  <c r="BF212" i="4"/>
  <c r="BF213" i="4"/>
  <c r="BF214" i="4"/>
  <c r="BF218" i="4"/>
  <c r="BF233" i="4"/>
  <c r="BF234" i="4"/>
  <c r="BF240" i="4"/>
  <c r="BF245" i="4"/>
  <c r="BF246" i="4"/>
  <c r="BF252" i="4"/>
  <c r="BF253" i="4"/>
  <c r="BF260" i="4"/>
  <c r="BF263" i="4"/>
  <c r="BF264" i="4"/>
  <c r="BF266" i="4"/>
  <c r="BF267" i="4"/>
  <c r="BF275" i="4"/>
  <c r="BF134" i="4"/>
  <c r="BF135" i="4"/>
  <c r="BF138" i="4"/>
  <c r="BF161" i="4"/>
  <c r="BF173" i="4"/>
  <c r="BF177" i="4"/>
  <c r="BF178" i="4"/>
  <c r="BF179" i="4"/>
  <c r="BF184" i="4"/>
  <c r="BF185" i="4"/>
  <c r="BF194" i="4"/>
  <c r="BF208" i="4"/>
  <c r="BF210" i="4"/>
  <c r="BF211" i="4"/>
  <c r="BF217" i="4"/>
  <c r="BF222" i="4"/>
  <c r="BF229" i="4"/>
  <c r="BF231" i="4"/>
  <c r="BF232" i="4"/>
  <c r="BF238" i="4"/>
  <c r="BF255" i="4"/>
  <c r="BF151" i="3"/>
  <c r="BF171" i="3"/>
  <c r="BF173" i="3"/>
  <c r="BF213" i="3"/>
  <c r="BF217" i="3"/>
  <c r="BF223" i="3"/>
  <c r="BF224" i="3"/>
  <c r="BF226" i="3"/>
  <c r="BF229" i="3"/>
  <c r="BF238" i="3"/>
  <c r="BF244" i="3"/>
  <c r="BF251" i="3"/>
  <c r="BF271" i="3"/>
  <c r="BF286" i="3"/>
  <c r="BF308" i="3"/>
  <c r="BF315" i="3"/>
  <c r="BF331" i="3"/>
  <c r="BF347" i="3"/>
  <c r="BF388" i="3"/>
  <c r="BF393" i="3"/>
  <c r="BF413" i="3"/>
  <c r="BF448" i="3"/>
  <c r="BF457" i="3"/>
  <c r="BF464" i="3"/>
  <c r="BF466" i="3"/>
  <c r="BF472" i="3"/>
  <c r="BF165" i="3"/>
  <c r="BF189" i="3"/>
  <c r="BF246" i="3"/>
  <c r="BF380" i="3"/>
  <c r="BF382" i="3"/>
  <c r="BF386" i="3"/>
  <c r="BF423" i="3"/>
  <c r="BF431" i="3"/>
  <c r="BF138" i="3"/>
  <c r="BF139" i="3"/>
  <c r="BF145" i="3"/>
  <c r="BF175" i="3"/>
  <c r="BF193" i="3"/>
  <c r="BF201" i="3"/>
  <c r="BF210" i="3"/>
  <c r="BF211" i="3"/>
  <c r="BF227" i="3"/>
  <c r="BF228" i="3"/>
  <c r="BF230" i="3"/>
  <c r="BF235" i="3"/>
  <c r="BF242" i="3"/>
  <c r="BF259" i="3"/>
  <c r="BF267" i="3"/>
  <c r="BF276" i="3"/>
  <c r="BF282" i="3"/>
  <c r="BF292" i="3"/>
  <c r="BF306" i="3"/>
  <c r="BF335" i="3"/>
  <c r="BF359" i="3"/>
  <c r="BF367" i="3"/>
  <c r="BF415" i="3"/>
  <c r="BF421" i="3"/>
  <c r="BF434" i="3"/>
  <c r="BF446" i="3"/>
  <c r="BF455" i="3"/>
  <c r="BF468" i="3"/>
  <c r="BF475" i="3"/>
  <c r="F92" i="3"/>
  <c r="BF141" i="3"/>
  <c r="BF153" i="3"/>
  <c r="BF168" i="3"/>
  <c r="BF178" i="3"/>
  <c r="BF197" i="3"/>
  <c r="BF205" i="3"/>
  <c r="BF240" i="3"/>
  <c r="BF248" i="3"/>
  <c r="BF265" i="3"/>
  <c r="BF269" i="3"/>
  <c r="BF278" i="3"/>
  <c r="BF296" i="3"/>
  <c r="BF302" i="3"/>
  <c r="BF310" i="3"/>
  <c r="BF329" i="3"/>
  <c r="BF333" i="3"/>
  <c r="BF339" i="3"/>
  <c r="BF349" i="3"/>
  <c r="BF351" i="3"/>
  <c r="BF353" i="3"/>
  <c r="BF357" i="3"/>
  <c r="BF361" i="3"/>
  <c r="BF363" i="3"/>
  <c r="BF397" i="3"/>
  <c r="BF427" i="3"/>
  <c r="BF429" i="3"/>
  <c r="BF432" i="3"/>
  <c r="E126" i="3"/>
  <c r="BF148" i="3"/>
  <c r="BF155" i="3"/>
  <c r="BF157" i="3"/>
  <c r="BF161" i="3"/>
  <c r="BF185" i="3"/>
  <c r="BF203" i="3"/>
  <c r="BF208" i="3"/>
  <c r="BF214" i="3"/>
  <c r="BF216" i="3"/>
  <c r="BF220" i="3"/>
  <c r="BF237" i="3"/>
  <c r="BF284" i="3"/>
  <c r="BF312" i="3"/>
  <c r="BF313" i="3"/>
  <c r="BF345" i="3"/>
  <c r="BF369" i="3"/>
  <c r="BF377" i="3"/>
  <c r="BF403" i="3"/>
  <c r="BF409" i="3"/>
  <c r="BF425" i="3"/>
  <c r="BF443" i="3"/>
  <c r="BF450" i="3"/>
  <c r="BF143" i="3"/>
  <c r="BF147" i="3"/>
  <c r="BF163" i="3"/>
  <c r="BF187" i="3"/>
  <c r="BF191" i="3"/>
  <c r="BF206" i="3"/>
  <c r="BF222" i="3"/>
  <c r="BF254" i="3"/>
  <c r="BF261" i="3"/>
  <c r="BF290" i="3"/>
  <c r="BF298" i="3"/>
  <c r="BF304" i="3"/>
  <c r="BF324" i="3"/>
  <c r="BF325" i="3"/>
  <c r="BF326" i="3"/>
  <c r="BF337" i="3"/>
  <c r="BF364" i="3"/>
  <c r="BF366" i="3"/>
  <c r="BF373" i="3"/>
  <c r="BF399" i="3"/>
  <c r="BF401" i="3"/>
  <c r="BF411" i="3"/>
  <c r="BF417" i="3"/>
  <c r="BF438" i="3"/>
  <c r="BF449" i="3"/>
  <c r="BF453" i="3"/>
  <c r="BF419" i="3"/>
  <c r="BF445" i="3"/>
  <c r="BF447" i="3"/>
  <c r="BF451" i="3"/>
  <c r="BF470" i="3"/>
  <c r="BF477" i="3"/>
  <c r="BF479" i="3"/>
  <c r="J89" i="3"/>
  <c r="BF146" i="3"/>
  <c r="BF149" i="3"/>
  <c r="BF180" i="3"/>
  <c r="BF249" i="3"/>
  <c r="BF288" i="3"/>
  <c r="BF317" i="3"/>
  <c r="BF323" i="3"/>
  <c r="BF328" i="3"/>
  <c r="BF332" i="3"/>
  <c r="BF341" i="3"/>
  <c r="BF343" i="3"/>
  <c r="BF355" i="3"/>
  <c r="BF365" i="3"/>
  <c r="BF385" i="3"/>
  <c r="BF389" i="3"/>
  <c r="BF404" i="3"/>
  <c r="BF444" i="3"/>
  <c r="BF459" i="3"/>
  <c r="E85" i="2"/>
  <c r="BF155" i="2"/>
  <c r="BF162" i="2"/>
  <c r="BF192" i="2"/>
  <c r="BF196" i="2"/>
  <c r="BF257" i="2"/>
  <c r="BF259" i="2"/>
  <c r="BF271" i="2"/>
  <c r="BF154" i="2"/>
  <c r="BF172" i="2"/>
  <c r="BF175" i="2"/>
  <c r="BF214" i="2"/>
  <c r="BF219" i="2"/>
  <c r="BF237" i="2"/>
  <c r="BF247" i="2"/>
  <c r="BF249" i="2"/>
  <c r="BF265" i="2"/>
  <c r="BF152" i="2"/>
  <c r="BF153" i="2"/>
  <c r="BF184" i="2"/>
  <c r="BF199" i="2"/>
  <c r="BF229" i="2"/>
  <c r="BF244" i="2"/>
  <c r="F123" i="2"/>
  <c r="BF145" i="2"/>
  <c r="BF166" i="2"/>
  <c r="BF185" i="2"/>
  <c r="BF223" i="2"/>
  <c r="BF231" i="2"/>
  <c r="BF253" i="2"/>
  <c r="BF256" i="2"/>
  <c r="BF269" i="2"/>
  <c r="BF275" i="2"/>
  <c r="J120" i="2"/>
  <c r="BF131" i="2"/>
  <c r="BF133" i="2"/>
  <c r="BF197" i="2"/>
  <c r="BF251" i="2"/>
  <c r="BF252" i="2"/>
  <c r="BF255" i="2"/>
  <c r="BF262" i="2"/>
  <c r="BF264" i="2"/>
  <c r="BF267" i="2"/>
  <c r="BF141" i="2"/>
  <c r="BF151" i="2"/>
  <c r="BF174" i="2"/>
  <c r="BF179" i="2"/>
  <c r="BF187" i="2"/>
  <c r="BF188" i="2"/>
  <c r="BF210" i="2"/>
  <c r="BF232" i="2"/>
  <c r="BF242" i="2"/>
  <c r="BF246" i="2"/>
  <c r="BF137" i="2"/>
  <c r="BF160" i="2"/>
  <c r="BF213" i="2"/>
  <c r="BF225" i="2"/>
  <c r="BF235" i="2"/>
  <c r="BF241" i="2"/>
  <c r="BF243" i="2"/>
  <c r="BF245" i="2"/>
  <c r="BF129" i="2"/>
  <c r="BF157" i="2"/>
  <c r="BF170" i="2"/>
  <c r="BF183" i="2"/>
  <c r="BF190" i="2"/>
  <c r="BF212" i="2"/>
  <c r="BF239" i="2"/>
  <c r="BF261" i="2"/>
  <c r="BF279" i="2"/>
  <c r="F36" i="2"/>
  <c r="BC95" i="1" s="1"/>
  <c r="F36" i="4"/>
  <c r="BC97" i="1"/>
  <c r="F33" i="5"/>
  <c r="AZ98" i="1"/>
  <c r="F35" i="5"/>
  <c r="BB98" i="1" s="1"/>
  <c r="F37" i="6"/>
  <c r="BD99" i="1" s="1"/>
  <c r="F33" i="2"/>
  <c r="AZ95" i="1"/>
  <c r="F33" i="4"/>
  <c r="AZ97" i="1"/>
  <c r="F37" i="5"/>
  <c r="BD98" i="1" s="1"/>
  <c r="F36" i="6"/>
  <c r="BC99" i="1" s="1"/>
  <c r="F37" i="2"/>
  <c r="BD95" i="1"/>
  <c r="F35" i="3"/>
  <c r="BB96" i="1"/>
  <c r="J33" i="2"/>
  <c r="AV95" i="1" s="1"/>
  <c r="F35" i="4"/>
  <c r="BB97" i="1" s="1"/>
  <c r="J33" i="4"/>
  <c r="AV97" i="1"/>
  <c r="F37" i="4"/>
  <c r="BD97" i="1"/>
  <c r="J33" i="3"/>
  <c r="AV96" i="1" s="1"/>
  <c r="F33" i="6"/>
  <c r="AZ99" i="1" s="1"/>
  <c r="F33" i="3"/>
  <c r="AZ96" i="1"/>
  <c r="J33" i="6"/>
  <c r="AV99" i="1"/>
  <c r="F35" i="2"/>
  <c r="BB95" i="1" s="1"/>
  <c r="F37" i="3"/>
  <c r="BD96" i="1" s="1"/>
  <c r="F36" i="5"/>
  <c r="BC98" i="1"/>
  <c r="F36" i="3"/>
  <c r="BC96" i="1"/>
  <c r="F35" i="6"/>
  <c r="BB99" i="1" s="1"/>
  <c r="BK252" i="3" l="1"/>
  <c r="J252" i="3" s="1"/>
  <c r="J105" i="3" s="1"/>
  <c r="R233" i="2"/>
  <c r="T252" i="3"/>
  <c r="T136" i="3"/>
  <c r="P119" i="5"/>
  <c r="AU98" i="1"/>
  <c r="T119" i="6"/>
  <c r="P127" i="2"/>
  <c r="P126" i="2" s="1"/>
  <c r="AU95" i="1" s="1"/>
  <c r="P182" i="4"/>
  <c r="P130" i="4"/>
  <c r="AU97" i="1"/>
  <c r="T127" i="2"/>
  <c r="T126" i="2"/>
  <c r="P252" i="3"/>
  <c r="P136" i="3" s="1"/>
  <c r="AU96" i="1" s="1"/>
  <c r="R252" i="3"/>
  <c r="R136" i="3"/>
  <c r="R127" i="2"/>
  <c r="R126" i="2"/>
  <c r="R182" i="4"/>
  <c r="R130" i="4"/>
  <c r="T131" i="4"/>
  <c r="T130" i="4"/>
  <c r="BK137" i="3"/>
  <c r="J137" i="3" s="1"/>
  <c r="J97" i="3" s="1"/>
  <c r="BK119" i="6"/>
  <c r="J119" i="6"/>
  <c r="BK233" i="2"/>
  <c r="J233" i="2" s="1"/>
  <c r="J101" i="2" s="1"/>
  <c r="BK182" i="4"/>
  <c r="J182" i="4"/>
  <c r="J104" i="4"/>
  <c r="BK119" i="5"/>
  <c r="J119" i="5"/>
  <c r="J30" i="5" s="1"/>
  <c r="AG98" i="1" s="1"/>
  <c r="BK130" i="4"/>
  <c r="J130" i="4" s="1"/>
  <c r="J96" i="4" s="1"/>
  <c r="BK136" i="3"/>
  <c r="J136" i="3"/>
  <c r="J96" i="3"/>
  <c r="J127" i="2"/>
  <c r="J97" i="2"/>
  <c r="J34" i="3"/>
  <c r="AW96" i="1" s="1"/>
  <c r="AT96" i="1" s="1"/>
  <c r="F34" i="3"/>
  <c r="BA96" i="1" s="1"/>
  <c r="F34" i="4"/>
  <c r="BA97" i="1"/>
  <c r="F34" i="5"/>
  <c r="BA98" i="1"/>
  <c r="J34" i="5"/>
  <c r="AW98" i="1" s="1"/>
  <c r="AT98" i="1" s="1"/>
  <c r="BC94" i="1"/>
  <c r="AY94" i="1"/>
  <c r="BD94" i="1"/>
  <c r="W33" i="1" s="1"/>
  <c r="J34" i="6"/>
  <c r="AW99" i="1" s="1"/>
  <c r="AT99" i="1" s="1"/>
  <c r="J34" i="2"/>
  <c r="AW95" i="1"/>
  <c r="AT95" i="1"/>
  <c r="BB94" i="1"/>
  <c r="W31" i="1" s="1"/>
  <c r="F34" i="2"/>
  <c r="BA95" i="1" s="1"/>
  <c r="AZ94" i="1"/>
  <c r="AV94" i="1"/>
  <c r="AK29" i="1"/>
  <c r="J30" i="6"/>
  <c r="AG99" i="1"/>
  <c r="J34" i="4"/>
  <c r="AW97" i="1"/>
  <c r="AT97" i="1" s="1"/>
  <c r="F34" i="6"/>
  <c r="BA99" i="1"/>
  <c r="BK126" i="2" l="1"/>
  <c r="J126" i="2"/>
  <c r="J96" i="2" s="1"/>
  <c r="J96" i="6"/>
  <c r="AN98" i="1"/>
  <c r="J96" i="5"/>
  <c r="J39" i="6"/>
  <c r="J39" i="5"/>
  <c r="AN99" i="1"/>
  <c r="AU94" i="1"/>
  <c r="J30" i="3"/>
  <c r="AG96" i="1"/>
  <c r="J30" i="4"/>
  <c r="AG97" i="1"/>
  <c r="AN97" i="1"/>
  <c r="W32" i="1"/>
  <c r="BA94" i="1"/>
  <c r="W30" i="1"/>
  <c r="AX94" i="1"/>
  <c r="W29" i="1"/>
  <c r="J39" i="4" l="1"/>
  <c r="J39" i="3"/>
  <c r="AN96" i="1"/>
  <c r="J30" i="2"/>
  <c r="AG95" i="1"/>
  <c r="AN95" i="1" s="1"/>
  <c r="AW94" i="1"/>
  <c r="AK30" i="1" s="1"/>
  <c r="J39" i="2" l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<sst xmlns="http://schemas.openxmlformats.org/spreadsheetml/2006/main" count="9339" uniqueCount="1647">
  <si>
    <t>Export Komplet</t>
  </si>
  <si>
    <t/>
  </si>
  <si>
    <t>2.0</t>
  </si>
  <si>
    <t>False</t>
  </si>
  <si>
    <t>{d9c4ff16-d929-4813-afff-3b70c90bc488}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</si>
  <si>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</si>
  <si>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</si>
  <si>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</si>
  <si>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</si>
  <si>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</si>
  <si>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</si>
  <si>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</si>
  <si>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</si>
  <si>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20220702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</si>
  <si>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</si>
  <si>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</si>
  <si>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Martinský cintorín - sociálne zariadenie, Trnavská cesta 4933, Bratislava</t>
  </si>
  <si>
    <t>JKSO:</t>
  </si>
  <si>
    <t>KS:</t>
  </si>
  <si>
    <t>Miesto:</t>
  </si>
  <si>
    <t>Bratislava</t>
  </si>
  <si>
    <t>Dátum:</t>
  </si>
  <si>
    <t>Objednávateľ:</t>
  </si>
  <si>
    <t>IČO:</t>
  </si>
  <si>
    <t>Marianum - pohreb. mesta Bratislavy, Bratislava</t>
  </si>
  <si>
    <t>IČ DPH:</t>
  </si>
  <si>
    <t>Zhotoviteľ:</t>
  </si>
  <si>
    <t>Vyplň údaj</t>
  </si>
  <si>
    <t>Projektant:</t>
  </si>
  <si>
    <t>Ing.arch. Igor Gerdenich</t>
  </si>
  <si>
    <t>True</t>
  </si>
  <si>
    <t>Spracovateľ:</t>
  </si>
  <si>
    <t>Ing. Natália Voltmannová</t>
  </si>
  <si>
    <t>Poznámka:</t>
  </si>
  <si>
    <t xml:space="preserve">Ide o výkaz výmer k predloženému projektu, s predpokladaným stavom jestvujúcich konštrukcií a návrhom optimálneho riešenia. K správnemu naceneniu výkazu výmer je potrebné naštudovanie PD a obhliadka stavby. Výkaz výmer je platný súčasne s projektom stavby, prípadné podrobné špecifikácie sú popísané v projekte a musia byť pri nacenení zohľadnené!_x000D_
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</si>
  <si>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</si>
  <si>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</si>
  <si>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</si>
  <si>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</si>
  <si>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</si>
  <si>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</si>
  <si>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</si>
  <si>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</si>
  <si>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</si>
  <si>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</si>
  <si>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</si>
  <si>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</si>
  <si>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</si>
  <si>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</si>
  <si>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</si>
  <si>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</si>
  <si>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</si>
  <si>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</si>
  <si>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</si>
  <si>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</si>
  <si>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</si>
  <si>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</si>
  <si>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</si>
  <si>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</si>
  <si>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</si>
  <si>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</si>
  <si>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</si>
  <si>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</si>
  <si>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</si>
  <si>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</si>
  <si>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</si>
  <si>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</si>
  <si>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</si>
  <si>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</si>
  <si>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</si>
  <si>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</si>
  <si>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</si>
  <si>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</si>
  <si>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</si>
  <si>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</si>
  <si>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</si>
  <si>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</si>
  <si>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</si>
  <si>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</si>
  <si>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</si>
  <si>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20220702_b</t>
  </si>
  <si>
    <t>Časť Búracie práce</t>
  </si>
  <si>
    <t>STA</t>
  </si>
  <si>
    <t>1</t>
  </si>
  <si>
    <t>{c1d788ad-094c-473a-9b26-0031faf90f9b}</t>
  </si>
  <si>
    <t>20220702_a</t>
  </si>
  <si>
    <t>Časť Architektonicko-konštrukčná</t>
  </si>
  <si>
    <t>{bf37b159-3ce2-47e7-b371-a9d994d277c4}</t>
  </si>
  <si>
    <t>20220702_z</t>
  </si>
  <si>
    <t>Časť Zdravotechnika</t>
  </si>
  <si>
    <t>{05d15791-4c60-4535-8e42-9810aa88dcaa}</t>
  </si>
  <si>
    <t>20220702_v</t>
  </si>
  <si>
    <t>Časť Vykurovanie</t>
  </si>
  <si>
    <t>{10e8528d-3f8d-42f8-a855-cef6c5ec9463}</t>
  </si>
  <si>
    <t>20220702_e</t>
  </si>
  <si>
    <t>Časť Elektroinštalácie</t>
  </si>
  <si>
    <t>{aa3734ed-a843-4172-bcb2-63e03a0bec39}</t>
  </si>
  <si>
    <t>KRYCÍ LIST ROZPOČTU</t>
  </si>
  <si>
    <t>Objekt:</t>
  </si>
  <si>
    <t>20220702_b - Časť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</si>
  <si>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</si>
  <si>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</si>
  <si>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</si>
  <si>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</si>
  <si>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</si>
  <si>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</si>
  <si>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</si>
  <si>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</si>
  <si>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</si>
  <si>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</si>
  <si>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713 - Izolácie tepelné</t>
  </si>
  <si>
    <t xml:space="preserve">    725 - Zdravotechnika - zariaďovacie predmety</t>
  </si>
  <si>
    <t xml:space="preserve">    763 - Konštrukcie - drevostavby</t>
  </si>
  <si>
    <t xml:space="preserve">    764 - Konštrukcie klampiarske</t>
  </si>
  <si>
    <t xml:space="preserve">    766 - Konštrukcie stolárske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</si>
  <si>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</si>
  <si>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</si>
  <si>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</si>
  <si>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</si>
  <si>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</si>
  <si>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</si>
  <si>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</si>
  <si>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</si>
  <si>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</si>
  <si>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</si>
  <si>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</si>
  <si>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</si>
  <si>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</si>
  <si>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</si>
  <si>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</si>
  <si>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</si>
  <si>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</si>
  <si>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113106611.S</t>
  </si>
  <si>
    <t>Rozoberanie zámkovej dlažby všetkých druhov v ploche do 20 m2,  -0,2600 t</t>
  </si>
  <si>
    <t>m2</t>
  </si>
  <si>
    <t>4</t>
  </si>
  <si>
    <t>2</t>
  </si>
  <si>
    <t>-728557803</t>
  </si>
  <si>
    <t>VV</t>
  </si>
  <si>
    <t>"BP ext" 19</t>
  </si>
  <si>
    <t>113206111.S</t>
  </si>
  <si>
    <t>Vytrhanie obrúb betónových, s vybúraním lôžka, z krajníkov alebo obrubníkov stojatých,  -0,14500t</t>
  </si>
  <si>
    <t>m</t>
  </si>
  <si>
    <t>-1324425557</t>
  </si>
  <si>
    <t>"BP ext" 9,24+1,6+0,75+2,06</t>
  </si>
  <si>
    <t>3</t>
  </si>
  <si>
    <t>113307111.S</t>
  </si>
  <si>
    <t>Odstránenie podkladu v ploche do 200 m2 z kameniva ťaženého, hr. do 100mm</t>
  </si>
  <si>
    <t>2040016425</t>
  </si>
  <si>
    <t>""Poznámka: vykopana zemina sa použije na zásyp čiastočne buranej žumpy""</t>
  </si>
  <si>
    <t>"BP int" 25,16</t>
  </si>
  <si>
    <t>Súčet</t>
  </si>
  <si>
    <t>113307112.S</t>
  </si>
  <si>
    <t>Odstránenie podkladu v ploche do 200 m2 z kameniva ťaženého, hr.100- 200mm</t>
  </si>
  <si>
    <t>-831999522</t>
  </si>
  <si>
    <t>5</t>
  </si>
  <si>
    <t>139711101.S</t>
  </si>
  <si>
    <t>Výkop v uzavretých priestoroch s naložením výkopu na dopravný prostriedok v hornine 1 až 4</t>
  </si>
  <si>
    <t>m3</t>
  </si>
  <si>
    <t>-894555677</t>
  </si>
  <si>
    <t>"BP int vykop zeminy" 25,16*0,1</t>
  </si>
  <si>
    <t>6</t>
  </si>
  <si>
    <t>162201101.S</t>
  </si>
  <si>
    <t>Vodorovné premiestnenie výkopku z horniny 1-4 do 20m</t>
  </si>
  <si>
    <t>-261510409</t>
  </si>
  <si>
    <t>"Poznámka: vykopana zemina sa použije na zásyp čiastočne buranej žumpy"</t>
  </si>
  <si>
    <t>"BP int" 25,16*0,1</t>
  </si>
  <si>
    <t>"BP ext" 19*0,2</t>
  </si>
  <si>
    <t>7</t>
  </si>
  <si>
    <t>162201102.S</t>
  </si>
  <si>
    <t>Vodorovné premiestnenie výkopku z horniny 1-4 nad 20-50m</t>
  </si>
  <si>
    <t>800458178</t>
  </si>
  <si>
    <t>8</t>
  </si>
  <si>
    <t>167101100.S</t>
  </si>
  <si>
    <t>Nakladanie výkopku tr.1-4 ručne</t>
  </si>
  <si>
    <t>-1003416808</t>
  </si>
  <si>
    <t>9</t>
  </si>
  <si>
    <t>171201201.S</t>
  </si>
  <si>
    <t>Uloženie sypaniny na skládky do 100 m3</t>
  </si>
  <si>
    <t>766897305</t>
  </si>
  <si>
    <t>10</t>
  </si>
  <si>
    <t>1712090xb</t>
  </si>
  <si>
    <t>Poznámka: výkopová zemina sa použije na zásyp čiastočne buranej žumpy</t>
  </si>
  <si>
    <t>-1849077634</t>
  </si>
  <si>
    <t>11</t>
  </si>
  <si>
    <t>174101102.S</t>
  </si>
  <si>
    <t>Zásyp sypaninou v uzavretých priestoroch s urovnaním povrchu zásypu</t>
  </si>
  <si>
    <t>1174020805</t>
  </si>
  <si>
    <t>Úpravy povrchov, podlahy, osadenie</t>
  </si>
  <si>
    <t>12</t>
  </si>
  <si>
    <t>612902001.S</t>
  </si>
  <si>
    <t>Brúsenie vnútorných omietok - stien rovinných</t>
  </si>
  <si>
    <t>-438050587</t>
  </si>
  <si>
    <t>"BOB" 90,37</t>
  </si>
  <si>
    <t>Ostatné konštrukcie a práce-búranie</t>
  </si>
  <si>
    <t>13</t>
  </si>
  <si>
    <t>962031132.S</t>
  </si>
  <si>
    <t>Búranie priečok alebo vybúranie otvorov plochy nad 4 m2 z tehál pálených, plných alebo dutých hr. do 150 mm,  -0,19600t</t>
  </si>
  <si>
    <t>-885080702</t>
  </si>
  <si>
    <t>"BS" 9,86</t>
  </si>
  <si>
    <t>14</t>
  </si>
  <si>
    <t>962052211.S</t>
  </si>
  <si>
    <t>Búranie muriva alebo vybúranie otvorov plochy nad 4 m2 železobetonového nadzákladného</t>
  </si>
  <si>
    <t>1631205748</t>
  </si>
  <si>
    <t>"Poznámka: burany žb sa použije na zásyp čiastočne buranej žumpy"</t>
  </si>
  <si>
    <t>"buranie zumpy" 10,2*0,1</t>
  </si>
  <si>
    <t>15</t>
  </si>
  <si>
    <t>963051113.S</t>
  </si>
  <si>
    <t>Búranie železobetónových stropov doskových hr.nad 80 mm</t>
  </si>
  <si>
    <t>-1319965458</t>
  </si>
  <si>
    <t>"buranie zumpy" 13,7*0,15</t>
  </si>
  <si>
    <t>16</t>
  </si>
  <si>
    <t>965042131.S</t>
  </si>
  <si>
    <t>Búranie podkladov pod dlažby, liatych dlažieb a mazanín,betón alebo liaty asfalt hr.do 100 mm, plochy do 4 m2 -2,20000t</t>
  </si>
  <si>
    <t>370966735</t>
  </si>
  <si>
    <t>17</t>
  </si>
  <si>
    <t>965043431.S</t>
  </si>
  <si>
    <t>Búranie podkladov pod dlažby, liatych dlažieb a mazanín,betón s poterom,teracom hr.do 150 mm,  plochy do 4 m2 -2,20000t</t>
  </si>
  <si>
    <t>-1584055622</t>
  </si>
  <si>
    <t>"BP int" 25,16*0,15</t>
  </si>
  <si>
    <t>18</t>
  </si>
  <si>
    <t>965049110.S</t>
  </si>
  <si>
    <t>Príplatok za búranie betónovej mazaniny so zváranou sieťou alebo rabicovým pletivom hr. do 100 mm</t>
  </si>
  <si>
    <t>-1039012884</t>
  </si>
  <si>
    <t>19</t>
  </si>
  <si>
    <t>965081812.S</t>
  </si>
  <si>
    <t>Búranie dlažieb, z kamen., cement., terazzových, čadičových alebo keramických, hr. nad 10 mm,  -0,06500t</t>
  </si>
  <si>
    <t>-6460734</t>
  </si>
  <si>
    <t>967031734.S</t>
  </si>
  <si>
    <t>Prikresanie plošné, muriva z akýchkoľvek tehál pálených na akúkoľvek maltu hr. do 300 mm,  -0,55700t</t>
  </si>
  <si>
    <t>568968514</t>
  </si>
  <si>
    <t>"BOT" 0,6*(2*6)</t>
  </si>
  <si>
    <t>"BS" 2,26*0,15*9</t>
  </si>
  <si>
    <t>21</t>
  </si>
  <si>
    <t>968061125.S</t>
  </si>
  <si>
    <t>Vyvesenie dreveného dverného krídla do suti plochy do 2 m2, -0,02400t</t>
  </si>
  <si>
    <t>ks</t>
  </si>
  <si>
    <t>1993856424</t>
  </si>
  <si>
    <t>22</t>
  </si>
  <si>
    <t>968071112.S</t>
  </si>
  <si>
    <t>Vyvesenie kovového okenného krídla do suti plochy do 1, 5 m2</t>
  </si>
  <si>
    <t>1434652455</t>
  </si>
  <si>
    <t>23</t>
  </si>
  <si>
    <t>968071115.S</t>
  </si>
  <si>
    <t>Demontáž okien kovových, 1 bm obvodu - 0,005t</t>
  </si>
  <si>
    <t>-1255285584</t>
  </si>
  <si>
    <t>2*(0,85+0,56)*4</t>
  </si>
  <si>
    <t>24</t>
  </si>
  <si>
    <t>968071125.S</t>
  </si>
  <si>
    <t>Vyvesenie kovového dverného krídla do suti plochy do 2 m2</t>
  </si>
  <si>
    <t>-1364395956</t>
  </si>
  <si>
    <t>25</t>
  </si>
  <si>
    <t>968072455.S</t>
  </si>
  <si>
    <t>Vybúranie kovových dverových zárubní plochy do 2 m2,  -0,07600t</t>
  </si>
  <si>
    <t>-1746446143</t>
  </si>
  <si>
    <t>2*0,8*4+2*(0,95*3)</t>
  </si>
  <si>
    <t>26</t>
  </si>
  <si>
    <t>971033561.S</t>
  </si>
  <si>
    <t>Vybúranie otvorov v murive tehl. plochy do 1 m2 hr. do 600 mm,  -1,87500t</t>
  </si>
  <si>
    <t>-1906749816</t>
  </si>
  <si>
    <t>"BOT" 0,12</t>
  </si>
  <si>
    <t>27</t>
  </si>
  <si>
    <t>976085311.S</t>
  </si>
  <si>
    <t>Vybúranie kanalizačného rámu liatinového vrátane poklopu alebo mreže,  -0,04400t</t>
  </si>
  <si>
    <t>1494081788</t>
  </si>
  <si>
    <t>"buranie zumpy" 1</t>
  </si>
  <si>
    <t>28</t>
  </si>
  <si>
    <t>97xx</t>
  </si>
  <si>
    <t>Vybúranie elektro skrine,  -0,04400t</t>
  </si>
  <si>
    <t>-1956349429</t>
  </si>
  <si>
    <t>29</t>
  </si>
  <si>
    <t>978059511.S</t>
  </si>
  <si>
    <t>Odsekanie a odobratie obkladov stien z obkladačiek vnútorných vrátane podkladovej omietky do 2 m2,  -0,06800t</t>
  </si>
  <si>
    <t>-32232745</t>
  </si>
  <si>
    <t>30</t>
  </si>
  <si>
    <t>979081111.S</t>
  </si>
  <si>
    <t>Odvoz sutiny a vybúraných hmôt na skládku do 1 km</t>
  </si>
  <si>
    <t>t</t>
  </si>
  <si>
    <t>722513367</t>
  </si>
  <si>
    <t>"beton žb" 4,94+1,979+5,535+8,303</t>
  </si>
  <si>
    <t>"tehl keram" 1,933+5,71+0,225</t>
  </si>
  <si>
    <t>"dlazby obklady zariad predm" 2,87+6,145+0,077+0,034+0,058</t>
  </si>
  <si>
    <t>"dvere drev znecistene podhlady parapety" 0,096+0,291+0,233+0,012</t>
  </si>
  <si>
    <t>"kovy okna dvere zarubne poklop skrina el ventily baterie klamp" 0,06+0,056+0,09+0,92+0,088+0,044+0,006+0,003+0,15</t>
  </si>
  <si>
    <t>"TI vlna" 0,209</t>
  </si>
  <si>
    <t>"polystyren" 0,113+0,451</t>
  </si>
  <si>
    <t>"plast" 0,003</t>
  </si>
  <si>
    <t>"sdk s podkonstrukciou" 0,904</t>
  </si>
  <si>
    <t>31</t>
  </si>
  <si>
    <t>979081121.S</t>
  </si>
  <si>
    <t>Odvoz sutiny a vybúraných hmôt na skládku za každý ďalší 1 km</t>
  </si>
  <si>
    <t>770428321</t>
  </si>
  <si>
    <t>"sutaziaci si naceni podla svojho zmenou jednotkovej ceny" 19*41,538</t>
  </si>
  <si>
    <t>32</t>
  </si>
  <si>
    <t>979082111.S</t>
  </si>
  <si>
    <t>Vnútrostavenisková doprava sutiny a vybúraných hmôt do 10 m</t>
  </si>
  <si>
    <t>-1308806808</t>
  </si>
  <si>
    <t>33</t>
  </si>
  <si>
    <t>979082121.S</t>
  </si>
  <si>
    <t>Vnútrostavenisková doprava sutiny a vybúraných hmôt za každých ďalších 5 m</t>
  </si>
  <si>
    <t>-1780108644</t>
  </si>
  <si>
    <t>34</t>
  </si>
  <si>
    <t>979089012.S</t>
  </si>
  <si>
    <t>Poplatok za skladovanie - betón, tehly, dlaždice (17 01) ostatné</t>
  </si>
  <si>
    <t>-1342313037</t>
  </si>
  <si>
    <t>35</t>
  </si>
  <si>
    <t>979089112.S</t>
  </si>
  <si>
    <t>Poplatok za skladovanie - drevo, sklo, plasty (17 02 ), ostatné</t>
  </si>
  <si>
    <t>1279974191</t>
  </si>
  <si>
    <t>36</t>
  </si>
  <si>
    <t>979089312.S</t>
  </si>
  <si>
    <t>Poplatok za skladovanie - kovy (meď, bronz, mosadz atď.) (17 04 ), ostatné</t>
  </si>
  <si>
    <t>1035679127</t>
  </si>
  <si>
    <t>37</t>
  </si>
  <si>
    <t>979089412.S</t>
  </si>
  <si>
    <t>Poplatok za skladovanie - izolačné materiály a materiály obsahujúce azbest (17 06), ostatné</t>
  </si>
  <si>
    <t>1088498774</t>
  </si>
  <si>
    <t>38</t>
  </si>
  <si>
    <t>97908951x1</t>
  </si>
  <si>
    <t>Poplatok za skladovanie - zmiešané odpady vrátane sadrokartónu, ostatné</t>
  </si>
  <si>
    <t>-1441535048</t>
  </si>
  <si>
    <t>39</t>
  </si>
  <si>
    <t>979089713.S</t>
  </si>
  <si>
    <t>Prenájom kontajneru 7 m3</t>
  </si>
  <si>
    <t>1816255501</t>
  </si>
  <si>
    <t>40</t>
  </si>
  <si>
    <t>979093111.S</t>
  </si>
  <si>
    <t>Uloženie sutiny na skládku s hrubým urovnaním bez zhutnenia</t>
  </si>
  <si>
    <t>1771556961</t>
  </si>
  <si>
    <t>PSV</t>
  </si>
  <si>
    <t>Práce a dodávky PSV</t>
  </si>
  <si>
    <t>713</t>
  </si>
  <si>
    <t>Izolácie tepelné</t>
  </si>
  <si>
    <t>41</t>
  </si>
  <si>
    <t>713000015.S</t>
  </si>
  <si>
    <t>Odstránenie tepelnej izolácie stropov uchytené pribitím, kotvením z vláknitých materiálov hr. nad 10 cm -0,00636t</t>
  </si>
  <si>
    <t>-2065822824</t>
  </si>
  <si>
    <t>"ST 1" 5,76*(5,33+0,32)+2*0,32*(0,67-0,12)</t>
  </si>
  <si>
    <t>42</t>
  </si>
  <si>
    <t>713000022.S</t>
  </si>
  <si>
    <t>Odstránenie tepelnej izolácie podláh kladenej voľne z polystyrénu hr. do 10 cm -0,0045t</t>
  </si>
  <si>
    <t>1707396826</t>
  </si>
  <si>
    <t>43</t>
  </si>
  <si>
    <t>713000038.S</t>
  </si>
  <si>
    <t>Odstránenie tepelnej izolácie stien lepenej z polystyrénu hr. do 10 cm -0,009t</t>
  </si>
  <si>
    <t>-260397849</t>
  </si>
  <si>
    <t>725</t>
  </si>
  <si>
    <t>Zdravotechnika - zariaďovacie predmety</t>
  </si>
  <si>
    <t>44</t>
  </si>
  <si>
    <t>725110811.S</t>
  </si>
  <si>
    <t>Demontáž záchoda splachovacieho s nádržou alebo s tlakovým splachovačom,  -0,01933t</t>
  </si>
  <si>
    <t>súb.</t>
  </si>
  <si>
    <t>896476282</t>
  </si>
  <si>
    <t>45</t>
  </si>
  <si>
    <t>725122813.S</t>
  </si>
  <si>
    <t>Demontáž pisoára s nádržkou a 1 záchodom,  -0,01720t</t>
  </si>
  <si>
    <t>-329881380</t>
  </si>
  <si>
    <t>46</t>
  </si>
  <si>
    <t>725210821.S</t>
  </si>
  <si>
    <t>Demontáž umývadiel alebo umývadielok bez výtokovej armatúry,  -0,01946t</t>
  </si>
  <si>
    <t>-2142745115</t>
  </si>
  <si>
    <t>47</t>
  </si>
  <si>
    <t>725590811.S</t>
  </si>
  <si>
    <t>Vnútrostaveniskové premiestnenie vybúraných hmôt zariaďovacích predmetov vodorovne do 100 m z budov s výš. do 6 m</t>
  </si>
  <si>
    <t>-2031652039</t>
  </si>
  <si>
    <t>48</t>
  </si>
  <si>
    <t>725810811.S</t>
  </si>
  <si>
    <t>Demontáž výtokového ventilu nástenných,  -0,00049t</t>
  </si>
  <si>
    <t>1612824878</t>
  </si>
  <si>
    <t>49</t>
  </si>
  <si>
    <t>725820803.S</t>
  </si>
  <si>
    <t>Demontáž batérie stojankovej do 2 otvorov,  -0,00116t</t>
  </si>
  <si>
    <t>1112170133</t>
  </si>
  <si>
    <t>50</t>
  </si>
  <si>
    <t>725860820.S</t>
  </si>
  <si>
    <t>Demontáž jednoduchej zápachovej uzávierky pre zariaďovacie predmety, umývadlá, drezy, práčky  -0,00085t</t>
  </si>
  <si>
    <t>-1298670137</t>
  </si>
  <si>
    <t>763</t>
  </si>
  <si>
    <t>Konštrukcie - drevostavby</t>
  </si>
  <si>
    <t>51</t>
  </si>
  <si>
    <t>763139532.S</t>
  </si>
  <si>
    <t>Demontáž sadrokartónového podhľadu s jednovrstvou nosnou konštrukciou z oceľových profilov, dvojité opláštenie, -0,03460t</t>
  </si>
  <si>
    <t>-937281343</t>
  </si>
  <si>
    <t>764</t>
  </si>
  <si>
    <t>Konštrukcie klampiarske</t>
  </si>
  <si>
    <t>52</t>
  </si>
  <si>
    <t>764323820.S</t>
  </si>
  <si>
    <t>Demontáž odkvapov na strechách s lepenkovou krytinou rš 250 mm,  -0,00260t</t>
  </si>
  <si>
    <t>1589524564</t>
  </si>
  <si>
    <t>53</t>
  </si>
  <si>
    <t>7643488x1</t>
  </si>
  <si>
    <t>Demontáž ostatných prvkov kusových, anteny, klimatizácie, sušiaky a pod.,  -0,00410t</t>
  </si>
  <si>
    <t>-1130684934</t>
  </si>
  <si>
    <t>54</t>
  </si>
  <si>
    <t>764352810.S</t>
  </si>
  <si>
    <t>Demontáž žľabov pododkvapových polkruhových so sklonom do 30st. rš 330 mm,  -0,00330t</t>
  </si>
  <si>
    <t>-1951101765</t>
  </si>
  <si>
    <t>"BK" 7,1</t>
  </si>
  <si>
    <t>55</t>
  </si>
  <si>
    <t>764359810.S</t>
  </si>
  <si>
    <t>Demontáž kotlíka kónického, so sklonom žľabu do 30st.,  -0,00110t</t>
  </si>
  <si>
    <t>-1985610168</t>
  </si>
  <si>
    <t>56</t>
  </si>
  <si>
    <t>764391820.S</t>
  </si>
  <si>
    <t>Demontáž ostatných strešných prvkov, záveterné lišty, so sklonom do 30° rš 250 a 330 mm,  -0,00192t</t>
  </si>
  <si>
    <t>1720869305</t>
  </si>
  <si>
    <t>57</t>
  </si>
  <si>
    <t>764410880.S</t>
  </si>
  <si>
    <t>Demontáž oplechovania parapetov rš od 400 do 600 mm,  -0,00287t</t>
  </si>
  <si>
    <t>1973132926</t>
  </si>
  <si>
    <t xml:space="preserve">"BO" 4*0,85 </t>
  </si>
  <si>
    <t>58</t>
  </si>
  <si>
    <t>764430850.S</t>
  </si>
  <si>
    <t>Demontáž oplechovania múrov a nadmuroviek rš 600 mm,  -0,00337t</t>
  </si>
  <si>
    <t>2079346964</t>
  </si>
  <si>
    <t xml:space="preserve">"BK" 16,42 </t>
  </si>
  <si>
    <t>59</t>
  </si>
  <si>
    <t>764453833.S</t>
  </si>
  <si>
    <t>Demontáž odpadovej odbočky, so stranou zo 100 na 120 mm alebo zo 120 na 150 mm,  -0,00224t</t>
  </si>
  <si>
    <t>522335075</t>
  </si>
  <si>
    <t>60</t>
  </si>
  <si>
    <t>764453844.S</t>
  </si>
  <si>
    <t>Demontáž odpadového kolena horného dvojitého 120 a 150 mm,  -0,00290t</t>
  </si>
  <si>
    <t>387619939</t>
  </si>
  <si>
    <t>"BK" 1</t>
  </si>
  <si>
    <t>61</t>
  </si>
  <si>
    <t>764453875.S</t>
  </si>
  <si>
    <t>Demontáž odpadového odskoku, so stranou alebo priem. 120,150 a 200 mm,  -0,00209t</t>
  </si>
  <si>
    <t>-332988213</t>
  </si>
  <si>
    <t>62</t>
  </si>
  <si>
    <t>764453881.S</t>
  </si>
  <si>
    <t>Demontáž odpadového výpustu vody kruhového,  -0,00020t</t>
  </si>
  <si>
    <t>611032142</t>
  </si>
  <si>
    <t>63</t>
  </si>
  <si>
    <t>764454803.S</t>
  </si>
  <si>
    <t>Demontáž odpadových rúr kruhových, s priemerom 150 mm,  -0,00356t</t>
  </si>
  <si>
    <t>83798217</t>
  </si>
  <si>
    <t>"BK" 2,5</t>
  </si>
  <si>
    <t>64</t>
  </si>
  <si>
    <t>764456855.S</t>
  </si>
  <si>
    <t>Demontáž odpadového kolena výtokového kruhového, s priemerom 120,150 a 200 mm,  -0,00116t</t>
  </si>
  <si>
    <t>-1141666917</t>
  </si>
  <si>
    <t>766</t>
  </si>
  <si>
    <t>Konštrukcie stolárske</t>
  </si>
  <si>
    <t>65</t>
  </si>
  <si>
    <t>766421821.S</t>
  </si>
  <si>
    <t>Demontáž obloženia podhľadu stien, palub.doskami,  -0,01000t</t>
  </si>
  <si>
    <t>884407547</t>
  </si>
  <si>
    <t>"BPH" 26,13</t>
  </si>
  <si>
    <t>"BZ" 3</t>
  </si>
  <si>
    <t>66</t>
  </si>
  <si>
    <t>766421822.S</t>
  </si>
  <si>
    <t>Demontáž obloženia podhľadu stien, podkladových roštov,  -0,00800t</t>
  </si>
  <si>
    <t>-1089830738</t>
  </si>
  <si>
    <t>67</t>
  </si>
  <si>
    <t>766694980.S</t>
  </si>
  <si>
    <t>Demontáž parapetnej dosky drevenej šírky do 300 mm, dĺžky do 1600 mm, -0,003t</t>
  </si>
  <si>
    <t>1590296507</t>
  </si>
  <si>
    <t>"BO" 4</t>
  </si>
  <si>
    <t>20220702_a - Časť Architektonicko-konštrukčná</t>
  </si>
  <si>
    <t xml:space="preserve">    2 - Zakladanie</t>
  </si>
  <si>
    <t xml:space="preserve">    3 - Zvislé a kompletné konštrukcie</t>
  </si>
  <si>
    <t xml:space="preserve">    5 - Komunikácie</t>
  </si>
  <si>
    <t xml:space="preserve">    99 - Presun hmôt HSV</t>
  </si>
  <si>
    <t xml:space="preserve">    711 - Izolácie proti vode a vlhkosti</t>
  </si>
  <si>
    <t xml:space="preserve">    712 - Izolácie striech</t>
  </si>
  <si>
    <t xml:space="preserve">    762 - Konštrukcie tesárske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</si>
  <si>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</si>
  <si>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</si>
  <si>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</si>
  <si>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783 - Nátery</t>
  </si>
  <si>
    <t>Poznamka a.3</t>
  </si>
  <si>
    <t>Poznámka: Súčasťou rozpočtu NIE JE: stavebný dozor. Stavebný dozor je povinný, obvykle ho súťaží stavebník nezávisle od stavebnej firmy, čím sa dosiahne nezávislá kontrola</t>
  </si>
  <si>
    <t>-1472042469</t>
  </si>
  <si>
    <t>Poznamka a.5</t>
  </si>
  <si>
    <t>Upozornenie: -dopravné náklady, stavebné stroje (bager, žeriav a pod), prípadné zariadenie staveniska, skladovanie, vytýčenie stavby, (ak budú) - sú súčasťou obstarávacích nákladov uchádzača, nie sú položkované samostatne</t>
  </si>
  <si>
    <t>1096268274</t>
  </si>
  <si>
    <t>132211101.S</t>
  </si>
  <si>
    <t>Hĺbenie rýh šírky do 600 mm v  hornine tr.3 súdržných - ručným náradím</t>
  </si>
  <si>
    <t>-715791842</t>
  </si>
  <si>
    <t>"F 2 pod teren" 0,6*6*0,6</t>
  </si>
  <si>
    <t>132211119.S</t>
  </si>
  <si>
    <t>Príplatok za lepivosť pri hĺbení rýh š do 600 mm ručným náradím v hornine tr. 3</t>
  </si>
  <si>
    <t>263425569</t>
  </si>
  <si>
    <t>"Príplatok k cene za lepivosť-len pri horninách 3 a 4. 30% objemu výkopu" 0,3*2,16</t>
  </si>
  <si>
    <t>-1768440790</t>
  </si>
  <si>
    <t>-2026562176</t>
  </si>
  <si>
    <t>1453295514</t>
  </si>
  <si>
    <t>254270209</t>
  </si>
  <si>
    <t>174101001.S</t>
  </si>
  <si>
    <t>Zásyp sypaninou so zhutnením jám, šachiet, rýh, zárezov alebo okolo objektov do 100 m3</t>
  </si>
  <si>
    <t>-1113273212</t>
  </si>
  <si>
    <t>Zakladanie</t>
  </si>
  <si>
    <t>211571111.S</t>
  </si>
  <si>
    <t>Výplň odvodňovacieho rebra alebo trativodu do rýh s úpravou povrchu výplne štrkopieskom</t>
  </si>
  <si>
    <t>-1790585808</t>
  </si>
  <si>
    <t>211971121.S</t>
  </si>
  <si>
    <t>Zhotov. oplášt. výplne z geotext. v ryhe alebo v záreze pri rozvinutej šírke oplášt. od 0 do 2, 5 m</t>
  </si>
  <si>
    <t>-532862486</t>
  </si>
  <si>
    <t>"F 2 pod teren" 0,6*6*4</t>
  </si>
  <si>
    <t>M</t>
  </si>
  <si>
    <t>693110004400</t>
  </si>
  <si>
    <t>Geotextília polypropylénová TENCATE TS 50 F-5, 200 g/m2, netkaná separačno-filtračná geotextília</t>
  </si>
  <si>
    <t>-1156558896</t>
  </si>
  <si>
    <t>14,4*1,02 'Prepočítané koeficientom množstva</t>
  </si>
  <si>
    <t>215901101.S</t>
  </si>
  <si>
    <t>Zhutnenie podložia z rastlej horniny 1 až 4 pod násypy, z hornina súdržných do 92 % PS a nesúdržných</t>
  </si>
  <si>
    <t>-20837506</t>
  </si>
  <si>
    <t>"P 1" (4,47+4,46+3,85+5,06+5,63)</t>
  </si>
  <si>
    <t>"P2 ext" 19,5</t>
  </si>
  <si>
    <t>216904111.S</t>
  </si>
  <si>
    <t>Očistenie plôch tlakovou vodou L skalných</t>
  </si>
  <si>
    <t>-1572293603</t>
  </si>
  <si>
    <t>"F 2 pod teren" 0,6*6</t>
  </si>
  <si>
    <t>216904391.S</t>
  </si>
  <si>
    <t>Príplatok k cene za ručné dočistenie oceľovými kefami</t>
  </si>
  <si>
    <t>-915068851</t>
  </si>
  <si>
    <t>271571111.S</t>
  </si>
  <si>
    <t>Vankúše zhutnené pod základy zo štrkopiesku</t>
  </si>
  <si>
    <t>-625206421</t>
  </si>
  <si>
    <t>"P 1" (4,47+4,46+3,85+5,06+5,63)*0,15</t>
  </si>
  <si>
    <t>Zvislé a kompletné konštrukcie</t>
  </si>
  <si>
    <t>342272051.S</t>
  </si>
  <si>
    <t>Priečky z pórobetónových tvárnic hladkých s objemovou hmotnosťou do 600 kg/m3 hrúbky 150 mm</t>
  </si>
  <si>
    <t>1195986688</t>
  </si>
  <si>
    <t>"domurovanie priecky m 104 do v.2,13m" 0,15*0,95</t>
  </si>
  <si>
    <t>Komunikácie</t>
  </si>
  <si>
    <t>564251111.S</t>
  </si>
  <si>
    <t>Podklad alebo podsyp zo štrkopiesku s rozprestretím, vlhčením a zhutnením, po zhutnení hr. 150 mm</t>
  </si>
  <si>
    <t>-878768162</t>
  </si>
  <si>
    <t>596911141.S</t>
  </si>
  <si>
    <t>Kladenie betónovej zámkovej dlažby komunikácií pre peších hr. 60 mm pre peších do 50 m2 so zriadením lôžka z kameniva hr. 30 mm</t>
  </si>
  <si>
    <t>595496350</t>
  </si>
  <si>
    <t>592460011100.S</t>
  </si>
  <si>
    <t>Dlažba betónová, rozmer 100x100x60 mm, farebná</t>
  </si>
  <si>
    <t>-2143279313</t>
  </si>
  <si>
    <t>19,5*1,05 'Prepočítané koeficientom množstva</t>
  </si>
  <si>
    <t>610991111.S</t>
  </si>
  <si>
    <t>Zakrývanie výplní vnútorných okenných otvorov, predmetov a konštrukcií</t>
  </si>
  <si>
    <t>-428302358</t>
  </si>
  <si>
    <t>0,56*0,85*4</t>
  </si>
  <si>
    <t>612421421.S</t>
  </si>
  <si>
    <t>Oprava vnútorných vápenných omietok stien, v množstve opravenej plochy nad 30 do 50 % hladkých</t>
  </si>
  <si>
    <t>1058323414</t>
  </si>
  <si>
    <t>"stare steny" 2,55*(1,8+2,66+2,74+4,76*2+0,74+0,58+2,97+0,93+0,61)*2-(2,1*(1,03+0,95*2)+0,56*0,85*4)+0,375*(2,1*6+1,03+0,95*2+0,56*8+0,85*4)</t>
  </si>
  <si>
    <t>"S1 inst predstena" -(1,2)*(1,3+1,93*2)</t>
  </si>
  <si>
    <t>"S2 inst predstena" -2,45*0,2*2</t>
  </si>
  <si>
    <t>621461033.S</t>
  </si>
  <si>
    <t>Vonkajšia omietka podhľadov pastovitá silikátová roztieraná, hr. 2 mm</t>
  </si>
  <si>
    <t>881493670</t>
  </si>
  <si>
    <t>"F 4" 0,15*2*7,1</t>
  </si>
  <si>
    <t>621481119.S</t>
  </si>
  <si>
    <t>Potiahnutie vonkajších podhľadov sklotextilnou mriežkou s celoplošným prilepením</t>
  </si>
  <si>
    <t>1659680024</t>
  </si>
  <si>
    <t>622461013.S</t>
  </si>
  <si>
    <t>Vonkajšia omietka stien pastovitá akrylátová roztieraná, hr. 2 mm</t>
  </si>
  <si>
    <t>-1861853100</t>
  </si>
  <si>
    <t>"F 2" 0,6*(7,1+6)*2-0,6*(0,95*2+1,03)+0,1*(0,6*6)</t>
  </si>
  <si>
    <t>622461053.S</t>
  </si>
  <si>
    <t>Vonkajšia omietka stien pastovitá silikónová roztieraná, hr. 2 mm</t>
  </si>
  <si>
    <t>157854732</t>
  </si>
  <si>
    <t>"F 1" 2,5*(2*6+7,1)+2,05*7,1-(1,45*(0,95*2+1,03)+0,56*0,85*4)+0,12*(0,95*2+1,45*6+1,03+0,56*8+0,85*4)</t>
  </si>
  <si>
    <t>622481122.S</t>
  </si>
  <si>
    <t>Potiahnutie vonkajších stien sklotextílnou mriežkou s vložením bez lepidla</t>
  </si>
  <si>
    <t>-1681070301</t>
  </si>
  <si>
    <t>"F 1" 0,24*(0,95*2+2,1*6+1,03+0,56*8+0,85*4)</t>
  </si>
  <si>
    <t>625250548.S</t>
  </si>
  <si>
    <t>Kontaktný zatepľovací systém soklovej alebo vodou namáhanej časti hr. 100 mm, skrutkovacie kotvy</t>
  </si>
  <si>
    <t>-1403766405</t>
  </si>
  <si>
    <t>625250701.S</t>
  </si>
  <si>
    <t>Kontaktný zatepľovací systém z minerálnej vlny hr. 30 mm, skrutkovacie kotvy</t>
  </si>
  <si>
    <t>1038184107</t>
  </si>
  <si>
    <t>625250708.S</t>
  </si>
  <si>
    <t>Kontaktný zatepľovací systém z minerálnej vlny hr. 120 mm, skrutkovacie kotvy</t>
  </si>
  <si>
    <t>-2099361012</t>
  </si>
  <si>
    <t>"F 1" 2,5*(2*6+7,1)+2,05*7,1-(1,45*(0,95*2+1,03)+0,56*0,85*4)</t>
  </si>
  <si>
    <t>631319155.S</t>
  </si>
  <si>
    <t>Príplatok za prehlad. povrchu betónovej mazaniny min. tr.C 8/10 oceľ. hlad. hr. 120-240 mm</t>
  </si>
  <si>
    <t>-640097577</t>
  </si>
  <si>
    <t>631325711.S</t>
  </si>
  <si>
    <t>Mazanina z betónu vystužená oceľovými vláknami tr.C25/30 hr. nad 120 do 240 mm</t>
  </si>
  <si>
    <t>-681759984</t>
  </si>
  <si>
    <t>632001011.S</t>
  </si>
  <si>
    <t>Zhotovenie separačnej fólie v podlahových vrstvách z PE</t>
  </si>
  <si>
    <t>-1487491286</t>
  </si>
  <si>
    <t>283230007500.S</t>
  </si>
  <si>
    <t>Oddeľovacia fólia na potery</t>
  </si>
  <si>
    <t>1545736801</t>
  </si>
  <si>
    <t>632001021.S</t>
  </si>
  <si>
    <t>Zhotovenie okrajovej dilatačnej pásky z PE</t>
  </si>
  <si>
    <t>-30117701</t>
  </si>
  <si>
    <t>"stare steny" (1,8+2,66+2,74+4,76*2+0,74+0,58+2,97+0,93+0,61)*2</t>
  </si>
  <si>
    <t>283320004800.S</t>
  </si>
  <si>
    <t>Okrajová dilatačná páska z PE 100/5 mm bez fólie na oddilatovanie poterov od stenových konštrukcií</t>
  </si>
  <si>
    <t>-1248933404</t>
  </si>
  <si>
    <t>632001051.S</t>
  </si>
  <si>
    <t>Zhotovenie jednonásobného penetračného náteru pre potery a stierky</t>
  </si>
  <si>
    <t>-183934386</t>
  </si>
  <si>
    <t>585520008700.S</t>
  </si>
  <si>
    <t>Penetračný náter na nasiakavé podklady pod potery, samonivelizačné hmoty a stavebné lepidlá</t>
  </si>
  <si>
    <t>kg</t>
  </si>
  <si>
    <t>-92856783</t>
  </si>
  <si>
    <t>632457650</t>
  </si>
  <si>
    <t>Cementová samonivelizačná hmota, napr. WEBER, weber.floor 4320, alebo ekvivalent, triedy CT-C30-F7, hr. 30 mm</t>
  </si>
  <si>
    <t>-1290773176</t>
  </si>
  <si>
    <t>917862112.S</t>
  </si>
  <si>
    <t>Osadenie chodník. obrubníka betónového stojatého do lôžka z betónu prosteho tr. C 16/20 s bočnou oporou</t>
  </si>
  <si>
    <t>-1748811759</t>
  </si>
  <si>
    <t>"P2 ext" 9,36+1,59+0,75+2,1</t>
  </si>
  <si>
    <t>592170001800.S</t>
  </si>
  <si>
    <t>Obrubník parkový, lxšxv 1000x50x200 mm, prírodný</t>
  </si>
  <si>
    <t>-581804034</t>
  </si>
  <si>
    <t>93xx1</t>
  </si>
  <si>
    <t>Demontáž a opätovná montáž rôznych kusových prvkov (rozhlas, tabule, vešiaky,...)</t>
  </si>
  <si>
    <t>888712269</t>
  </si>
  <si>
    <t>941941031.S</t>
  </si>
  <si>
    <t>Montáž lešenia ľahkého pracovného radového s podlahami šírky od 0,80 do 1,00 m, výšky do 10 m</t>
  </si>
  <si>
    <t>-755626431</t>
  </si>
  <si>
    <t>"F 1" 1,3*(2*6+7,1*2)</t>
  </si>
  <si>
    <t>941941191.S</t>
  </si>
  <si>
    <t>Príplatok za prvý a každý ďalší i začatý mesiac použitia lešenia ľahkého pracovného radového s podlahami šírky od 0,80 do 1,00 m, výšky do 10 m</t>
  </si>
  <si>
    <t>-2094017300</t>
  </si>
  <si>
    <t>941941831.S</t>
  </si>
  <si>
    <t>Demontáž lešenia ľahkého pracovného radového s podlahami šírky nad 0,80 do 1,00 m, výšky do 10 m</t>
  </si>
  <si>
    <t>103071733</t>
  </si>
  <si>
    <t>941955002.S</t>
  </si>
  <si>
    <t>Lešenie ľahké pracovné pomocné s výškou lešeňovej podlahy nad 1,20 do 1,90 m</t>
  </si>
  <si>
    <t>843424140</t>
  </si>
  <si>
    <t>952901111.S</t>
  </si>
  <si>
    <t>Vyčistenie budov pri výške podlaží do 4 m</t>
  </si>
  <si>
    <t>-1781397070</t>
  </si>
  <si>
    <t>952903011.S</t>
  </si>
  <si>
    <t>Čistenie fasád tlakovou vodou od prachu, usadenín a pavučín z úrovne terénu</t>
  </si>
  <si>
    <t>-1754797826</t>
  </si>
  <si>
    <t>"F 1" 2,5*(2*6+7,1)+2,05*7,1-(2,05*(0,95*2+1,03)+0,56*0,85*4)+0,12*(0,95*2+2,1*6+1,03+0,56*8+0,85*4)</t>
  </si>
  <si>
    <t>"F 3" 0,15*5,76+2*0,2*5,33+2*0,25*0,55</t>
  </si>
  <si>
    <t>953941210.S</t>
  </si>
  <si>
    <t>Osadenie drobných kovových výrobkov bez ich dodania, ale s vysekaním káps s plochou do 1 m2</t>
  </si>
  <si>
    <t>419743437</t>
  </si>
  <si>
    <t>"T 4 poklop" 1</t>
  </si>
  <si>
    <t>552T4</t>
  </si>
  <si>
    <t>Poklop ľahký štvorcový s rámom 600x600 mm, nerez, napr. FFSYSTEMBAU PRO + TR, alebo ekvivalent, s mrazuvzdorným lepením EPDM, veko z protišmykovej nerez ocele z ryhovaného plechu</t>
  </si>
  <si>
    <t>390829972</t>
  </si>
  <si>
    <t>953945311.S</t>
  </si>
  <si>
    <t>Hliníkový soklový profil šírky 123 mm</t>
  </si>
  <si>
    <t>1068694712</t>
  </si>
  <si>
    <t>(2*6+7,1*2)-0,95*2-1,03</t>
  </si>
  <si>
    <t>953945351.S</t>
  </si>
  <si>
    <t>Hliníkový rohový ochranný profil s integrovanou mriežkou</t>
  </si>
  <si>
    <t>1876208550</t>
  </si>
  <si>
    <t>"F 1" 3,1*4+2,1*6+0,56*8</t>
  </si>
  <si>
    <t>953995406.S</t>
  </si>
  <si>
    <t>Okenný a dverový začisťovací profil</t>
  </si>
  <si>
    <t>-106850636</t>
  </si>
  <si>
    <t>0,95*2+1,05+2,1*6+0,85*4+0,56*8</t>
  </si>
  <si>
    <t>953995411.S</t>
  </si>
  <si>
    <t>Nadokenný profil so skrytou okapničkou</t>
  </si>
  <si>
    <t>1979725890</t>
  </si>
  <si>
    <t>0,95*2+1,05+0,85*4</t>
  </si>
  <si>
    <t>953995416.S</t>
  </si>
  <si>
    <t>Parapetný profil s integrovanou sieťovinou</t>
  </si>
  <si>
    <t>-92940862</t>
  </si>
  <si>
    <t>0,85*4</t>
  </si>
  <si>
    <t>979089002.S</t>
  </si>
  <si>
    <t>Poplatok za skladovanie - obaly, (15 01, 02, 06) ostatné</t>
  </si>
  <si>
    <t>140878867</t>
  </si>
  <si>
    <t>-941438002</t>
  </si>
  <si>
    <t>99</t>
  </si>
  <si>
    <t>Presun hmôt HSV</t>
  </si>
  <si>
    <t>999281111.S</t>
  </si>
  <si>
    <t>Presun hmôt pre opravy a údržbu objektov vrátane vonkajších plášťov výšky do 25 m</t>
  </si>
  <si>
    <t>1447945331</t>
  </si>
  <si>
    <t>711</t>
  </si>
  <si>
    <t>Izolácie proti vode a vlhkosti</t>
  </si>
  <si>
    <t>711111001.S</t>
  </si>
  <si>
    <t>Zhotovenie izolácie proti zemnej vlhkosti vodorovná náterom penetračným za studena</t>
  </si>
  <si>
    <t>-749146073</t>
  </si>
  <si>
    <t xml:space="preserve">"dvojnasobny" </t>
  </si>
  <si>
    <t>"P 1" (4,47+4,46+3,85+5,06+5,63)*2</t>
  </si>
  <si>
    <t>"stare steny" 0,2*(1,8+2,66+2,74+4,76*2+0,74+0,58+2,97+0,93+0,61)*2*2</t>
  </si>
  <si>
    <t>246170000900.S</t>
  </si>
  <si>
    <t>Lak asfaltový penetračný</t>
  </si>
  <si>
    <t>548689993</t>
  </si>
  <si>
    <t>64,98*0,0003 'Prepočítané koeficientom množstva</t>
  </si>
  <si>
    <t>711112001.S</t>
  </si>
  <si>
    <t>Zhotovenie  izolácie proti zemnej vlhkosti zvislá penetračným náterom za studena</t>
  </si>
  <si>
    <t>-1634600009</t>
  </si>
  <si>
    <t>"F 2 pod teren" 0,6*6*2</t>
  </si>
  <si>
    <t>1630738056</t>
  </si>
  <si>
    <t>7,2*0,00035 'Prepočítané koeficientom množstva</t>
  </si>
  <si>
    <t>711132107.S</t>
  </si>
  <si>
    <t>Zhotovenie izolácie proti zemnej vlhkosti nopovou fóloiu položenou voľne na ploche zvislej</t>
  </si>
  <si>
    <t>294976247</t>
  </si>
  <si>
    <t>"F 2 pod teren" 0,8*6</t>
  </si>
  <si>
    <t>283230002600</t>
  </si>
  <si>
    <t>Nopová HDPE fólia, výška nopu 8 mm, proti zemnej vlhkosti s radónovou ochranou, pre spodnú stavbu</t>
  </si>
  <si>
    <t>1518344416</t>
  </si>
  <si>
    <t>4,8*1,15 'Prepočítané koeficientom množstva</t>
  </si>
  <si>
    <t>711141559.S</t>
  </si>
  <si>
    <t>Zhotovenie  izolácie proti zemnej vlhkosti a tlakovej vode vodorovná NAIP pritavením</t>
  </si>
  <si>
    <t>-558828167</t>
  </si>
  <si>
    <t>"stare steny" 0,2*(1,8+2,66+2,74+4,76*2+0,74+0,58+2,97+0,93+0,61)*2</t>
  </si>
  <si>
    <t>628310001000.S</t>
  </si>
  <si>
    <t>Pás asfaltový s posypom hr. 3,5 mm vystužený sklenenou rohožou</t>
  </si>
  <si>
    <t>590032956</t>
  </si>
  <si>
    <t>36,09*1,15 'Prepočítané koeficientom množstva</t>
  </si>
  <si>
    <t>711190010.S</t>
  </si>
  <si>
    <t>Ukončujúci profil profilovaných fólií</t>
  </si>
  <si>
    <t>1443510710</t>
  </si>
  <si>
    <t xml:space="preserve">"nopova folia" 0 </t>
  </si>
  <si>
    <t>"F 2 pod teren" 6</t>
  </si>
  <si>
    <t>68</t>
  </si>
  <si>
    <t>711210120.S</t>
  </si>
  <si>
    <t>Zhotovenie dvojnásobného izol. náteru pod keramické obklady v interiéri na ploche vodorovnej</t>
  </si>
  <si>
    <t>-323950577</t>
  </si>
  <si>
    <t>69</t>
  </si>
  <si>
    <t>245660000550.S</t>
  </si>
  <si>
    <t>Náter hydroizolačný tekutá vodonepriepustná membrána na báze živice</t>
  </si>
  <si>
    <t>1703991962</t>
  </si>
  <si>
    <t>23,47*1,35 'Prepočítané koeficientom množstva</t>
  </si>
  <si>
    <t>70</t>
  </si>
  <si>
    <t>247710007700.S</t>
  </si>
  <si>
    <t>Pás tesniaci š. 120 mm, na utesnenie rohových a spojovacích škár pri aplikácii hydroizolácií</t>
  </si>
  <si>
    <t>1450433701</t>
  </si>
  <si>
    <t>(1,8+2,66+2,74+4,76*2+0,74+0,58+2,97+0,93+0,61)*2+0,375*(6)</t>
  </si>
  <si>
    <t>71</t>
  </si>
  <si>
    <t>711210125.S</t>
  </si>
  <si>
    <t>Zhotovenie dvojnásobného izol. náteru pod keramické obklady v interiéri na ploche zvislej</t>
  </si>
  <si>
    <t>-1898000565</t>
  </si>
  <si>
    <t>"stare steny" 1,2*(1,8+2,66+2,74+4,76*2+0,74+0,58+2,97+0,93+0,61)*2-(1,2*(1,03+0,95*2))+0,375*(1,2*6)</t>
  </si>
  <si>
    <t>72</t>
  </si>
  <si>
    <t>-2003487395</t>
  </si>
  <si>
    <t>53,304*1,35 'Prepočítané koeficientom množstva</t>
  </si>
  <si>
    <t>73</t>
  </si>
  <si>
    <t>711491171.S</t>
  </si>
  <si>
    <t>Zhotovenie podkladnej vrstvy izolácie z textílie na ploche vodorovnej, pre izolácie proti zemnej vlhkosti, podpovrchovej a tlakovej vode</t>
  </si>
  <si>
    <t>-1314066282</t>
  </si>
  <si>
    <t>74</t>
  </si>
  <si>
    <t>693110002000.S</t>
  </si>
  <si>
    <t>Geotextília polypropylénová netkaná 200 g/m2</t>
  </si>
  <si>
    <t>1012619827</t>
  </si>
  <si>
    <t>32,49*1,15 'Prepočítané koeficientom množstva</t>
  </si>
  <si>
    <t>75</t>
  </si>
  <si>
    <t>711491172.S</t>
  </si>
  <si>
    <t>Zhotovenie ochrannej vrstvy izolácie z textílie na ploche vodorovnej, pre izolácie proti zemnej vlhkosti, podpovrchovej a tlakovej vode</t>
  </si>
  <si>
    <t>1333379261</t>
  </si>
  <si>
    <t>76</t>
  </si>
  <si>
    <t>771455831</t>
  </si>
  <si>
    <t>77</t>
  </si>
  <si>
    <t>711491271.S</t>
  </si>
  <si>
    <t>Zhotovenie podkladnej vrstvy izolácie z textílie na ploche zvislej, pre izolácie proti zemnej vlhkosti, podpovrchovej a tlakovej vode</t>
  </si>
  <si>
    <t>-1795677345</t>
  </si>
  <si>
    <t>78</t>
  </si>
  <si>
    <t>-80780571</t>
  </si>
  <si>
    <t>3,6*1,2 'Prepočítané koeficientom množstva</t>
  </si>
  <si>
    <t>79</t>
  </si>
  <si>
    <t>711491272.S</t>
  </si>
  <si>
    <t>Zhotovenie ochrannej vrstvy izolácie z textílie na ploche zvislej, pre izolácie proti zemnej vlhkosti, podpovrchovej a tlakovej vode</t>
  </si>
  <si>
    <t>-862812886</t>
  </si>
  <si>
    <t>80</t>
  </si>
  <si>
    <t>-1175667928</t>
  </si>
  <si>
    <t>81</t>
  </si>
  <si>
    <t>711767278.S</t>
  </si>
  <si>
    <t>Zhotovenie detailov, oprac.rúr.prestupov na voľnú prírubu dotes.tmelom do 200 mm</t>
  </si>
  <si>
    <t>-1826574169</t>
  </si>
  <si>
    <t>82</t>
  </si>
  <si>
    <t>998711201.S</t>
  </si>
  <si>
    <t>Presun hmôt pre izoláciu proti vode v objektoch výšky do 6 m</t>
  </si>
  <si>
    <t>%</t>
  </si>
  <si>
    <t>-1894919564</t>
  </si>
  <si>
    <t>712</t>
  </si>
  <si>
    <t>Izolácie striech</t>
  </si>
  <si>
    <t>83</t>
  </si>
  <si>
    <t>712300841.R</t>
  </si>
  <si>
    <t>Očistenie povlakovej krytiny na strechách plochých do 10°</t>
  </si>
  <si>
    <t>-1967293306</t>
  </si>
  <si>
    <t>84</t>
  </si>
  <si>
    <t>712341759.R</t>
  </si>
  <si>
    <t>Zhotovenie povlakovej krytiny striech plochých do 10° pásmi prikotvením, v dvoch vrstvách</t>
  </si>
  <si>
    <t>1519202800</t>
  </si>
  <si>
    <t>"ST 2" 0,67*(7,1+2*5,33)</t>
  </si>
  <si>
    <t>"vratane prestupov"</t>
  </si>
  <si>
    <t>85</t>
  </si>
  <si>
    <t>628baku</t>
  </si>
  <si>
    <t>Pás asfaltový natavovací modifikovaný hr. 5,2 mm, napr. BAUDER BAKUBIT K5K s bridlicovým posypom, alebo ekvivalent</t>
  </si>
  <si>
    <t>-183286942</t>
  </si>
  <si>
    <t>86</t>
  </si>
  <si>
    <t>628baud</t>
  </si>
  <si>
    <t>Pás samolepiaci modifikovaný hr. 3,0 mm, napr. BAUDERTEC KSA DUO, alebo ekvivalent</t>
  </si>
  <si>
    <t>-1589452178</t>
  </si>
  <si>
    <t>87</t>
  </si>
  <si>
    <t>311hmoz</t>
  </si>
  <si>
    <t>Strešná hmoždinka na kotvenie izolácie a hydroizolácie, napr. EJOT FDD Plus-50-R alebo ekvivalent</t>
  </si>
  <si>
    <t>-497228952</t>
  </si>
  <si>
    <t>88</t>
  </si>
  <si>
    <t>712973840.S</t>
  </si>
  <si>
    <t>Detaily k termoplastom všeobecne, oplechovanie okraja odkvapovou záveternou lištou z hrubopolpast. plechu RŠ 250 mm</t>
  </si>
  <si>
    <t>1538052208</t>
  </si>
  <si>
    <t>"ST 1" 0,32*2</t>
  </si>
  <si>
    <t>89</t>
  </si>
  <si>
    <t>311970001500.S</t>
  </si>
  <si>
    <t>Vrut do dĺžky 150 mm na upevnenie do kombi dosiek</t>
  </si>
  <si>
    <t>1100771035</t>
  </si>
  <si>
    <t>90</t>
  </si>
  <si>
    <t>712991050.S</t>
  </si>
  <si>
    <t>Montáž podkladnej konštrukcie z OSB dosiek na atike šírky 621 - 800 mm pod klampiarske konštrukcie</t>
  </si>
  <si>
    <t>269646952</t>
  </si>
  <si>
    <t>"K1" 19,1</t>
  </si>
  <si>
    <t>91</t>
  </si>
  <si>
    <t>311690001000.S</t>
  </si>
  <si>
    <t>Rozperný nit 6x30 mm do betónu, hliníkový</t>
  </si>
  <si>
    <t>-119615084</t>
  </si>
  <si>
    <t>92</t>
  </si>
  <si>
    <t>607260000300.S</t>
  </si>
  <si>
    <t>Doska OSB nebrúsená hr. 18 mm</t>
  </si>
  <si>
    <t>-1835802882</t>
  </si>
  <si>
    <t>93</t>
  </si>
  <si>
    <t>998712201.S</t>
  </si>
  <si>
    <t>Presun hmôt pre izoláciu povlakovej krytiny v objektoch výšky do 6 m</t>
  </si>
  <si>
    <t>378122046</t>
  </si>
  <si>
    <t>94</t>
  </si>
  <si>
    <t>713111131.S</t>
  </si>
  <si>
    <t>Montáž tepelnej izolácie stropov rebrových minerálnou vlnou, spodkom s úpravou viazacím drôtom</t>
  </si>
  <si>
    <t>302513026</t>
  </si>
  <si>
    <t>95</t>
  </si>
  <si>
    <t>13862</t>
  </si>
  <si>
    <t>Tepelná izolácia, napr. Knauf UNIFIT 032, alebo ekvivalent,  hrúbka 140mm</t>
  </si>
  <si>
    <t>-145834519</t>
  </si>
  <si>
    <t>32,896*0,95 'Prepočítané koeficientom množstva</t>
  </si>
  <si>
    <t>96</t>
  </si>
  <si>
    <t>713120010.S</t>
  </si>
  <si>
    <t>Zakrývanie tepelnej izolácie podláh fóliou</t>
  </si>
  <si>
    <t>1770897052</t>
  </si>
  <si>
    <t>97</t>
  </si>
  <si>
    <t>283230011400.S</t>
  </si>
  <si>
    <t>Krycia PE fólia hr. 0,12 mm, pre podlahové vykurovanie</t>
  </si>
  <si>
    <t>-113162231</t>
  </si>
  <si>
    <t>23,47*1,15 'Prepočítané koeficientom množstva</t>
  </si>
  <si>
    <t>98</t>
  </si>
  <si>
    <t>713122111.S</t>
  </si>
  <si>
    <t>Montáž tepelnej izolácie podláh polystyrénom, kladeným voľne v jednej vrstve</t>
  </si>
  <si>
    <t>1991485485</t>
  </si>
  <si>
    <t>283760002100.S</t>
  </si>
  <si>
    <t>Doska EPS hr. 100 mm, pevnosť v tlaku 150 kPa, sivý penový polystyrén pre zateplenie podláh</t>
  </si>
  <si>
    <t>1173117231</t>
  </si>
  <si>
    <t>23,47*1,02 'Prepočítané koeficientom množstva</t>
  </si>
  <si>
    <t>100</t>
  </si>
  <si>
    <t>713142151.S</t>
  </si>
  <si>
    <t>Montáž tepelnej izolácie striech plochých do 10° polystyrénom, jednovrstvová kladenými voľne</t>
  </si>
  <si>
    <t>266406423</t>
  </si>
  <si>
    <t>101</t>
  </si>
  <si>
    <t>283750002400.S</t>
  </si>
  <si>
    <t>Doska XPS 300 hr. 140 mm, zakladanie stavieb, podlahy, obrátené ploché strechy</t>
  </si>
  <si>
    <t>1837036789</t>
  </si>
  <si>
    <t>32,896*1,02 'Prepočítané koeficientom množstva</t>
  </si>
  <si>
    <t>102</t>
  </si>
  <si>
    <t>713144080.S</t>
  </si>
  <si>
    <t>Montáž tepelnej izolácie na atiku z XPS do lepidla</t>
  </si>
  <si>
    <t>-1449724222</t>
  </si>
  <si>
    <t>103</t>
  </si>
  <si>
    <t>283750001800.S</t>
  </si>
  <si>
    <t>Doska XPS 300 hr. 50 mm, zakladanie stavieb, podlahy, obrátené ploché strechy</t>
  </si>
  <si>
    <t>1257731049</t>
  </si>
  <si>
    <t>3,271*1,02 'Prepočítané koeficientom množstva</t>
  </si>
  <si>
    <t>104</t>
  </si>
  <si>
    <t>713144090.S</t>
  </si>
  <si>
    <t>Montáž tepelnej izolácie na atiku z XPS prikotvením</t>
  </si>
  <si>
    <t>-1824349195</t>
  </si>
  <si>
    <t>"K1" 19,1*0,67</t>
  </si>
  <si>
    <t>105</t>
  </si>
  <si>
    <t>283750000700.S</t>
  </si>
  <si>
    <t>Doska XPS hr. 50 mm, zateplenie soklov, suterénov, podláh</t>
  </si>
  <si>
    <t>-292907140</t>
  </si>
  <si>
    <t>12,797*1,02 'Prepočítané koeficientom množstva</t>
  </si>
  <si>
    <t>106</t>
  </si>
  <si>
    <t>998713201.S</t>
  </si>
  <si>
    <t>Presun hmôt pre izolácie tepelné v objektoch výšky do 6 m</t>
  </si>
  <si>
    <t>-1093008179</t>
  </si>
  <si>
    <t>107</t>
  </si>
  <si>
    <t>725190005.S</t>
  </si>
  <si>
    <t>Montáž pisoárovej deliacej steny</t>
  </si>
  <si>
    <t>1409539210</t>
  </si>
  <si>
    <t>"T 3" 1</t>
  </si>
  <si>
    <t>108</t>
  </si>
  <si>
    <t>642520000100</t>
  </si>
  <si>
    <t>Pisoárová deliaca stena, napr.  SPLIT, lxšxhr 660x410x100 mm, keramika, biela, JIKA, alebo ekvivalent</t>
  </si>
  <si>
    <t>1077656488</t>
  </si>
  <si>
    <t>109</t>
  </si>
  <si>
    <t>725291114.S</t>
  </si>
  <si>
    <t>Montáž doplnkov zariadení kúpeľní a záchodov, madlá</t>
  </si>
  <si>
    <t>-1071802234</t>
  </si>
  <si>
    <t>110</t>
  </si>
  <si>
    <t>552380012400.S</t>
  </si>
  <si>
    <t>Madlo nerezové univerzálne pevné</t>
  </si>
  <si>
    <t>389827965</t>
  </si>
  <si>
    <t>111</t>
  </si>
  <si>
    <t>552380012300</t>
  </si>
  <si>
    <t>Madlo nerezové sklopné, dĺžka 830 mm, povrch matný, napr. SANELA. alebo ekvivalent</t>
  </si>
  <si>
    <t>-457767467</t>
  </si>
  <si>
    <t>112</t>
  </si>
  <si>
    <t>998725201.S</t>
  </si>
  <si>
    <t>Presun hmôt pre zariaďovacie predmety v objektoch výšky do 6 m</t>
  </si>
  <si>
    <t>-537006076</t>
  </si>
  <si>
    <t>762</t>
  </si>
  <si>
    <t>Konštrukcie tesárske</t>
  </si>
  <si>
    <t>113</t>
  </si>
  <si>
    <t>762421312.S</t>
  </si>
  <si>
    <t>Obloženie stropov alebo strešných podhľadov z dosiek OSB skrutkovaných na pero a drážku hr. dosky 15 mm</t>
  </si>
  <si>
    <t>-342627799</t>
  </si>
  <si>
    <t>"ST 1 hranol pri K3" (6,9+2*0,35)*0,2</t>
  </si>
  <si>
    <t>114</t>
  </si>
  <si>
    <t>762421500.S</t>
  </si>
  <si>
    <t>Montáž obloženia stropov, podkladový rošt</t>
  </si>
  <si>
    <t>-245117897</t>
  </si>
  <si>
    <t>"V cene sú započítané spojovacie prostriedky"</t>
  </si>
  <si>
    <t>"latovanie 40/60 á 500mm" 58,6</t>
  </si>
  <si>
    <t>115</t>
  </si>
  <si>
    <t>605430000300</t>
  </si>
  <si>
    <t>Rezivo stavebné zo smreku - strešné laty impregnované hr. 40 mm, š. 60 mm, dĺ. 4000-5000 mm</t>
  </si>
  <si>
    <t>-341493572</t>
  </si>
  <si>
    <t>"latovanie 40/60 á 500mm" 58,6*0,04*0,06</t>
  </si>
  <si>
    <t>0,141*1,04 'Prepočítané koeficientom množstva</t>
  </si>
  <si>
    <t>116</t>
  </si>
  <si>
    <t>762712120.S</t>
  </si>
  <si>
    <t>Montáž priestorových viazaných konštrukcií z reziva hraneného prierezovej plochy 120 - 224 cm2</t>
  </si>
  <si>
    <t>-2049495520</t>
  </si>
  <si>
    <t>"ST 1 hranol pri K3" (6,9+2*0,35)</t>
  </si>
  <si>
    <t>117</t>
  </si>
  <si>
    <t>605420000200.R</t>
  </si>
  <si>
    <t>Rezivo stavebné zo smreku - hranoly hranené, stredové rezivo EBW hr. 100 mm, š. 140 mm, dĺ. 4000-6000 mm</t>
  </si>
  <si>
    <t>483806116</t>
  </si>
  <si>
    <t>"ST 1 hranol pri K3" (6,9+2*0,35)*0,1*0,14</t>
  </si>
  <si>
    <t>0,106*1,08 'Prepočítané koeficientom množstva</t>
  </si>
  <si>
    <t>118</t>
  </si>
  <si>
    <t>762795000.S</t>
  </si>
  <si>
    <t>Spojovacie prostriedky pre priestorové viazané konštrukcie - klince, svorky, fixačné dosky</t>
  </si>
  <si>
    <t>-1914118780</t>
  </si>
  <si>
    <t>119</t>
  </si>
  <si>
    <t>998762202.S</t>
  </si>
  <si>
    <t>Presun hmôt pre konštrukcie tesárske v objektoch výšky do 12 m</t>
  </si>
  <si>
    <t>1070010937</t>
  </si>
  <si>
    <t>120</t>
  </si>
  <si>
    <t>763_pozn</t>
  </si>
  <si>
    <t>"Pozn.pre všetky položky SDK:  vrátane rohových a ukončovacích líšt, presieťkovania a prebrúsenia, silikónovanie a akrylovanie spojov, zosilovacie profily, výmeny, zosilovacej  nosnej konstrukcie"</t>
  </si>
  <si>
    <t>526848176</t>
  </si>
  <si>
    <t>121</t>
  </si>
  <si>
    <t>763119210.S</t>
  </si>
  <si>
    <t>SDK priečka s izoláciou základný penetračný náter</t>
  </si>
  <si>
    <t>37220801</t>
  </si>
  <si>
    <t>"S1 inst predstena" (1,2+0,2)*(1,3+1,93*2)</t>
  </si>
  <si>
    <t>"S2 inst predstena" 2,45*0,2*2</t>
  </si>
  <si>
    <t>122</t>
  </si>
  <si>
    <t>763120011.S</t>
  </si>
  <si>
    <t>Sadrokartónová inštalačná predstena pre sanitárne zariadenia, kca CD+UD, dvojito opláštená doskou impregnovanou H2 2x12,5 mm</t>
  </si>
  <si>
    <t>-1847577078</t>
  </si>
  <si>
    <t>123</t>
  </si>
  <si>
    <t>763138223.S</t>
  </si>
  <si>
    <t>Podhľad SDK závesný na dvojúrovňovej oceľovej podkonštrukcií CD+UD, doska protipožiarna impregnovaná DFH2 12.5 mm</t>
  </si>
  <si>
    <t>-251488368</t>
  </si>
  <si>
    <t>26,1</t>
  </si>
  <si>
    <t>124</t>
  </si>
  <si>
    <t>283280007000.R</t>
  </si>
  <si>
    <t>Parozábrana - parobrzda, pre reguláciu vodných pár pre strechy, stropy a steny, napr. ROTHOBLAAS BARRIER NET SD40+, alebo ekvivalent</t>
  </si>
  <si>
    <t>-492720100</t>
  </si>
  <si>
    <t>26,1*1,15 'Prepočítané koeficientom množstva</t>
  </si>
  <si>
    <t>125</t>
  </si>
  <si>
    <t>763170020.S</t>
  </si>
  <si>
    <t>Montáž revíznych dvierok pre SDK podhľady veľkosti do 0,10 m2</t>
  </si>
  <si>
    <t>1880020822</t>
  </si>
  <si>
    <t>"T 5" 1</t>
  </si>
  <si>
    <t>126</t>
  </si>
  <si>
    <t>590160003600.S</t>
  </si>
  <si>
    <t>Dvierka revízne šxl 300x300 mm, napr. FFSYSTEMBAU system F6 BD typ F30/F45, alebo ekvivalent</t>
  </si>
  <si>
    <t>-806616566</t>
  </si>
  <si>
    <t>127</t>
  </si>
  <si>
    <t>763190010.S</t>
  </si>
  <si>
    <t>Úprava spojov medzi SDK konštrukciou a murivom, betónovou konštrukciou prepáskovaním a pretmelením</t>
  </si>
  <si>
    <t>347438707</t>
  </si>
  <si>
    <t>"S1 inst predstena" (1,2+0,2)*6+(1,3+1,93*2)</t>
  </si>
  <si>
    <t>"S2 inst predstena" 2,45*2+0,2*2</t>
  </si>
  <si>
    <t>128</t>
  </si>
  <si>
    <t>998763401.S</t>
  </si>
  <si>
    <t>Presun hmôt pre sádrokartónové konštrukcie v stavbách (objektoch) výšky do 7 m</t>
  </si>
  <si>
    <t>-1563908409</t>
  </si>
  <si>
    <t>129</t>
  </si>
  <si>
    <t>764171263.S</t>
  </si>
  <si>
    <t>Odkvapové lemovanie pozink farebný, r.š. do 250 mm, sklon strechy do 30°</t>
  </si>
  <si>
    <t>267147331</t>
  </si>
  <si>
    <t>"K3" 6,9</t>
  </si>
  <si>
    <t>130</t>
  </si>
  <si>
    <t>764711113.S</t>
  </si>
  <si>
    <t>Oplechovanie parapetov zo zvitkov pozink farebný, r.š. 200 mm</t>
  </si>
  <si>
    <t>-1800720386</t>
  </si>
  <si>
    <t>"O1" 0,85*4</t>
  </si>
  <si>
    <t>131</t>
  </si>
  <si>
    <t>76473111xx</t>
  </si>
  <si>
    <t>Oplechovanie múrov, atík, nadmuroviek zo zvitkov pozink farebný, r.š. 895 mm</t>
  </si>
  <si>
    <t>1906191406</t>
  </si>
  <si>
    <t>132</t>
  </si>
  <si>
    <t>764751112.S</t>
  </si>
  <si>
    <t>Zvodová rúra kruhová pozink farebný vrátane príslušenstva, priemer 100 mm</t>
  </si>
  <si>
    <t>145998126</t>
  </si>
  <si>
    <t>"K4" 2,5</t>
  </si>
  <si>
    <t>133</t>
  </si>
  <si>
    <t>764751132.S</t>
  </si>
  <si>
    <t>Koleno zvodovej rúry pozink farebný, priemer 100 mm</t>
  </si>
  <si>
    <t>-1071068660</t>
  </si>
  <si>
    <t>"K4" 1</t>
  </si>
  <si>
    <t>134</t>
  </si>
  <si>
    <t>764751142</t>
  </si>
  <si>
    <t>Výtokové koleno potrubia D 100 mm Lindab Rainline Elite</t>
  </si>
  <si>
    <t>610666329</t>
  </si>
  <si>
    <t>135</t>
  </si>
  <si>
    <t>764751166.S</t>
  </si>
  <si>
    <t>Medzikus zvodovej rúry pozink farebný, priemer 100 mm</t>
  </si>
  <si>
    <t>560786139</t>
  </si>
  <si>
    <t>136</t>
  </si>
  <si>
    <t>764761122.S</t>
  </si>
  <si>
    <t>Žľab pododkvapový polkruhový pozink farebný vrátane čela, hákov, rohov, kútov, r.š. 330 mm</t>
  </si>
  <si>
    <t>1148818892</t>
  </si>
  <si>
    <t>"K2" 6,9</t>
  </si>
  <si>
    <t>137</t>
  </si>
  <si>
    <t>764761232.S</t>
  </si>
  <si>
    <t>Kotlík žľabový oválny pozink farebný, rozmer (r.š./D) 330/100 mm</t>
  </si>
  <si>
    <t>714834073</t>
  </si>
  <si>
    <t>138</t>
  </si>
  <si>
    <t>998764201.S</t>
  </si>
  <si>
    <t>Presun hmôt pre konštrukcie klampiarske v objektoch výšky do 6 m</t>
  </si>
  <si>
    <t>107350402</t>
  </si>
  <si>
    <t>767</t>
  </si>
  <si>
    <t>Konštrukcie doplnkové kovové</t>
  </si>
  <si>
    <t>139</t>
  </si>
  <si>
    <t>D xx2</t>
  </si>
  <si>
    <t>Poznámka: Výplne otvorov naceňovať podľa Výkazov v dokumentácii!</t>
  </si>
  <si>
    <t>1314429523</t>
  </si>
  <si>
    <t>140</t>
  </si>
  <si>
    <t>7671332xx1.1</t>
  </si>
  <si>
    <t>Montáž a dodávka deliacej priečky WC, extrudovaný polystyrén, HPL doska, hr. 32 mm, s dvermi, profily hliník elox, nerez, farba šedá</t>
  </si>
  <si>
    <t>-1538260197</t>
  </si>
  <si>
    <t>"T 1" 2,05*1,93*2</t>
  </si>
  <si>
    <t>141</t>
  </si>
  <si>
    <t>7671332xx2.1</t>
  </si>
  <si>
    <t>Montáž a dodávka deliacej priečky WC extrudovaný polystyrén, HPL doska, hr. 32 mm, profily hliník elox, nerez, farba šedá, medzi WC</t>
  </si>
  <si>
    <t>-381599922</t>
  </si>
  <si>
    <t>"T 1" 2,05*1,5*2</t>
  </si>
  <si>
    <t>"T 2" 2,05*0,6</t>
  </si>
  <si>
    <t>142</t>
  </si>
  <si>
    <t>767612100.S</t>
  </si>
  <si>
    <t>Montáž okien hliníkových s hydroizolačnými ISO páskami (exteriérová a interiérová)</t>
  </si>
  <si>
    <t>668025960</t>
  </si>
  <si>
    <t>"D1" 2*(0,95+2,1)*2</t>
  </si>
  <si>
    <t>"D2" 2*(1,03+2,1)</t>
  </si>
  <si>
    <t>"O1" 2*(0,85+0,56)*4</t>
  </si>
  <si>
    <t>143</t>
  </si>
  <si>
    <t>283290006000.S</t>
  </si>
  <si>
    <t>Tesniaca paropriepustná fólia polymér-flísová, š. 180 mm, dĺ. 30 m, pre tesnenie pripájacej škáry okenného rámu a muriva z exteriéru</t>
  </si>
  <si>
    <t>-111484556</t>
  </si>
  <si>
    <t>144</t>
  </si>
  <si>
    <t>283290006300.S</t>
  </si>
  <si>
    <t>Tesniaca paronepriepustná fólia polymér-flísová, š. 90 mm, dĺ. 30 m, pre tesnenie pripájacej škáry okenného rámu a muriva z interiéru</t>
  </si>
  <si>
    <t>-2007748382</t>
  </si>
  <si>
    <t>145</t>
  </si>
  <si>
    <t>553o1</t>
  </si>
  <si>
    <t>Okno jednokrídlové OS, hliníkové, vxš 560x850 mm, izolačné trojsklo, farba šedá</t>
  </si>
  <si>
    <t>-980533756</t>
  </si>
  <si>
    <t>146</t>
  </si>
  <si>
    <t>D1</t>
  </si>
  <si>
    <t>Exteriérové dvere hliníkové jednokrídlové, plné, vxš 2050 x 800 mm, výplň TI, farba šedá, zámok, vložka, kľučka/ kľučka</t>
  </si>
  <si>
    <t>482793260</t>
  </si>
  <si>
    <t>147</t>
  </si>
  <si>
    <t>D2</t>
  </si>
  <si>
    <t>Exteriérové dvere hliníkové jednokrídlové, plné, vxš 2050 x 900 mm, výplň TI, farba šedá, zámok, vložka, kľučka/ kľučka, nerezové madlo pre vozíčkara</t>
  </si>
  <si>
    <t>-694653015</t>
  </si>
  <si>
    <t>148</t>
  </si>
  <si>
    <t>552280007300.S</t>
  </si>
  <si>
    <t>Piktogram WC invalidné, rozmer 120x120 mm, nerez</t>
  </si>
  <si>
    <t>1856981367</t>
  </si>
  <si>
    <t>149</t>
  </si>
  <si>
    <t>552280007200.S</t>
  </si>
  <si>
    <t>Piktogram WC ženy, rozmer 120x120 mm, nerez</t>
  </si>
  <si>
    <t>805278144</t>
  </si>
  <si>
    <t>150</t>
  </si>
  <si>
    <t>552280007100.S</t>
  </si>
  <si>
    <t>Piktogram WC muži, rozmer 120x120 mm, nerez</t>
  </si>
  <si>
    <t>-957657570</t>
  </si>
  <si>
    <t>151</t>
  </si>
  <si>
    <t>998767201.S</t>
  </si>
  <si>
    <t>Presun hmôt pre kovové stavebné doplnkové konštrukcie v objektoch výšky do 6 m</t>
  </si>
  <si>
    <t>-1273162668</t>
  </si>
  <si>
    <t>771</t>
  </si>
  <si>
    <t>Podlahy z dlaždíc</t>
  </si>
  <si>
    <t>152</t>
  </si>
  <si>
    <t>771578090.S</t>
  </si>
  <si>
    <t>Montáž podláh z dlaždíc keramických do disperzného lepidla v obmedzenom priestore</t>
  </si>
  <si>
    <t>-560092172</t>
  </si>
  <si>
    <t>"P 1" 26,5</t>
  </si>
  <si>
    <t>153</t>
  </si>
  <si>
    <t>dl02.1</t>
  </si>
  <si>
    <t>dlaždice keramické, R10/PEI 2 (kúpeľne a WC) 600 X 600 mm, napr. PROCERAM ICONE BLEU - AMANDE, alebo ekvivalent</t>
  </si>
  <si>
    <t>-1763665308</t>
  </si>
  <si>
    <t>26,5*1,06 'Prepočítané koeficientom množstva</t>
  </si>
  <si>
    <t>154</t>
  </si>
  <si>
    <t>998771201.S</t>
  </si>
  <si>
    <t>Presun hmôt pre podlahy z dlaždíc v objektoch výšky do 6m</t>
  </si>
  <si>
    <t>-1892815201</t>
  </si>
  <si>
    <t>781</t>
  </si>
  <si>
    <t>Obklady</t>
  </si>
  <si>
    <t>155</t>
  </si>
  <si>
    <t>781445439.S</t>
  </si>
  <si>
    <t>Montáž obkladov vnútor. stien z obkladačiek kladených do disperzného lepidla v obmedzenom priestore</t>
  </si>
  <si>
    <t>1014260503</t>
  </si>
  <si>
    <t>"penetrovanie je v cene" 0</t>
  </si>
  <si>
    <t>"stare steny" 2,45*(1,8+2,66+2,74+4,76*2+0,74+0,58+2,97+0,93+0,61)*2-(2,1*(1,03+0,95*2)+0,56*0,85*4)+0,375*(2,1*6+1,03+0,95*2+0,56*8+0,85*4)</t>
  </si>
  <si>
    <t>"listela" -2,3</t>
  </si>
  <si>
    <t>156</t>
  </si>
  <si>
    <t>597640000400.r</t>
  </si>
  <si>
    <t>Obkladačky keramické 600 x 300 mm, napr. PROCERAM ICONE BLEU - BLANC, alebo ekvivalent</t>
  </si>
  <si>
    <t>-1332962857</t>
  </si>
  <si>
    <t>108,917*1,04 'Prepočítané koeficientom množstva</t>
  </si>
  <si>
    <t>157</t>
  </si>
  <si>
    <t>781445542.S</t>
  </si>
  <si>
    <t>Montáž listely kladenej do disperzného lepidla šírky do 100 mm</t>
  </si>
  <si>
    <t>820730008</t>
  </si>
  <si>
    <t>"listela" 2,3/0,05</t>
  </si>
  <si>
    <t>158</t>
  </si>
  <si>
    <t>597640004500.R</t>
  </si>
  <si>
    <t>Listela keramická reliéfna, lxv 200x50 mm, napr. PROCERAM SERIE I COLORI - MATT/ FELCE, alebo ekvivalent</t>
  </si>
  <si>
    <t>287914674</t>
  </si>
  <si>
    <t>46*5,3 'Prepočítané koeficientom množstva</t>
  </si>
  <si>
    <t>159</t>
  </si>
  <si>
    <t>781675102.S</t>
  </si>
  <si>
    <t>Montáž obkladov parapetov z dlaždíc keramických do tmelu, akákoľvek veľkosť</t>
  </si>
  <si>
    <t>1399438338</t>
  </si>
  <si>
    <t>160</t>
  </si>
  <si>
    <t>597640001200.R</t>
  </si>
  <si>
    <t>1427846130</t>
  </si>
  <si>
    <t>"O1" 0,85*4*0,46</t>
  </si>
  <si>
    <t>1,564*1,06 'Prepočítané koeficientom množstva</t>
  </si>
  <si>
    <t>161</t>
  </si>
  <si>
    <t>998781201.S</t>
  </si>
  <si>
    <t>Presun hmôt pre obklady keramické v objektoch výšky do 6 m</t>
  </si>
  <si>
    <t>-207309833</t>
  </si>
  <si>
    <t>783</t>
  </si>
  <si>
    <t>Nátery</t>
  </si>
  <si>
    <t>162</t>
  </si>
  <si>
    <t>783782404.S</t>
  </si>
  <si>
    <t>Nátery tesárskych konštrukcií, povrchová impregnácia proti drevokaznému hmyzu, hubám a plesniam, jednonásobná</t>
  </si>
  <si>
    <t>-502630833</t>
  </si>
  <si>
    <t>"ST 1 hranol pri K3" (6,9+2*0,35)*(0,1+0,14)*2</t>
  </si>
  <si>
    <t>163</t>
  </si>
  <si>
    <t>783894612.S</t>
  </si>
  <si>
    <t>Náter farbami akrylátovými ekologickými riediteľnými vodou, biely náter sadrokartónových stropov 2x</t>
  </si>
  <si>
    <t>1555957439</t>
  </si>
  <si>
    <t>20220702_z - Časť Zdravotechnika</t>
  </si>
  <si>
    <t>Ing. Norbert Jókay</t>
  </si>
  <si>
    <t xml:space="preserve">    1 -  Zemné práce</t>
  </si>
  <si>
    <t xml:space="preserve">    4 - Vodorovné konštrukcie</t>
  </si>
  <si>
    <t xml:space="preserve">    8 - Rúrové vedenie</t>
  </si>
  <si>
    <t xml:space="preserve">    9 -  Ostatné konštrukcie a práce-búranie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</si>
  <si>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</si>
  <si>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</si>
  <si>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</si>
  <si>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>HZS - Hodinové zúčtovacie sadzby</t>
  </si>
  <si>
    <t xml:space="preserve"> Zemné práce</t>
  </si>
  <si>
    <t>-466701948</t>
  </si>
  <si>
    <t>161101501.S</t>
  </si>
  <si>
    <t>Zvislé premiestnenie výkopku z horniny I až IV, nosením za každé 3 m výšky</t>
  </si>
  <si>
    <t>915494934</t>
  </si>
  <si>
    <t>161101603.S</t>
  </si>
  <si>
    <t>Vytiahnutie výkopku z priestoru pod základmi z horn. 1-4 z hĺbky nad 2 do 4 m</t>
  </si>
  <si>
    <t>1656215732</t>
  </si>
  <si>
    <t>-809734964</t>
  </si>
  <si>
    <t>162501102.S</t>
  </si>
  <si>
    <t>Vodorovné premiestnenie výkopku po spevnenej ceste z horniny tr.1-4, do 100 m3 na vzdialenosť do 3000 m</t>
  </si>
  <si>
    <t>204210377</t>
  </si>
  <si>
    <t>162501105.S</t>
  </si>
  <si>
    <t>Vodorovné premiestnenie výkopku po spevnenej ceste z horniny tr.1-4, do 100 m3, príplatok k cene za každých ďalšich a začatých 1000 m</t>
  </si>
  <si>
    <t>203310860</t>
  </si>
  <si>
    <t>167101101.S</t>
  </si>
  <si>
    <t>Nakladanie neuľahnutého výkopku z hornín tr.1-4 do 100 m3</t>
  </si>
  <si>
    <t>1780660768</t>
  </si>
  <si>
    <t>28202684</t>
  </si>
  <si>
    <t>171209002.S</t>
  </si>
  <si>
    <t>Poplatok za skladovanie - zemina a kamenivo (17 05) ostatné</t>
  </si>
  <si>
    <t>-648574019</t>
  </si>
  <si>
    <t>174101002.S</t>
  </si>
  <si>
    <t>Zásyp sypaninou so zhutnením šachiet, rýh nad 100 do 1000 m3</t>
  </si>
  <si>
    <t>655675055</t>
  </si>
  <si>
    <t>175101102.S</t>
  </si>
  <si>
    <t>Obsyp potrubia sypaninou z vhodných hornín 1 až 4 s prehodením sypaniny</t>
  </si>
  <si>
    <t>-1242464999</t>
  </si>
  <si>
    <t>583310003800.S</t>
  </si>
  <si>
    <t>Štrkopiesok frakcia 16-32 mm</t>
  </si>
  <si>
    <t>-2044180009</t>
  </si>
  <si>
    <t>Vodorovné konštrukcie</t>
  </si>
  <si>
    <t>451572111</t>
  </si>
  <si>
    <t>Lôžko pod potrubie, stoky a drobné objekty, v otvorenom výkope z kameniva drobného ťaženého 0-4 mm</t>
  </si>
  <si>
    <t>-516898448</t>
  </si>
  <si>
    <t>611421321.S</t>
  </si>
  <si>
    <t>Oprava vnútorných vápenných omietok stien a stropov železobetónových rovných tvárnicových a klenieb, opravovaná plocha nad 10 do 30 % hladkých</t>
  </si>
  <si>
    <t>-106235907</t>
  </si>
  <si>
    <t>612403399.S</t>
  </si>
  <si>
    <t>Hrubá výplň rýh na stenách akoukoľvek maltou, akejkoľvek šírky ryhy</t>
  </si>
  <si>
    <t>-1595576494</t>
  </si>
  <si>
    <t>631312141.S</t>
  </si>
  <si>
    <t>Doplnenie existujúcich mazanín prostým betónom (s dodaním hmôt) bez poteru rýh v mazaninách</t>
  </si>
  <si>
    <t>-882571536</t>
  </si>
  <si>
    <t>Rúrové vedenie</t>
  </si>
  <si>
    <t>230120095</t>
  </si>
  <si>
    <t>Montáž  vývodu signalizačného vodiča</t>
  </si>
  <si>
    <t>-605863758</t>
  </si>
  <si>
    <t>844014</t>
  </si>
  <si>
    <t>Vodič CE 4mm2 s PE izoláciou a plným Cu jadrom 200m balenie</t>
  </si>
  <si>
    <t>-127171624</t>
  </si>
  <si>
    <t>871171000.S</t>
  </si>
  <si>
    <t>Montáž vodovodného potrubia z dvojvsrtvového PE 100 SDR11/PN16 zváraných natupo D 32x3,0 mm</t>
  </si>
  <si>
    <t>745710069</t>
  </si>
  <si>
    <t>286130033400.S</t>
  </si>
  <si>
    <t>Rúra HDPE na vodu PE100 PN16 SDR11 32x3,0x100 m</t>
  </si>
  <si>
    <t>694788848</t>
  </si>
  <si>
    <t>286530020100.S</t>
  </si>
  <si>
    <t>Koleno 90° na tupo PE 100, na vodu, plyn a kanalizáciu, SDR 11 D 32 mm</t>
  </si>
  <si>
    <t>-1104357041</t>
  </si>
  <si>
    <t>871266000.S</t>
  </si>
  <si>
    <t>Montáž kanalizačného PVC-U potrubia hladkého viacvrstvového DN 100</t>
  </si>
  <si>
    <t>2055269703</t>
  </si>
  <si>
    <t>286120000500</t>
  </si>
  <si>
    <t>Rúra PVC-U hladký kanalizačný systém D 110x3,2, dĺ. 5 m, PIPELIFE, alebo ekvivalent porovnateľnej kvality</t>
  </si>
  <si>
    <t>1439771175</t>
  </si>
  <si>
    <t>871276002.S</t>
  </si>
  <si>
    <t>Montáž kanalizačného PVC-U potrubia hladkého viacvrstvového DN 125</t>
  </si>
  <si>
    <t>884179114</t>
  </si>
  <si>
    <t>286110006400.S</t>
  </si>
  <si>
    <t>Rúra PVC-U hladký, kanalizačný, gravitačný systém Dxr 125x3,2 mm, dĺ. 5 m, SN4 - napenená (viacvrstvová)</t>
  </si>
  <si>
    <t>-1363573667</t>
  </si>
  <si>
    <t>871326004.S</t>
  </si>
  <si>
    <t>Montáž kanalizačného PVC-U potrubia hladkého viacvrstvového DN 150</t>
  </si>
  <si>
    <t>1490021460</t>
  </si>
  <si>
    <t>286110009900.S</t>
  </si>
  <si>
    <t>Rúra PVC-U hladký, kanalizačný, gravitačný systém Dxr 160x4,7 mm , dĺ. 5 m, SN8 - napenená (viacvrstvová)</t>
  </si>
  <si>
    <t>80679580</t>
  </si>
  <si>
    <t>892233111</t>
  </si>
  <si>
    <t>Preplach a dezinfekcia vodovodného potrubia DN od 40 do 70</t>
  </si>
  <si>
    <t>623868802</t>
  </si>
  <si>
    <t>892241111</t>
  </si>
  <si>
    <t>Ostatné práce na rúrovom vedení, tlakové skúšky vodovodného potrubia DN do 80</t>
  </si>
  <si>
    <t>837051288</t>
  </si>
  <si>
    <t>892311000.S</t>
  </si>
  <si>
    <t>Skúška tesnosti kanalizácie do D 150 mm</t>
  </si>
  <si>
    <t>102191174</t>
  </si>
  <si>
    <t>899721121</t>
  </si>
  <si>
    <t>Signalizačný vodič na potrubí PVC DN do 150 mm</t>
  </si>
  <si>
    <t>-1993443604</t>
  </si>
  <si>
    <t>899721131</t>
  </si>
  <si>
    <t>Označenie vodovodného potrubia bielou výstražnou fóliou</t>
  </si>
  <si>
    <t>-472867600</t>
  </si>
  <si>
    <t xml:space="preserve"> Ostatné konštrukcie a práce-búranie</t>
  </si>
  <si>
    <t>952902110</t>
  </si>
  <si>
    <t>Čistenie budov zametaním v miestnostiach, chodbách, na schodišti a na povalách</t>
  </si>
  <si>
    <t>-811429065</t>
  </si>
  <si>
    <t>961055111.S</t>
  </si>
  <si>
    <t>Búranie základov, prieraz v základoch železobetónových, do 200x200 mm -2,40000t</t>
  </si>
  <si>
    <t>-759023321</t>
  </si>
  <si>
    <t>965043441.S</t>
  </si>
  <si>
    <t>Búranie podkladov, mazanín, betón s poterom hr.do 150 mm,  plochy nad 4 m2 -2,20000t</t>
  </si>
  <si>
    <t>502976833</t>
  </si>
  <si>
    <t>974031145.S</t>
  </si>
  <si>
    <t>Vysekávanie rýh v akomkoľvek murive tehlovom na akúkoľvek maltu do hĺbky 70 mm a š. do 200 mm,  -0,02500t</t>
  </si>
  <si>
    <t>-350147505</t>
  </si>
  <si>
    <t>974083104.S</t>
  </si>
  <si>
    <t>Rezanie betónových mazanín existujúcich nevystužených hĺbky nad 150 do 200 mm</t>
  </si>
  <si>
    <t>-1370636873</t>
  </si>
  <si>
    <t>979011131.S</t>
  </si>
  <si>
    <t>Zvislá doprava sutiny po schodoch ručne do 3,5 m</t>
  </si>
  <si>
    <t>-475319631</t>
  </si>
  <si>
    <t>1102994591</t>
  </si>
  <si>
    <t>-1289090752</t>
  </si>
  <si>
    <t>-279535467</t>
  </si>
  <si>
    <t>224954167</t>
  </si>
  <si>
    <t>979089612.S</t>
  </si>
  <si>
    <t>Poplatok za skladovanie - iné odpady zo stavieb a demolácií (17 09), ostatné</t>
  </si>
  <si>
    <t>-753960361</t>
  </si>
  <si>
    <t>481481184</t>
  </si>
  <si>
    <t>713482111.S</t>
  </si>
  <si>
    <t>Montáž trubíc z PE, hr.do 10 mm,vnút.priemer do 38 mm</t>
  </si>
  <si>
    <t>-755206393</t>
  </si>
  <si>
    <t>283310002800.S</t>
  </si>
  <si>
    <t>Izolačná PE trubica dxhr. 20x13 mm, nadrezaná, na izolovanie rozvodov vody, kúrenia, zdravotechniky</t>
  </si>
  <si>
    <t>-246667509</t>
  </si>
  <si>
    <t>283310003000.S</t>
  </si>
  <si>
    <t>Izolačná PE trubica dxhr. 25x13 mm, nadrezaná, na izolovanie rozvodov vody, kúrenia, zdravotechniky</t>
  </si>
  <si>
    <t>-1534735997</t>
  </si>
  <si>
    <t>283310003200.S</t>
  </si>
  <si>
    <t>Izolačná PE trubica dxhr. 32x13 mm, nadrezaná, na izolovanie rozvodov vody, kúrenia, zdravotechniky</t>
  </si>
  <si>
    <t>-893202384</t>
  </si>
  <si>
    <t>713482122.S</t>
  </si>
  <si>
    <t>Montáž trubíc z PE, hr.15-20 mm,vnút.priemer 39-70 mm</t>
  </si>
  <si>
    <t>1924682633</t>
  </si>
  <si>
    <t>283310004700.S</t>
  </si>
  <si>
    <t>Izolačná PE trubica dxhr. 22x20 mm, nadrezaná, na izolovanie rozvodov vody, kúrenia, zdravotechniky</t>
  </si>
  <si>
    <t>-2088679817</t>
  </si>
  <si>
    <t>-1240286968</t>
  </si>
  <si>
    <t>721</t>
  </si>
  <si>
    <t>Zdravotech. vnútorná kanalizácia</t>
  </si>
  <si>
    <t>721172203.S</t>
  </si>
  <si>
    <t>Montáž odpadového HT potrubia vodorovného DN 40</t>
  </si>
  <si>
    <t>-86608269</t>
  </si>
  <si>
    <t>286140036800.S</t>
  </si>
  <si>
    <t>HT rúra hrdlová DN 40 dĺ. 1 m, PP systém pre rozvod vnútorného odpadu</t>
  </si>
  <si>
    <t>785620038</t>
  </si>
  <si>
    <t>721172206.S</t>
  </si>
  <si>
    <t>Montáž odpadového HT potrubia vodorovného DN 50</t>
  </si>
  <si>
    <t>1388205329</t>
  </si>
  <si>
    <t>286140037400.S</t>
  </si>
  <si>
    <t>HT rúra hrdlová DN 50 dĺ. 1 m, PP systém pre rozvod vnútorného odpadu</t>
  </si>
  <si>
    <t>-38595731</t>
  </si>
  <si>
    <t>721172209.S</t>
  </si>
  <si>
    <t>Montáž odpadového HT potrubia vodorovného DN 70</t>
  </si>
  <si>
    <t>-2074987022</t>
  </si>
  <si>
    <t>286140038000.S</t>
  </si>
  <si>
    <t>HT rúra hrdlová DN 70 dĺ. 1 m, PP systém pre rozvod vnútorného odpadu</t>
  </si>
  <si>
    <t>693515455</t>
  </si>
  <si>
    <t>721172212.S</t>
  </si>
  <si>
    <t>Montáž odpadového HT potrubia vodorovného DN 100</t>
  </si>
  <si>
    <t>-1928325233</t>
  </si>
  <si>
    <t>286140038600.S</t>
  </si>
  <si>
    <t>HT rúra hrdlová DN 100 dĺ. 1 m, PP systém pre rozvod vnútorného odpadu</t>
  </si>
  <si>
    <t>259121300</t>
  </si>
  <si>
    <t>721172500.S</t>
  </si>
  <si>
    <t>Montáž čistiaceho kusu pre odhlučnené potrubia DN 75</t>
  </si>
  <si>
    <t>-131393262</t>
  </si>
  <si>
    <t>286540142000.S</t>
  </si>
  <si>
    <t>Čistiaci kus odhlučnený PP DN 75, tichý odpadový systém</t>
  </si>
  <si>
    <t>226501118</t>
  </si>
  <si>
    <t>721172503.S</t>
  </si>
  <si>
    <t>Montáž čistiaceho kusu pre odhlučnené potrubia DN 110</t>
  </si>
  <si>
    <t>2019321936</t>
  </si>
  <si>
    <t>286540142100.S</t>
  </si>
  <si>
    <t>Čistiaci kus odhlučnený PP DN 110, tichý odpadový systém</t>
  </si>
  <si>
    <t>1117581547</t>
  </si>
  <si>
    <t>721194104.S</t>
  </si>
  <si>
    <t>Zriadenie prípojky na potrubí vyvedenie a upevnenie odpadových výpustiek D 40 mm</t>
  </si>
  <si>
    <t>-503348696</t>
  </si>
  <si>
    <t>721194105.S</t>
  </si>
  <si>
    <t>Zriadenie prípojky na potrubí vyvedenie a upevnenie odpadových výpustiek D 50 mm</t>
  </si>
  <si>
    <t>1177190781</t>
  </si>
  <si>
    <t>721194109.S</t>
  </si>
  <si>
    <t>Zriadenie prípojky na potrubí vyvedenie a upevnenie odpadových výpustiek D 110 mm</t>
  </si>
  <si>
    <t>1270919126</t>
  </si>
  <si>
    <t>721213000.S</t>
  </si>
  <si>
    <t>Montáž podlahového vpustu s vodorovným odtokom DN 50</t>
  </si>
  <si>
    <t>-976255578</t>
  </si>
  <si>
    <t>286630022500</t>
  </si>
  <si>
    <t>Podlahový vpust HL80.1, (0,5 l/s), variabilný odtok DN 50/75, mriežka nerez 115x115 mm, PP/PE</t>
  </si>
  <si>
    <t>2145121224</t>
  </si>
  <si>
    <t>721274112.S</t>
  </si>
  <si>
    <t>Montáž ventilačných hlavíc - iných typov DN 100</t>
  </si>
  <si>
    <t>-1820228245</t>
  </si>
  <si>
    <t>429720001200</t>
  </si>
  <si>
    <t>Hlavica vetracia HT DN 100 - PP systém pre rozvod vnútorného odpadu, PIPELIFE, alebo ekvivalent porovnateľnej kvality</t>
  </si>
  <si>
    <t>1500975430</t>
  </si>
  <si>
    <t>721290012.S</t>
  </si>
  <si>
    <t>Montáž privzdušňovacieho ventilu pre odpadové potrubia do DN 110</t>
  </si>
  <si>
    <t>-154652662</t>
  </si>
  <si>
    <t>551610001000</t>
  </si>
  <si>
    <t>Privzdušňovacia hlavica podomietková HL905N.0, DN 50/75, (12 l/s), bez krytky, vnútorná kanalizácia, ABS, alebo ekvivalent porovnateľnej kvality</t>
  </si>
  <si>
    <t>-842342665</t>
  </si>
  <si>
    <t>721290123.S</t>
  </si>
  <si>
    <t>Ostatné - skúška tesnosti kanalizácie v objektoch dymom do DN 300</t>
  </si>
  <si>
    <t>-1757076855</t>
  </si>
  <si>
    <t>998721201.S</t>
  </si>
  <si>
    <t>Presun hmôt pre vnútornú kanalizáciu v objektoch výšky do 6 m</t>
  </si>
  <si>
    <t>157930464</t>
  </si>
  <si>
    <t>722</t>
  </si>
  <si>
    <t>Zdravotechnika - vnútorný vodovod</t>
  </si>
  <si>
    <t>722172609</t>
  </si>
  <si>
    <t>Plasthliníkové potrubie Rehau RAUTITAN stabil v tyčiach spájané lisovaním dxt 20,2x2,9 mm, alebo ekvivalent porovnateľnej kvality</t>
  </si>
  <si>
    <t>1275956391</t>
  </si>
  <si>
    <t>722172610</t>
  </si>
  <si>
    <t>Plasthliníkové potrubie Rehau RAUTITAN stabil v tyčiach spájané lisovaním dxt 25x3,7 mm, alebo ekvivalent porovnateľnej kvality</t>
  </si>
  <si>
    <t>-162187520</t>
  </si>
  <si>
    <t>722172611</t>
  </si>
  <si>
    <t>Plasthliníkové potrubie Rehau RAUTITAN stabil v tyčiach spájané lisovaním dxt 32x4,7 mm, alebo ekvivalent porovnateľnej kvality</t>
  </si>
  <si>
    <t>127411990</t>
  </si>
  <si>
    <t>722172918.S</t>
  </si>
  <si>
    <t>Montáž vodovodného plasthliníkového potrubia lisovaním D 20 mm</t>
  </si>
  <si>
    <t>-1298743341</t>
  </si>
  <si>
    <t>722172921.S</t>
  </si>
  <si>
    <t>Montáž vodovodného plasthliníkového potrubia lisovaním D 26 mm</t>
  </si>
  <si>
    <t>1429744242</t>
  </si>
  <si>
    <t>722172924.S</t>
  </si>
  <si>
    <t>Montáž vodovodného plasthliníkového potrubia lisovaním D 32 mm</t>
  </si>
  <si>
    <t>-237542539</t>
  </si>
  <si>
    <t>722221010.S</t>
  </si>
  <si>
    <t>Montáž guľového kohúta závitového priameho pre vodu G 1/2</t>
  </si>
  <si>
    <t>1814233453</t>
  </si>
  <si>
    <t>551110028900.S</t>
  </si>
  <si>
    <t>Ventil uzatvarací priamy 1/2"</t>
  </si>
  <si>
    <t>-878220853</t>
  </si>
  <si>
    <t>722221015.S</t>
  </si>
  <si>
    <t>Montáž guľového kohúta závitového priameho pre vodu G 3/4</t>
  </si>
  <si>
    <t>32750163</t>
  </si>
  <si>
    <t>551110029000.S</t>
  </si>
  <si>
    <t>Ventil uzatvarací priamy 3/4"</t>
  </si>
  <si>
    <t>2009110341</t>
  </si>
  <si>
    <t>722221020.S</t>
  </si>
  <si>
    <t>Montáž guľového kohúta závitového priameho pre vodu G 1</t>
  </si>
  <si>
    <t>-949569608</t>
  </si>
  <si>
    <t>551110005100.S</t>
  </si>
  <si>
    <t>Guľový uzáver pre vodu 1", niklovaná mosadz</t>
  </si>
  <si>
    <t>386125617</t>
  </si>
  <si>
    <t>722221070.S</t>
  </si>
  <si>
    <t>Montáž guľového kohúta závitového rohového pre vodu G 1/2</t>
  </si>
  <si>
    <t>-998539878</t>
  </si>
  <si>
    <t>551110007700.S</t>
  </si>
  <si>
    <t>Guľový uzáver pre vodu rohový 1/2", niklovaná mosadz</t>
  </si>
  <si>
    <t>-2142254466</t>
  </si>
  <si>
    <t>722221082.S</t>
  </si>
  <si>
    <t>Montáž guľového kohúta vypúšťacieho závitového G 1/2</t>
  </si>
  <si>
    <t>-295128865</t>
  </si>
  <si>
    <t>551110011200.S</t>
  </si>
  <si>
    <t>Guľový uzáver vypúšťací s páčkou, 1/2" M, mosadz</t>
  </si>
  <si>
    <t>-506427512</t>
  </si>
  <si>
    <t>722221170</t>
  </si>
  <si>
    <t>Montáž poistného ventilu závitového pre vodu G 1/2</t>
  </si>
  <si>
    <t>945163949</t>
  </si>
  <si>
    <t>551210021300</t>
  </si>
  <si>
    <t>Ventil poistný, 1/2”x3,5 bar, armatúry pre uzavreté systémy, GIACOMINI, alebo ekvivalent porovnateľnej kvality</t>
  </si>
  <si>
    <t>937740646</t>
  </si>
  <si>
    <t>722221310</t>
  </si>
  <si>
    <t>Montáž spätnej klapky závitovej pre vodu G 3/4</t>
  </si>
  <si>
    <t>1928387343</t>
  </si>
  <si>
    <t>551190000900</t>
  </si>
  <si>
    <t>Spätná klapka vodorovná Clapet, 3/4", mäkké tesnenie, mosadz, IVAR, alebo ekvivalent porovnateľnej kvality</t>
  </si>
  <si>
    <t>340810406</t>
  </si>
  <si>
    <t>722290215.S</t>
  </si>
  <si>
    <t>Tlaková skúška vodovodného potrubia do DN 100</t>
  </si>
  <si>
    <t>-605929602</t>
  </si>
  <si>
    <t>722290234.S</t>
  </si>
  <si>
    <t>Prepláchnutie a dezinfekcia vodovodného potrubia do DN 80</t>
  </si>
  <si>
    <t>-87712843</t>
  </si>
  <si>
    <t>998722201.S</t>
  </si>
  <si>
    <t>Presun hmôt pre vnútorný vodovod v objektoch výšky do 6 m</t>
  </si>
  <si>
    <t>-1455172137</t>
  </si>
  <si>
    <t>Zdravotechnika - zariaď. predmety</t>
  </si>
  <si>
    <t>128557600</t>
  </si>
  <si>
    <t>Umývadlo 55x52cm,pre telesne postihnutých,otvorpre bat,bez prepad</t>
  </si>
  <si>
    <t>-1028366636</t>
  </si>
  <si>
    <t>642360004900.S</t>
  </si>
  <si>
    <t>Misa záchodová keramická závesná bezbariérová, bez splachovacieho okruhu</t>
  </si>
  <si>
    <t>-1363560012</t>
  </si>
  <si>
    <t>M30102000</t>
  </si>
  <si>
    <t>Bezbarierové WC sedadlo pre telesne postihnutých</t>
  </si>
  <si>
    <t>-162998989</t>
  </si>
  <si>
    <t>725119109</t>
  </si>
  <si>
    <t xml:space="preserve">Montáž tlakového tlačidlového splachovača </t>
  </si>
  <si>
    <t>1221017050</t>
  </si>
  <si>
    <t>552380000900</t>
  </si>
  <si>
    <t>Ovládacie tlačidlo podomietkové pre dvojité splachovanie, 246x164 mm, lesklý/matný/lesklý chróm</t>
  </si>
  <si>
    <t>-340318991</t>
  </si>
  <si>
    <t>725119730</t>
  </si>
  <si>
    <t xml:space="preserve">Montáž záchodu do predstenového systému  </t>
  </si>
  <si>
    <t>-977587824</t>
  </si>
  <si>
    <t>642360004000.S</t>
  </si>
  <si>
    <t>Misa záchodová keramická závesná bez splachovacieho okruhu</t>
  </si>
  <si>
    <t>874342552</t>
  </si>
  <si>
    <t>554330000200.S</t>
  </si>
  <si>
    <t>Záchodové sedadlo plastové s poklopom s automatickým pozvoľným sklápaním</t>
  </si>
  <si>
    <t>-1775599326</t>
  </si>
  <si>
    <t>725129210.S</t>
  </si>
  <si>
    <t>Montáž pisoáru keramického s automatickým splachovaním</t>
  </si>
  <si>
    <t>814819835</t>
  </si>
  <si>
    <t>642510000200.S</t>
  </si>
  <si>
    <t>Pisoár so senzorom keramický JIKA GOLEM, alebo ekvivalent porovnateľnej kvality</t>
  </si>
  <si>
    <t>-593072061</t>
  </si>
  <si>
    <t>ATS001</t>
  </si>
  <si>
    <t>Pisoárový tlakový splachovač</t>
  </si>
  <si>
    <t>556289863</t>
  </si>
  <si>
    <t>725149715.S</t>
  </si>
  <si>
    <t>Montáž predstenového systému záchodov do ľahkých stien s kovovou konštrukciou</t>
  </si>
  <si>
    <t>625082760</t>
  </si>
  <si>
    <t>552370000100.S</t>
  </si>
  <si>
    <t>Predstenový systém pre závesné WC so splachovacou podomietkovou nádržou do ľahkých montovaných konštrukcií</t>
  </si>
  <si>
    <t>-1593602001</t>
  </si>
  <si>
    <t>725149760.S</t>
  </si>
  <si>
    <t>Montáž predstenového systému umývadiel  do ľahkých stien s kovovou konštrukciou</t>
  </si>
  <si>
    <t>1866172094</t>
  </si>
  <si>
    <t>552370002200.S</t>
  </si>
  <si>
    <t>Predstenový systém pre umývadlo do ľahkých montovaných konštrukcií</t>
  </si>
  <si>
    <t>-1266100745</t>
  </si>
  <si>
    <t>725149765.S</t>
  </si>
  <si>
    <t>Montáž umývadla do predstenového systému</t>
  </si>
  <si>
    <t>-2021308918</t>
  </si>
  <si>
    <t>642110004300.S</t>
  </si>
  <si>
    <t>Umývadlo keramické bežný typ</t>
  </si>
  <si>
    <t>-628045316</t>
  </si>
  <si>
    <t>725539100.S</t>
  </si>
  <si>
    <t>Montáž elektrického ohrievača závesného zvislého do 30 L</t>
  </si>
  <si>
    <t>615842327</t>
  </si>
  <si>
    <t>541310000400</t>
  </si>
  <si>
    <t>Elektrický prietokový ohrievač EIL 3TREND +OT, 230 V, 2,7kW,  STIEBEL ELTRON, alebo ekvivalent porovnateľnej kvality</t>
  </si>
  <si>
    <t>-1492845685</t>
  </si>
  <si>
    <t>541310000100</t>
  </si>
  <si>
    <t>Elektrický prietokový ohrievač ESH 5 U-N Trend beztlakový malolitrážny s batériou, inštalácia pod umývadlo, objem 5 l, STIEBEL ELTRON, alebo ekvivalent porovnateľnej kvality</t>
  </si>
  <si>
    <t>-558753411</t>
  </si>
  <si>
    <t>725829605.S</t>
  </si>
  <si>
    <t>Montáž batérie umývadlovej a drezovej stojankovej, pákovej alebo klasickej, detskej s mechanickým ovládaním</t>
  </si>
  <si>
    <t>1763608859</t>
  </si>
  <si>
    <t>551450003800.S</t>
  </si>
  <si>
    <t>Batéria umývadlová stojanková páková</t>
  </si>
  <si>
    <t>1529341037</t>
  </si>
  <si>
    <t>725869381.S</t>
  </si>
  <si>
    <t>Montáž zápachovej uzávierky pre zariaďovacie predmety, ostatných typov do D 40 mm</t>
  </si>
  <si>
    <t>-450214806</t>
  </si>
  <si>
    <t>551620027100</t>
  </si>
  <si>
    <t>Vtokový lievik HL21, DN 32, (0,17 l/s), s protizápachovým uzáverom, vetranie a klimatizácia, PP</t>
  </si>
  <si>
    <t>483746922</t>
  </si>
  <si>
    <t>-851633422</t>
  </si>
  <si>
    <t>230050031.S</t>
  </si>
  <si>
    <t>Montáž doplnkových konštrukcií - z profilov. materiálov</t>
  </si>
  <si>
    <t>-346004288</t>
  </si>
  <si>
    <t>01</t>
  </si>
  <si>
    <t>Kotviace príslušenstvo nosník, podložka, závitová tyč</t>
  </si>
  <si>
    <t>256</t>
  </si>
  <si>
    <t>850592884</t>
  </si>
  <si>
    <t>230050033.S</t>
  </si>
  <si>
    <t>Montáž doplnkových konštrukcií - z rúrkových materiálov</t>
  </si>
  <si>
    <t>18522258</t>
  </si>
  <si>
    <t>286710007400.S</t>
  </si>
  <si>
    <t>Potrubná objímka pozinkovaná, rozsah upínania D 32-36 mm, DN potrubia 1", M8, EPDM izolant</t>
  </si>
  <si>
    <t>2077298740</t>
  </si>
  <si>
    <t>286710008300.S</t>
  </si>
  <si>
    <t>Potrubná objímka pozinkovaná, rozsah upínania D 107-115 mm, M8/M10, EPDM izolant</t>
  </si>
  <si>
    <t>-1865243897</t>
  </si>
  <si>
    <t>726190915.S</t>
  </si>
  <si>
    <t>Montáž krycích dvierok</t>
  </si>
  <si>
    <t>70295083</t>
  </si>
  <si>
    <t>1286</t>
  </si>
  <si>
    <t>Revízne dvierka do sadrokartonu 200 x 300 mm 109</t>
  </si>
  <si>
    <t>-955206503</t>
  </si>
  <si>
    <t>-857807560</t>
  </si>
  <si>
    <t>HZS</t>
  </si>
  <si>
    <t>Hodinové zúčtovacie sadzby</t>
  </si>
  <si>
    <t>HZS000113.S</t>
  </si>
  <si>
    <t>Stavebno montážne práce náročné ucelené - odborné, tvorivé remeselné (Tr. 3) v rozsahu viac ako 8 hodín, funkčná skúška</t>
  </si>
  <si>
    <t>hod</t>
  </si>
  <si>
    <t>512</t>
  </si>
  <si>
    <t>-182427077</t>
  </si>
  <si>
    <t>20220702_v - Časť Vykurovanie</t>
  </si>
  <si>
    <t>Ing. Rastislav Konkoľ</t>
  </si>
  <si>
    <t xml:space="preserve">    737 - Vykurovacia rohož</t>
  </si>
  <si>
    <t>Ostatné -  Ostatné</t>
  </si>
  <si>
    <t>737</t>
  </si>
  <si>
    <t>Vykurovacia rohož</t>
  </si>
  <si>
    <t>735311830</t>
  </si>
  <si>
    <t>Montáž elektrického podlahového vykurovania</t>
  </si>
  <si>
    <t>83030570</t>
  </si>
  <si>
    <t>Dvojžilová samolepipaca vykurovacia rohož, napr. DEVIcomfortTM 150T (DTIR), prac. napätie 230V, výkon 450W, šxd = 0,5m x 6m, alebo ekvivalent</t>
  </si>
  <si>
    <t>83030580</t>
  </si>
  <si>
    <t>Dvojžilová samolepipaca vykurovacia rohož, napr. DEVIcomfortTM 150T (DTIR), prac. napätie 230V, výkon 1050W, šxd = 0,5m x 14m, alebo ekvivalent</t>
  </si>
  <si>
    <t>734223230</t>
  </si>
  <si>
    <t>Montáž regulátorov teploty, napr. Devireg, alebo ekvivalent</t>
  </si>
  <si>
    <t>140F1064</t>
  </si>
  <si>
    <t>Riadiaci systém pre podlahové vykurovanie, napr. DEVIreg Touch design frame Pure White (čistá biela s rámčekom), alebo ekvivalent</t>
  </si>
  <si>
    <t>735311225</t>
  </si>
  <si>
    <t>Montáž krabičky KO 68</t>
  </si>
  <si>
    <t>83011111</t>
  </si>
  <si>
    <t>Elektr. podomietková krabička KO 68</t>
  </si>
  <si>
    <t>735311212</t>
  </si>
  <si>
    <t>Pokládka chráničky</t>
  </si>
  <si>
    <t>11371401050</t>
  </si>
  <si>
    <t>Ochranná rúrka el. 19 mm</t>
  </si>
  <si>
    <t>998735201.S</t>
  </si>
  <si>
    <t>Presun hmôt pre podlahové vykurovanie v objektoch výšky do 6 m</t>
  </si>
  <si>
    <t>Ostatné</t>
  </si>
  <si>
    <t xml:space="preserve"> Ostatné</t>
  </si>
  <si>
    <t>HZS-006</t>
  </si>
  <si>
    <t>Kompletné vyskúšanie</t>
  </si>
  <si>
    <t>PC4</t>
  </si>
  <si>
    <t>Revízia TZ</t>
  </si>
  <si>
    <t>sub</t>
  </si>
  <si>
    <t>HZS-009</t>
  </si>
  <si>
    <t>Murárska výpomoc</t>
  </si>
  <si>
    <t>20220702_e - Časť Elektroinštalácie</t>
  </si>
  <si>
    <t>Peter Hrapko</t>
  </si>
  <si>
    <t>D1 - A /   Montáž  a  montážny  materiál</t>
  </si>
  <si>
    <t>1 - B /   Odborná  prehliadka  a  skúška</t>
  </si>
  <si>
    <t>D2 - C /   Zemné  práce</t>
  </si>
  <si>
    <t>A /   Montáž  a  montážny  materiál</t>
  </si>
  <si>
    <t>Hmoždinka   HM - 10</t>
  </si>
  <si>
    <t>-    montáž</t>
  </si>
  <si>
    <t>-    vŕtanie otvoru</t>
  </si>
  <si>
    <t>Hmoždinka   do  sadrokartónu  8mm</t>
  </si>
  <si>
    <t>Kábel  AY 2,5</t>
  </si>
  <si>
    <t>Kábel  CYKY - J  3 x 1,5</t>
  </si>
  <si>
    <t>Kábel  CYKY - J  3 x 2,5</t>
  </si>
  <si>
    <t>Kábel  CYKY - J  5 x 4</t>
  </si>
  <si>
    <t>Káblový  rošt  šírka  200mm  vrátane  príchytiek</t>
  </si>
  <si>
    <t>Elektroinštalačná lišta  LV 24x22</t>
  </si>
  <si>
    <t>Elektroinštalačná rúrka  1220HFPP</t>
  </si>
  <si>
    <t>Škatuľa  KP 67/2</t>
  </si>
  <si>
    <t>Škatuľa  KR 97/5</t>
  </si>
  <si>
    <t>-    montáž  a  zapojenie</t>
  </si>
  <si>
    <t>Svietidlo  LED,  AVEX  EDRE24/24W/CB/1/SE/X/WH/4000  s  pohybovým  spínačom,   24W, 230V, IP54  ( A ), alebo ekvivalent porovnateľnej kvality</t>
  </si>
  <si>
    <t>Rozvádzač  RE</t>
  </si>
  <si>
    <t>-    úprava,  montáž  a  zapojenie</t>
  </si>
  <si>
    <t>kpl</t>
  </si>
  <si>
    <t>Zásuvka,  16A,  230V,  IP20</t>
  </si>
  <si>
    <t>Istič PL7 – B10/1</t>
  </si>
  <si>
    <t>Istič PL7 – B16/1</t>
  </si>
  <si>
    <t>Prúdový chránič s nadprúdovou ochranou PFL7 – 16/1N/B/003-A</t>
  </si>
  <si>
    <t>Vypínač   IS 40 / 4</t>
  </si>
  <si>
    <t>Prepäťová  ochrana  V25 B + C / 3 + NPE</t>
  </si>
  <si>
    <t>Stykač  Z – SCH230 / 25 – 40</t>
  </si>
  <si>
    <t>Spínacie  hodiny  TSDW1CO</t>
  </si>
  <si>
    <t>Prepínač  Z – S/WM</t>
  </si>
  <si>
    <t>Vodič  FeZn 10</t>
  </si>
  <si>
    <t>1364168880</t>
  </si>
  <si>
    <t>1813037303</t>
  </si>
  <si>
    <t>Zemniaca  tyč  ZPT 2</t>
  </si>
  <si>
    <t>1750475611</t>
  </si>
  <si>
    <t>-1786265807</t>
  </si>
  <si>
    <t>Pol1</t>
  </si>
  <si>
    <t>Podružný  materiál</t>
  </si>
  <si>
    <t>Pol2</t>
  </si>
  <si>
    <t>Vysekanie  drážky pre kábel / rúrku – podiel na 1 m</t>
  </si>
  <si>
    <t>Pol3</t>
  </si>
  <si>
    <t>Demontáž</t>
  </si>
  <si>
    <t>Pol4</t>
  </si>
  <si>
    <t>Práce  nekryté  cenníkom</t>
  </si>
  <si>
    <t>B /   Odborná  prehliadka  a  skúška</t>
  </si>
  <si>
    <t>Pol5</t>
  </si>
  <si>
    <t>Odborná  prehliadka  a  skúška</t>
  </si>
  <si>
    <t>C /   Zemné  práce</t>
  </si>
  <si>
    <t>Vytýčenie  trasy</t>
  </si>
  <si>
    <t>km</t>
  </si>
  <si>
    <t>2.1</t>
  </si>
  <si>
    <t>Hĺbenie  ryhy  35 x 80 cm,  tr 4</t>
  </si>
  <si>
    <t>3.1</t>
  </si>
  <si>
    <t>Kabelové  lôžko  hr. 10 cm</t>
  </si>
  <si>
    <t>Zásyp  ryhy</t>
  </si>
  <si>
    <t>5.1</t>
  </si>
  <si>
    <t>Provizórna  úprava  terénu</t>
  </si>
  <si>
    <t>6.1</t>
  </si>
  <si>
    <t>Definitívna  úprava  terénu</t>
  </si>
  <si>
    <t>Pol6</t>
  </si>
  <si>
    <t>Dopravné a presun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</si>
</sst>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AN8" sqref="AN8"/>
    </sheetView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235" t="s">
        <v>5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 x14ac:dyDescent="0.2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 x14ac:dyDescent="0.2">
      <c r="B5" s="19"/>
      <c r="D5" s="23" t="s">
        <v>12</v>
      </c>
      <c r="K5" s="216" t="s">
        <v>13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R5" s="19"/>
      <c r="BE5" s="213" t="s">
        <v>14</v>
      </c>
      <c r="BS5" s="16" t="s">
        <v>6</v>
      </c>
    </row>
    <row r="6" spans="1:74" ht="36.950000000000003" customHeight="1" x14ac:dyDescent="0.2">
      <c r="B6" s="19"/>
      <c r="D6" s="25" t="s">
        <v>15</v>
      </c>
      <c r="K6" s="218" t="s">
        <v>16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R6" s="19"/>
      <c r="BE6" s="214"/>
      <c r="BS6" s="16" t="s">
        <v>6</v>
      </c>
    </row>
    <row r="7" spans="1:74" ht="12" customHeight="1" x14ac:dyDescent="0.2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14"/>
      <c r="BS7" s="16" t="s">
        <v>6</v>
      </c>
    </row>
    <row r="8" spans="1:74" ht="12" customHeight="1" x14ac:dyDescent="0.2">
      <c r="B8" s="19"/>
      <c r="D8" s="26" t="s">
        <v>19</v>
      </c>
      <c r="K8" s="24" t="s">
        <v>20</v>
      </c>
      <c r="AK8" s="26" t="s">
        <v>21</v>
      </c>
      <c r="AN8" s="27"/>
      <c r="AR8" s="19"/>
      <c r="BE8" s="214"/>
      <c r="BS8" s="16" t="s">
        <v>6</v>
      </c>
    </row>
    <row r="9" spans="1:74" ht="14.45" customHeight="1" x14ac:dyDescent="0.2">
      <c r="B9" s="19"/>
      <c r="AR9" s="19"/>
      <c r="BE9" s="214"/>
      <c r="BS9" s="16" t="s">
        <v>6</v>
      </c>
    </row>
    <row r="10" spans="1:74" ht="12" customHeight="1" x14ac:dyDescent="0.2">
      <c r="B10" s="19"/>
      <c r="D10" s="26" t="s">
        <v>22</v>
      </c>
      <c r="AK10" s="26" t="s">
        <v>23</v>
      </c>
      <c r="AN10" s="24" t="s">
        <v>1</v>
      </c>
      <c r="AR10" s="19"/>
      <c r="BE10" s="214"/>
      <c r="BS10" s="16" t="s">
        <v>6</v>
      </c>
    </row>
    <row r="11" spans="1:74" ht="18.399999999999999" customHeight="1" x14ac:dyDescent="0.2">
      <c r="B11" s="19"/>
      <c r="E11" s="24" t="s">
        <v>24</v>
      </c>
      <c r="AK11" s="26" t="s">
        <v>25</v>
      </c>
      <c r="AN11" s="24" t="s">
        <v>1</v>
      </c>
      <c r="AR11" s="19"/>
      <c r="BE11" s="214"/>
      <c r="BS11" s="16" t="s">
        <v>6</v>
      </c>
    </row>
    <row r="12" spans="1:74" ht="6.95" customHeight="1" x14ac:dyDescent="0.2">
      <c r="B12" s="19"/>
      <c r="AR12" s="19"/>
      <c r="BE12" s="214"/>
      <c r="BS12" s="16" t="s">
        <v>6</v>
      </c>
    </row>
    <row r="13" spans="1:74" ht="12" customHeight="1" x14ac:dyDescent="0.2">
      <c r="B13" s="19"/>
      <c r="D13" s="26" t="s">
        <v>26</v>
      </c>
      <c r="AK13" s="26" t="s">
        <v>23</v>
      </c>
      <c r="AN13" s="28" t="s">
        <v>27</v>
      </c>
      <c r="AR13" s="19"/>
      <c r="BE13" s="214"/>
      <c r="BS13" s="16" t="s">
        <v>6</v>
      </c>
    </row>
    <row r="14" spans="1:74" ht="12.75" x14ac:dyDescent="0.2">
      <c r="B14" s="19"/>
      <c r="E14" s="219" t="s">
        <v>27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6" t="s">
        <v>25</v>
      </c>
      <c r="AN14" s="28" t="s">
        <v>27</v>
      </c>
      <c r="AR14" s="19"/>
      <c r="BE14" s="214"/>
      <c r="BS14" s="16" t="s">
        <v>6</v>
      </c>
    </row>
    <row r="15" spans="1:74" ht="6.95" customHeight="1" x14ac:dyDescent="0.2">
      <c r="B15" s="19"/>
      <c r="AR15" s="19"/>
      <c r="BE15" s="214"/>
      <c r="BS15" s="16" t="s">
        <v>3</v>
      </c>
    </row>
    <row r="16" spans="1:74" ht="12" customHeight="1" x14ac:dyDescent="0.2">
      <c r="B16" s="19"/>
      <c r="D16" s="26" t="s">
        <v>28</v>
      </c>
      <c r="AK16" s="26" t="s">
        <v>23</v>
      </c>
      <c r="AN16" s="24" t="s">
        <v>1</v>
      </c>
      <c r="AR16" s="19"/>
      <c r="BE16" s="214"/>
      <c r="BS16" s="16" t="s">
        <v>3</v>
      </c>
    </row>
    <row r="17" spans="2:71" ht="18.399999999999999" customHeight="1" x14ac:dyDescent="0.2">
      <c r="B17" s="19"/>
      <c r="E17" s="24" t="s">
        <v>29</v>
      </c>
      <c r="AK17" s="26" t="s">
        <v>25</v>
      </c>
      <c r="AN17" s="24" t="s">
        <v>1</v>
      </c>
      <c r="AR17" s="19"/>
      <c r="BE17" s="214"/>
      <c r="BS17" s="16" t="s">
        <v>30</v>
      </c>
    </row>
    <row r="18" spans="2:71" ht="6.95" customHeight="1" x14ac:dyDescent="0.2">
      <c r="B18" s="19"/>
      <c r="AR18" s="19"/>
      <c r="BE18" s="214"/>
      <c r="BS18" s="16" t="s">
        <v>6</v>
      </c>
    </row>
    <row r="19" spans="2:71" ht="12" customHeight="1" x14ac:dyDescent="0.2">
      <c r="B19" s="19"/>
      <c r="D19" s="26" t="s">
        <v>31</v>
      </c>
      <c r="AK19" s="26" t="s">
        <v>23</v>
      </c>
      <c r="AN19" s="24" t="s">
        <v>1</v>
      </c>
      <c r="AR19" s="19"/>
      <c r="BE19" s="214"/>
      <c r="BS19" s="16" t="s">
        <v>6</v>
      </c>
    </row>
    <row r="20" spans="2:71" ht="18.399999999999999" customHeight="1" x14ac:dyDescent="0.2">
      <c r="B20" s="19"/>
      <c r="E20" s="24" t="s">
        <v>32</v>
      </c>
      <c r="AK20" s="26" t="s">
        <v>25</v>
      </c>
      <c r="AN20" s="24" t="s">
        <v>1</v>
      </c>
      <c r="AR20" s="19"/>
      <c r="BE20" s="214"/>
      <c r="BS20" s="16" t="s">
        <v>30</v>
      </c>
    </row>
    <row r="21" spans="2:71" ht="6.95" customHeight="1" x14ac:dyDescent="0.2">
      <c r="B21" s="19"/>
      <c r="AR21" s="19"/>
      <c r="BE21" s="214"/>
    </row>
    <row r="22" spans="2:71" ht="12" customHeight="1" x14ac:dyDescent="0.2">
      <c r="B22" s="19"/>
      <c r="D22" s="26" t="s">
        <v>33</v>
      </c>
      <c r="AR22" s="19"/>
      <c r="BE22" s="214"/>
    </row>
    <row r="23" spans="2:71" ht="60" customHeight="1" x14ac:dyDescent="0.2">
      <c r="B23" s="19"/>
      <c r="E23" s="221" t="s">
        <v>34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R23" s="19"/>
      <c r="BE23" s="214"/>
    </row>
    <row r="24" spans="2:71" ht="6.95" customHeight="1" x14ac:dyDescent="0.2">
      <c r="B24" s="19"/>
      <c r="AR24" s="19"/>
      <c r="BE24" s="214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4"/>
    </row>
    <row r="26" spans="2:71" s="1" customFormat="1" ht="25.9" customHeight="1" x14ac:dyDescent="0.2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2">
        <f>ROUND(AG94,2)</f>
        <v>0</v>
      </c>
      <c r="AL26" s="223"/>
      <c r="AM26" s="223"/>
      <c r="AN26" s="223"/>
      <c r="AO26" s="223"/>
      <c r="AR26" s="31"/>
      <c r="BE26" s="214"/>
    </row>
    <row r="27" spans="2:71" s="1" customFormat="1" ht="6.95" customHeight="1" x14ac:dyDescent="0.2">
      <c r="B27" s="31"/>
      <c r="AR27" s="31"/>
      <c r="BE27" s="214"/>
    </row>
    <row r="28" spans="2:71" s="1" customFormat="1" ht="12.75" x14ac:dyDescent="0.2">
      <c r="B28" s="31"/>
      <c r="L28" s="224" t="s">
        <v>36</v>
      </c>
      <c r="M28" s="224"/>
      <c r="N28" s="224"/>
      <c r="O28" s="224"/>
      <c r="P28" s="224"/>
      <c r="W28" s="224" t="s">
        <v>37</v>
      </c>
      <c r="X28" s="224"/>
      <c r="Y28" s="224"/>
      <c r="Z28" s="224"/>
      <c r="AA28" s="224"/>
      <c r="AB28" s="224"/>
      <c r="AC28" s="224"/>
      <c r="AD28" s="224"/>
      <c r="AE28" s="224"/>
      <c r="AK28" s="224" t="s">
        <v>38</v>
      </c>
      <c r="AL28" s="224"/>
      <c r="AM28" s="224"/>
      <c r="AN28" s="224"/>
      <c r="AO28" s="224"/>
      <c r="AR28" s="31"/>
      <c r="BE28" s="214"/>
    </row>
    <row r="29" spans="2:71" s="2" customFormat="1" ht="14.45" customHeight="1" x14ac:dyDescent="0.2">
      <c r="B29" s="35"/>
      <c r="D29" s="26" t="s">
        <v>39</v>
      </c>
      <c r="F29" s="36" t="s">
        <v>40</v>
      </c>
      <c r="L29" s="227">
        <v>0.2</v>
      </c>
      <c r="M29" s="226"/>
      <c r="N29" s="226"/>
      <c r="O29" s="226"/>
      <c r="P29" s="226"/>
      <c r="Q29" s="37"/>
      <c r="R29" s="37"/>
      <c r="S29" s="37"/>
      <c r="T29" s="37"/>
      <c r="U29" s="37"/>
      <c r="V29" s="37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F29" s="37"/>
      <c r="AG29" s="37"/>
      <c r="AH29" s="37"/>
      <c r="AI29" s="37"/>
      <c r="AJ29" s="37"/>
      <c r="AK29" s="225">
        <f>ROUND(AV94, 2)</f>
        <v>0</v>
      </c>
      <c r="AL29" s="226"/>
      <c r="AM29" s="226"/>
      <c r="AN29" s="226"/>
      <c r="AO29" s="226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15"/>
    </row>
    <row r="30" spans="2:71" s="2" customFormat="1" ht="14.45" customHeight="1" x14ac:dyDescent="0.2">
      <c r="B30" s="35"/>
      <c r="F30" s="36" t="s">
        <v>41</v>
      </c>
      <c r="L30" s="227">
        <v>0.2</v>
      </c>
      <c r="M30" s="226"/>
      <c r="N30" s="226"/>
      <c r="O30" s="226"/>
      <c r="P30" s="226"/>
      <c r="Q30" s="37"/>
      <c r="R30" s="37"/>
      <c r="S30" s="37"/>
      <c r="T30" s="37"/>
      <c r="U30" s="37"/>
      <c r="V30" s="37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F30" s="37"/>
      <c r="AG30" s="37"/>
      <c r="AH30" s="37"/>
      <c r="AI30" s="37"/>
      <c r="AJ30" s="37"/>
      <c r="AK30" s="225">
        <f>ROUND(AW94, 2)</f>
        <v>0</v>
      </c>
      <c r="AL30" s="226"/>
      <c r="AM30" s="226"/>
      <c r="AN30" s="226"/>
      <c r="AO30" s="226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15"/>
    </row>
    <row r="31" spans="2:71" s="2" customFormat="1" ht="14.45" hidden="1" customHeight="1" x14ac:dyDescent="0.2">
      <c r="B31" s="35"/>
      <c r="F31" s="26" t="s">
        <v>42</v>
      </c>
      <c r="L31" s="228">
        <v>0.2</v>
      </c>
      <c r="M31" s="229"/>
      <c r="N31" s="229"/>
      <c r="O31" s="229"/>
      <c r="P31" s="229"/>
      <c r="W31" s="230">
        <f>ROUND(BB94, 2)</f>
        <v>0</v>
      </c>
      <c r="X31" s="229"/>
      <c r="Y31" s="229"/>
      <c r="Z31" s="229"/>
      <c r="AA31" s="229"/>
      <c r="AB31" s="229"/>
      <c r="AC31" s="229"/>
      <c r="AD31" s="229"/>
      <c r="AE31" s="229"/>
      <c r="AK31" s="230">
        <v>0</v>
      </c>
      <c r="AL31" s="229"/>
      <c r="AM31" s="229"/>
      <c r="AN31" s="229"/>
      <c r="AO31" s="229"/>
      <c r="AR31" s="35"/>
      <c r="BE31" s="215"/>
    </row>
    <row r="32" spans="2:71" s="2" customFormat="1" ht="14.45" hidden="1" customHeight="1" x14ac:dyDescent="0.2">
      <c r="B32" s="35"/>
      <c r="F32" s="26" t="s">
        <v>43</v>
      </c>
      <c r="L32" s="228">
        <v>0.2</v>
      </c>
      <c r="M32" s="229"/>
      <c r="N32" s="229"/>
      <c r="O32" s="229"/>
      <c r="P32" s="229"/>
      <c r="W32" s="230">
        <f>ROUND(BC94, 2)</f>
        <v>0</v>
      </c>
      <c r="X32" s="229"/>
      <c r="Y32" s="229"/>
      <c r="Z32" s="229"/>
      <c r="AA32" s="229"/>
      <c r="AB32" s="229"/>
      <c r="AC32" s="229"/>
      <c r="AD32" s="229"/>
      <c r="AE32" s="229"/>
      <c r="AK32" s="230">
        <v>0</v>
      </c>
      <c r="AL32" s="229"/>
      <c r="AM32" s="229"/>
      <c r="AN32" s="229"/>
      <c r="AO32" s="229"/>
      <c r="AR32" s="35"/>
      <c r="BE32" s="215"/>
    </row>
    <row r="33" spans="2:57" s="2" customFormat="1" ht="14.45" hidden="1" customHeight="1" x14ac:dyDescent="0.2">
      <c r="B33" s="35"/>
      <c r="F33" s="36" t="s">
        <v>44</v>
      </c>
      <c r="L33" s="227">
        <v>0</v>
      </c>
      <c r="M33" s="226"/>
      <c r="N33" s="226"/>
      <c r="O33" s="226"/>
      <c r="P33" s="226"/>
      <c r="Q33" s="37"/>
      <c r="R33" s="37"/>
      <c r="S33" s="37"/>
      <c r="T33" s="37"/>
      <c r="U33" s="37"/>
      <c r="V33" s="37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F33" s="37"/>
      <c r="AG33" s="37"/>
      <c r="AH33" s="37"/>
      <c r="AI33" s="37"/>
      <c r="AJ33" s="37"/>
      <c r="AK33" s="225">
        <v>0</v>
      </c>
      <c r="AL33" s="226"/>
      <c r="AM33" s="226"/>
      <c r="AN33" s="226"/>
      <c r="AO33" s="226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15"/>
    </row>
    <row r="34" spans="2:57" s="1" customFormat="1" ht="6.95" customHeight="1" x14ac:dyDescent="0.2">
      <c r="B34" s="31"/>
      <c r="AR34" s="31"/>
      <c r="BE34" s="214"/>
    </row>
    <row r="35" spans="2:57" s="1" customFormat="1" ht="25.9" customHeight="1" x14ac:dyDescent="0.2">
      <c r="B35" s="31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34" t="s">
        <v>47</v>
      </c>
      <c r="Y35" s="232"/>
      <c r="Z35" s="232"/>
      <c r="AA35" s="232"/>
      <c r="AB35" s="232"/>
      <c r="AC35" s="41"/>
      <c r="AD35" s="41"/>
      <c r="AE35" s="41"/>
      <c r="AF35" s="41"/>
      <c r="AG35" s="41"/>
      <c r="AH35" s="41"/>
      <c r="AI35" s="41"/>
      <c r="AJ35" s="41"/>
      <c r="AK35" s="231">
        <f>SUM(AK26:AK33)</f>
        <v>0</v>
      </c>
      <c r="AL35" s="232"/>
      <c r="AM35" s="232"/>
      <c r="AN35" s="232"/>
      <c r="AO35" s="233"/>
      <c r="AP35" s="39"/>
      <c r="AQ35" s="39"/>
      <c r="AR35" s="31"/>
    </row>
    <row r="36" spans="2:57" s="1" customFormat="1" ht="6.95" customHeight="1" x14ac:dyDescent="0.2">
      <c r="B36" s="31"/>
      <c r="AR36" s="31"/>
    </row>
    <row r="37" spans="2:57" s="1" customFormat="1" ht="14.45" customHeight="1" x14ac:dyDescent="0.2">
      <c r="B37" s="31"/>
      <c r="AR37" s="31"/>
    </row>
    <row r="38" spans="2:57" ht="14.45" customHeight="1" x14ac:dyDescent="0.2">
      <c r="B38" s="19"/>
      <c r="AR38" s="19"/>
    </row>
    <row r="39" spans="2:57" ht="14.45" customHeight="1" x14ac:dyDescent="0.2">
      <c r="B39" s="19"/>
      <c r="AR39" s="19"/>
    </row>
    <row r="40" spans="2:57" ht="14.45" customHeight="1" x14ac:dyDescent="0.2">
      <c r="B40" s="19"/>
      <c r="AR40" s="19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1"/>
      <c r="D49" s="43" t="s">
        <v>48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49</v>
      </c>
      <c r="AI49" s="44"/>
      <c r="AJ49" s="44"/>
      <c r="AK49" s="44"/>
      <c r="AL49" s="44"/>
      <c r="AM49" s="44"/>
      <c r="AN49" s="44"/>
      <c r="AO49" s="44"/>
      <c r="AR49" s="31"/>
    </row>
    <row r="50" spans="2:44" ht="11.25" x14ac:dyDescent="0.2">
      <c r="B50" s="19"/>
      <c r="AR50" s="19"/>
    </row>
    <row r="51" spans="2:44" ht="11.25" x14ac:dyDescent="0.2">
      <c r="B51" s="19"/>
      <c r="AR51" s="19"/>
    </row>
    <row r="52" spans="2:44" ht="11.25" x14ac:dyDescent="0.2">
      <c r="B52" s="19"/>
      <c r="AR52" s="19"/>
    </row>
    <row r="53" spans="2:44" ht="11.25" x14ac:dyDescent="0.2">
      <c r="B53" s="19"/>
      <c r="AR53" s="19"/>
    </row>
    <row r="54" spans="2:44" ht="11.25" x14ac:dyDescent="0.2">
      <c r="B54" s="19"/>
      <c r="AR54" s="19"/>
    </row>
    <row r="55" spans="2:44" ht="11.25" x14ac:dyDescent="0.2">
      <c r="B55" s="19"/>
      <c r="AR55" s="19"/>
    </row>
    <row r="56" spans="2:44" ht="11.25" x14ac:dyDescent="0.2">
      <c r="B56" s="19"/>
      <c r="AR56" s="19"/>
    </row>
    <row r="57" spans="2:44" ht="11.25" x14ac:dyDescent="0.2">
      <c r="B57" s="19"/>
      <c r="AR57" s="19"/>
    </row>
    <row r="58" spans="2:44" ht="11.25" x14ac:dyDescent="0.2">
      <c r="B58" s="19"/>
      <c r="AR58" s="19"/>
    </row>
    <row r="59" spans="2:44" ht="11.25" x14ac:dyDescent="0.2">
      <c r="B59" s="19"/>
      <c r="AR59" s="19"/>
    </row>
    <row r="60" spans="2:44" s="1" customFormat="1" ht="12.75" x14ac:dyDescent="0.2">
      <c r="B60" s="31"/>
      <c r="D60" s="45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50</v>
      </c>
      <c r="AI60" s="33"/>
      <c r="AJ60" s="33"/>
      <c r="AK60" s="33"/>
      <c r="AL60" s="33"/>
      <c r="AM60" s="45" t="s">
        <v>51</v>
      </c>
      <c r="AN60" s="33"/>
      <c r="AO60" s="33"/>
      <c r="AR60" s="31"/>
    </row>
    <row r="61" spans="2:44" ht="11.25" x14ac:dyDescent="0.2">
      <c r="B61" s="19"/>
      <c r="AR61" s="19"/>
    </row>
    <row r="62" spans="2:44" ht="11.25" x14ac:dyDescent="0.2">
      <c r="B62" s="19"/>
      <c r="AR62" s="19"/>
    </row>
    <row r="63" spans="2:44" ht="11.25" x14ac:dyDescent="0.2">
      <c r="B63" s="19"/>
      <c r="AR63" s="19"/>
    </row>
    <row r="64" spans="2:44" s="1" customFormat="1" ht="12.75" x14ac:dyDescent="0.2">
      <c r="B64" s="31"/>
      <c r="D64" s="43" t="s">
        <v>52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53</v>
      </c>
      <c r="AI64" s="44"/>
      <c r="AJ64" s="44"/>
      <c r="AK64" s="44"/>
      <c r="AL64" s="44"/>
      <c r="AM64" s="44"/>
      <c r="AN64" s="44"/>
      <c r="AO64" s="44"/>
      <c r="AR64" s="31"/>
    </row>
    <row r="65" spans="2:44" ht="11.25" x14ac:dyDescent="0.2">
      <c r="B65" s="19"/>
      <c r="AR65" s="19"/>
    </row>
    <row r="66" spans="2:44" ht="11.25" x14ac:dyDescent="0.2">
      <c r="B66" s="19"/>
      <c r="AR66" s="19"/>
    </row>
    <row r="67" spans="2:44" ht="11.25" x14ac:dyDescent="0.2">
      <c r="B67" s="19"/>
      <c r="AR67" s="19"/>
    </row>
    <row r="68" spans="2:44" ht="11.25" x14ac:dyDescent="0.2">
      <c r="B68" s="19"/>
      <c r="AR68" s="19"/>
    </row>
    <row r="69" spans="2:44" ht="11.25" x14ac:dyDescent="0.2">
      <c r="B69" s="19"/>
      <c r="AR69" s="19"/>
    </row>
    <row r="70" spans="2:44" ht="11.25" x14ac:dyDescent="0.2">
      <c r="B70" s="19"/>
      <c r="AR70" s="19"/>
    </row>
    <row r="71" spans="2:44" ht="11.25" x14ac:dyDescent="0.2">
      <c r="B71" s="19"/>
      <c r="AR71" s="19"/>
    </row>
    <row r="72" spans="2:44" ht="11.25" x14ac:dyDescent="0.2">
      <c r="B72" s="19"/>
      <c r="AR72" s="19"/>
    </row>
    <row r="73" spans="2:44" ht="11.25" x14ac:dyDescent="0.2">
      <c r="B73" s="19"/>
      <c r="AR73" s="19"/>
    </row>
    <row r="74" spans="2:44" ht="11.25" x14ac:dyDescent="0.2">
      <c r="B74" s="19"/>
      <c r="AR74" s="19"/>
    </row>
    <row r="75" spans="2:44" s="1" customFormat="1" ht="12.75" x14ac:dyDescent="0.2">
      <c r="B75" s="31"/>
      <c r="D75" s="45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50</v>
      </c>
      <c r="AI75" s="33"/>
      <c r="AJ75" s="33"/>
      <c r="AK75" s="33"/>
      <c r="AL75" s="33"/>
      <c r="AM75" s="45" t="s">
        <v>51</v>
      </c>
      <c r="AN75" s="33"/>
      <c r="AO75" s="33"/>
      <c r="AR75" s="31"/>
    </row>
    <row r="76" spans="2:44" s="1" customFormat="1" ht="11.25" x14ac:dyDescent="0.2">
      <c r="B76" s="31"/>
      <c r="AR76" s="31"/>
    </row>
    <row r="77" spans="2:44" s="1" customFormat="1" ht="6.9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 x14ac:dyDescent="0.2">
      <c r="B82" s="31"/>
      <c r="C82" s="20" t="s">
        <v>54</v>
      </c>
      <c r="AR82" s="31"/>
    </row>
    <row r="83" spans="1:91" s="1" customFormat="1" ht="6.95" customHeight="1" x14ac:dyDescent="0.2">
      <c r="B83" s="31"/>
      <c r="AR83" s="31"/>
    </row>
    <row r="84" spans="1:91" s="3" customFormat="1" ht="12" customHeight="1" x14ac:dyDescent="0.2">
      <c r="B84" s="50"/>
      <c r="C84" s="26" t="s">
        <v>12</v>
      </c>
      <c r="L84" s="3" t="str">
        <f>K5</f>
        <v>20220702</v>
      </c>
      <c r="AR84" s="50"/>
    </row>
    <row r="85" spans="1:91" s="4" customFormat="1" ht="36.950000000000003" customHeight="1" x14ac:dyDescent="0.2">
      <c r="B85" s="51"/>
      <c r="C85" s="52" t="s">
        <v>15</v>
      </c>
      <c r="L85" s="194" t="str">
        <f>K6</f>
        <v>Martinský cintorín - sociálne zariadenie, Trnavská cesta 4933, Bratislava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51"/>
    </row>
    <row r="86" spans="1:91" s="1" customFormat="1" ht="6.95" customHeight="1" x14ac:dyDescent="0.2">
      <c r="B86" s="31"/>
      <c r="AR86" s="31"/>
    </row>
    <row r="87" spans="1:91" s="1" customFormat="1" ht="12" customHeight="1" x14ac:dyDescent="0.2">
      <c r="B87" s="31"/>
      <c r="C87" s="26" t="s">
        <v>19</v>
      </c>
      <c r="L87" s="53" t="str">
        <f>IF(K8="","",K8)</f>
        <v>Bratislava</v>
      </c>
      <c r="AI87" s="26" t="s">
        <v>21</v>
      </c>
      <c r="AM87" s="196" t="str">
        <f>IF(AN8= "","",AN8)</f>
        <v/>
      </c>
      <c r="AN87" s="196"/>
      <c r="AR87" s="31"/>
    </row>
    <row r="88" spans="1:91" s="1" customFormat="1" ht="6.95" customHeight="1" x14ac:dyDescent="0.2">
      <c r="B88" s="31"/>
      <c r="AR88" s="31"/>
    </row>
    <row r="89" spans="1:91" s="1" customFormat="1" ht="15.2" customHeight="1" x14ac:dyDescent="0.2">
      <c r="B89" s="31"/>
      <c r="C89" s="26" t="s">
        <v>22</v>
      </c>
      <c r="L89" s="3" t="str">
        <f>IF(E11= "","",E11)</f>
        <v>Marianum - pohreb. mesta Bratislavy, Bratislava</v>
      </c>
      <c r="AI89" s="26" t="s">
        <v>28</v>
      </c>
      <c r="AM89" s="197" t="str">
        <f>IF(E17="","",E17)</f>
        <v>Ing.arch. Igor Gerdenich</v>
      </c>
      <c r="AN89" s="198"/>
      <c r="AO89" s="198"/>
      <c r="AP89" s="198"/>
      <c r="AR89" s="31"/>
      <c r="AS89" s="199" t="s">
        <v>55</v>
      </c>
      <c r="AT89" s="200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 x14ac:dyDescent="0.2">
      <c r="B90" s="31"/>
      <c r="C90" s="26" t="s">
        <v>26</v>
      </c>
      <c r="L90" s="3" t="str">
        <f>IF(E14= "Vyplň údaj","",E14)</f>
        <v/>
      </c>
      <c r="AI90" s="26" t="s">
        <v>31</v>
      </c>
      <c r="AM90" s="197" t="str">
        <f>IF(E20="","",E20)</f>
        <v>Ing. Natália Voltmannová</v>
      </c>
      <c r="AN90" s="198"/>
      <c r="AO90" s="198"/>
      <c r="AP90" s="198"/>
      <c r="AR90" s="31"/>
      <c r="AS90" s="201"/>
      <c r="AT90" s="202"/>
      <c r="BD90" s="58"/>
    </row>
    <row r="91" spans="1:91" s="1" customFormat="1" ht="10.9" customHeight="1" x14ac:dyDescent="0.2">
      <c r="B91" s="31"/>
      <c r="AR91" s="31"/>
      <c r="AS91" s="201"/>
      <c r="AT91" s="202"/>
      <c r="BD91" s="58"/>
    </row>
    <row r="92" spans="1:91" s="1" customFormat="1" ht="29.25" customHeight="1" x14ac:dyDescent="0.2">
      <c r="B92" s="31"/>
      <c r="C92" s="203" t="s">
        <v>56</v>
      </c>
      <c r="D92" s="204"/>
      <c r="E92" s="204"/>
      <c r="F92" s="204"/>
      <c r="G92" s="204"/>
      <c r="H92" s="59"/>
      <c r="I92" s="206" t="s">
        <v>57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5" t="s">
        <v>58</v>
      </c>
      <c r="AH92" s="204"/>
      <c r="AI92" s="204"/>
      <c r="AJ92" s="204"/>
      <c r="AK92" s="204"/>
      <c r="AL92" s="204"/>
      <c r="AM92" s="204"/>
      <c r="AN92" s="206" t="s">
        <v>59</v>
      </c>
      <c r="AO92" s="204"/>
      <c r="AP92" s="207"/>
      <c r="AQ92" s="60" t="s">
        <v>60</v>
      </c>
      <c r="AR92" s="31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</row>
    <row r="93" spans="1:91" s="1" customFormat="1" ht="10.9" customHeight="1" x14ac:dyDescent="0.2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 x14ac:dyDescent="0.2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1">
        <f>ROUND(SUM(AG95:AG99),2)</f>
        <v>0</v>
      </c>
      <c r="AH94" s="211"/>
      <c r="AI94" s="211"/>
      <c r="AJ94" s="211"/>
      <c r="AK94" s="211"/>
      <c r="AL94" s="211"/>
      <c r="AM94" s="211"/>
      <c r="AN94" s="212">
        <f t="shared" ref="AN94:AN99" si="0">SUM(AG94,AT94)</f>
        <v>0</v>
      </c>
      <c r="AO94" s="212"/>
      <c r="AP94" s="212"/>
      <c r="AQ94" s="69" t="s">
        <v>1</v>
      </c>
      <c r="AR94" s="65"/>
      <c r="AS94" s="70">
        <f>ROUND(SUM(AS95:AS99),2)</f>
        <v>0</v>
      </c>
      <c r="AT94" s="71">
        <f t="shared" ref="AT94:AT99" si="1">ROUND(SUM(AV94:AW94),2)</f>
        <v>0</v>
      </c>
      <c r="AU94" s="72">
        <f>ROUND(SUM(AU95:AU99),5)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ROUND(SUM(AZ95:AZ99),2)</f>
        <v>0</v>
      </c>
      <c r="BA94" s="71">
        <f>ROUND(SUM(BA95:BA99),2)</f>
        <v>0</v>
      </c>
      <c r="BB94" s="71">
        <f>ROUND(SUM(BB95:BB99),2)</f>
        <v>0</v>
      </c>
      <c r="BC94" s="71">
        <f>ROUND(SUM(BC95:BC99),2)</f>
        <v>0</v>
      </c>
      <c r="BD94" s="73">
        <f>ROUND(SUM(BD95:BD99),2)</f>
        <v>0</v>
      </c>
      <c r="BS94" s="74" t="s">
        <v>74</v>
      </c>
      <c r="BT94" s="74" t="s">
        <v>75</v>
      </c>
      <c r="BU94" s="75" t="s">
        <v>76</v>
      </c>
      <c r="BV94" s="74" t="s">
        <v>77</v>
      </c>
      <c r="BW94" s="74" t="s">
        <v>4</v>
      </c>
      <c r="BX94" s="74" t="s">
        <v>78</v>
      </c>
      <c r="CL94" s="74" t="s">
        <v>1</v>
      </c>
    </row>
    <row r="95" spans="1:91" s="6" customFormat="1" ht="24.75" customHeight="1" x14ac:dyDescent="0.2">
      <c r="A95" s="76" t="s">
        <v>79</v>
      </c>
      <c r="B95" s="77"/>
      <c r="C95" s="78"/>
      <c r="D95" s="208" t="s">
        <v>80</v>
      </c>
      <c r="E95" s="208"/>
      <c r="F95" s="208"/>
      <c r="G95" s="208"/>
      <c r="H95" s="208"/>
      <c r="I95" s="79"/>
      <c r="J95" s="208" t="s">
        <v>81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9">
        <f>'20220702_b - Časť Búracie...'!J30</f>
        <v>0</v>
      </c>
      <c r="AH95" s="210"/>
      <c r="AI95" s="210"/>
      <c r="AJ95" s="210"/>
      <c r="AK95" s="210"/>
      <c r="AL95" s="210"/>
      <c r="AM95" s="210"/>
      <c r="AN95" s="209">
        <f t="shared" si="0"/>
        <v>0</v>
      </c>
      <c r="AO95" s="210"/>
      <c r="AP95" s="210"/>
      <c r="AQ95" s="80" t="s">
        <v>82</v>
      </c>
      <c r="AR95" s="77"/>
      <c r="AS95" s="81">
        <v>0</v>
      </c>
      <c r="AT95" s="82">
        <f t="shared" si="1"/>
        <v>0</v>
      </c>
      <c r="AU95" s="83">
        <f>'20220702_b - Časť Búracie...'!P126</f>
        <v>0</v>
      </c>
      <c r="AV95" s="82">
        <f>'20220702_b - Časť Búracie...'!J33</f>
        <v>0</v>
      </c>
      <c r="AW95" s="82">
        <f>'20220702_b - Časť Búracie...'!J34</f>
        <v>0</v>
      </c>
      <c r="AX95" s="82">
        <f>'20220702_b - Časť Búracie...'!J35</f>
        <v>0</v>
      </c>
      <c r="AY95" s="82">
        <f>'20220702_b - Časť Búracie...'!J36</f>
        <v>0</v>
      </c>
      <c r="AZ95" s="82">
        <f>'20220702_b - Časť Búracie...'!F33</f>
        <v>0</v>
      </c>
      <c r="BA95" s="82">
        <f>'20220702_b - Časť Búracie...'!F34</f>
        <v>0</v>
      </c>
      <c r="BB95" s="82">
        <f>'20220702_b - Časť Búracie...'!F35</f>
        <v>0</v>
      </c>
      <c r="BC95" s="82">
        <f>'20220702_b - Časť Búracie...'!F36</f>
        <v>0</v>
      </c>
      <c r="BD95" s="84">
        <f>'20220702_b - Časť Búracie...'!F37</f>
        <v>0</v>
      </c>
      <c r="BT95" s="85" t="s">
        <v>83</v>
      </c>
      <c r="BV95" s="85" t="s">
        <v>77</v>
      </c>
      <c r="BW95" s="85" t="s">
        <v>84</v>
      </c>
      <c r="BX95" s="85" t="s">
        <v>4</v>
      </c>
      <c r="CL95" s="85" t="s">
        <v>1</v>
      </c>
      <c r="CM95" s="85" t="s">
        <v>75</v>
      </c>
    </row>
    <row r="96" spans="1:91" s="6" customFormat="1" ht="24.75" customHeight="1" x14ac:dyDescent="0.2">
      <c r="A96" s="76" t="s">
        <v>79</v>
      </c>
      <c r="B96" s="77"/>
      <c r="C96" s="78"/>
      <c r="D96" s="208" t="s">
        <v>85</v>
      </c>
      <c r="E96" s="208"/>
      <c r="F96" s="208"/>
      <c r="G96" s="208"/>
      <c r="H96" s="208"/>
      <c r="I96" s="79"/>
      <c r="J96" s="208" t="s">
        <v>86</v>
      </c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9">
        <f>'20220702_a - Časť Archite...'!J30</f>
        <v>0</v>
      </c>
      <c r="AH96" s="210"/>
      <c r="AI96" s="210"/>
      <c r="AJ96" s="210"/>
      <c r="AK96" s="210"/>
      <c r="AL96" s="210"/>
      <c r="AM96" s="210"/>
      <c r="AN96" s="209">
        <f t="shared" si="0"/>
        <v>0</v>
      </c>
      <c r="AO96" s="210"/>
      <c r="AP96" s="210"/>
      <c r="AQ96" s="80" t="s">
        <v>82</v>
      </c>
      <c r="AR96" s="77"/>
      <c r="AS96" s="81">
        <v>0</v>
      </c>
      <c r="AT96" s="82">
        <f t="shared" si="1"/>
        <v>0</v>
      </c>
      <c r="AU96" s="83">
        <f>'20220702_a - Časť Archite...'!P136</f>
        <v>0</v>
      </c>
      <c r="AV96" s="82">
        <f>'20220702_a - Časť Archite...'!J33</f>
        <v>0</v>
      </c>
      <c r="AW96" s="82">
        <f>'20220702_a - Časť Archite...'!J34</f>
        <v>0</v>
      </c>
      <c r="AX96" s="82">
        <f>'20220702_a - Časť Archite...'!J35</f>
        <v>0</v>
      </c>
      <c r="AY96" s="82">
        <f>'20220702_a - Časť Archite...'!J36</f>
        <v>0</v>
      </c>
      <c r="AZ96" s="82">
        <f>'20220702_a - Časť Archite...'!F33</f>
        <v>0</v>
      </c>
      <c r="BA96" s="82">
        <f>'20220702_a - Časť Archite...'!F34</f>
        <v>0</v>
      </c>
      <c r="BB96" s="82">
        <f>'20220702_a - Časť Archite...'!F35</f>
        <v>0</v>
      </c>
      <c r="BC96" s="82">
        <f>'20220702_a - Časť Archite...'!F36</f>
        <v>0</v>
      </c>
      <c r="BD96" s="84">
        <f>'20220702_a - Časť Archite...'!F37</f>
        <v>0</v>
      </c>
      <c r="BT96" s="85" t="s">
        <v>83</v>
      </c>
      <c r="BV96" s="85" t="s">
        <v>77</v>
      </c>
      <c r="BW96" s="85" t="s">
        <v>87</v>
      </c>
      <c r="BX96" s="85" t="s">
        <v>4</v>
      </c>
      <c r="CL96" s="85" t="s">
        <v>1</v>
      </c>
      <c r="CM96" s="85" t="s">
        <v>75</v>
      </c>
    </row>
    <row r="97" spans="1:91" s="6" customFormat="1" ht="24.75" customHeight="1" x14ac:dyDescent="0.2">
      <c r="A97" s="76" t="s">
        <v>79</v>
      </c>
      <c r="B97" s="77"/>
      <c r="C97" s="78"/>
      <c r="D97" s="208" t="s">
        <v>88</v>
      </c>
      <c r="E97" s="208"/>
      <c r="F97" s="208"/>
      <c r="G97" s="208"/>
      <c r="H97" s="208"/>
      <c r="I97" s="79"/>
      <c r="J97" s="208" t="s">
        <v>89</v>
      </c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9">
        <f>'20220702_z - Časť Zdravot...'!J30</f>
        <v>0</v>
      </c>
      <c r="AH97" s="210"/>
      <c r="AI97" s="210"/>
      <c r="AJ97" s="210"/>
      <c r="AK97" s="210"/>
      <c r="AL97" s="210"/>
      <c r="AM97" s="210"/>
      <c r="AN97" s="209">
        <f t="shared" si="0"/>
        <v>0</v>
      </c>
      <c r="AO97" s="210"/>
      <c r="AP97" s="210"/>
      <c r="AQ97" s="80" t="s">
        <v>82</v>
      </c>
      <c r="AR97" s="77"/>
      <c r="AS97" s="81">
        <v>0</v>
      </c>
      <c r="AT97" s="82">
        <f t="shared" si="1"/>
        <v>0</v>
      </c>
      <c r="AU97" s="83">
        <f>'20220702_z - Časť Zdravot...'!P130</f>
        <v>0</v>
      </c>
      <c r="AV97" s="82">
        <f>'20220702_z - Časť Zdravot...'!J33</f>
        <v>0</v>
      </c>
      <c r="AW97" s="82">
        <f>'20220702_z - Časť Zdravot...'!J34</f>
        <v>0</v>
      </c>
      <c r="AX97" s="82">
        <f>'20220702_z - Časť Zdravot...'!J35</f>
        <v>0</v>
      </c>
      <c r="AY97" s="82">
        <f>'20220702_z - Časť Zdravot...'!J36</f>
        <v>0</v>
      </c>
      <c r="AZ97" s="82">
        <f>'20220702_z - Časť Zdravot...'!F33</f>
        <v>0</v>
      </c>
      <c r="BA97" s="82">
        <f>'20220702_z - Časť Zdravot...'!F34</f>
        <v>0</v>
      </c>
      <c r="BB97" s="82">
        <f>'20220702_z - Časť Zdravot...'!F35</f>
        <v>0</v>
      </c>
      <c r="BC97" s="82">
        <f>'20220702_z - Časť Zdravot...'!F36</f>
        <v>0</v>
      </c>
      <c r="BD97" s="84">
        <f>'20220702_z - Časť Zdravot...'!F37</f>
        <v>0</v>
      </c>
      <c r="BT97" s="85" t="s">
        <v>83</v>
      </c>
      <c r="BV97" s="85" t="s">
        <v>77</v>
      </c>
      <c r="BW97" s="85" t="s">
        <v>90</v>
      </c>
      <c r="BX97" s="85" t="s">
        <v>4</v>
      </c>
      <c r="CL97" s="85" t="s">
        <v>1</v>
      </c>
      <c r="CM97" s="85" t="s">
        <v>75</v>
      </c>
    </row>
    <row r="98" spans="1:91" s="6" customFormat="1" ht="24.75" customHeight="1" x14ac:dyDescent="0.2">
      <c r="A98" s="76" t="s">
        <v>79</v>
      </c>
      <c r="B98" s="77"/>
      <c r="C98" s="78"/>
      <c r="D98" s="208" t="s">
        <v>91</v>
      </c>
      <c r="E98" s="208"/>
      <c r="F98" s="208"/>
      <c r="G98" s="208"/>
      <c r="H98" s="208"/>
      <c r="I98" s="79"/>
      <c r="J98" s="208" t="s">
        <v>92</v>
      </c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9">
        <f>'20220702_v - Časť Vykurov...'!J30</f>
        <v>0</v>
      </c>
      <c r="AH98" s="210"/>
      <c r="AI98" s="210"/>
      <c r="AJ98" s="210"/>
      <c r="AK98" s="210"/>
      <c r="AL98" s="210"/>
      <c r="AM98" s="210"/>
      <c r="AN98" s="209">
        <f t="shared" si="0"/>
        <v>0</v>
      </c>
      <c r="AO98" s="210"/>
      <c r="AP98" s="210"/>
      <c r="AQ98" s="80" t="s">
        <v>82</v>
      </c>
      <c r="AR98" s="77"/>
      <c r="AS98" s="81">
        <v>0</v>
      </c>
      <c r="AT98" s="82">
        <f t="shared" si="1"/>
        <v>0</v>
      </c>
      <c r="AU98" s="83">
        <f>'20220702_v - Časť Vykurov...'!P119</f>
        <v>0</v>
      </c>
      <c r="AV98" s="82">
        <f>'20220702_v - Časť Vykurov...'!J33</f>
        <v>0</v>
      </c>
      <c r="AW98" s="82">
        <f>'20220702_v - Časť Vykurov...'!J34</f>
        <v>0</v>
      </c>
      <c r="AX98" s="82">
        <f>'20220702_v - Časť Vykurov...'!J35</f>
        <v>0</v>
      </c>
      <c r="AY98" s="82">
        <f>'20220702_v - Časť Vykurov...'!J36</f>
        <v>0</v>
      </c>
      <c r="AZ98" s="82">
        <f>'20220702_v - Časť Vykurov...'!F33</f>
        <v>0</v>
      </c>
      <c r="BA98" s="82">
        <f>'20220702_v - Časť Vykurov...'!F34</f>
        <v>0</v>
      </c>
      <c r="BB98" s="82">
        <f>'20220702_v - Časť Vykurov...'!F35</f>
        <v>0</v>
      </c>
      <c r="BC98" s="82">
        <f>'20220702_v - Časť Vykurov...'!F36</f>
        <v>0</v>
      </c>
      <c r="BD98" s="84">
        <f>'20220702_v - Časť Vykurov...'!F37</f>
        <v>0</v>
      </c>
      <c r="BT98" s="85" t="s">
        <v>83</v>
      </c>
      <c r="BV98" s="85" t="s">
        <v>77</v>
      </c>
      <c r="BW98" s="85" t="s">
        <v>93</v>
      </c>
      <c r="BX98" s="85" t="s">
        <v>4</v>
      </c>
      <c r="CL98" s="85" t="s">
        <v>1</v>
      </c>
      <c r="CM98" s="85" t="s">
        <v>75</v>
      </c>
    </row>
    <row r="99" spans="1:91" s="6" customFormat="1" ht="24.75" customHeight="1" x14ac:dyDescent="0.2">
      <c r="A99" s="76" t="s">
        <v>79</v>
      </c>
      <c r="B99" s="77"/>
      <c r="C99" s="78"/>
      <c r="D99" s="208" t="s">
        <v>94</v>
      </c>
      <c r="E99" s="208"/>
      <c r="F99" s="208"/>
      <c r="G99" s="208"/>
      <c r="H99" s="208"/>
      <c r="I99" s="79"/>
      <c r="J99" s="208" t="s">
        <v>95</v>
      </c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9">
        <f>'20220702_e - Časť Elektro...'!J30</f>
        <v>0</v>
      </c>
      <c r="AH99" s="210"/>
      <c r="AI99" s="210"/>
      <c r="AJ99" s="210"/>
      <c r="AK99" s="210"/>
      <c r="AL99" s="210"/>
      <c r="AM99" s="210"/>
      <c r="AN99" s="209">
        <f t="shared" si="0"/>
        <v>0</v>
      </c>
      <c r="AO99" s="210"/>
      <c r="AP99" s="210"/>
      <c r="AQ99" s="80" t="s">
        <v>82</v>
      </c>
      <c r="AR99" s="77"/>
      <c r="AS99" s="86">
        <v>0</v>
      </c>
      <c r="AT99" s="87">
        <f t="shared" si="1"/>
        <v>0</v>
      </c>
      <c r="AU99" s="88">
        <f>'20220702_e - Časť Elektro...'!P119</f>
        <v>0</v>
      </c>
      <c r="AV99" s="87">
        <f>'20220702_e - Časť Elektro...'!J33</f>
        <v>0</v>
      </c>
      <c r="AW99" s="87">
        <f>'20220702_e - Časť Elektro...'!J34</f>
        <v>0</v>
      </c>
      <c r="AX99" s="87">
        <f>'20220702_e - Časť Elektro...'!J35</f>
        <v>0</v>
      </c>
      <c r="AY99" s="87">
        <f>'20220702_e - Časť Elektro...'!J36</f>
        <v>0</v>
      </c>
      <c r="AZ99" s="87">
        <f>'20220702_e - Časť Elektro...'!F33</f>
        <v>0</v>
      </c>
      <c r="BA99" s="87">
        <f>'20220702_e - Časť Elektro...'!F34</f>
        <v>0</v>
      </c>
      <c r="BB99" s="87">
        <f>'20220702_e - Časť Elektro...'!F35</f>
        <v>0</v>
      </c>
      <c r="BC99" s="87">
        <f>'20220702_e - Časť Elektro...'!F36</f>
        <v>0</v>
      </c>
      <c r="BD99" s="89">
        <f>'20220702_e - Časť Elektro...'!F37</f>
        <v>0</v>
      </c>
      <c r="BT99" s="85" t="s">
        <v>83</v>
      </c>
      <c r="BV99" s="85" t="s">
        <v>77</v>
      </c>
      <c r="BW99" s="85" t="s">
        <v>96</v>
      </c>
      <c r="BX99" s="85" t="s">
        <v>4</v>
      </c>
      <c r="CL99" s="85" t="s">
        <v>1</v>
      </c>
      <c r="CM99" s="85" t="s">
        <v>75</v>
      </c>
    </row>
    <row r="100" spans="1:91" s="1" customFormat="1" ht="30" customHeight="1" x14ac:dyDescent="0.2">
      <c r="B100" s="31"/>
      <c r="AR100" s="31"/>
    </row>
    <row r="101" spans="1:91" s="1" customFormat="1" ht="6.95" customHeight="1" x14ac:dyDescent="0.2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31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20220702_b - Časť Búracie...'!C2" display="/" xr:uid="{00000000-0004-0000-0000-000000000000}"/>
    <hyperlink ref="A96" location="'20220702_a - Časť Archite...'!C2" display="/" xr:uid="{00000000-0004-0000-0000-000001000000}"/>
    <hyperlink ref="A97" location="'20220702_z - Časť Zdravot...'!C2" display="/" xr:uid="{00000000-0004-0000-0000-000002000000}"/>
    <hyperlink ref="A98" location="'20220702_v - Časť Vykurov...'!C2" display="/" xr:uid="{00000000-0004-0000-0000-000003000000}"/>
    <hyperlink ref="A99" location="'20220702_e - Časť Elektro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1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84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97</v>
      </c>
      <c r="L4" s="19"/>
      <c r="M4" s="9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6" t="str">
        <f>'Rekapitulácia stavby'!K6</f>
        <v>Martinský cintorín - sociálne zariadenie, Trnavská cesta 4933, Bratislava</v>
      </c>
      <c r="F7" s="237"/>
      <c r="G7" s="237"/>
      <c r="H7" s="237"/>
      <c r="L7" s="19"/>
    </row>
    <row r="8" spans="2:46" s="1" customFormat="1" ht="12" customHeight="1" x14ac:dyDescent="0.2">
      <c r="B8" s="31"/>
      <c r="D8" s="26" t="s">
        <v>98</v>
      </c>
      <c r="L8" s="31"/>
    </row>
    <row r="9" spans="2:46" s="1" customFormat="1" ht="16.5" customHeight="1" x14ac:dyDescent="0.2">
      <c r="B9" s="31"/>
      <c r="E9" s="194" t="s">
        <v>99</v>
      </c>
      <c r="F9" s="238"/>
      <c r="G9" s="238"/>
      <c r="H9" s="238"/>
      <c r="L9" s="31"/>
    </row>
    <row r="10" spans="2:46" s="1" customFormat="1" ht="11.25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9" t="str">
        <f>'Rekapitulácia stavby'!E14</f>
        <v>Vyplň údaj</v>
      </c>
      <c r="F18" s="216"/>
      <c r="G18" s="216"/>
      <c r="H18" s="216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21" t="s">
        <v>1</v>
      </c>
      <c r="F27" s="221"/>
      <c r="G27" s="221"/>
      <c r="H27" s="221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35</v>
      </c>
      <c r="J30" s="68">
        <f>ROUND(J126,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 x14ac:dyDescent="0.2">
      <c r="B33" s="31"/>
      <c r="D33" s="57" t="s">
        <v>39</v>
      </c>
      <c r="E33" s="36" t="s">
        <v>40</v>
      </c>
      <c r="F33" s="93">
        <f>ROUND((SUM(BE126:BE280)),  2)</f>
        <v>0</v>
      </c>
      <c r="G33" s="94"/>
      <c r="H33" s="94"/>
      <c r="I33" s="95">
        <v>0.2</v>
      </c>
      <c r="J33" s="93">
        <f>ROUND(((SUM(BE126:BE280))*I33),  2)</f>
        <v>0</v>
      </c>
      <c r="L33" s="31"/>
    </row>
    <row r="34" spans="2:12" s="1" customFormat="1" ht="14.45" customHeight="1" x14ac:dyDescent="0.2">
      <c r="B34" s="31"/>
      <c r="E34" s="36" t="s">
        <v>41</v>
      </c>
      <c r="F34" s="93">
        <f>ROUND((SUM(BF126:BF280)),  2)</f>
        <v>0</v>
      </c>
      <c r="G34" s="94"/>
      <c r="H34" s="94"/>
      <c r="I34" s="95">
        <v>0.2</v>
      </c>
      <c r="J34" s="93">
        <f>ROUND(((SUM(BF126:BF280))*I34),  2)</f>
        <v>0</v>
      </c>
      <c r="L34" s="31"/>
    </row>
    <row r="35" spans="2:12" s="1" customFormat="1" ht="14.45" hidden="1" customHeight="1" x14ac:dyDescent="0.2">
      <c r="B35" s="31"/>
      <c r="E35" s="26" t="s">
        <v>42</v>
      </c>
      <c r="F35" s="96">
        <f>ROUND((SUM(BG126:BG280)),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43</v>
      </c>
      <c r="F36" s="96">
        <f>ROUND((SUM(BH126:BH280)),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44</v>
      </c>
      <c r="F37" s="93">
        <f>ROUND((SUM(BI126:BI280)),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1.25" x14ac:dyDescent="0.2">
      <c r="B51" s="19"/>
      <c r="L51" s="19"/>
    </row>
    <row r="52" spans="2:12" ht="11.25" x14ac:dyDescent="0.2">
      <c r="B52" s="19"/>
      <c r="L52" s="19"/>
    </row>
    <row r="53" spans="2:12" ht="11.25" x14ac:dyDescent="0.2">
      <c r="B53" s="19"/>
      <c r="L53" s="19"/>
    </row>
    <row r="54" spans="2:12" ht="11.25" x14ac:dyDescent="0.2">
      <c r="B54" s="19"/>
      <c r="L54" s="19"/>
    </row>
    <row r="55" spans="2:12" ht="11.25" x14ac:dyDescent="0.2">
      <c r="B55" s="19"/>
      <c r="L55" s="19"/>
    </row>
    <row r="56" spans="2:12" ht="11.25" x14ac:dyDescent="0.2">
      <c r="B56" s="19"/>
      <c r="L56" s="19"/>
    </row>
    <row r="57" spans="2:12" ht="11.25" x14ac:dyDescent="0.2">
      <c r="B57" s="19"/>
      <c r="L57" s="19"/>
    </row>
    <row r="58" spans="2:12" ht="11.25" x14ac:dyDescent="0.2">
      <c r="B58" s="19"/>
      <c r="L58" s="19"/>
    </row>
    <row r="59" spans="2:12" ht="11.25" x14ac:dyDescent="0.2">
      <c r="B59" s="19"/>
      <c r="L59" s="19"/>
    </row>
    <row r="60" spans="2:12" ht="11.25" x14ac:dyDescent="0.2">
      <c r="B60" s="19"/>
      <c r="L60" s="19"/>
    </row>
    <row r="61" spans="2:12" s="1" customFormat="1" ht="12.75" x14ac:dyDescent="0.2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1.25" x14ac:dyDescent="0.2">
      <c r="B62" s="19"/>
      <c r="L62" s="19"/>
    </row>
    <row r="63" spans="2:12" ht="11.25" x14ac:dyDescent="0.2">
      <c r="B63" s="19"/>
      <c r="L63" s="19"/>
    </row>
    <row r="64" spans="2:12" ht="11.25" x14ac:dyDescent="0.2">
      <c r="B64" s="19"/>
      <c r="L64" s="19"/>
    </row>
    <row r="65" spans="2:12" s="1" customFormat="1" ht="12.75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1.25" x14ac:dyDescent="0.2">
      <c r="B66" s="19"/>
      <c r="L66" s="19"/>
    </row>
    <row r="67" spans="2:12" ht="11.25" x14ac:dyDescent="0.2">
      <c r="B67" s="19"/>
      <c r="L67" s="19"/>
    </row>
    <row r="68" spans="2:12" ht="11.25" x14ac:dyDescent="0.2">
      <c r="B68" s="19"/>
      <c r="L68" s="19"/>
    </row>
    <row r="69" spans="2:12" ht="11.25" x14ac:dyDescent="0.2">
      <c r="B69" s="19"/>
      <c r="L69" s="19"/>
    </row>
    <row r="70" spans="2:12" ht="11.25" x14ac:dyDescent="0.2">
      <c r="B70" s="19"/>
      <c r="L70" s="19"/>
    </row>
    <row r="71" spans="2:12" ht="11.25" x14ac:dyDescent="0.2">
      <c r="B71" s="19"/>
      <c r="L71" s="19"/>
    </row>
    <row r="72" spans="2:12" ht="11.25" x14ac:dyDescent="0.2">
      <c r="B72" s="19"/>
      <c r="L72" s="19"/>
    </row>
    <row r="73" spans="2:12" ht="11.25" x14ac:dyDescent="0.2">
      <c r="B73" s="19"/>
      <c r="L73" s="19"/>
    </row>
    <row r="74" spans="2:12" ht="11.25" x14ac:dyDescent="0.2">
      <c r="B74" s="19"/>
      <c r="L74" s="19"/>
    </row>
    <row r="75" spans="2:12" ht="11.25" x14ac:dyDescent="0.2">
      <c r="B75" s="19"/>
      <c r="L75" s="19"/>
    </row>
    <row r="76" spans="2:12" s="1" customFormat="1" ht="12.75" x14ac:dyDescent="0.2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hidden="1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hidden="1" customHeight="1" x14ac:dyDescent="0.2">
      <c r="B82" s="31"/>
      <c r="C82" s="20" t="s">
        <v>100</v>
      </c>
      <c r="L82" s="31"/>
    </row>
    <row r="83" spans="2:47" s="1" customFormat="1" ht="6.95" hidden="1" customHeight="1" x14ac:dyDescent="0.2">
      <c r="B83" s="31"/>
      <c r="L83" s="31"/>
    </row>
    <row r="84" spans="2:47" s="1" customFormat="1" ht="12" hidden="1" customHeight="1" x14ac:dyDescent="0.2">
      <c r="B84" s="31"/>
      <c r="C84" s="26" t="s">
        <v>15</v>
      </c>
      <c r="L84" s="31"/>
    </row>
    <row r="85" spans="2:47" s="1" customFormat="1" ht="26.25" hidden="1" customHeight="1" x14ac:dyDescent="0.2">
      <c r="B85" s="31"/>
      <c r="E85" s="236" t="str">
        <f>E7</f>
        <v>Martinský cintorín - sociálne zariadenie, Trnavská cesta 4933, Bratislava</v>
      </c>
      <c r="F85" s="237"/>
      <c r="G85" s="237"/>
      <c r="H85" s="237"/>
      <c r="L85" s="31"/>
    </row>
    <row r="86" spans="2:47" s="1" customFormat="1" ht="12" hidden="1" customHeight="1" x14ac:dyDescent="0.2">
      <c r="B86" s="31"/>
      <c r="C86" s="26" t="s">
        <v>98</v>
      </c>
      <c r="L86" s="31"/>
    </row>
    <row r="87" spans="2:47" s="1" customFormat="1" ht="16.5" hidden="1" customHeight="1" x14ac:dyDescent="0.2">
      <c r="B87" s="31"/>
      <c r="E87" s="194" t="str">
        <f>E9</f>
        <v>20220702_b - Časť Búracie práce</v>
      </c>
      <c r="F87" s="238"/>
      <c r="G87" s="238"/>
      <c r="H87" s="238"/>
      <c r="L87" s="31"/>
    </row>
    <row r="88" spans="2:47" s="1" customFormat="1" ht="6.95" hidden="1" customHeight="1" x14ac:dyDescent="0.2">
      <c r="B88" s="31"/>
      <c r="L88" s="31"/>
    </row>
    <row r="89" spans="2:47" s="1" customFormat="1" ht="12" hidden="1" customHeight="1" x14ac:dyDescent="0.2">
      <c r="B89" s="31"/>
      <c r="C89" s="26" t="s">
        <v>19</v>
      </c>
      <c r="F89" s="24" t="str">
        <f>F12</f>
        <v>Bratislava</v>
      </c>
      <c r="I89" s="26" t="s">
        <v>21</v>
      </c>
      <c r="J89" s="54">
        <f>IF(J12="","",J12)</f>
        <v>0</v>
      </c>
      <c r="L89" s="31"/>
    </row>
    <row r="90" spans="2:47" s="1" customFormat="1" ht="6.95" hidden="1" customHeight="1" x14ac:dyDescent="0.2">
      <c r="B90" s="31"/>
      <c r="L90" s="31"/>
    </row>
    <row r="91" spans="2:47" s="1" customFormat="1" ht="25.7" hidden="1" customHeight="1" x14ac:dyDescent="0.2">
      <c r="B91" s="31"/>
      <c r="C91" s="26" t="s">
        <v>22</v>
      </c>
      <c r="F91" s="24" t="str">
        <f>E15</f>
        <v>Marianum - pohreb. mesta Bratislavy, Bratislava</v>
      </c>
      <c r="I91" s="26" t="s">
        <v>28</v>
      </c>
      <c r="J91" s="29" t="str">
        <f>E21</f>
        <v>Ing.arch. Igor Gerdenich</v>
      </c>
      <c r="L91" s="31"/>
    </row>
    <row r="92" spans="2:47" s="1" customFormat="1" ht="25.7" hidden="1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Ing. Natália Voltmannová</v>
      </c>
      <c r="L92" s="31"/>
    </row>
    <row r="93" spans="2:47" s="1" customFormat="1" ht="10.35" hidden="1" customHeight="1" x14ac:dyDescent="0.2">
      <c r="B93" s="31"/>
      <c r="L93" s="31"/>
    </row>
    <row r="94" spans="2:47" s="1" customFormat="1" ht="29.25" hidden="1" customHeight="1" x14ac:dyDescent="0.2">
      <c r="B94" s="31"/>
      <c r="C94" s="106" t="s">
        <v>101</v>
      </c>
      <c r="D94" s="98"/>
      <c r="E94" s="98"/>
      <c r="F94" s="98"/>
      <c r="G94" s="98"/>
      <c r="H94" s="98"/>
      <c r="I94" s="98"/>
      <c r="J94" s="107" t="s">
        <v>102</v>
      </c>
      <c r="K94" s="98"/>
      <c r="L94" s="31"/>
    </row>
    <row r="95" spans="2:47" s="1" customFormat="1" ht="10.35" hidden="1" customHeight="1" x14ac:dyDescent="0.2">
      <c r="B95" s="31"/>
      <c r="L95" s="31"/>
    </row>
    <row r="96" spans="2:47" s="1" customFormat="1" ht="22.9" hidden="1" customHeight="1" x14ac:dyDescent="0.2">
      <c r="B96" s="31"/>
      <c r="C96" s="108" t="s">
        <v>103</v>
      </c>
      <c r="J96" s="68">
        <f>J126</f>
        <v>0</v>
      </c>
      <c r="L96" s="31"/>
      <c r="AU96" s="16" t="s">
        <v>104</v>
      </c>
    </row>
    <row r="97" spans="2:12" s="8" customFormat="1" ht="24.95" hidden="1" customHeight="1" x14ac:dyDescent="0.2">
      <c r="B97" s="109"/>
      <c r="D97" s="110" t="s">
        <v>105</v>
      </c>
      <c r="E97" s="111"/>
      <c r="F97" s="111"/>
      <c r="G97" s="111"/>
      <c r="H97" s="111"/>
      <c r="I97" s="111"/>
      <c r="J97" s="112">
        <f>J127</f>
        <v>0</v>
      </c>
      <c r="L97" s="109"/>
    </row>
    <row r="98" spans="2:12" s="9" customFormat="1" ht="19.899999999999999" hidden="1" customHeight="1" x14ac:dyDescent="0.2">
      <c r="B98" s="113"/>
      <c r="D98" s="114" t="s">
        <v>106</v>
      </c>
      <c r="E98" s="115"/>
      <c r="F98" s="115"/>
      <c r="G98" s="115"/>
      <c r="H98" s="115"/>
      <c r="I98" s="115"/>
      <c r="J98" s="116">
        <f>J128</f>
        <v>0</v>
      </c>
      <c r="L98" s="113"/>
    </row>
    <row r="99" spans="2:12" s="9" customFormat="1" ht="19.899999999999999" hidden="1" customHeight="1" x14ac:dyDescent="0.2">
      <c r="B99" s="113"/>
      <c r="D99" s="114" t="s">
        <v>107</v>
      </c>
      <c r="E99" s="115"/>
      <c r="F99" s="115"/>
      <c r="G99" s="115"/>
      <c r="H99" s="115"/>
      <c r="I99" s="115"/>
      <c r="J99" s="116">
        <f>J156</f>
        <v>0</v>
      </c>
      <c r="L99" s="113"/>
    </row>
    <row r="100" spans="2:12" s="9" customFormat="1" ht="19.899999999999999" hidden="1" customHeight="1" x14ac:dyDescent="0.2">
      <c r="B100" s="113"/>
      <c r="D100" s="114" t="s">
        <v>108</v>
      </c>
      <c r="E100" s="115"/>
      <c r="F100" s="115"/>
      <c r="G100" s="115"/>
      <c r="H100" s="115"/>
      <c r="I100" s="115"/>
      <c r="J100" s="116">
        <f>J159</f>
        <v>0</v>
      </c>
      <c r="L100" s="113"/>
    </row>
    <row r="101" spans="2:12" s="8" customFormat="1" ht="24.95" hidden="1" customHeight="1" x14ac:dyDescent="0.2">
      <c r="B101" s="109"/>
      <c r="D101" s="110" t="s">
        <v>109</v>
      </c>
      <c r="E101" s="111"/>
      <c r="F101" s="111"/>
      <c r="G101" s="111"/>
      <c r="H101" s="111"/>
      <c r="I101" s="111"/>
      <c r="J101" s="112">
        <f>J233</f>
        <v>0</v>
      </c>
      <c r="L101" s="109"/>
    </row>
    <row r="102" spans="2:12" s="9" customFormat="1" ht="19.899999999999999" hidden="1" customHeight="1" x14ac:dyDescent="0.2">
      <c r="B102" s="113"/>
      <c r="D102" s="114" t="s">
        <v>110</v>
      </c>
      <c r="E102" s="115"/>
      <c r="F102" s="115"/>
      <c r="G102" s="115"/>
      <c r="H102" s="115"/>
      <c r="I102" s="115"/>
      <c r="J102" s="116">
        <f>J234</f>
        <v>0</v>
      </c>
      <c r="L102" s="113"/>
    </row>
    <row r="103" spans="2:12" s="9" customFormat="1" ht="19.899999999999999" hidden="1" customHeight="1" x14ac:dyDescent="0.2">
      <c r="B103" s="113"/>
      <c r="D103" s="114" t="s">
        <v>111</v>
      </c>
      <c r="E103" s="115"/>
      <c r="F103" s="115"/>
      <c r="G103" s="115"/>
      <c r="H103" s="115"/>
      <c r="I103" s="115"/>
      <c r="J103" s="116">
        <f>J240</f>
        <v>0</v>
      </c>
      <c r="L103" s="113"/>
    </row>
    <row r="104" spans="2:12" s="9" customFormat="1" ht="19.899999999999999" hidden="1" customHeight="1" x14ac:dyDescent="0.2">
      <c r="B104" s="113"/>
      <c r="D104" s="114" t="s">
        <v>112</v>
      </c>
      <c r="E104" s="115"/>
      <c r="F104" s="115"/>
      <c r="G104" s="115"/>
      <c r="H104" s="115"/>
      <c r="I104" s="115"/>
      <c r="J104" s="116">
        <f>J248</f>
        <v>0</v>
      </c>
      <c r="L104" s="113"/>
    </row>
    <row r="105" spans="2:12" s="9" customFormat="1" ht="19.899999999999999" hidden="1" customHeight="1" x14ac:dyDescent="0.2">
      <c r="B105" s="113"/>
      <c r="D105" s="114" t="s">
        <v>113</v>
      </c>
      <c r="E105" s="115"/>
      <c r="F105" s="115"/>
      <c r="G105" s="115"/>
      <c r="H105" s="115"/>
      <c r="I105" s="115"/>
      <c r="J105" s="116">
        <f>J250</f>
        <v>0</v>
      </c>
      <c r="L105" s="113"/>
    </row>
    <row r="106" spans="2:12" s="9" customFormat="1" ht="19.899999999999999" hidden="1" customHeight="1" x14ac:dyDescent="0.2">
      <c r="B106" s="113"/>
      <c r="D106" s="114" t="s">
        <v>114</v>
      </c>
      <c r="E106" s="115"/>
      <c r="F106" s="115"/>
      <c r="G106" s="115"/>
      <c r="H106" s="115"/>
      <c r="I106" s="115"/>
      <c r="J106" s="116">
        <f>J270</f>
        <v>0</v>
      </c>
      <c r="L106" s="113"/>
    </row>
    <row r="107" spans="2:12" s="1" customFormat="1" ht="21.75" hidden="1" customHeight="1" x14ac:dyDescent="0.2">
      <c r="B107" s="31"/>
      <c r="L107" s="31"/>
    </row>
    <row r="108" spans="2:12" s="1" customFormat="1" ht="6.95" hidden="1" customHeight="1" x14ac:dyDescent="0.2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1"/>
    </row>
    <row r="109" spans="2:12" ht="11.25" hidden="1" x14ac:dyDescent="0.2"/>
    <row r="110" spans="2:12" ht="11.25" hidden="1" x14ac:dyDescent="0.2"/>
    <row r="111" spans="2:12" ht="11.25" hidden="1" x14ac:dyDescent="0.2"/>
    <row r="112" spans="2:12" s="1" customFormat="1" ht="6.95" customHeight="1" x14ac:dyDescent="0.2"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31"/>
    </row>
    <row r="113" spans="2:63" s="1" customFormat="1" ht="24.95" customHeight="1" x14ac:dyDescent="0.2">
      <c r="B113" s="31"/>
      <c r="C113" s="20" t="s">
        <v>115</v>
      </c>
      <c r="L113" s="31"/>
    </row>
    <row r="114" spans="2:63" s="1" customFormat="1" ht="6.95" customHeight="1" x14ac:dyDescent="0.2">
      <c r="B114" s="31"/>
      <c r="L114" s="31"/>
    </row>
    <row r="115" spans="2:63" s="1" customFormat="1" ht="12" customHeight="1" x14ac:dyDescent="0.2">
      <c r="B115" s="31"/>
      <c r="C115" s="26" t="s">
        <v>15</v>
      </c>
      <c r="L115" s="31"/>
    </row>
    <row r="116" spans="2:63" s="1" customFormat="1" ht="26.25" customHeight="1" x14ac:dyDescent="0.2">
      <c r="B116" s="31"/>
      <c r="E116" s="236" t="str">
        <f>E7</f>
        <v>Martinský cintorín - sociálne zariadenie, Trnavská cesta 4933, Bratislava</v>
      </c>
      <c r="F116" s="237"/>
      <c r="G116" s="237"/>
      <c r="H116" s="237"/>
      <c r="L116" s="31"/>
    </row>
    <row r="117" spans="2:63" s="1" customFormat="1" ht="12" customHeight="1" x14ac:dyDescent="0.2">
      <c r="B117" s="31"/>
      <c r="C117" s="26" t="s">
        <v>98</v>
      </c>
      <c r="L117" s="31"/>
    </row>
    <row r="118" spans="2:63" s="1" customFormat="1" ht="16.5" customHeight="1" x14ac:dyDescent="0.2">
      <c r="B118" s="31"/>
      <c r="E118" s="194" t="str">
        <f>E9</f>
        <v>20220702_b - Časť Búracie práce</v>
      </c>
      <c r="F118" s="238"/>
      <c r="G118" s="238"/>
      <c r="H118" s="238"/>
      <c r="L118" s="31"/>
    </row>
    <row r="119" spans="2:63" s="1" customFormat="1" ht="6.95" customHeight="1" x14ac:dyDescent="0.2">
      <c r="B119" s="31"/>
      <c r="L119" s="31"/>
    </row>
    <row r="120" spans="2:63" s="1" customFormat="1" ht="12" customHeight="1" x14ac:dyDescent="0.2">
      <c r="B120" s="31"/>
      <c r="C120" s="26" t="s">
        <v>19</v>
      </c>
      <c r="F120" s="24" t="str">
        <f>F12</f>
        <v>Bratislava</v>
      </c>
      <c r="I120" s="26" t="s">
        <v>21</v>
      </c>
      <c r="J120" s="54">
        <f>IF(J12="","",J12)</f>
        <v>0</v>
      </c>
      <c r="L120" s="31"/>
    </row>
    <row r="121" spans="2:63" s="1" customFormat="1" ht="6.95" customHeight="1" x14ac:dyDescent="0.2">
      <c r="B121" s="31"/>
      <c r="L121" s="31"/>
    </row>
    <row r="122" spans="2:63" s="1" customFormat="1" ht="25.7" customHeight="1" x14ac:dyDescent="0.2">
      <c r="B122" s="31"/>
      <c r="C122" s="26" t="s">
        <v>22</v>
      </c>
      <c r="F122" s="24" t="str">
        <f>E15</f>
        <v>Marianum - pohreb. mesta Bratislavy, Bratislava</v>
      </c>
      <c r="I122" s="26" t="s">
        <v>28</v>
      </c>
      <c r="J122" s="29" t="str">
        <f>E21</f>
        <v>Ing.arch. Igor Gerdenich</v>
      </c>
      <c r="L122" s="31"/>
    </row>
    <row r="123" spans="2:63" s="1" customFormat="1" ht="25.7" customHeight="1" x14ac:dyDescent="0.2">
      <c r="B123" s="31"/>
      <c r="C123" s="26" t="s">
        <v>26</v>
      </c>
      <c r="F123" s="24" t="str">
        <f>IF(E18="","",E18)</f>
        <v>Vyplň údaj</v>
      </c>
      <c r="I123" s="26" t="s">
        <v>31</v>
      </c>
      <c r="J123" s="29" t="str">
        <f>E24</f>
        <v>Ing. Natália Voltmannová</v>
      </c>
      <c r="L123" s="31"/>
    </row>
    <row r="124" spans="2:63" s="1" customFormat="1" ht="10.35" customHeight="1" x14ac:dyDescent="0.2">
      <c r="B124" s="31"/>
      <c r="L124" s="31"/>
    </row>
    <row r="125" spans="2:63" s="10" customFormat="1" ht="29.25" customHeight="1" x14ac:dyDescent="0.2">
      <c r="B125" s="117"/>
      <c r="C125" s="118" t="s">
        <v>116</v>
      </c>
      <c r="D125" s="119" t="s">
        <v>60</v>
      </c>
      <c r="E125" s="119" t="s">
        <v>56</v>
      </c>
      <c r="F125" s="119" t="s">
        <v>57</v>
      </c>
      <c r="G125" s="119" t="s">
        <v>117</v>
      </c>
      <c r="H125" s="119" t="s">
        <v>118</v>
      </c>
      <c r="I125" s="119" t="s">
        <v>119</v>
      </c>
      <c r="J125" s="120" t="s">
        <v>102</v>
      </c>
      <c r="K125" s="121" t="s">
        <v>120</v>
      </c>
      <c r="L125" s="117"/>
      <c r="M125" s="61" t="s">
        <v>1</v>
      </c>
      <c r="N125" s="62" t="s">
        <v>39</v>
      </c>
      <c r="O125" s="62" t="s">
        <v>121</v>
      </c>
      <c r="P125" s="62" t="s">
        <v>122</v>
      </c>
      <c r="Q125" s="62" t="s">
        <v>123</v>
      </c>
      <c r="R125" s="62" t="s">
        <v>124</v>
      </c>
      <c r="S125" s="62" t="s">
        <v>125</v>
      </c>
      <c r="T125" s="63" t="s">
        <v>126</v>
      </c>
    </row>
    <row r="126" spans="2:63" s="1" customFormat="1" ht="22.9" customHeight="1" x14ac:dyDescent="0.25">
      <c r="B126" s="31"/>
      <c r="C126" s="66" t="s">
        <v>103</v>
      </c>
      <c r="J126" s="122">
        <f>BK126</f>
        <v>0</v>
      </c>
      <c r="L126" s="31"/>
      <c r="M126" s="64"/>
      <c r="N126" s="55"/>
      <c r="O126" s="55"/>
      <c r="P126" s="123">
        <f>P127+P233</f>
        <v>0</v>
      </c>
      <c r="Q126" s="55"/>
      <c r="R126" s="123">
        <f>R127+R233</f>
        <v>0</v>
      </c>
      <c r="S126" s="55"/>
      <c r="T126" s="124">
        <f>T127+T233</f>
        <v>41.540736960000004</v>
      </c>
      <c r="AT126" s="16" t="s">
        <v>74</v>
      </c>
      <c r="AU126" s="16" t="s">
        <v>104</v>
      </c>
      <c r="BK126" s="125">
        <f>BK127+BK233</f>
        <v>0</v>
      </c>
    </row>
    <row r="127" spans="2:63" s="11" customFormat="1" ht="25.9" customHeight="1" x14ac:dyDescent="0.2">
      <c r="B127" s="126"/>
      <c r="D127" s="127" t="s">
        <v>74</v>
      </c>
      <c r="E127" s="128" t="s">
        <v>127</v>
      </c>
      <c r="F127" s="128" t="s">
        <v>128</v>
      </c>
      <c r="I127" s="129"/>
      <c r="J127" s="130">
        <f>BK127</f>
        <v>0</v>
      </c>
      <c r="L127" s="126"/>
      <c r="M127" s="131"/>
      <c r="P127" s="132">
        <f>P128+P156+P159</f>
        <v>0</v>
      </c>
      <c r="R127" s="132">
        <f>R128+R156+R159</f>
        <v>0</v>
      </c>
      <c r="T127" s="133">
        <f>T128+T156+T159</f>
        <v>38.994177000000001</v>
      </c>
      <c r="AR127" s="127" t="s">
        <v>83</v>
      </c>
      <c r="AT127" s="134" t="s">
        <v>74</v>
      </c>
      <c r="AU127" s="134" t="s">
        <v>75</v>
      </c>
      <c r="AY127" s="127" t="s">
        <v>129</v>
      </c>
      <c r="BK127" s="135">
        <f>BK128+BK156+BK159</f>
        <v>0</v>
      </c>
    </row>
    <row r="128" spans="2:63" s="11" customFormat="1" ht="22.9" customHeight="1" x14ac:dyDescent="0.2">
      <c r="B128" s="126"/>
      <c r="D128" s="127" t="s">
        <v>74</v>
      </c>
      <c r="E128" s="136" t="s">
        <v>83</v>
      </c>
      <c r="F128" s="136" t="s">
        <v>130</v>
      </c>
      <c r="I128" s="129"/>
      <c r="J128" s="137">
        <f>BK128</f>
        <v>0</v>
      </c>
      <c r="L128" s="126"/>
      <c r="M128" s="131"/>
      <c r="P128" s="132">
        <f>SUM(P129:P155)</f>
        <v>0</v>
      </c>
      <c r="R128" s="132">
        <f>SUM(R129:R155)</f>
        <v>0</v>
      </c>
      <c r="T128" s="133">
        <f>SUM(T129:T155)</f>
        <v>6.9192499999999999</v>
      </c>
      <c r="AR128" s="127" t="s">
        <v>83</v>
      </c>
      <c r="AT128" s="134" t="s">
        <v>74</v>
      </c>
      <c r="AU128" s="134" t="s">
        <v>83</v>
      </c>
      <c r="AY128" s="127" t="s">
        <v>129</v>
      </c>
      <c r="BK128" s="135">
        <f>SUM(BK129:BK155)</f>
        <v>0</v>
      </c>
    </row>
    <row r="129" spans="2:65" s="1" customFormat="1" ht="24.2" customHeight="1" x14ac:dyDescent="0.2">
      <c r="B129" s="138"/>
      <c r="C129" s="139" t="s">
        <v>83</v>
      </c>
      <c r="D129" s="139" t="s">
        <v>131</v>
      </c>
      <c r="E129" s="140" t="s">
        <v>132</v>
      </c>
      <c r="F129" s="141" t="s">
        <v>133</v>
      </c>
      <c r="G129" s="142" t="s">
        <v>134</v>
      </c>
      <c r="H129" s="143">
        <v>19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41</v>
      </c>
      <c r="P129" s="149">
        <f>O129*H129</f>
        <v>0</v>
      </c>
      <c r="Q129" s="149">
        <v>0</v>
      </c>
      <c r="R129" s="149">
        <f>Q129*H129</f>
        <v>0</v>
      </c>
      <c r="S129" s="149">
        <v>0.26</v>
      </c>
      <c r="T129" s="150">
        <f>S129*H129</f>
        <v>4.9400000000000004</v>
      </c>
      <c r="AR129" s="151" t="s">
        <v>135</v>
      </c>
      <c r="AT129" s="151" t="s">
        <v>131</v>
      </c>
      <c r="AU129" s="151" t="s">
        <v>136</v>
      </c>
      <c r="AY129" s="16" t="s">
        <v>129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136</v>
      </c>
      <c r="BK129" s="152">
        <f>ROUND(I129*H129,2)</f>
        <v>0</v>
      </c>
      <c r="BL129" s="16" t="s">
        <v>135</v>
      </c>
      <c r="BM129" s="151" t="s">
        <v>137</v>
      </c>
    </row>
    <row r="130" spans="2:65" s="12" customFormat="1" ht="11.25" x14ac:dyDescent="0.2">
      <c r="B130" s="153"/>
      <c r="D130" s="154" t="s">
        <v>138</v>
      </c>
      <c r="E130" s="155" t="s">
        <v>1</v>
      </c>
      <c r="F130" s="156" t="s">
        <v>139</v>
      </c>
      <c r="H130" s="157">
        <v>19</v>
      </c>
      <c r="I130" s="158"/>
      <c r="L130" s="153"/>
      <c r="M130" s="159"/>
      <c r="T130" s="160"/>
      <c r="AT130" s="155" t="s">
        <v>138</v>
      </c>
      <c r="AU130" s="155" t="s">
        <v>136</v>
      </c>
      <c r="AV130" s="12" t="s">
        <v>136</v>
      </c>
      <c r="AW130" s="12" t="s">
        <v>30</v>
      </c>
      <c r="AX130" s="12" t="s">
        <v>83</v>
      </c>
      <c r="AY130" s="155" t="s">
        <v>129</v>
      </c>
    </row>
    <row r="131" spans="2:65" s="1" customFormat="1" ht="24.2" customHeight="1" x14ac:dyDescent="0.2">
      <c r="B131" s="138"/>
      <c r="C131" s="139" t="s">
        <v>136</v>
      </c>
      <c r="D131" s="139" t="s">
        <v>131</v>
      </c>
      <c r="E131" s="140" t="s">
        <v>140</v>
      </c>
      <c r="F131" s="141" t="s">
        <v>141</v>
      </c>
      <c r="G131" s="142" t="s">
        <v>142</v>
      </c>
      <c r="H131" s="143">
        <v>13.65</v>
      </c>
      <c r="I131" s="144"/>
      <c r="J131" s="145">
        <f>ROUND(I131*H131,2)</f>
        <v>0</v>
      </c>
      <c r="K131" s="146"/>
      <c r="L131" s="31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0.14499999999999999</v>
      </c>
      <c r="T131" s="150">
        <f>S131*H131</f>
        <v>1.97925</v>
      </c>
      <c r="AR131" s="151" t="s">
        <v>135</v>
      </c>
      <c r="AT131" s="151" t="s">
        <v>131</v>
      </c>
      <c r="AU131" s="151" t="s">
        <v>136</v>
      </c>
      <c r="AY131" s="16" t="s">
        <v>129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6" t="s">
        <v>136</v>
      </c>
      <c r="BK131" s="152">
        <f>ROUND(I131*H131,2)</f>
        <v>0</v>
      </c>
      <c r="BL131" s="16" t="s">
        <v>135</v>
      </c>
      <c r="BM131" s="151" t="s">
        <v>143</v>
      </c>
    </row>
    <row r="132" spans="2:65" s="12" customFormat="1" ht="11.25" x14ac:dyDescent="0.2">
      <c r="B132" s="153"/>
      <c r="D132" s="154" t="s">
        <v>138</v>
      </c>
      <c r="E132" s="155" t="s">
        <v>1</v>
      </c>
      <c r="F132" s="156" t="s">
        <v>144</v>
      </c>
      <c r="H132" s="157">
        <v>13.65</v>
      </c>
      <c r="I132" s="158"/>
      <c r="L132" s="153"/>
      <c r="M132" s="159"/>
      <c r="T132" s="160"/>
      <c r="AT132" s="155" t="s">
        <v>138</v>
      </c>
      <c r="AU132" s="155" t="s">
        <v>136</v>
      </c>
      <c r="AV132" s="12" t="s">
        <v>136</v>
      </c>
      <c r="AW132" s="12" t="s">
        <v>30</v>
      </c>
      <c r="AX132" s="12" t="s">
        <v>83</v>
      </c>
      <c r="AY132" s="155" t="s">
        <v>129</v>
      </c>
    </row>
    <row r="133" spans="2:65" s="1" customFormat="1" ht="24.2" customHeight="1" x14ac:dyDescent="0.2">
      <c r="B133" s="138"/>
      <c r="C133" s="139" t="s">
        <v>145</v>
      </c>
      <c r="D133" s="139" t="s">
        <v>131</v>
      </c>
      <c r="E133" s="140" t="s">
        <v>146</v>
      </c>
      <c r="F133" s="141" t="s">
        <v>147</v>
      </c>
      <c r="G133" s="142" t="s">
        <v>134</v>
      </c>
      <c r="H133" s="143">
        <v>25.16</v>
      </c>
      <c r="I133" s="144"/>
      <c r="J133" s="145">
        <f>ROUND(I133*H133,2)</f>
        <v>0</v>
      </c>
      <c r="K133" s="146"/>
      <c r="L133" s="31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135</v>
      </c>
      <c r="AT133" s="151" t="s">
        <v>131</v>
      </c>
      <c r="AU133" s="151" t="s">
        <v>136</v>
      </c>
      <c r="AY133" s="16" t="s">
        <v>129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136</v>
      </c>
      <c r="BK133" s="152">
        <f>ROUND(I133*H133,2)</f>
        <v>0</v>
      </c>
      <c r="BL133" s="16" t="s">
        <v>135</v>
      </c>
      <c r="BM133" s="151" t="s">
        <v>148</v>
      </c>
    </row>
    <row r="134" spans="2:65" s="13" customFormat="1" ht="22.5" x14ac:dyDescent="0.2">
      <c r="B134" s="161"/>
      <c r="D134" s="154" t="s">
        <v>138</v>
      </c>
      <c r="E134" s="162" t="s">
        <v>1</v>
      </c>
      <c r="F134" s="163" t="s">
        <v>149</v>
      </c>
      <c r="H134" s="162" t="s">
        <v>1</v>
      </c>
      <c r="I134" s="164"/>
      <c r="L134" s="161"/>
      <c r="M134" s="165"/>
      <c r="T134" s="166"/>
      <c r="AT134" s="162" t="s">
        <v>138</v>
      </c>
      <c r="AU134" s="162" t="s">
        <v>136</v>
      </c>
      <c r="AV134" s="13" t="s">
        <v>83</v>
      </c>
      <c r="AW134" s="13" t="s">
        <v>30</v>
      </c>
      <c r="AX134" s="13" t="s">
        <v>75</v>
      </c>
      <c r="AY134" s="162" t="s">
        <v>129</v>
      </c>
    </row>
    <row r="135" spans="2:65" s="12" customFormat="1" ht="11.25" x14ac:dyDescent="0.2">
      <c r="B135" s="153"/>
      <c r="D135" s="154" t="s">
        <v>138</v>
      </c>
      <c r="E135" s="155" t="s">
        <v>1</v>
      </c>
      <c r="F135" s="156" t="s">
        <v>150</v>
      </c>
      <c r="H135" s="157">
        <v>25.16</v>
      </c>
      <c r="I135" s="158"/>
      <c r="L135" s="153"/>
      <c r="M135" s="159"/>
      <c r="T135" s="160"/>
      <c r="AT135" s="155" t="s">
        <v>138</v>
      </c>
      <c r="AU135" s="155" t="s">
        <v>136</v>
      </c>
      <c r="AV135" s="12" t="s">
        <v>136</v>
      </c>
      <c r="AW135" s="12" t="s">
        <v>30</v>
      </c>
      <c r="AX135" s="12" t="s">
        <v>75</v>
      </c>
      <c r="AY135" s="155" t="s">
        <v>129</v>
      </c>
    </row>
    <row r="136" spans="2:65" s="14" customFormat="1" ht="11.25" x14ac:dyDescent="0.2">
      <c r="B136" s="167"/>
      <c r="D136" s="154" t="s">
        <v>138</v>
      </c>
      <c r="E136" s="168" t="s">
        <v>1</v>
      </c>
      <c r="F136" s="169" t="s">
        <v>151</v>
      </c>
      <c r="H136" s="170">
        <v>25.16</v>
      </c>
      <c r="I136" s="171"/>
      <c r="L136" s="167"/>
      <c r="M136" s="172"/>
      <c r="T136" s="173"/>
      <c r="AT136" s="168" t="s">
        <v>138</v>
      </c>
      <c r="AU136" s="168" t="s">
        <v>136</v>
      </c>
      <c r="AV136" s="14" t="s">
        <v>135</v>
      </c>
      <c r="AW136" s="14" t="s">
        <v>30</v>
      </c>
      <c r="AX136" s="14" t="s">
        <v>83</v>
      </c>
      <c r="AY136" s="168" t="s">
        <v>129</v>
      </c>
    </row>
    <row r="137" spans="2:65" s="1" customFormat="1" ht="24.2" customHeight="1" x14ac:dyDescent="0.2">
      <c r="B137" s="138"/>
      <c r="C137" s="139" t="s">
        <v>135</v>
      </c>
      <c r="D137" s="139" t="s">
        <v>131</v>
      </c>
      <c r="E137" s="140" t="s">
        <v>152</v>
      </c>
      <c r="F137" s="141" t="s">
        <v>153</v>
      </c>
      <c r="G137" s="142" t="s">
        <v>134</v>
      </c>
      <c r="H137" s="143">
        <v>19</v>
      </c>
      <c r="I137" s="144"/>
      <c r="J137" s="145">
        <f>ROUND(I137*H137,2)</f>
        <v>0</v>
      </c>
      <c r="K137" s="146"/>
      <c r="L137" s="31"/>
      <c r="M137" s="147" t="s">
        <v>1</v>
      </c>
      <c r="N137" s="148" t="s">
        <v>41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135</v>
      </c>
      <c r="AT137" s="151" t="s">
        <v>131</v>
      </c>
      <c r="AU137" s="151" t="s">
        <v>136</v>
      </c>
      <c r="AY137" s="16" t="s">
        <v>129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136</v>
      </c>
      <c r="BK137" s="152">
        <f>ROUND(I137*H137,2)</f>
        <v>0</v>
      </c>
      <c r="BL137" s="16" t="s">
        <v>135</v>
      </c>
      <c r="BM137" s="151" t="s">
        <v>154</v>
      </c>
    </row>
    <row r="138" spans="2:65" s="13" customFormat="1" ht="22.5" x14ac:dyDescent="0.2">
      <c r="B138" s="161"/>
      <c r="D138" s="154" t="s">
        <v>138</v>
      </c>
      <c r="E138" s="162" t="s">
        <v>1</v>
      </c>
      <c r="F138" s="163" t="s">
        <v>149</v>
      </c>
      <c r="H138" s="162" t="s">
        <v>1</v>
      </c>
      <c r="I138" s="164"/>
      <c r="L138" s="161"/>
      <c r="M138" s="165"/>
      <c r="T138" s="166"/>
      <c r="AT138" s="162" t="s">
        <v>138</v>
      </c>
      <c r="AU138" s="162" t="s">
        <v>136</v>
      </c>
      <c r="AV138" s="13" t="s">
        <v>83</v>
      </c>
      <c r="AW138" s="13" t="s">
        <v>30</v>
      </c>
      <c r="AX138" s="13" t="s">
        <v>75</v>
      </c>
      <c r="AY138" s="162" t="s">
        <v>129</v>
      </c>
    </row>
    <row r="139" spans="2:65" s="12" customFormat="1" ht="11.25" x14ac:dyDescent="0.2">
      <c r="B139" s="153"/>
      <c r="D139" s="154" t="s">
        <v>138</v>
      </c>
      <c r="E139" s="155" t="s">
        <v>1</v>
      </c>
      <c r="F139" s="156" t="s">
        <v>139</v>
      </c>
      <c r="H139" s="157">
        <v>19</v>
      </c>
      <c r="I139" s="158"/>
      <c r="L139" s="153"/>
      <c r="M139" s="159"/>
      <c r="T139" s="160"/>
      <c r="AT139" s="155" t="s">
        <v>138</v>
      </c>
      <c r="AU139" s="155" t="s">
        <v>136</v>
      </c>
      <c r="AV139" s="12" t="s">
        <v>136</v>
      </c>
      <c r="AW139" s="12" t="s">
        <v>30</v>
      </c>
      <c r="AX139" s="12" t="s">
        <v>75</v>
      </c>
      <c r="AY139" s="155" t="s">
        <v>129</v>
      </c>
    </row>
    <row r="140" spans="2:65" s="14" customFormat="1" ht="11.25" x14ac:dyDescent="0.2">
      <c r="B140" s="167"/>
      <c r="D140" s="154" t="s">
        <v>138</v>
      </c>
      <c r="E140" s="168" t="s">
        <v>1</v>
      </c>
      <c r="F140" s="169" t="s">
        <v>151</v>
      </c>
      <c r="H140" s="170">
        <v>19</v>
      </c>
      <c r="I140" s="171"/>
      <c r="L140" s="167"/>
      <c r="M140" s="172"/>
      <c r="T140" s="173"/>
      <c r="AT140" s="168" t="s">
        <v>138</v>
      </c>
      <c r="AU140" s="168" t="s">
        <v>136</v>
      </c>
      <c r="AV140" s="14" t="s">
        <v>135</v>
      </c>
      <c r="AW140" s="14" t="s">
        <v>30</v>
      </c>
      <c r="AX140" s="14" t="s">
        <v>83</v>
      </c>
      <c r="AY140" s="168" t="s">
        <v>129</v>
      </c>
    </row>
    <row r="141" spans="2:65" s="1" customFormat="1" ht="33" customHeight="1" x14ac:dyDescent="0.2">
      <c r="B141" s="138"/>
      <c r="C141" s="139" t="s">
        <v>155</v>
      </c>
      <c r="D141" s="139" t="s">
        <v>131</v>
      </c>
      <c r="E141" s="140" t="s">
        <v>156</v>
      </c>
      <c r="F141" s="141" t="s">
        <v>157</v>
      </c>
      <c r="G141" s="142" t="s">
        <v>158</v>
      </c>
      <c r="H141" s="143">
        <v>2.516</v>
      </c>
      <c r="I141" s="144"/>
      <c r="J141" s="145">
        <f>ROUND(I141*H141,2)</f>
        <v>0</v>
      </c>
      <c r="K141" s="146"/>
      <c r="L141" s="31"/>
      <c r="M141" s="147" t="s">
        <v>1</v>
      </c>
      <c r="N141" s="148" t="s">
        <v>41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AR141" s="151" t="s">
        <v>135</v>
      </c>
      <c r="AT141" s="151" t="s">
        <v>131</v>
      </c>
      <c r="AU141" s="151" t="s">
        <v>136</v>
      </c>
      <c r="AY141" s="16" t="s">
        <v>129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6" t="s">
        <v>136</v>
      </c>
      <c r="BK141" s="152">
        <f>ROUND(I141*H141,2)</f>
        <v>0</v>
      </c>
      <c r="BL141" s="16" t="s">
        <v>135</v>
      </c>
      <c r="BM141" s="151" t="s">
        <v>159</v>
      </c>
    </row>
    <row r="142" spans="2:65" s="13" customFormat="1" ht="22.5" x14ac:dyDescent="0.2">
      <c r="B142" s="161"/>
      <c r="D142" s="154" t="s">
        <v>138</v>
      </c>
      <c r="E142" s="162" t="s">
        <v>1</v>
      </c>
      <c r="F142" s="163" t="s">
        <v>149</v>
      </c>
      <c r="H142" s="162" t="s">
        <v>1</v>
      </c>
      <c r="I142" s="164"/>
      <c r="L142" s="161"/>
      <c r="M142" s="165"/>
      <c r="T142" s="166"/>
      <c r="AT142" s="162" t="s">
        <v>138</v>
      </c>
      <c r="AU142" s="162" t="s">
        <v>136</v>
      </c>
      <c r="AV142" s="13" t="s">
        <v>83</v>
      </c>
      <c r="AW142" s="13" t="s">
        <v>30</v>
      </c>
      <c r="AX142" s="13" t="s">
        <v>75</v>
      </c>
      <c r="AY142" s="162" t="s">
        <v>129</v>
      </c>
    </row>
    <row r="143" spans="2:65" s="12" customFormat="1" ht="11.25" x14ac:dyDescent="0.2">
      <c r="B143" s="153"/>
      <c r="D143" s="154" t="s">
        <v>138</v>
      </c>
      <c r="E143" s="155" t="s">
        <v>1</v>
      </c>
      <c r="F143" s="156" t="s">
        <v>160</v>
      </c>
      <c r="H143" s="157">
        <v>2.516</v>
      </c>
      <c r="I143" s="158"/>
      <c r="L143" s="153"/>
      <c r="M143" s="159"/>
      <c r="T143" s="160"/>
      <c r="AT143" s="155" t="s">
        <v>138</v>
      </c>
      <c r="AU143" s="155" t="s">
        <v>136</v>
      </c>
      <c r="AV143" s="12" t="s">
        <v>136</v>
      </c>
      <c r="AW143" s="12" t="s">
        <v>30</v>
      </c>
      <c r="AX143" s="12" t="s">
        <v>75</v>
      </c>
      <c r="AY143" s="155" t="s">
        <v>129</v>
      </c>
    </row>
    <row r="144" spans="2:65" s="14" customFormat="1" ht="11.25" x14ac:dyDescent="0.2">
      <c r="B144" s="167"/>
      <c r="D144" s="154" t="s">
        <v>138</v>
      </c>
      <c r="E144" s="168" t="s">
        <v>1</v>
      </c>
      <c r="F144" s="169" t="s">
        <v>151</v>
      </c>
      <c r="H144" s="170">
        <v>2.516</v>
      </c>
      <c r="I144" s="171"/>
      <c r="L144" s="167"/>
      <c r="M144" s="172"/>
      <c r="T144" s="173"/>
      <c r="AT144" s="168" t="s">
        <v>138</v>
      </c>
      <c r="AU144" s="168" t="s">
        <v>136</v>
      </c>
      <c r="AV144" s="14" t="s">
        <v>135</v>
      </c>
      <c r="AW144" s="14" t="s">
        <v>30</v>
      </c>
      <c r="AX144" s="14" t="s">
        <v>83</v>
      </c>
      <c r="AY144" s="168" t="s">
        <v>129</v>
      </c>
    </row>
    <row r="145" spans="2:65" s="1" customFormat="1" ht="24.2" customHeight="1" x14ac:dyDescent="0.2">
      <c r="B145" s="138"/>
      <c r="C145" s="139" t="s">
        <v>161</v>
      </c>
      <c r="D145" s="139" t="s">
        <v>131</v>
      </c>
      <c r="E145" s="140" t="s">
        <v>162</v>
      </c>
      <c r="F145" s="141" t="s">
        <v>163</v>
      </c>
      <c r="G145" s="142" t="s">
        <v>158</v>
      </c>
      <c r="H145" s="143">
        <v>8.8320000000000007</v>
      </c>
      <c r="I145" s="144"/>
      <c r="J145" s="145">
        <f>ROUND(I145*H145,2)</f>
        <v>0</v>
      </c>
      <c r="K145" s="146"/>
      <c r="L145" s="31"/>
      <c r="M145" s="147" t="s">
        <v>1</v>
      </c>
      <c r="N145" s="148" t="s">
        <v>41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135</v>
      </c>
      <c r="AT145" s="151" t="s">
        <v>131</v>
      </c>
      <c r="AU145" s="151" t="s">
        <v>136</v>
      </c>
      <c r="AY145" s="16" t="s">
        <v>129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136</v>
      </c>
      <c r="BK145" s="152">
        <f>ROUND(I145*H145,2)</f>
        <v>0</v>
      </c>
      <c r="BL145" s="16" t="s">
        <v>135</v>
      </c>
      <c r="BM145" s="151" t="s">
        <v>164</v>
      </c>
    </row>
    <row r="146" spans="2:65" s="13" customFormat="1" ht="22.5" x14ac:dyDescent="0.2">
      <c r="B146" s="161"/>
      <c r="D146" s="154" t="s">
        <v>138</v>
      </c>
      <c r="E146" s="162" t="s">
        <v>1</v>
      </c>
      <c r="F146" s="163" t="s">
        <v>165</v>
      </c>
      <c r="H146" s="162" t="s">
        <v>1</v>
      </c>
      <c r="I146" s="164"/>
      <c r="L146" s="161"/>
      <c r="M146" s="165"/>
      <c r="T146" s="166"/>
      <c r="AT146" s="162" t="s">
        <v>138</v>
      </c>
      <c r="AU146" s="162" t="s">
        <v>136</v>
      </c>
      <c r="AV146" s="13" t="s">
        <v>83</v>
      </c>
      <c r="AW146" s="13" t="s">
        <v>30</v>
      </c>
      <c r="AX146" s="13" t="s">
        <v>75</v>
      </c>
      <c r="AY146" s="162" t="s">
        <v>129</v>
      </c>
    </row>
    <row r="147" spans="2:65" s="12" customFormat="1" ht="11.25" x14ac:dyDescent="0.2">
      <c r="B147" s="153"/>
      <c r="D147" s="154" t="s">
        <v>138</v>
      </c>
      <c r="E147" s="155" t="s">
        <v>1</v>
      </c>
      <c r="F147" s="156" t="s">
        <v>166</v>
      </c>
      <c r="H147" s="157">
        <v>2.516</v>
      </c>
      <c r="I147" s="158"/>
      <c r="L147" s="153"/>
      <c r="M147" s="159"/>
      <c r="T147" s="160"/>
      <c r="AT147" s="155" t="s">
        <v>138</v>
      </c>
      <c r="AU147" s="155" t="s">
        <v>136</v>
      </c>
      <c r="AV147" s="12" t="s">
        <v>136</v>
      </c>
      <c r="AW147" s="12" t="s">
        <v>30</v>
      </c>
      <c r="AX147" s="12" t="s">
        <v>75</v>
      </c>
      <c r="AY147" s="155" t="s">
        <v>129</v>
      </c>
    </row>
    <row r="148" spans="2:65" s="12" customFormat="1" ht="11.25" x14ac:dyDescent="0.2">
      <c r="B148" s="153"/>
      <c r="D148" s="154" t="s">
        <v>138</v>
      </c>
      <c r="E148" s="155" t="s">
        <v>1</v>
      </c>
      <c r="F148" s="156" t="s">
        <v>160</v>
      </c>
      <c r="H148" s="157">
        <v>2.516</v>
      </c>
      <c r="I148" s="158"/>
      <c r="L148" s="153"/>
      <c r="M148" s="159"/>
      <c r="T148" s="160"/>
      <c r="AT148" s="155" t="s">
        <v>138</v>
      </c>
      <c r="AU148" s="155" t="s">
        <v>136</v>
      </c>
      <c r="AV148" s="12" t="s">
        <v>136</v>
      </c>
      <c r="AW148" s="12" t="s">
        <v>30</v>
      </c>
      <c r="AX148" s="12" t="s">
        <v>75</v>
      </c>
      <c r="AY148" s="155" t="s">
        <v>129</v>
      </c>
    </row>
    <row r="149" spans="2:65" s="12" customFormat="1" ht="11.25" x14ac:dyDescent="0.2">
      <c r="B149" s="153"/>
      <c r="D149" s="154" t="s">
        <v>138</v>
      </c>
      <c r="E149" s="155" t="s">
        <v>1</v>
      </c>
      <c r="F149" s="156" t="s">
        <v>167</v>
      </c>
      <c r="H149" s="157">
        <v>3.8</v>
      </c>
      <c r="I149" s="158"/>
      <c r="L149" s="153"/>
      <c r="M149" s="159"/>
      <c r="T149" s="160"/>
      <c r="AT149" s="155" t="s">
        <v>138</v>
      </c>
      <c r="AU149" s="155" t="s">
        <v>136</v>
      </c>
      <c r="AV149" s="12" t="s">
        <v>136</v>
      </c>
      <c r="AW149" s="12" t="s">
        <v>30</v>
      </c>
      <c r="AX149" s="12" t="s">
        <v>75</v>
      </c>
      <c r="AY149" s="155" t="s">
        <v>129</v>
      </c>
    </row>
    <row r="150" spans="2:65" s="14" customFormat="1" ht="11.25" x14ac:dyDescent="0.2">
      <c r="B150" s="167"/>
      <c r="D150" s="154" t="s">
        <v>138</v>
      </c>
      <c r="E150" s="168" t="s">
        <v>1</v>
      </c>
      <c r="F150" s="169" t="s">
        <v>151</v>
      </c>
      <c r="H150" s="170">
        <v>8.8320000000000007</v>
      </c>
      <c r="I150" s="171"/>
      <c r="L150" s="167"/>
      <c r="M150" s="172"/>
      <c r="T150" s="173"/>
      <c r="AT150" s="168" t="s">
        <v>138</v>
      </c>
      <c r="AU150" s="168" t="s">
        <v>136</v>
      </c>
      <c r="AV150" s="14" t="s">
        <v>135</v>
      </c>
      <c r="AW150" s="14" t="s">
        <v>30</v>
      </c>
      <c r="AX150" s="14" t="s">
        <v>83</v>
      </c>
      <c r="AY150" s="168" t="s">
        <v>129</v>
      </c>
    </row>
    <row r="151" spans="2:65" s="1" customFormat="1" ht="24.2" customHeight="1" x14ac:dyDescent="0.2">
      <c r="B151" s="138"/>
      <c r="C151" s="139" t="s">
        <v>168</v>
      </c>
      <c r="D151" s="139" t="s">
        <v>131</v>
      </c>
      <c r="E151" s="140" t="s">
        <v>169</v>
      </c>
      <c r="F151" s="141" t="s">
        <v>170</v>
      </c>
      <c r="G151" s="142" t="s">
        <v>158</v>
      </c>
      <c r="H151" s="143">
        <v>8.8320000000000007</v>
      </c>
      <c r="I151" s="144"/>
      <c r="J151" s="145">
        <f>ROUND(I151*H151,2)</f>
        <v>0</v>
      </c>
      <c r="K151" s="146"/>
      <c r="L151" s="31"/>
      <c r="M151" s="147" t="s">
        <v>1</v>
      </c>
      <c r="N151" s="148" t="s">
        <v>41</v>
      </c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AR151" s="151" t="s">
        <v>135</v>
      </c>
      <c r="AT151" s="151" t="s">
        <v>131</v>
      </c>
      <c r="AU151" s="151" t="s">
        <v>136</v>
      </c>
      <c r="AY151" s="16" t="s">
        <v>129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136</v>
      </c>
      <c r="BK151" s="152">
        <f>ROUND(I151*H151,2)</f>
        <v>0</v>
      </c>
      <c r="BL151" s="16" t="s">
        <v>135</v>
      </c>
      <c r="BM151" s="151" t="s">
        <v>171</v>
      </c>
    </row>
    <row r="152" spans="2:65" s="1" customFormat="1" ht="16.5" customHeight="1" x14ac:dyDescent="0.2">
      <c r="B152" s="138"/>
      <c r="C152" s="139" t="s">
        <v>172</v>
      </c>
      <c r="D152" s="139" t="s">
        <v>131</v>
      </c>
      <c r="E152" s="140" t="s">
        <v>173</v>
      </c>
      <c r="F152" s="141" t="s">
        <v>174</v>
      </c>
      <c r="G152" s="142" t="s">
        <v>158</v>
      </c>
      <c r="H152" s="143">
        <v>8.8320000000000007</v>
      </c>
      <c r="I152" s="144"/>
      <c r="J152" s="145">
        <f>ROUND(I152*H152,2)</f>
        <v>0</v>
      </c>
      <c r="K152" s="146"/>
      <c r="L152" s="31"/>
      <c r="M152" s="147" t="s">
        <v>1</v>
      </c>
      <c r="N152" s="148" t="s">
        <v>41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51" t="s">
        <v>135</v>
      </c>
      <c r="AT152" s="151" t="s">
        <v>131</v>
      </c>
      <c r="AU152" s="151" t="s">
        <v>136</v>
      </c>
      <c r="AY152" s="16" t="s">
        <v>129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6" t="s">
        <v>136</v>
      </c>
      <c r="BK152" s="152">
        <f>ROUND(I152*H152,2)</f>
        <v>0</v>
      </c>
      <c r="BL152" s="16" t="s">
        <v>135</v>
      </c>
      <c r="BM152" s="151" t="s">
        <v>175</v>
      </c>
    </row>
    <row r="153" spans="2:65" s="1" customFormat="1" ht="16.5" customHeight="1" x14ac:dyDescent="0.2">
      <c r="B153" s="138"/>
      <c r="C153" s="139" t="s">
        <v>176</v>
      </c>
      <c r="D153" s="139" t="s">
        <v>131</v>
      </c>
      <c r="E153" s="140" t="s">
        <v>177</v>
      </c>
      <c r="F153" s="141" t="s">
        <v>178</v>
      </c>
      <c r="G153" s="142" t="s">
        <v>158</v>
      </c>
      <c r="H153" s="143">
        <v>8.8320000000000007</v>
      </c>
      <c r="I153" s="144"/>
      <c r="J153" s="145">
        <f>ROUND(I153*H153,2)</f>
        <v>0</v>
      </c>
      <c r="K153" s="146"/>
      <c r="L153" s="31"/>
      <c r="M153" s="147" t="s">
        <v>1</v>
      </c>
      <c r="N153" s="148" t="s">
        <v>41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135</v>
      </c>
      <c r="AT153" s="151" t="s">
        <v>131</v>
      </c>
      <c r="AU153" s="151" t="s">
        <v>136</v>
      </c>
      <c r="AY153" s="16" t="s">
        <v>129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136</v>
      </c>
      <c r="BK153" s="152">
        <f>ROUND(I153*H153,2)</f>
        <v>0</v>
      </c>
      <c r="BL153" s="16" t="s">
        <v>135</v>
      </c>
      <c r="BM153" s="151" t="s">
        <v>179</v>
      </c>
    </row>
    <row r="154" spans="2:65" s="1" customFormat="1" ht="24.2" customHeight="1" x14ac:dyDescent="0.2">
      <c r="B154" s="138"/>
      <c r="C154" s="139" t="s">
        <v>180</v>
      </c>
      <c r="D154" s="139" t="s">
        <v>131</v>
      </c>
      <c r="E154" s="140" t="s">
        <v>181</v>
      </c>
      <c r="F154" s="141" t="s">
        <v>182</v>
      </c>
      <c r="G154" s="142" t="s">
        <v>1</v>
      </c>
      <c r="H154" s="143">
        <v>0</v>
      </c>
      <c r="I154" s="144"/>
      <c r="J154" s="145">
        <f>ROUND(I154*H154,2)</f>
        <v>0</v>
      </c>
      <c r="K154" s="146"/>
      <c r="L154" s="31"/>
      <c r="M154" s="147" t="s">
        <v>1</v>
      </c>
      <c r="N154" s="148" t="s">
        <v>41</v>
      </c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135</v>
      </c>
      <c r="AT154" s="151" t="s">
        <v>131</v>
      </c>
      <c r="AU154" s="151" t="s">
        <v>136</v>
      </c>
      <c r="AY154" s="16" t="s">
        <v>129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6" t="s">
        <v>136</v>
      </c>
      <c r="BK154" s="152">
        <f>ROUND(I154*H154,2)</f>
        <v>0</v>
      </c>
      <c r="BL154" s="16" t="s">
        <v>135</v>
      </c>
      <c r="BM154" s="151" t="s">
        <v>183</v>
      </c>
    </row>
    <row r="155" spans="2:65" s="1" customFormat="1" ht="24.2" customHeight="1" x14ac:dyDescent="0.2">
      <c r="B155" s="138"/>
      <c r="C155" s="139" t="s">
        <v>184</v>
      </c>
      <c r="D155" s="139" t="s">
        <v>131</v>
      </c>
      <c r="E155" s="140" t="s">
        <v>185</v>
      </c>
      <c r="F155" s="141" t="s">
        <v>186</v>
      </c>
      <c r="G155" s="142" t="s">
        <v>158</v>
      </c>
      <c r="H155" s="143">
        <v>8.8320000000000007</v>
      </c>
      <c r="I155" s="144"/>
      <c r="J155" s="145">
        <f>ROUND(I155*H155,2)</f>
        <v>0</v>
      </c>
      <c r="K155" s="146"/>
      <c r="L155" s="31"/>
      <c r="M155" s="147" t="s">
        <v>1</v>
      </c>
      <c r="N155" s="148" t="s">
        <v>41</v>
      </c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AR155" s="151" t="s">
        <v>135</v>
      </c>
      <c r="AT155" s="151" t="s">
        <v>131</v>
      </c>
      <c r="AU155" s="151" t="s">
        <v>136</v>
      </c>
      <c r="AY155" s="16" t="s">
        <v>129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136</v>
      </c>
      <c r="BK155" s="152">
        <f>ROUND(I155*H155,2)</f>
        <v>0</v>
      </c>
      <c r="BL155" s="16" t="s">
        <v>135</v>
      </c>
      <c r="BM155" s="151" t="s">
        <v>187</v>
      </c>
    </row>
    <row r="156" spans="2:65" s="11" customFormat="1" ht="22.9" customHeight="1" x14ac:dyDescent="0.2">
      <c r="B156" s="126"/>
      <c r="D156" s="127" t="s">
        <v>74</v>
      </c>
      <c r="E156" s="136" t="s">
        <v>161</v>
      </c>
      <c r="F156" s="136" t="s">
        <v>188</v>
      </c>
      <c r="I156" s="129"/>
      <c r="J156" s="137">
        <f>BK156</f>
        <v>0</v>
      </c>
      <c r="L156" s="126"/>
      <c r="M156" s="131"/>
      <c r="P156" s="132">
        <f>SUM(P157:P158)</f>
        <v>0</v>
      </c>
      <c r="R156" s="132">
        <f>SUM(R157:R158)</f>
        <v>0</v>
      </c>
      <c r="T156" s="133">
        <f>SUM(T157:T158)</f>
        <v>0</v>
      </c>
      <c r="AR156" s="127" t="s">
        <v>83</v>
      </c>
      <c r="AT156" s="134" t="s">
        <v>74</v>
      </c>
      <c r="AU156" s="134" t="s">
        <v>83</v>
      </c>
      <c r="AY156" s="127" t="s">
        <v>129</v>
      </c>
      <c r="BK156" s="135">
        <f>SUM(BK157:BK158)</f>
        <v>0</v>
      </c>
    </row>
    <row r="157" spans="2:65" s="1" customFormat="1" ht="16.5" customHeight="1" x14ac:dyDescent="0.2">
      <c r="B157" s="138"/>
      <c r="C157" s="139" t="s">
        <v>189</v>
      </c>
      <c r="D157" s="139" t="s">
        <v>131</v>
      </c>
      <c r="E157" s="140" t="s">
        <v>190</v>
      </c>
      <c r="F157" s="141" t="s">
        <v>191</v>
      </c>
      <c r="G157" s="142" t="s">
        <v>134</v>
      </c>
      <c r="H157" s="143">
        <v>90.37</v>
      </c>
      <c r="I157" s="144"/>
      <c r="J157" s="145">
        <f>ROUND(I157*H157,2)</f>
        <v>0</v>
      </c>
      <c r="K157" s="146"/>
      <c r="L157" s="31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135</v>
      </c>
      <c r="AT157" s="151" t="s">
        <v>131</v>
      </c>
      <c r="AU157" s="151" t="s">
        <v>136</v>
      </c>
      <c r="AY157" s="16" t="s">
        <v>129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136</v>
      </c>
      <c r="BK157" s="152">
        <f>ROUND(I157*H157,2)</f>
        <v>0</v>
      </c>
      <c r="BL157" s="16" t="s">
        <v>135</v>
      </c>
      <c r="BM157" s="151" t="s">
        <v>192</v>
      </c>
    </row>
    <row r="158" spans="2:65" s="12" customFormat="1" ht="11.25" x14ac:dyDescent="0.2">
      <c r="B158" s="153"/>
      <c r="D158" s="154" t="s">
        <v>138</v>
      </c>
      <c r="E158" s="155" t="s">
        <v>1</v>
      </c>
      <c r="F158" s="156" t="s">
        <v>193</v>
      </c>
      <c r="H158" s="157">
        <v>90.37</v>
      </c>
      <c r="I158" s="158"/>
      <c r="L158" s="153"/>
      <c r="M158" s="159"/>
      <c r="T158" s="160"/>
      <c r="AT158" s="155" t="s">
        <v>138</v>
      </c>
      <c r="AU158" s="155" t="s">
        <v>136</v>
      </c>
      <c r="AV158" s="12" t="s">
        <v>136</v>
      </c>
      <c r="AW158" s="12" t="s">
        <v>30</v>
      </c>
      <c r="AX158" s="12" t="s">
        <v>83</v>
      </c>
      <c r="AY158" s="155" t="s">
        <v>129</v>
      </c>
    </row>
    <row r="159" spans="2:65" s="11" customFormat="1" ht="22.9" customHeight="1" x14ac:dyDescent="0.2">
      <c r="B159" s="126"/>
      <c r="D159" s="127" t="s">
        <v>74</v>
      </c>
      <c r="E159" s="136" t="s">
        <v>176</v>
      </c>
      <c r="F159" s="136" t="s">
        <v>194</v>
      </c>
      <c r="I159" s="129"/>
      <c r="J159" s="137">
        <f>BK159</f>
        <v>0</v>
      </c>
      <c r="L159" s="126"/>
      <c r="M159" s="131"/>
      <c r="P159" s="132">
        <f>SUM(P160:P232)</f>
        <v>0</v>
      </c>
      <c r="R159" s="132">
        <f>SUM(R160:R232)</f>
        <v>0</v>
      </c>
      <c r="T159" s="133">
        <f>SUM(T160:T232)</f>
        <v>32.074927000000002</v>
      </c>
      <c r="AR159" s="127" t="s">
        <v>83</v>
      </c>
      <c r="AT159" s="134" t="s">
        <v>74</v>
      </c>
      <c r="AU159" s="134" t="s">
        <v>83</v>
      </c>
      <c r="AY159" s="127" t="s">
        <v>129</v>
      </c>
      <c r="BK159" s="135">
        <f>SUM(BK160:BK232)</f>
        <v>0</v>
      </c>
    </row>
    <row r="160" spans="2:65" s="1" customFormat="1" ht="37.9" customHeight="1" x14ac:dyDescent="0.2">
      <c r="B160" s="138"/>
      <c r="C160" s="139" t="s">
        <v>195</v>
      </c>
      <c r="D160" s="139" t="s">
        <v>131</v>
      </c>
      <c r="E160" s="140" t="s">
        <v>196</v>
      </c>
      <c r="F160" s="141" t="s">
        <v>197</v>
      </c>
      <c r="G160" s="142" t="s">
        <v>134</v>
      </c>
      <c r="H160" s="143">
        <v>9.86</v>
      </c>
      <c r="I160" s="144"/>
      <c r="J160" s="145">
        <f>ROUND(I160*H160,2)</f>
        <v>0</v>
      </c>
      <c r="K160" s="146"/>
      <c r="L160" s="31"/>
      <c r="M160" s="147" t="s">
        <v>1</v>
      </c>
      <c r="N160" s="148" t="s">
        <v>41</v>
      </c>
      <c r="P160" s="149">
        <f>O160*H160</f>
        <v>0</v>
      </c>
      <c r="Q160" s="149">
        <v>0</v>
      </c>
      <c r="R160" s="149">
        <f>Q160*H160</f>
        <v>0</v>
      </c>
      <c r="S160" s="149">
        <v>0.19600000000000001</v>
      </c>
      <c r="T160" s="150">
        <f>S160*H160</f>
        <v>1.9325600000000001</v>
      </c>
      <c r="AR160" s="151" t="s">
        <v>135</v>
      </c>
      <c r="AT160" s="151" t="s">
        <v>131</v>
      </c>
      <c r="AU160" s="151" t="s">
        <v>136</v>
      </c>
      <c r="AY160" s="16" t="s">
        <v>129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6" t="s">
        <v>136</v>
      </c>
      <c r="BK160" s="152">
        <f>ROUND(I160*H160,2)</f>
        <v>0</v>
      </c>
      <c r="BL160" s="16" t="s">
        <v>135</v>
      </c>
      <c r="BM160" s="151" t="s">
        <v>198</v>
      </c>
    </row>
    <row r="161" spans="2:65" s="12" customFormat="1" ht="11.25" x14ac:dyDescent="0.2">
      <c r="B161" s="153"/>
      <c r="D161" s="154" t="s">
        <v>138</v>
      </c>
      <c r="E161" s="155" t="s">
        <v>1</v>
      </c>
      <c r="F161" s="156" t="s">
        <v>199</v>
      </c>
      <c r="H161" s="157">
        <v>9.86</v>
      </c>
      <c r="I161" s="158"/>
      <c r="L161" s="153"/>
      <c r="M161" s="159"/>
      <c r="T161" s="160"/>
      <c r="AT161" s="155" t="s">
        <v>138</v>
      </c>
      <c r="AU161" s="155" t="s">
        <v>136</v>
      </c>
      <c r="AV161" s="12" t="s">
        <v>136</v>
      </c>
      <c r="AW161" s="12" t="s">
        <v>30</v>
      </c>
      <c r="AX161" s="12" t="s">
        <v>83</v>
      </c>
      <c r="AY161" s="155" t="s">
        <v>129</v>
      </c>
    </row>
    <row r="162" spans="2:65" s="1" customFormat="1" ht="24.2" customHeight="1" x14ac:dyDescent="0.2">
      <c r="B162" s="138"/>
      <c r="C162" s="139" t="s">
        <v>200</v>
      </c>
      <c r="D162" s="139" t="s">
        <v>131</v>
      </c>
      <c r="E162" s="140" t="s">
        <v>201</v>
      </c>
      <c r="F162" s="141" t="s">
        <v>202</v>
      </c>
      <c r="G162" s="142" t="s">
        <v>158</v>
      </c>
      <c r="H162" s="143">
        <v>1.02</v>
      </c>
      <c r="I162" s="144"/>
      <c r="J162" s="145">
        <f>ROUND(I162*H162,2)</f>
        <v>0</v>
      </c>
      <c r="K162" s="146"/>
      <c r="L162" s="31"/>
      <c r="M162" s="147" t="s">
        <v>1</v>
      </c>
      <c r="N162" s="148" t="s">
        <v>41</v>
      </c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AR162" s="151" t="s">
        <v>135</v>
      </c>
      <c r="AT162" s="151" t="s">
        <v>131</v>
      </c>
      <c r="AU162" s="151" t="s">
        <v>136</v>
      </c>
      <c r="AY162" s="16" t="s">
        <v>129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136</v>
      </c>
      <c r="BK162" s="152">
        <f>ROUND(I162*H162,2)</f>
        <v>0</v>
      </c>
      <c r="BL162" s="16" t="s">
        <v>135</v>
      </c>
      <c r="BM162" s="151" t="s">
        <v>203</v>
      </c>
    </row>
    <row r="163" spans="2:65" s="13" customFormat="1" ht="22.5" x14ac:dyDescent="0.2">
      <c r="B163" s="161"/>
      <c r="D163" s="154" t="s">
        <v>138</v>
      </c>
      <c r="E163" s="162" t="s">
        <v>1</v>
      </c>
      <c r="F163" s="163" t="s">
        <v>204</v>
      </c>
      <c r="H163" s="162" t="s">
        <v>1</v>
      </c>
      <c r="I163" s="164"/>
      <c r="L163" s="161"/>
      <c r="M163" s="165"/>
      <c r="T163" s="166"/>
      <c r="AT163" s="162" t="s">
        <v>138</v>
      </c>
      <c r="AU163" s="162" t="s">
        <v>136</v>
      </c>
      <c r="AV163" s="13" t="s">
        <v>83</v>
      </c>
      <c r="AW163" s="13" t="s">
        <v>30</v>
      </c>
      <c r="AX163" s="13" t="s">
        <v>75</v>
      </c>
      <c r="AY163" s="162" t="s">
        <v>129</v>
      </c>
    </row>
    <row r="164" spans="2:65" s="12" customFormat="1" ht="11.25" x14ac:dyDescent="0.2">
      <c r="B164" s="153"/>
      <c r="D164" s="154" t="s">
        <v>138</v>
      </c>
      <c r="E164" s="155" t="s">
        <v>1</v>
      </c>
      <c r="F164" s="156" t="s">
        <v>205</v>
      </c>
      <c r="H164" s="157">
        <v>1.02</v>
      </c>
      <c r="I164" s="158"/>
      <c r="L164" s="153"/>
      <c r="M164" s="159"/>
      <c r="T164" s="160"/>
      <c r="AT164" s="155" t="s">
        <v>138</v>
      </c>
      <c r="AU164" s="155" t="s">
        <v>136</v>
      </c>
      <c r="AV164" s="12" t="s">
        <v>136</v>
      </c>
      <c r="AW164" s="12" t="s">
        <v>30</v>
      </c>
      <c r="AX164" s="12" t="s">
        <v>75</v>
      </c>
      <c r="AY164" s="155" t="s">
        <v>129</v>
      </c>
    </row>
    <row r="165" spans="2:65" s="14" customFormat="1" ht="11.25" x14ac:dyDescent="0.2">
      <c r="B165" s="167"/>
      <c r="D165" s="154" t="s">
        <v>138</v>
      </c>
      <c r="E165" s="168" t="s">
        <v>1</v>
      </c>
      <c r="F165" s="169" t="s">
        <v>151</v>
      </c>
      <c r="H165" s="170">
        <v>1.02</v>
      </c>
      <c r="I165" s="171"/>
      <c r="L165" s="167"/>
      <c r="M165" s="172"/>
      <c r="T165" s="173"/>
      <c r="AT165" s="168" t="s">
        <v>138</v>
      </c>
      <c r="AU165" s="168" t="s">
        <v>136</v>
      </c>
      <c r="AV165" s="14" t="s">
        <v>135</v>
      </c>
      <c r="AW165" s="14" t="s">
        <v>30</v>
      </c>
      <c r="AX165" s="14" t="s">
        <v>83</v>
      </c>
      <c r="AY165" s="168" t="s">
        <v>129</v>
      </c>
    </row>
    <row r="166" spans="2:65" s="1" customFormat="1" ht="24.2" customHeight="1" x14ac:dyDescent="0.2">
      <c r="B166" s="138"/>
      <c r="C166" s="139" t="s">
        <v>206</v>
      </c>
      <c r="D166" s="139" t="s">
        <v>131</v>
      </c>
      <c r="E166" s="140" t="s">
        <v>207</v>
      </c>
      <c r="F166" s="141" t="s">
        <v>208</v>
      </c>
      <c r="G166" s="142" t="s">
        <v>158</v>
      </c>
      <c r="H166" s="143">
        <v>2.0550000000000002</v>
      </c>
      <c r="I166" s="144"/>
      <c r="J166" s="145">
        <f>ROUND(I166*H166,2)</f>
        <v>0</v>
      </c>
      <c r="K166" s="146"/>
      <c r="L166" s="31"/>
      <c r="M166" s="147" t="s">
        <v>1</v>
      </c>
      <c r="N166" s="148" t="s">
        <v>41</v>
      </c>
      <c r="P166" s="149">
        <f>O166*H166</f>
        <v>0</v>
      </c>
      <c r="Q166" s="149">
        <v>0</v>
      </c>
      <c r="R166" s="149">
        <f>Q166*H166</f>
        <v>0</v>
      </c>
      <c r="S166" s="149">
        <v>0</v>
      </c>
      <c r="T166" s="150">
        <f>S166*H166</f>
        <v>0</v>
      </c>
      <c r="AR166" s="151" t="s">
        <v>135</v>
      </c>
      <c r="AT166" s="151" t="s">
        <v>131</v>
      </c>
      <c r="AU166" s="151" t="s">
        <v>136</v>
      </c>
      <c r="AY166" s="16" t="s">
        <v>129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6" t="s">
        <v>136</v>
      </c>
      <c r="BK166" s="152">
        <f>ROUND(I166*H166,2)</f>
        <v>0</v>
      </c>
      <c r="BL166" s="16" t="s">
        <v>135</v>
      </c>
      <c r="BM166" s="151" t="s">
        <v>209</v>
      </c>
    </row>
    <row r="167" spans="2:65" s="13" customFormat="1" ht="22.5" x14ac:dyDescent="0.2">
      <c r="B167" s="161"/>
      <c r="D167" s="154" t="s">
        <v>138</v>
      </c>
      <c r="E167" s="162" t="s">
        <v>1</v>
      </c>
      <c r="F167" s="163" t="s">
        <v>204</v>
      </c>
      <c r="H167" s="162" t="s">
        <v>1</v>
      </c>
      <c r="I167" s="164"/>
      <c r="L167" s="161"/>
      <c r="M167" s="165"/>
      <c r="T167" s="166"/>
      <c r="AT167" s="162" t="s">
        <v>138</v>
      </c>
      <c r="AU167" s="162" t="s">
        <v>136</v>
      </c>
      <c r="AV167" s="13" t="s">
        <v>83</v>
      </c>
      <c r="AW167" s="13" t="s">
        <v>30</v>
      </c>
      <c r="AX167" s="13" t="s">
        <v>75</v>
      </c>
      <c r="AY167" s="162" t="s">
        <v>129</v>
      </c>
    </row>
    <row r="168" spans="2:65" s="12" customFormat="1" ht="11.25" x14ac:dyDescent="0.2">
      <c r="B168" s="153"/>
      <c r="D168" s="154" t="s">
        <v>138</v>
      </c>
      <c r="E168" s="155" t="s">
        <v>1</v>
      </c>
      <c r="F168" s="156" t="s">
        <v>210</v>
      </c>
      <c r="H168" s="157">
        <v>2.0550000000000002</v>
      </c>
      <c r="I168" s="158"/>
      <c r="L168" s="153"/>
      <c r="M168" s="159"/>
      <c r="T168" s="160"/>
      <c r="AT168" s="155" t="s">
        <v>138</v>
      </c>
      <c r="AU168" s="155" t="s">
        <v>136</v>
      </c>
      <c r="AV168" s="12" t="s">
        <v>136</v>
      </c>
      <c r="AW168" s="12" t="s">
        <v>30</v>
      </c>
      <c r="AX168" s="12" t="s">
        <v>75</v>
      </c>
      <c r="AY168" s="155" t="s">
        <v>129</v>
      </c>
    </row>
    <row r="169" spans="2:65" s="14" customFormat="1" ht="11.25" x14ac:dyDescent="0.2">
      <c r="B169" s="167"/>
      <c r="D169" s="154" t="s">
        <v>138</v>
      </c>
      <c r="E169" s="168" t="s">
        <v>1</v>
      </c>
      <c r="F169" s="169" t="s">
        <v>151</v>
      </c>
      <c r="H169" s="170">
        <v>2.0550000000000002</v>
      </c>
      <c r="I169" s="171"/>
      <c r="L169" s="167"/>
      <c r="M169" s="172"/>
      <c r="T169" s="173"/>
      <c r="AT169" s="168" t="s">
        <v>138</v>
      </c>
      <c r="AU169" s="168" t="s">
        <v>136</v>
      </c>
      <c r="AV169" s="14" t="s">
        <v>135</v>
      </c>
      <c r="AW169" s="14" t="s">
        <v>30</v>
      </c>
      <c r="AX169" s="14" t="s">
        <v>83</v>
      </c>
      <c r="AY169" s="168" t="s">
        <v>129</v>
      </c>
    </row>
    <row r="170" spans="2:65" s="1" customFormat="1" ht="37.9" customHeight="1" x14ac:dyDescent="0.2">
      <c r="B170" s="138"/>
      <c r="C170" s="139" t="s">
        <v>211</v>
      </c>
      <c r="D170" s="139" t="s">
        <v>131</v>
      </c>
      <c r="E170" s="140" t="s">
        <v>212</v>
      </c>
      <c r="F170" s="141" t="s">
        <v>213</v>
      </c>
      <c r="G170" s="142" t="s">
        <v>158</v>
      </c>
      <c r="H170" s="143">
        <v>2.516</v>
      </c>
      <c r="I170" s="144"/>
      <c r="J170" s="145">
        <f>ROUND(I170*H170,2)</f>
        <v>0</v>
      </c>
      <c r="K170" s="146"/>
      <c r="L170" s="31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2.2000000000000002</v>
      </c>
      <c r="T170" s="150">
        <f>S170*H170</f>
        <v>5.5352000000000006</v>
      </c>
      <c r="AR170" s="151" t="s">
        <v>135</v>
      </c>
      <c r="AT170" s="151" t="s">
        <v>131</v>
      </c>
      <c r="AU170" s="151" t="s">
        <v>136</v>
      </c>
      <c r="AY170" s="16" t="s">
        <v>129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6" t="s">
        <v>136</v>
      </c>
      <c r="BK170" s="152">
        <f>ROUND(I170*H170,2)</f>
        <v>0</v>
      </c>
      <c r="BL170" s="16" t="s">
        <v>135</v>
      </c>
      <c r="BM170" s="151" t="s">
        <v>214</v>
      </c>
    </row>
    <row r="171" spans="2:65" s="12" customFormat="1" ht="11.25" x14ac:dyDescent="0.2">
      <c r="B171" s="153"/>
      <c r="D171" s="154" t="s">
        <v>138</v>
      </c>
      <c r="E171" s="155" t="s">
        <v>1</v>
      </c>
      <c r="F171" s="156" t="s">
        <v>166</v>
      </c>
      <c r="H171" s="157">
        <v>2.516</v>
      </c>
      <c r="I171" s="158"/>
      <c r="L171" s="153"/>
      <c r="M171" s="159"/>
      <c r="T171" s="160"/>
      <c r="AT171" s="155" t="s">
        <v>138</v>
      </c>
      <c r="AU171" s="155" t="s">
        <v>136</v>
      </c>
      <c r="AV171" s="12" t="s">
        <v>136</v>
      </c>
      <c r="AW171" s="12" t="s">
        <v>30</v>
      </c>
      <c r="AX171" s="12" t="s">
        <v>83</v>
      </c>
      <c r="AY171" s="155" t="s">
        <v>129</v>
      </c>
    </row>
    <row r="172" spans="2:65" s="1" customFormat="1" ht="37.9" customHeight="1" x14ac:dyDescent="0.2">
      <c r="B172" s="138"/>
      <c r="C172" s="139" t="s">
        <v>215</v>
      </c>
      <c r="D172" s="139" t="s">
        <v>131</v>
      </c>
      <c r="E172" s="140" t="s">
        <v>216</v>
      </c>
      <c r="F172" s="141" t="s">
        <v>217</v>
      </c>
      <c r="G172" s="142" t="s">
        <v>158</v>
      </c>
      <c r="H172" s="143">
        <v>3.774</v>
      </c>
      <c r="I172" s="144"/>
      <c r="J172" s="145">
        <f>ROUND(I172*H172,2)</f>
        <v>0</v>
      </c>
      <c r="K172" s="146"/>
      <c r="L172" s="31"/>
      <c r="M172" s="147" t="s">
        <v>1</v>
      </c>
      <c r="N172" s="148" t="s">
        <v>41</v>
      </c>
      <c r="P172" s="149">
        <f>O172*H172</f>
        <v>0</v>
      </c>
      <c r="Q172" s="149">
        <v>0</v>
      </c>
      <c r="R172" s="149">
        <f>Q172*H172</f>
        <v>0</v>
      </c>
      <c r="S172" s="149">
        <v>2.2000000000000002</v>
      </c>
      <c r="T172" s="150">
        <f>S172*H172</f>
        <v>8.3028000000000013</v>
      </c>
      <c r="AR172" s="151" t="s">
        <v>135</v>
      </c>
      <c r="AT172" s="151" t="s">
        <v>131</v>
      </c>
      <c r="AU172" s="151" t="s">
        <v>136</v>
      </c>
      <c r="AY172" s="16" t="s">
        <v>129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6" t="s">
        <v>136</v>
      </c>
      <c r="BK172" s="152">
        <f>ROUND(I172*H172,2)</f>
        <v>0</v>
      </c>
      <c r="BL172" s="16" t="s">
        <v>135</v>
      </c>
      <c r="BM172" s="151" t="s">
        <v>218</v>
      </c>
    </row>
    <row r="173" spans="2:65" s="12" customFormat="1" ht="11.25" x14ac:dyDescent="0.2">
      <c r="B173" s="153"/>
      <c r="D173" s="154" t="s">
        <v>138</v>
      </c>
      <c r="E173" s="155" t="s">
        <v>1</v>
      </c>
      <c r="F173" s="156" t="s">
        <v>219</v>
      </c>
      <c r="H173" s="157">
        <v>3.774</v>
      </c>
      <c r="I173" s="158"/>
      <c r="L173" s="153"/>
      <c r="M173" s="159"/>
      <c r="T173" s="160"/>
      <c r="AT173" s="155" t="s">
        <v>138</v>
      </c>
      <c r="AU173" s="155" t="s">
        <v>136</v>
      </c>
      <c r="AV173" s="12" t="s">
        <v>136</v>
      </c>
      <c r="AW173" s="12" t="s">
        <v>30</v>
      </c>
      <c r="AX173" s="12" t="s">
        <v>83</v>
      </c>
      <c r="AY173" s="155" t="s">
        <v>129</v>
      </c>
    </row>
    <row r="174" spans="2:65" s="1" customFormat="1" ht="33" customHeight="1" x14ac:dyDescent="0.2">
      <c r="B174" s="138"/>
      <c r="C174" s="139" t="s">
        <v>220</v>
      </c>
      <c r="D174" s="139" t="s">
        <v>131</v>
      </c>
      <c r="E174" s="140" t="s">
        <v>221</v>
      </c>
      <c r="F174" s="141" t="s">
        <v>222</v>
      </c>
      <c r="G174" s="142" t="s">
        <v>158</v>
      </c>
      <c r="H174" s="143">
        <v>2.516</v>
      </c>
      <c r="I174" s="144"/>
      <c r="J174" s="145">
        <f>ROUND(I174*H174,2)</f>
        <v>0</v>
      </c>
      <c r="K174" s="146"/>
      <c r="L174" s="31"/>
      <c r="M174" s="147" t="s">
        <v>1</v>
      </c>
      <c r="N174" s="148" t="s">
        <v>41</v>
      </c>
      <c r="P174" s="149">
        <f>O174*H174</f>
        <v>0</v>
      </c>
      <c r="Q174" s="149">
        <v>0</v>
      </c>
      <c r="R174" s="149">
        <f>Q174*H174</f>
        <v>0</v>
      </c>
      <c r="S174" s="149">
        <v>0</v>
      </c>
      <c r="T174" s="150">
        <f>S174*H174</f>
        <v>0</v>
      </c>
      <c r="AR174" s="151" t="s">
        <v>135</v>
      </c>
      <c r="AT174" s="151" t="s">
        <v>131</v>
      </c>
      <c r="AU174" s="151" t="s">
        <v>136</v>
      </c>
      <c r="AY174" s="16" t="s">
        <v>129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6" t="s">
        <v>136</v>
      </c>
      <c r="BK174" s="152">
        <f>ROUND(I174*H174,2)</f>
        <v>0</v>
      </c>
      <c r="BL174" s="16" t="s">
        <v>135</v>
      </c>
      <c r="BM174" s="151" t="s">
        <v>223</v>
      </c>
    </row>
    <row r="175" spans="2:65" s="1" customFormat="1" ht="37.9" customHeight="1" x14ac:dyDescent="0.2">
      <c r="B175" s="138"/>
      <c r="C175" s="139" t="s">
        <v>224</v>
      </c>
      <c r="D175" s="139" t="s">
        <v>131</v>
      </c>
      <c r="E175" s="140" t="s">
        <v>225</v>
      </c>
      <c r="F175" s="141" t="s">
        <v>226</v>
      </c>
      <c r="G175" s="142" t="s">
        <v>134</v>
      </c>
      <c r="H175" s="143">
        <v>44.16</v>
      </c>
      <c r="I175" s="144"/>
      <c r="J175" s="145">
        <f>ROUND(I175*H175,2)</f>
        <v>0</v>
      </c>
      <c r="K175" s="146"/>
      <c r="L175" s="31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6.5000000000000002E-2</v>
      </c>
      <c r="T175" s="150">
        <f>S175*H175</f>
        <v>2.8704000000000001</v>
      </c>
      <c r="AR175" s="151" t="s">
        <v>135</v>
      </c>
      <c r="AT175" s="151" t="s">
        <v>131</v>
      </c>
      <c r="AU175" s="151" t="s">
        <v>136</v>
      </c>
      <c r="AY175" s="16" t="s">
        <v>129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6" t="s">
        <v>136</v>
      </c>
      <c r="BK175" s="152">
        <f>ROUND(I175*H175,2)</f>
        <v>0</v>
      </c>
      <c r="BL175" s="16" t="s">
        <v>135</v>
      </c>
      <c r="BM175" s="151" t="s">
        <v>227</v>
      </c>
    </row>
    <row r="176" spans="2:65" s="12" customFormat="1" ht="11.25" x14ac:dyDescent="0.2">
      <c r="B176" s="153"/>
      <c r="D176" s="154" t="s">
        <v>138</v>
      </c>
      <c r="E176" s="155" t="s">
        <v>1</v>
      </c>
      <c r="F176" s="156" t="s">
        <v>150</v>
      </c>
      <c r="H176" s="157">
        <v>25.16</v>
      </c>
      <c r="I176" s="158"/>
      <c r="L176" s="153"/>
      <c r="M176" s="159"/>
      <c r="T176" s="160"/>
      <c r="AT176" s="155" t="s">
        <v>138</v>
      </c>
      <c r="AU176" s="155" t="s">
        <v>136</v>
      </c>
      <c r="AV176" s="12" t="s">
        <v>136</v>
      </c>
      <c r="AW176" s="12" t="s">
        <v>30</v>
      </c>
      <c r="AX176" s="12" t="s">
        <v>75</v>
      </c>
      <c r="AY176" s="155" t="s">
        <v>129</v>
      </c>
    </row>
    <row r="177" spans="2:65" s="12" customFormat="1" ht="11.25" x14ac:dyDescent="0.2">
      <c r="B177" s="153"/>
      <c r="D177" s="154" t="s">
        <v>138</v>
      </c>
      <c r="E177" s="155" t="s">
        <v>1</v>
      </c>
      <c r="F177" s="156" t="s">
        <v>139</v>
      </c>
      <c r="H177" s="157">
        <v>19</v>
      </c>
      <c r="I177" s="158"/>
      <c r="L177" s="153"/>
      <c r="M177" s="159"/>
      <c r="T177" s="160"/>
      <c r="AT177" s="155" t="s">
        <v>138</v>
      </c>
      <c r="AU177" s="155" t="s">
        <v>136</v>
      </c>
      <c r="AV177" s="12" t="s">
        <v>136</v>
      </c>
      <c r="AW177" s="12" t="s">
        <v>30</v>
      </c>
      <c r="AX177" s="12" t="s">
        <v>75</v>
      </c>
      <c r="AY177" s="155" t="s">
        <v>129</v>
      </c>
    </row>
    <row r="178" spans="2:65" s="14" customFormat="1" ht="11.25" x14ac:dyDescent="0.2">
      <c r="B178" s="167"/>
      <c r="D178" s="154" t="s">
        <v>138</v>
      </c>
      <c r="E178" s="168" t="s">
        <v>1</v>
      </c>
      <c r="F178" s="169" t="s">
        <v>151</v>
      </c>
      <c r="H178" s="170">
        <v>44.16</v>
      </c>
      <c r="I178" s="171"/>
      <c r="L178" s="167"/>
      <c r="M178" s="172"/>
      <c r="T178" s="173"/>
      <c r="AT178" s="168" t="s">
        <v>138</v>
      </c>
      <c r="AU178" s="168" t="s">
        <v>136</v>
      </c>
      <c r="AV178" s="14" t="s">
        <v>135</v>
      </c>
      <c r="AW178" s="14" t="s">
        <v>30</v>
      </c>
      <c r="AX178" s="14" t="s">
        <v>83</v>
      </c>
      <c r="AY178" s="168" t="s">
        <v>129</v>
      </c>
    </row>
    <row r="179" spans="2:65" s="1" customFormat="1" ht="37.9" customHeight="1" x14ac:dyDescent="0.2">
      <c r="B179" s="138"/>
      <c r="C179" s="139" t="s">
        <v>7</v>
      </c>
      <c r="D179" s="139" t="s">
        <v>131</v>
      </c>
      <c r="E179" s="140" t="s">
        <v>228</v>
      </c>
      <c r="F179" s="141" t="s">
        <v>229</v>
      </c>
      <c r="G179" s="142" t="s">
        <v>134</v>
      </c>
      <c r="H179" s="143">
        <v>10.250999999999999</v>
      </c>
      <c r="I179" s="144"/>
      <c r="J179" s="145">
        <f>ROUND(I179*H179,2)</f>
        <v>0</v>
      </c>
      <c r="K179" s="146"/>
      <c r="L179" s="31"/>
      <c r="M179" s="147" t="s">
        <v>1</v>
      </c>
      <c r="N179" s="148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0.55700000000000005</v>
      </c>
      <c r="T179" s="150">
        <f>S179*H179</f>
        <v>5.7098070000000005</v>
      </c>
      <c r="AR179" s="151" t="s">
        <v>135</v>
      </c>
      <c r="AT179" s="151" t="s">
        <v>131</v>
      </c>
      <c r="AU179" s="151" t="s">
        <v>136</v>
      </c>
      <c r="AY179" s="16" t="s">
        <v>129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6" t="s">
        <v>136</v>
      </c>
      <c r="BK179" s="152">
        <f>ROUND(I179*H179,2)</f>
        <v>0</v>
      </c>
      <c r="BL179" s="16" t="s">
        <v>135</v>
      </c>
      <c r="BM179" s="151" t="s">
        <v>230</v>
      </c>
    </row>
    <row r="180" spans="2:65" s="12" customFormat="1" ht="11.25" x14ac:dyDescent="0.2">
      <c r="B180" s="153"/>
      <c r="D180" s="154" t="s">
        <v>138</v>
      </c>
      <c r="E180" s="155" t="s">
        <v>1</v>
      </c>
      <c r="F180" s="156" t="s">
        <v>231</v>
      </c>
      <c r="H180" s="157">
        <v>7.2</v>
      </c>
      <c r="I180" s="158"/>
      <c r="L180" s="153"/>
      <c r="M180" s="159"/>
      <c r="T180" s="160"/>
      <c r="AT180" s="155" t="s">
        <v>138</v>
      </c>
      <c r="AU180" s="155" t="s">
        <v>136</v>
      </c>
      <c r="AV180" s="12" t="s">
        <v>136</v>
      </c>
      <c r="AW180" s="12" t="s">
        <v>30</v>
      </c>
      <c r="AX180" s="12" t="s">
        <v>75</v>
      </c>
      <c r="AY180" s="155" t="s">
        <v>129</v>
      </c>
    </row>
    <row r="181" spans="2:65" s="12" customFormat="1" ht="11.25" x14ac:dyDescent="0.2">
      <c r="B181" s="153"/>
      <c r="D181" s="154" t="s">
        <v>138</v>
      </c>
      <c r="E181" s="155" t="s">
        <v>1</v>
      </c>
      <c r="F181" s="156" t="s">
        <v>232</v>
      </c>
      <c r="H181" s="157">
        <v>3.0510000000000002</v>
      </c>
      <c r="I181" s="158"/>
      <c r="L181" s="153"/>
      <c r="M181" s="159"/>
      <c r="T181" s="160"/>
      <c r="AT181" s="155" t="s">
        <v>138</v>
      </c>
      <c r="AU181" s="155" t="s">
        <v>136</v>
      </c>
      <c r="AV181" s="12" t="s">
        <v>136</v>
      </c>
      <c r="AW181" s="12" t="s">
        <v>30</v>
      </c>
      <c r="AX181" s="12" t="s">
        <v>75</v>
      </c>
      <c r="AY181" s="155" t="s">
        <v>129</v>
      </c>
    </row>
    <row r="182" spans="2:65" s="14" customFormat="1" ht="11.25" x14ac:dyDescent="0.2">
      <c r="B182" s="167"/>
      <c r="D182" s="154" t="s">
        <v>138</v>
      </c>
      <c r="E182" s="168" t="s">
        <v>1</v>
      </c>
      <c r="F182" s="169" t="s">
        <v>151</v>
      </c>
      <c r="H182" s="170">
        <v>10.251000000000001</v>
      </c>
      <c r="I182" s="171"/>
      <c r="L182" s="167"/>
      <c r="M182" s="172"/>
      <c r="T182" s="173"/>
      <c r="AT182" s="168" t="s">
        <v>138</v>
      </c>
      <c r="AU182" s="168" t="s">
        <v>136</v>
      </c>
      <c r="AV182" s="14" t="s">
        <v>135</v>
      </c>
      <c r="AW182" s="14" t="s">
        <v>30</v>
      </c>
      <c r="AX182" s="14" t="s">
        <v>83</v>
      </c>
      <c r="AY182" s="168" t="s">
        <v>129</v>
      </c>
    </row>
    <row r="183" spans="2:65" s="1" customFormat="1" ht="24.2" customHeight="1" x14ac:dyDescent="0.2">
      <c r="B183" s="138"/>
      <c r="C183" s="139" t="s">
        <v>233</v>
      </c>
      <c r="D183" s="139" t="s">
        <v>131</v>
      </c>
      <c r="E183" s="140" t="s">
        <v>234</v>
      </c>
      <c r="F183" s="141" t="s">
        <v>235</v>
      </c>
      <c r="G183" s="142" t="s">
        <v>236</v>
      </c>
      <c r="H183" s="143">
        <v>4</v>
      </c>
      <c r="I183" s="144"/>
      <c r="J183" s="145">
        <f>ROUND(I183*H183,2)</f>
        <v>0</v>
      </c>
      <c r="K183" s="146"/>
      <c r="L183" s="31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2.4E-2</v>
      </c>
      <c r="T183" s="150">
        <f>S183*H183</f>
        <v>9.6000000000000002E-2</v>
      </c>
      <c r="AR183" s="151" t="s">
        <v>135</v>
      </c>
      <c r="AT183" s="151" t="s">
        <v>131</v>
      </c>
      <c r="AU183" s="151" t="s">
        <v>136</v>
      </c>
      <c r="AY183" s="16" t="s">
        <v>129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6" t="s">
        <v>136</v>
      </c>
      <c r="BK183" s="152">
        <f>ROUND(I183*H183,2)</f>
        <v>0</v>
      </c>
      <c r="BL183" s="16" t="s">
        <v>135</v>
      </c>
      <c r="BM183" s="151" t="s">
        <v>237</v>
      </c>
    </row>
    <row r="184" spans="2:65" s="1" customFormat="1" ht="24.2" customHeight="1" x14ac:dyDescent="0.2">
      <c r="B184" s="138"/>
      <c r="C184" s="139" t="s">
        <v>238</v>
      </c>
      <c r="D184" s="139" t="s">
        <v>131</v>
      </c>
      <c r="E184" s="140" t="s">
        <v>239</v>
      </c>
      <c r="F184" s="141" t="s">
        <v>240</v>
      </c>
      <c r="G184" s="142" t="s">
        <v>236</v>
      </c>
      <c r="H184" s="143">
        <v>4</v>
      </c>
      <c r="I184" s="144"/>
      <c r="J184" s="145">
        <f>ROUND(I184*H184,2)</f>
        <v>0</v>
      </c>
      <c r="K184" s="146"/>
      <c r="L184" s="31"/>
      <c r="M184" s="147" t="s">
        <v>1</v>
      </c>
      <c r="N184" s="148" t="s">
        <v>41</v>
      </c>
      <c r="P184" s="149">
        <f>O184*H184</f>
        <v>0</v>
      </c>
      <c r="Q184" s="149">
        <v>0</v>
      </c>
      <c r="R184" s="149">
        <f>Q184*H184</f>
        <v>0</v>
      </c>
      <c r="S184" s="149">
        <v>1.4999999999999999E-2</v>
      </c>
      <c r="T184" s="150">
        <f>S184*H184</f>
        <v>0.06</v>
      </c>
      <c r="AR184" s="151" t="s">
        <v>135</v>
      </c>
      <c r="AT184" s="151" t="s">
        <v>131</v>
      </c>
      <c r="AU184" s="151" t="s">
        <v>136</v>
      </c>
      <c r="AY184" s="16" t="s">
        <v>129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6" t="s">
        <v>136</v>
      </c>
      <c r="BK184" s="152">
        <f>ROUND(I184*H184,2)</f>
        <v>0</v>
      </c>
      <c r="BL184" s="16" t="s">
        <v>135</v>
      </c>
      <c r="BM184" s="151" t="s">
        <v>241</v>
      </c>
    </row>
    <row r="185" spans="2:65" s="1" customFormat="1" ht="21.75" customHeight="1" x14ac:dyDescent="0.2">
      <c r="B185" s="138"/>
      <c r="C185" s="139" t="s">
        <v>242</v>
      </c>
      <c r="D185" s="139" t="s">
        <v>131</v>
      </c>
      <c r="E185" s="140" t="s">
        <v>243</v>
      </c>
      <c r="F185" s="141" t="s">
        <v>244</v>
      </c>
      <c r="G185" s="142" t="s">
        <v>142</v>
      </c>
      <c r="H185" s="143">
        <v>11.28</v>
      </c>
      <c r="I185" s="144"/>
      <c r="J185" s="145">
        <f>ROUND(I185*H185,2)</f>
        <v>0</v>
      </c>
      <c r="K185" s="146"/>
      <c r="L185" s="31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5.0000000000000001E-3</v>
      </c>
      <c r="T185" s="150">
        <f>S185*H185</f>
        <v>5.6399999999999999E-2</v>
      </c>
      <c r="AR185" s="151" t="s">
        <v>135</v>
      </c>
      <c r="AT185" s="151" t="s">
        <v>131</v>
      </c>
      <c r="AU185" s="151" t="s">
        <v>136</v>
      </c>
      <c r="AY185" s="16" t="s">
        <v>129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6" t="s">
        <v>136</v>
      </c>
      <c r="BK185" s="152">
        <f>ROUND(I185*H185,2)</f>
        <v>0</v>
      </c>
      <c r="BL185" s="16" t="s">
        <v>135</v>
      </c>
      <c r="BM185" s="151" t="s">
        <v>245</v>
      </c>
    </row>
    <row r="186" spans="2:65" s="12" customFormat="1" ht="11.25" x14ac:dyDescent="0.2">
      <c r="B186" s="153"/>
      <c r="D186" s="154" t="s">
        <v>138</v>
      </c>
      <c r="E186" s="155" t="s">
        <v>1</v>
      </c>
      <c r="F186" s="156" t="s">
        <v>246</v>
      </c>
      <c r="H186" s="157">
        <v>11.28</v>
      </c>
      <c r="I186" s="158"/>
      <c r="L186" s="153"/>
      <c r="M186" s="159"/>
      <c r="T186" s="160"/>
      <c r="AT186" s="155" t="s">
        <v>138</v>
      </c>
      <c r="AU186" s="155" t="s">
        <v>136</v>
      </c>
      <c r="AV186" s="12" t="s">
        <v>136</v>
      </c>
      <c r="AW186" s="12" t="s">
        <v>30</v>
      </c>
      <c r="AX186" s="12" t="s">
        <v>83</v>
      </c>
      <c r="AY186" s="155" t="s">
        <v>129</v>
      </c>
    </row>
    <row r="187" spans="2:65" s="1" customFormat="1" ht="24.2" customHeight="1" x14ac:dyDescent="0.2">
      <c r="B187" s="138"/>
      <c r="C187" s="139" t="s">
        <v>247</v>
      </c>
      <c r="D187" s="139" t="s">
        <v>131</v>
      </c>
      <c r="E187" s="140" t="s">
        <v>248</v>
      </c>
      <c r="F187" s="141" t="s">
        <v>249</v>
      </c>
      <c r="G187" s="142" t="s">
        <v>236</v>
      </c>
      <c r="H187" s="143">
        <v>3</v>
      </c>
      <c r="I187" s="144"/>
      <c r="J187" s="145">
        <f>ROUND(I187*H187,2)</f>
        <v>0</v>
      </c>
      <c r="K187" s="146"/>
      <c r="L187" s="31"/>
      <c r="M187" s="147" t="s">
        <v>1</v>
      </c>
      <c r="N187" s="148" t="s">
        <v>41</v>
      </c>
      <c r="P187" s="149">
        <f>O187*H187</f>
        <v>0</v>
      </c>
      <c r="Q187" s="149">
        <v>0</v>
      </c>
      <c r="R187" s="149">
        <f>Q187*H187</f>
        <v>0</v>
      </c>
      <c r="S187" s="149">
        <v>0.03</v>
      </c>
      <c r="T187" s="150">
        <f>S187*H187</f>
        <v>0.09</v>
      </c>
      <c r="AR187" s="151" t="s">
        <v>135</v>
      </c>
      <c r="AT187" s="151" t="s">
        <v>131</v>
      </c>
      <c r="AU187" s="151" t="s">
        <v>136</v>
      </c>
      <c r="AY187" s="16" t="s">
        <v>129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6" t="s">
        <v>136</v>
      </c>
      <c r="BK187" s="152">
        <f>ROUND(I187*H187,2)</f>
        <v>0</v>
      </c>
      <c r="BL187" s="16" t="s">
        <v>135</v>
      </c>
      <c r="BM187" s="151" t="s">
        <v>250</v>
      </c>
    </row>
    <row r="188" spans="2:65" s="1" customFormat="1" ht="24.2" customHeight="1" x14ac:dyDescent="0.2">
      <c r="B188" s="138"/>
      <c r="C188" s="139" t="s">
        <v>251</v>
      </c>
      <c r="D188" s="139" t="s">
        <v>131</v>
      </c>
      <c r="E188" s="140" t="s">
        <v>252</v>
      </c>
      <c r="F188" s="141" t="s">
        <v>253</v>
      </c>
      <c r="G188" s="142" t="s">
        <v>134</v>
      </c>
      <c r="H188" s="143">
        <v>12.1</v>
      </c>
      <c r="I188" s="144"/>
      <c r="J188" s="145">
        <f>ROUND(I188*H188,2)</f>
        <v>0</v>
      </c>
      <c r="K188" s="146"/>
      <c r="L188" s="31"/>
      <c r="M188" s="147" t="s">
        <v>1</v>
      </c>
      <c r="N188" s="148" t="s">
        <v>41</v>
      </c>
      <c r="P188" s="149">
        <f>O188*H188</f>
        <v>0</v>
      </c>
      <c r="Q188" s="149">
        <v>0</v>
      </c>
      <c r="R188" s="149">
        <f>Q188*H188</f>
        <v>0</v>
      </c>
      <c r="S188" s="149">
        <v>7.5999999999999998E-2</v>
      </c>
      <c r="T188" s="150">
        <f>S188*H188</f>
        <v>0.91959999999999997</v>
      </c>
      <c r="AR188" s="151" t="s">
        <v>135</v>
      </c>
      <c r="AT188" s="151" t="s">
        <v>131</v>
      </c>
      <c r="AU188" s="151" t="s">
        <v>136</v>
      </c>
      <c r="AY188" s="16" t="s">
        <v>129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6" t="s">
        <v>136</v>
      </c>
      <c r="BK188" s="152">
        <f>ROUND(I188*H188,2)</f>
        <v>0</v>
      </c>
      <c r="BL188" s="16" t="s">
        <v>135</v>
      </c>
      <c r="BM188" s="151" t="s">
        <v>254</v>
      </c>
    </row>
    <row r="189" spans="2:65" s="12" customFormat="1" ht="11.25" x14ac:dyDescent="0.2">
      <c r="B189" s="153"/>
      <c r="D189" s="154" t="s">
        <v>138</v>
      </c>
      <c r="E189" s="155" t="s">
        <v>1</v>
      </c>
      <c r="F189" s="156" t="s">
        <v>255</v>
      </c>
      <c r="H189" s="157">
        <v>12.1</v>
      </c>
      <c r="I189" s="158"/>
      <c r="L189" s="153"/>
      <c r="M189" s="159"/>
      <c r="T189" s="160"/>
      <c r="AT189" s="155" t="s">
        <v>138</v>
      </c>
      <c r="AU189" s="155" t="s">
        <v>136</v>
      </c>
      <c r="AV189" s="12" t="s">
        <v>136</v>
      </c>
      <c r="AW189" s="12" t="s">
        <v>30</v>
      </c>
      <c r="AX189" s="12" t="s">
        <v>83</v>
      </c>
      <c r="AY189" s="155" t="s">
        <v>129</v>
      </c>
    </row>
    <row r="190" spans="2:65" s="1" customFormat="1" ht="24.2" customHeight="1" x14ac:dyDescent="0.2">
      <c r="B190" s="138"/>
      <c r="C190" s="139" t="s">
        <v>256</v>
      </c>
      <c r="D190" s="139" t="s">
        <v>131</v>
      </c>
      <c r="E190" s="140" t="s">
        <v>257</v>
      </c>
      <c r="F190" s="141" t="s">
        <v>258</v>
      </c>
      <c r="G190" s="142" t="s">
        <v>158</v>
      </c>
      <c r="H190" s="143">
        <v>0.12</v>
      </c>
      <c r="I190" s="144"/>
      <c r="J190" s="145">
        <f>ROUND(I190*H190,2)</f>
        <v>0</v>
      </c>
      <c r="K190" s="146"/>
      <c r="L190" s="31"/>
      <c r="M190" s="147" t="s">
        <v>1</v>
      </c>
      <c r="N190" s="148" t="s">
        <v>41</v>
      </c>
      <c r="P190" s="149">
        <f>O190*H190</f>
        <v>0</v>
      </c>
      <c r="Q190" s="149">
        <v>0</v>
      </c>
      <c r="R190" s="149">
        <f>Q190*H190</f>
        <v>0</v>
      </c>
      <c r="S190" s="149">
        <v>1.875</v>
      </c>
      <c r="T190" s="150">
        <f>S190*H190</f>
        <v>0.22499999999999998</v>
      </c>
      <c r="AR190" s="151" t="s">
        <v>135</v>
      </c>
      <c r="AT190" s="151" t="s">
        <v>131</v>
      </c>
      <c r="AU190" s="151" t="s">
        <v>136</v>
      </c>
      <c r="AY190" s="16" t="s">
        <v>129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6" t="s">
        <v>136</v>
      </c>
      <c r="BK190" s="152">
        <f>ROUND(I190*H190,2)</f>
        <v>0</v>
      </c>
      <c r="BL190" s="16" t="s">
        <v>135</v>
      </c>
      <c r="BM190" s="151" t="s">
        <v>259</v>
      </c>
    </row>
    <row r="191" spans="2:65" s="12" customFormat="1" ht="11.25" x14ac:dyDescent="0.2">
      <c r="B191" s="153"/>
      <c r="D191" s="154" t="s">
        <v>138</v>
      </c>
      <c r="E191" s="155" t="s">
        <v>1</v>
      </c>
      <c r="F191" s="156" t="s">
        <v>260</v>
      </c>
      <c r="H191" s="157">
        <v>0.12</v>
      </c>
      <c r="I191" s="158"/>
      <c r="L191" s="153"/>
      <c r="M191" s="159"/>
      <c r="T191" s="160"/>
      <c r="AT191" s="155" t="s">
        <v>138</v>
      </c>
      <c r="AU191" s="155" t="s">
        <v>136</v>
      </c>
      <c r="AV191" s="12" t="s">
        <v>136</v>
      </c>
      <c r="AW191" s="12" t="s">
        <v>30</v>
      </c>
      <c r="AX191" s="12" t="s">
        <v>83</v>
      </c>
      <c r="AY191" s="155" t="s">
        <v>129</v>
      </c>
    </row>
    <row r="192" spans="2:65" s="1" customFormat="1" ht="24.2" customHeight="1" x14ac:dyDescent="0.2">
      <c r="B192" s="138"/>
      <c r="C192" s="139" t="s">
        <v>261</v>
      </c>
      <c r="D192" s="139" t="s">
        <v>131</v>
      </c>
      <c r="E192" s="140" t="s">
        <v>262</v>
      </c>
      <c r="F192" s="141" t="s">
        <v>263</v>
      </c>
      <c r="G192" s="142" t="s">
        <v>236</v>
      </c>
      <c r="H192" s="143">
        <v>2</v>
      </c>
      <c r="I192" s="144"/>
      <c r="J192" s="145">
        <f>ROUND(I192*H192,2)</f>
        <v>0</v>
      </c>
      <c r="K192" s="146"/>
      <c r="L192" s="31"/>
      <c r="M192" s="147" t="s">
        <v>1</v>
      </c>
      <c r="N192" s="148" t="s">
        <v>41</v>
      </c>
      <c r="P192" s="149">
        <f>O192*H192</f>
        <v>0</v>
      </c>
      <c r="Q192" s="149">
        <v>0</v>
      </c>
      <c r="R192" s="149">
        <f>Q192*H192</f>
        <v>0</v>
      </c>
      <c r="S192" s="149">
        <v>4.3999999999999997E-2</v>
      </c>
      <c r="T192" s="150">
        <f>S192*H192</f>
        <v>8.7999999999999995E-2</v>
      </c>
      <c r="AR192" s="151" t="s">
        <v>211</v>
      </c>
      <c r="AT192" s="151" t="s">
        <v>131</v>
      </c>
      <c r="AU192" s="151" t="s">
        <v>136</v>
      </c>
      <c r="AY192" s="16" t="s">
        <v>129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6" t="s">
        <v>136</v>
      </c>
      <c r="BK192" s="152">
        <f>ROUND(I192*H192,2)</f>
        <v>0</v>
      </c>
      <c r="BL192" s="16" t="s">
        <v>211</v>
      </c>
      <c r="BM192" s="151" t="s">
        <v>264</v>
      </c>
    </row>
    <row r="193" spans="2:65" s="12" customFormat="1" ht="11.25" x14ac:dyDescent="0.2">
      <c r="B193" s="153"/>
      <c r="D193" s="154" t="s">
        <v>138</v>
      </c>
      <c r="E193" s="155" t="s">
        <v>1</v>
      </c>
      <c r="F193" s="156" t="s">
        <v>83</v>
      </c>
      <c r="H193" s="157">
        <v>1</v>
      </c>
      <c r="I193" s="158"/>
      <c r="L193" s="153"/>
      <c r="M193" s="159"/>
      <c r="T193" s="160"/>
      <c r="AT193" s="155" t="s">
        <v>138</v>
      </c>
      <c r="AU193" s="155" t="s">
        <v>136</v>
      </c>
      <c r="AV193" s="12" t="s">
        <v>136</v>
      </c>
      <c r="AW193" s="12" t="s">
        <v>30</v>
      </c>
      <c r="AX193" s="12" t="s">
        <v>75</v>
      </c>
      <c r="AY193" s="155" t="s">
        <v>129</v>
      </c>
    </row>
    <row r="194" spans="2:65" s="12" customFormat="1" ht="11.25" x14ac:dyDescent="0.2">
      <c r="B194" s="153"/>
      <c r="D194" s="154" t="s">
        <v>138</v>
      </c>
      <c r="E194" s="155" t="s">
        <v>1</v>
      </c>
      <c r="F194" s="156" t="s">
        <v>265</v>
      </c>
      <c r="H194" s="157">
        <v>1</v>
      </c>
      <c r="I194" s="158"/>
      <c r="L194" s="153"/>
      <c r="M194" s="159"/>
      <c r="T194" s="160"/>
      <c r="AT194" s="155" t="s">
        <v>138</v>
      </c>
      <c r="AU194" s="155" t="s">
        <v>136</v>
      </c>
      <c r="AV194" s="12" t="s">
        <v>136</v>
      </c>
      <c r="AW194" s="12" t="s">
        <v>30</v>
      </c>
      <c r="AX194" s="12" t="s">
        <v>75</v>
      </c>
      <c r="AY194" s="155" t="s">
        <v>129</v>
      </c>
    </row>
    <row r="195" spans="2:65" s="14" customFormat="1" ht="11.25" x14ac:dyDescent="0.2">
      <c r="B195" s="167"/>
      <c r="D195" s="154" t="s">
        <v>138</v>
      </c>
      <c r="E195" s="168" t="s">
        <v>1</v>
      </c>
      <c r="F195" s="169" t="s">
        <v>151</v>
      </c>
      <c r="H195" s="170">
        <v>2</v>
      </c>
      <c r="I195" s="171"/>
      <c r="L195" s="167"/>
      <c r="M195" s="172"/>
      <c r="T195" s="173"/>
      <c r="AT195" s="168" t="s">
        <v>138</v>
      </c>
      <c r="AU195" s="168" t="s">
        <v>136</v>
      </c>
      <c r="AV195" s="14" t="s">
        <v>135</v>
      </c>
      <c r="AW195" s="14" t="s">
        <v>30</v>
      </c>
      <c r="AX195" s="14" t="s">
        <v>83</v>
      </c>
      <c r="AY195" s="168" t="s">
        <v>129</v>
      </c>
    </row>
    <row r="196" spans="2:65" s="1" customFormat="1" ht="16.5" customHeight="1" x14ac:dyDescent="0.2">
      <c r="B196" s="138"/>
      <c r="C196" s="139" t="s">
        <v>266</v>
      </c>
      <c r="D196" s="139" t="s">
        <v>131</v>
      </c>
      <c r="E196" s="140" t="s">
        <v>267</v>
      </c>
      <c r="F196" s="141" t="s">
        <v>268</v>
      </c>
      <c r="G196" s="142" t="s">
        <v>236</v>
      </c>
      <c r="H196" s="143">
        <v>1</v>
      </c>
      <c r="I196" s="144"/>
      <c r="J196" s="145">
        <f>ROUND(I196*H196,2)</f>
        <v>0</v>
      </c>
      <c r="K196" s="146"/>
      <c r="L196" s="31"/>
      <c r="M196" s="147" t="s">
        <v>1</v>
      </c>
      <c r="N196" s="148" t="s">
        <v>41</v>
      </c>
      <c r="P196" s="149">
        <f>O196*H196</f>
        <v>0</v>
      </c>
      <c r="Q196" s="149">
        <v>0</v>
      </c>
      <c r="R196" s="149">
        <f>Q196*H196</f>
        <v>0</v>
      </c>
      <c r="S196" s="149">
        <v>4.3999999999999997E-2</v>
      </c>
      <c r="T196" s="150">
        <f>S196*H196</f>
        <v>4.3999999999999997E-2</v>
      </c>
      <c r="AR196" s="151" t="s">
        <v>211</v>
      </c>
      <c r="AT196" s="151" t="s">
        <v>131</v>
      </c>
      <c r="AU196" s="151" t="s">
        <v>136</v>
      </c>
      <c r="AY196" s="16" t="s">
        <v>129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6" t="s">
        <v>136</v>
      </c>
      <c r="BK196" s="152">
        <f>ROUND(I196*H196,2)</f>
        <v>0</v>
      </c>
      <c r="BL196" s="16" t="s">
        <v>211</v>
      </c>
      <c r="BM196" s="151" t="s">
        <v>269</v>
      </c>
    </row>
    <row r="197" spans="2:65" s="1" customFormat="1" ht="37.9" customHeight="1" x14ac:dyDescent="0.2">
      <c r="B197" s="138"/>
      <c r="C197" s="139" t="s">
        <v>270</v>
      </c>
      <c r="D197" s="139" t="s">
        <v>131</v>
      </c>
      <c r="E197" s="140" t="s">
        <v>271</v>
      </c>
      <c r="F197" s="141" t="s">
        <v>272</v>
      </c>
      <c r="G197" s="142" t="s">
        <v>134</v>
      </c>
      <c r="H197" s="143">
        <v>90.37</v>
      </c>
      <c r="I197" s="144"/>
      <c r="J197" s="145">
        <f>ROUND(I197*H197,2)</f>
        <v>0</v>
      </c>
      <c r="K197" s="146"/>
      <c r="L197" s="31"/>
      <c r="M197" s="147" t="s">
        <v>1</v>
      </c>
      <c r="N197" s="148" t="s">
        <v>41</v>
      </c>
      <c r="P197" s="149">
        <f>O197*H197</f>
        <v>0</v>
      </c>
      <c r="Q197" s="149">
        <v>0</v>
      </c>
      <c r="R197" s="149">
        <f>Q197*H197</f>
        <v>0</v>
      </c>
      <c r="S197" s="149">
        <v>6.8000000000000005E-2</v>
      </c>
      <c r="T197" s="150">
        <f>S197*H197</f>
        <v>6.1451600000000006</v>
      </c>
      <c r="AR197" s="151" t="s">
        <v>135</v>
      </c>
      <c r="AT197" s="151" t="s">
        <v>131</v>
      </c>
      <c r="AU197" s="151" t="s">
        <v>136</v>
      </c>
      <c r="AY197" s="16" t="s">
        <v>129</v>
      </c>
      <c r="BE197" s="152">
        <f>IF(N197="základná",J197,0)</f>
        <v>0</v>
      </c>
      <c r="BF197" s="152">
        <f>IF(N197="znížená",J197,0)</f>
        <v>0</v>
      </c>
      <c r="BG197" s="152">
        <f>IF(N197="zákl. prenesená",J197,0)</f>
        <v>0</v>
      </c>
      <c r="BH197" s="152">
        <f>IF(N197="zníž. prenesená",J197,0)</f>
        <v>0</v>
      </c>
      <c r="BI197" s="152">
        <f>IF(N197="nulová",J197,0)</f>
        <v>0</v>
      </c>
      <c r="BJ197" s="16" t="s">
        <v>136</v>
      </c>
      <c r="BK197" s="152">
        <f>ROUND(I197*H197,2)</f>
        <v>0</v>
      </c>
      <c r="BL197" s="16" t="s">
        <v>135</v>
      </c>
      <c r="BM197" s="151" t="s">
        <v>273</v>
      </c>
    </row>
    <row r="198" spans="2:65" s="12" customFormat="1" ht="11.25" x14ac:dyDescent="0.2">
      <c r="B198" s="153"/>
      <c r="D198" s="154" t="s">
        <v>138</v>
      </c>
      <c r="E198" s="155" t="s">
        <v>1</v>
      </c>
      <c r="F198" s="156" t="s">
        <v>193</v>
      </c>
      <c r="H198" s="157">
        <v>90.37</v>
      </c>
      <c r="I198" s="158"/>
      <c r="L198" s="153"/>
      <c r="M198" s="159"/>
      <c r="T198" s="160"/>
      <c r="AT198" s="155" t="s">
        <v>138</v>
      </c>
      <c r="AU198" s="155" t="s">
        <v>136</v>
      </c>
      <c r="AV198" s="12" t="s">
        <v>136</v>
      </c>
      <c r="AW198" s="12" t="s">
        <v>30</v>
      </c>
      <c r="AX198" s="12" t="s">
        <v>83</v>
      </c>
      <c r="AY198" s="155" t="s">
        <v>129</v>
      </c>
    </row>
    <row r="199" spans="2:65" s="1" customFormat="1" ht="21.75" customHeight="1" x14ac:dyDescent="0.2">
      <c r="B199" s="138"/>
      <c r="C199" s="139" t="s">
        <v>274</v>
      </c>
      <c r="D199" s="139" t="s">
        <v>131</v>
      </c>
      <c r="E199" s="140" t="s">
        <v>275</v>
      </c>
      <c r="F199" s="141" t="s">
        <v>276</v>
      </c>
      <c r="G199" s="142" t="s">
        <v>277</v>
      </c>
      <c r="H199" s="143">
        <v>41.537999999999997</v>
      </c>
      <c r="I199" s="144"/>
      <c r="J199" s="145">
        <f>ROUND(I199*H199,2)</f>
        <v>0</v>
      </c>
      <c r="K199" s="146"/>
      <c r="L199" s="31"/>
      <c r="M199" s="147" t="s">
        <v>1</v>
      </c>
      <c r="N199" s="148" t="s">
        <v>41</v>
      </c>
      <c r="P199" s="149">
        <f>O199*H199</f>
        <v>0</v>
      </c>
      <c r="Q199" s="149">
        <v>0</v>
      </c>
      <c r="R199" s="149">
        <f>Q199*H199</f>
        <v>0</v>
      </c>
      <c r="S199" s="149">
        <v>0</v>
      </c>
      <c r="T199" s="150">
        <f>S199*H199</f>
        <v>0</v>
      </c>
      <c r="AR199" s="151" t="s">
        <v>135</v>
      </c>
      <c r="AT199" s="151" t="s">
        <v>131</v>
      </c>
      <c r="AU199" s="151" t="s">
        <v>136</v>
      </c>
      <c r="AY199" s="16" t="s">
        <v>129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6" t="s">
        <v>136</v>
      </c>
      <c r="BK199" s="152">
        <f>ROUND(I199*H199,2)</f>
        <v>0</v>
      </c>
      <c r="BL199" s="16" t="s">
        <v>135</v>
      </c>
      <c r="BM199" s="151" t="s">
        <v>278</v>
      </c>
    </row>
    <row r="200" spans="2:65" s="12" customFormat="1" ht="11.25" x14ac:dyDescent="0.2">
      <c r="B200" s="153"/>
      <c r="D200" s="154" t="s">
        <v>138</v>
      </c>
      <c r="E200" s="155" t="s">
        <v>1</v>
      </c>
      <c r="F200" s="156" t="s">
        <v>279</v>
      </c>
      <c r="H200" s="157">
        <v>20.757000000000001</v>
      </c>
      <c r="I200" s="158"/>
      <c r="L200" s="153"/>
      <c r="M200" s="159"/>
      <c r="T200" s="160"/>
      <c r="AT200" s="155" t="s">
        <v>138</v>
      </c>
      <c r="AU200" s="155" t="s">
        <v>136</v>
      </c>
      <c r="AV200" s="12" t="s">
        <v>136</v>
      </c>
      <c r="AW200" s="12" t="s">
        <v>30</v>
      </c>
      <c r="AX200" s="12" t="s">
        <v>75</v>
      </c>
      <c r="AY200" s="155" t="s">
        <v>129</v>
      </c>
    </row>
    <row r="201" spans="2:65" s="12" customFormat="1" ht="11.25" x14ac:dyDescent="0.2">
      <c r="B201" s="153"/>
      <c r="D201" s="154" t="s">
        <v>138</v>
      </c>
      <c r="E201" s="155" t="s">
        <v>1</v>
      </c>
      <c r="F201" s="156" t="s">
        <v>280</v>
      </c>
      <c r="H201" s="157">
        <v>7.8680000000000003</v>
      </c>
      <c r="I201" s="158"/>
      <c r="L201" s="153"/>
      <c r="M201" s="159"/>
      <c r="T201" s="160"/>
      <c r="AT201" s="155" t="s">
        <v>138</v>
      </c>
      <c r="AU201" s="155" t="s">
        <v>136</v>
      </c>
      <c r="AV201" s="12" t="s">
        <v>136</v>
      </c>
      <c r="AW201" s="12" t="s">
        <v>30</v>
      </c>
      <c r="AX201" s="12" t="s">
        <v>75</v>
      </c>
      <c r="AY201" s="155" t="s">
        <v>129</v>
      </c>
    </row>
    <row r="202" spans="2:65" s="12" customFormat="1" ht="22.5" x14ac:dyDescent="0.2">
      <c r="B202" s="153"/>
      <c r="D202" s="154" t="s">
        <v>138</v>
      </c>
      <c r="E202" s="155" t="s">
        <v>1</v>
      </c>
      <c r="F202" s="156" t="s">
        <v>281</v>
      </c>
      <c r="H202" s="157">
        <v>9.1839999999999993</v>
      </c>
      <c r="I202" s="158"/>
      <c r="L202" s="153"/>
      <c r="M202" s="159"/>
      <c r="T202" s="160"/>
      <c r="AT202" s="155" t="s">
        <v>138</v>
      </c>
      <c r="AU202" s="155" t="s">
        <v>136</v>
      </c>
      <c r="AV202" s="12" t="s">
        <v>136</v>
      </c>
      <c r="AW202" s="12" t="s">
        <v>30</v>
      </c>
      <c r="AX202" s="12" t="s">
        <v>75</v>
      </c>
      <c r="AY202" s="155" t="s">
        <v>129</v>
      </c>
    </row>
    <row r="203" spans="2:65" s="12" customFormat="1" ht="22.5" x14ac:dyDescent="0.2">
      <c r="B203" s="153"/>
      <c r="D203" s="154" t="s">
        <v>138</v>
      </c>
      <c r="E203" s="155" t="s">
        <v>1</v>
      </c>
      <c r="F203" s="156" t="s">
        <v>282</v>
      </c>
      <c r="H203" s="157">
        <v>0.63200000000000001</v>
      </c>
      <c r="I203" s="158"/>
      <c r="L203" s="153"/>
      <c r="M203" s="159"/>
      <c r="T203" s="160"/>
      <c r="AT203" s="155" t="s">
        <v>138</v>
      </c>
      <c r="AU203" s="155" t="s">
        <v>136</v>
      </c>
      <c r="AV203" s="12" t="s">
        <v>136</v>
      </c>
      <c r="AW203" s="12" t="s">
        <v>30</v>
      </c>
      <c r="AX203" s="12" t="s">
        <v>75</v>
      </c>
      <c r="AY203" s="155" t="s">
        <v>129</v>
      </c>
    </row>
    <row r="204" spans="2:65" s="12" customFormat="1" ht="33.75" x14ac:dyDescent="0.2">
      <c r="B204" s="153"/>
      <c r="D204" s="154" t="s">
        <v>138</v>
      </c>
      <c r="E204" s="155" t="s">
        <v>1</v>
      </c>
      <c r="F204" s="156" t="s">
        <v>283</v>
      </c>
      <c r="H204" s="157">
        <v>1.417</v>
      </c>
      <c r="I204" s="158"/>
      <c r="L204" s="153"/>
      <c r="M204" s="159"/>
      <c r="T204" s="160"/>
      <c r="AT204" s="155" t="s">
        <v>138</v>
      </c>
      <c r="AU204" s="155" t="s">
        <v>136</v>
      </c>
      <c r="AV204" s="12" t="s">
        <v>136</v>
      </c>
      <c r="AW204" s="12" t="s">
        <v>30</v>
      </c>
      <c r="AX204" s="12" t="s">
        <v>75</v>
      </c>
      <c r="AY204" s="155" t="s">
        <v>129</v>
      </c>
    </row>
    <row r="205" spans="2:65" s="12" customFormat="1" ht="11.25" x14ac:dyDescent="0.2">
      <c r="B205" s="153"/>
      <c r="D205" s="154" t="s">
        <v>138</v>
      </c>
      <c r="E205" s="155" t="s">
        <v>1</v>
      </c>
      <c r="F205" s="156" t="s">
        <v>284</v>
      </c>
      <c r="H205" s="157">
        <v>0.20899999999999999</v>
      </c>
      <c r="I205" s="158"/>
      <c r="L205" s="153"/>
      <c r="M205" s="159"/>
      <c r="T205" s="160"/>
      <c r="AT205" s="155" t="s">
        <v>138</v>
      </c>
      <c r="AU205" s="155" t="s">
        <v>136</v>
      </c>
      <c r="AV205" s="12" t="s">
        <v>136</v>
      </c>
      <c r="AW205" s="12" t="s">
        <v>30</v>
      </c>
      <c r="AX205" s="12" t="s">
        <v>75</v>
      </c>
      <c r="AY205" s="155" t="s">
        <v>129</v>
      </c>
    </row>
    <row r="206" spans="2:65" s="12" customFormat="1" ht="11.25" x14ac:dyDescent="0.2">
      <c r="B206" s="153"/>
      <c r="D206" s="154" t="s">
        <v>138</v>
      </c>
      <c r="E206" s="155" t="s">
        <v>1</v>
      </c>
      <c r="F206" s="156" t="s">
        <v>285</v>
      </c>
      <c r="H206" s="157">
        <v>0.56399999999999995</v>
      </c>
      <c r="I206" s="158"/>
      <c r="L206" s="153"/>
      <c r="M206" s="159"/>
      <c r="T206" s="160"/>
      <c r="AT206" s="155" t="s">
        <v>138</v>
      </c>
      <c r="AU206" s="155" t="s">
        <v>136</v>
      </c>
      <c r="AV206" s="12" t="s">
        <v>136</v>
      </c>
      <c r="AW206" s="12" t="s">
        <v>30</v>
      </c>
      <c r="AX206" s="12" t="s">
        <v>75</v>
      </c>
      <c r="AY206" s="155" t="s">
        <v>129</v>
      </c>
    </row>
    <row r="207" spans="2:65" s="12" customFormat="1" ht="11.25" x14ac:dyDescent="0.2">
      <c r="B207" s="153"/>
      <c r="D207" s="154" t="s">
        <v>138</v>
      </c>
      <c r="E207" s="155" t="s">
        <v>1</v>
      </c>
      <c r="F207" s="156" t="s">
        <v>286</v>
      </c>
      <c r="H207" s="157">
        <v>3.0000000000000001E-3</v>
      </c>
      <c r="I207" s="158"/>
      <c r="L207" s="153"/>
      <c r="M207" s="159"/>
      <c r="T207" s="160"/>
      <c r="AT207" s="155" t="s">
        <v>138</v>
      </c>
      <c r="AU207" s="155" t="s">
        <v>136</v>
      </c>
      <c r="AV207" s="12" t="s">
        <v>136</v>
      </c>
      <c r="AW207" s="12" t="s">
        <v>30</v>
      </c>
      <c r="AX207" s="12" t="s">
        <v>75</v>
      </c>
      <c r="AY207" s="155" t="s">
        <v>129</v>
      </c>
    </row>
    <row r="208" spans="2:65" s="12" customFormat="1" ht="11.25" x14ac:dyDescent="0.2">
      <c r="B208" s="153"/>
      <c r="D208" s="154" t="s">
        <v>138</v>
      </c>
      <c r="E208" s="155" t="s">
        <v>1</v>
      </c>
      <c r="F208" s="156" t="s">
        <v>287</v>
      </c>
      <c r="H208" s="157">
        <v>0.90400000000000003</v>
      </c>
      <c r="I208" s="158"/>
      <c r="L208" s="153"/>
      <c r="M208" s="159"/>
      <c r="T208" s="160"/>
      <c r="AT208" s="155" t="s">
        <v>138</v>
      </c>
      <c r="AU208" s="155" t="s">
        <v>136</v>
      </c>
      <c r="AV208" s="12" t="s">
        <v>136</v>
      </c>
      <c r="AW208" s="12" t="s">
        <v>30</v>
      </c>
      <c r="AX208" s="12" t="s">
        <v>75</v>
      </c>
      <c r="AY208" s="155" t="s">
        <v>129</v>
      </c>
    </row>
    <row r="209" spans="2:65" s="14" customFormat="1" ht="11.25" x14ac:dyDescent="0.2">
      <c r="B209" s="167"/>
      <c r="D209" s="154" t="s">
        <v>138</v>
      </c>
      <c r="E209" s="168" t="s">
        <v>1</v>
      </c>
      <c r="F209" s="169" t="s">
        <v>151</v>
      </c>
      <c r="H209" s="170">
        <v>41.538000000000004</v>
      </c>
      <c r="I209" s="171"/>
      <c r="L209" s="167"/>
      <c r="M209" s="172"/>
      <c r="T209" s="173"/>
      <c r="AT209" s="168" t="s">
        <v>138</v>
      </c>
      <c r="AU209" s="168" t="s">
        <v>136</v>
      </c>
      <c r="AV209" s="14" t="s">
        <v>135</v>
      </c>
      <c r="AW209" s="14" t="s">
        <v>30</v>
      </c>
      <c r="AX209" s="14" t="s">
        <v>83</v>
      </c>
      <c r="AY209" s="168" t="s">
        <v>129</v>
      </c>
    </row>
    <row r="210" spans="2:65" s="1" customFormat="1" ht="24.2" customHeight="1" x14ac:dyDescent="0.2">
      <c r="B210" s="138"/>
      <c r="C210" s="139" t="s">
        <v>288</v>
      </c>
      <c r="D210" s="139" t="s">
        <v>131</v>
      </c>
      <c r="E210" s="140" t="s">
        <v>289</v>
      </c>
      <c r="F210" s="141" t="s">
        <v>290</v>
      </c>
      <c r="G210" s="142" t="s">
        <v>277</v>
      </c>
      <c r="H210" s="143">
        <v>789.22199999999998</v>
      </c>
      <c r="I210" s="144"/>
      <c r="J210" s="145">
        <f>ROUND(I210*H210,2)</f>
        <v>0</v>
      </c>
      <c r="K210" s="146"/>
      <c r="L210" s="31"/>
      <c r="M210" s="147" t="s">
        <v>1</v>
      </c>
      <c r="N210" s="148" t="s">
        <v>41</v>
      </c>
      <c r="P210" s="149">
        <f>O210*H210</f>
        <v>0</v>
      </c>
      <c r="Q210" s="149">
        <v>0</v>
      </c>
      <c r="R210" s="149">
        <f>Q210*H210</f>
        <v>0</v>
      </c>
      <c r="S210" s="149">
        <v>0</v>
      </c>
      <c r="T210" s="150">
        <f>S210*H210</f>
        <v>0</v>
      </c>
      <c r="AR210" s="151" t="s">
        <v>135</v>
      </c>
      <c r="AT210" s="151" t="s">
        <v>131</v>
      </c>
      <c r="AU210" s="151" t="s">
        <v>136</v>
      </c>
      <c r="AY210" s="16" t="s">
        <v>129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6" t="s">
        <v>136</v>
      </c>
      <c r="BK210" s="152">
        <f>ROUND(I210*H210,2)</f>
        <v>0</v>
      </c>
      <c r="BL210" s="16" t="s">
        <v>135</v>
      </c>
      <c r="BM210" s="151" t="s">
        <v>291</v>
      </c>
    </row>
    <row r="211" spans="2:65" s="12" customFormat="1" ht="22.5" x14ac:dyDescent="0.2">
      <c r="B211" s="153"/>
      <c r="D211" s="154" t="s">
        <v>138</v>
      </c>
      <c r="E211" s="155" t="s">
        <v>1</v>
      </c>
      <c r="F211" s="156" t="s">
        <v>292</v>
      </c>
      <c r="H211" s="157">
        <v>789.22199999999998</v>
      </c>
      <c r="I211" s="158"/>
      <c r="L211" s="153"/>
      <c r="M211" s="159"/>
      <c r="T211" s="160"/>
      <c r="AT211" s="155" t="s">
        <v>138</v>
      </c>
      <c r="AU211" s="155" t="s">
        <v>136</v>
      </c>
      <c r="AV211" s="12" t="s">
        <v>136</v>
      </c>
      <c r="AW211" s="12" t="s">
        <v>30</v>
      </c>
      <c r="AX211" s="12" t="s">
        <v>83</v>
      </c>
      <c r="AY211" s="155" t="s">
        <v>129</v>
      </c>
    </row>
    <row r="212" spans="2:65" s="1" customFormat="1" ht="24.2" customHeight="1" x14ac:dyDescent="0.2">
      <c r="B212" s="138"/>
      <c r="C212" s="139" t="s">
        <v>293</v>
      </c>
      <c r="D212" s="139" t="s">
        <v>131</v>
      </c>
      <c r="E212" s="140" t="s">
        <v>294</v>
      </c>
      <c r="F212" s="141" t="s">
        <v>295</v>
      </c>
      <c r="G212" s="142" t="s">
        <v>277</v>
      </c>
      <c r="H212" s="143">
        <v>41.540999999999997</v>
      </c>
      <c r="I212" s="144"/>
      <c r="J212" s="145">
        <f>ROUND(I212*H212,2)</f>
        <v>0</v>
      </c>
      <c r="K212" s="146"/>
      <c r="L212" s="31"/>
      <c r="M212" s="147" t="s">
        <v>1</v>
      </c>
      <c r="N212" s="148" t="s">
        <v>41</v>
      </c>
      <c r="P212" s="149">
        <f>O212*H212</f>
        <v>0</v>
      </c>
      <c r="Q212" s="149">
        <v>0</v>
      </c>
      <c r="R212" s="149">
        <f>Q212*H212</f>
        <v>0</v>
      </c>
      <c r="S212" s="149">
        <v>0</v>
      </c>
      <c r="T212" s="150">
        <f>S212*H212</f>
        <v>0</v>
      </c>
      <c r="AR212" s="151" t="s">
        <v>135</v>
      </c>
      <c r="AT212" s="151" t="s">
        <v>131</v>
      </c>
      <c r="AU212" s="151" t="s">
        <v>136</v>
      </c>
      <c r="AY212" s="16" t="s">
        <v>129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6" t="s">
        <v>136</v>
      </c>
      <c r="BK212" s="152">
        <f>ROUND(I212*H212,2)</f>
        <v>0</v>
      </c>
      <c r="BL212" s="16" t="s">
        <v>135</v>
      </c>
      <c r="BM212" s="151" t="s">
        <v>296</v>
      </c>
    </row>
    <row r="213" spans="2:65" s="1" customFormat="1" ht="24.2" customHeight="1" x14ac:dyDescent="0.2">
      <c r="B213" s="138"/>
      <c r="C213" s="139" t="s">
        <v>297</v>
      </c>
      <c r="D213" s="139" t="s">
        <v>131</v>
      </c>
      <c r="E213" s="140" t="s">
        <v>298</v>
      </c>
      <c r="F213" s="141" t="s">
        <v>299</v>
      </c>
      <c r="G213" s="142" t="s">
        <v>277</v>
      </c>
      <c r="H213" s="143">
        <v>41.540999999999997</v>
      </c>
      <c r="I213" s="144"/>
      <c r="J213" s="145">
        <f>ROUND(I213*H213,2)</f>
        <v>0</v>
      </c>
      <c r="K213" s="146"/>
      <c r="L213" s="31"/>
      <c r="M213" s="147" t="s">
        <v>1</v>
      </c>
      <c r="N213" s="148" t="s">
        <v>41</v>
      </c>
      <c r="P213" s="149">
        <f>O213*H213</f>
        <v>0</v>
      </c>
      <c r="Q213" s="149">
        <v>0</v>
      </c>
      <c r="R213" s="149">
        <f>Q213*H213</f>
        <v>0</v>
      </c>
      <c r="S213" s="149">
        <v>0</v>
      </c>
      <c r="T213" s="150">
        <f>S213*H213</f>
        <v>0</v>
      </c>
      <c r="AR213" s="151" t="s">
        <v>135</v>
      </c>
      <c r="AT213" s="151" t="s">
        <v>131</v>
      </c>
      <c r="AU213" s="151" t="s">
        <v>136</v>
      </c>
      <c r="AY213" s="16" t="s">
        <v>129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6" t="s">
        <v>136</v>
      </c>
      <c r="BK213" s="152">
        <f>ROUND(I213*H213,2)</f>
        <v>0</v>
      </c>
      <c r="BL213" s="16" t="s">
        <v>135</v>
      </c>
      <c r="BM213" s="151" t="s">
        <v>300</v>
      </c>
    </row>
    <row r="214" spans="2:65" s="1" customFormat="1" ht="24.2" customHeight="1" x14ac:dyDescent="0.2">
      <c r="B214" s="138"/>
      <c r="C214" s="139" t="s">
        <v>301</v>
      </c>
      <c r="D214" s="139" t="s">
        <v>131</v>
      </c>
      <c r="E214" s="140" t="s">
        <v>302</v>
      </c>
      <c r="F214" s="141" t="s">
        <v>303</v>
      </c>
      <c r="G214" s="142" t="s">
        <v>277</v>
      </c>
      <c r="H214" s="143">
        <v>37.808999999999997</v>
      </c>
      <c r="I214" s="144"/>
      <c r="J214" s="145">
        <f>ROUND(I214*H214,2)</f>
        <v>0</v>
      </c>
      <c r="K214" s="146"/>
      <c r="L214" s="31"/>
      <c r="M214" s="147" t="s">
        <v>1</v>
      </c>
      <c r="N214" s="148" t="s">
        <v>41</v>
      </c>
      <c r="P214" s="149">
        <f>O214*H214</f>
        <v>0</v>
      </c>
      <c r="Q214" s="149">
        <v>0</v>
      </c>
      <c r="R214" s="149">
        <f>Q214*H214</f>
        <v>0</v>
      </c>
      <c r="S214" s="149">
        <v>0</v>
      </c>
      <c r="T214" s="150">
        <f>S214*H214</f>
        <v>0</v>
      </c>
      <c r="AR214" s="151" t="s">
        <v>135</v>
      </c>
      <c r="AT214" s="151" t="s">
        <v>131</v>
      </c>
      <c r="AU214" s="151" t="s">
        <v>136</v>
      </c>
      <c r="AY214" s="16" t="s">
        <v>129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6" t="s">
        <v>136</v>
      </c>
      <c r="BK214" s="152">
        <f>ROUND(I214*H214,2)</f>
        <v>0</v>
      </c>
      <c r="BL214" s="16" t="s">
        <v>135</v>
      </c>
      <c r="BM214" s="151" t="s">
        <v>304</v>
      </c>
    </row>
    <row r="215" spans="2:65" s="12" customFormat="1" ht="11.25" x14ac:dyDescent="0.2">
      <c r="B215" s="153"/>
      <c r="D215" s="154" t="s">
        <v>138</v>
      </c>
      <c r="E215" s="155" t="s">
        <v>1</v>
      </c>
      <c r="F215" s="156" t="s">
        <v>279</v>
      </c>
      <c r="H215" s="157">
        <v>20.757000000000001</v>
      </c>
      <c r="I215" s="158"/>
      <c r="L215" s="153"/>
      <c r="M215" s="159"/>
      <c r="T215" s="160"/>
      <c r="AT215" s="155" t="s">
        <v>138</v>
      </c>
      <c r="AU215" s="155" t="s">
        <v>136</v>
      </c>
      <c r="AV215" s="12" t="s">
        <v>136</v>
      </c>
      <c r="AW215" s="12" t="s">
        <v>30</v>
      </c>
      <c r="AX215" s="12" t="s">
        <v>75</v>
      </c>
      <c r="AY215" s="155" t="s">
        <v>129</v>
      </c>
    </row>
    <row r="216" spans="2:65" s="12" customFormat="1" ht="11.25" x14ac:dyDescent="0.2">
      <c r="B216" s="153"/>
      <c r="D216" s="154" t="s">
        <v>138</v>
      </c>
      <c r="E216" s="155" t="s">
        <v>1</v>
      </c>
      <c r="F216" s="156" t="s">
        <v>280</v>
      </c>
      <c r="H216" s="157">
        <v>7.8680000000000003</v>
      </c>
      <c r="I216" s="158"/>
      <c r="L216" s="153"/>
      <c r="M216" s="159"/>
      <c r="T216" s="160"/>
      <c r="AT216" s="155" t="s">
        <v>138</v>
      </c>
      <c r="AU216" s="155" t="s">
        <v>136</v>
      </c>
      <c r="AV216" s="12" t="s">
        <v>136</v>
      </c>
      <c r="AW216" s="12" t="s">
        <v>30</v>
      </c>
      <c r="AX216" s="12" t="s">
        <v>75</v>
      </c>
      <c r="AY216" s="155" t="s">
        <v>129</v>
      </c>
    </row>
    <row r="217" spans="2:65" s="12" customFormat="1" ht="22.5" x14ac:dyDescent="0.2">
      <c r="B217" s="153"/>
      <c r="D217" s="154" t="s">
        <v>138</v>
      </c>
      <c r="E217" s="155" t="s">
        <v>1</v>
      </c>
      <c r="F217" s="156" t="s">
        <v>281</v>
      </c>
      <c r="H217" s="157">
        <v>9.1839999999999993</v>
      </c>
      <c r="I217" s="158"/>
      <c r="L217" s="153"/>
      <c r="M217" s="159"/>
      <c r="T217" s="160"/>
      <c r="AT217" s="155" t="s">
        <v>138</v>
      </c>
      <c r="AU217" s="155" t="s">
        <v>136</v>
      </c>
      <c r="AV217" s="12" t="s">
        <v>136</v>
      </c>
      <c r="AW217" s="12" t="s">
        <v>30</v>
      </c>
      <c r="AX217" s="12" t="s">
        <v>75</v>
      </c>
      <c r="AY217" s="155" t="s">
        <v>129</v>
      </c>
    </row>
    <row r="218" spans="2:65" s="14" customFormat="1" ht="11.25" x14ac:dyDescent="0.2">
      <c r="B218" s="167"/>
      <c r="D218" s="154" t="s">
        <v>138</v>
      </c>
      <c r="E218" s="168" t="s">
        <v>1</v>
      </c>
      <c r="F218" s="169" t="s">
        <v>151</v>
      </c>
      <c r="H218" s="170">
        <v>37.808999999999997</v>
      </c>
      <c r="I218" s="171"/>
      <c r="L218" s="167"/>
      <c r="M218" s="172"/>
      <c r="T218" s="173"/>
      <c r="AT218" s="168" t="s">
        <v>138</v>
      </c>
      <c r="AU218" s="168" t="s">
        <v>136</v>
      </c>
      <c r="AV218" s="14" t="s">
        <v>135</v>
      </c>
      <c r="AW218" s="14" t="s">
        <v>30</v>
      </c>
      <c r="AX218" s="14" t="s">
        <v>83</v>
      </c>
      <c r="AY218" s="168" t="s">
        <v>129</v>
      </c>
    </row>
    <row r="219" spans="2:65" s="1" customFormat="1" ht="24.2" customHeight="1" x14ac:dyDescent="0.2">
      <c r="B219" s="138"/>
      <c r="C219" s="139" t="s">
        <v>305</v>
      </c>
      <c r="D219" s="139" t="s">
        <v>131</v>
      </c>
      <c r="E219" s="140" t="s">
        <v>306</v>
      </c>
      <c r="F219" s="141" t="s">
        <v>307</v>
      </c>
      <c r="G219" s="142" t="s">
        <v>277</v>
      </c>
      <c r="H219" s="143">
        <v>0.63500000000000001</v>
      </c>
      <c r="I219" s="144"/>
      <c r="J219" s="145">
        <f>ROUND(I219*H219,2)</f>
        <v>0</v>
      </c>
      <c r="K219" s="146"/>
      <c r="L219" s="31"/>
      <c r="M219" s="147" t="s">
        <v>1</v>
      </c>
      <c r="N219" s="148" t="s">
        <v>41</v>
      </c>
      <c r="P219" s="149">
        <f>O219*H219</f>
        <v>0</v>
      </c>
      <c r="Q219" s="149">
        <v>0</v>
      </c>
      <c r="R219" s="149">
        <f>Q219*H219</f>
        <v>0</v>
      </c>
      <c r="S219" s="149">
        <v>0</v>
      </c>
      <c r="T219" s="150">
        <f>S219*H219</f>
        <v>0</v>
      </c>
      <c r="AR219" s="151" t="s">
        <v>135</v>
      </c>
      <c r="AT219" s="151" t="s">
        <v>131</v>
      </c>
      <c r="AU219" s="151" t="s">
        <v>136</v>
      </c>
      <c r="AY219" s="16" t="s">
        <v>129</v>
      </c>
      <c r="BE219" s="152">
        <f>IF(N219="základná",J219,0)</f>
        <v>0</v>
      </c>
      <c r="BF219" s="152">
        <f>IF(N219="znížená",J219,0)</f>
        <v>0</v>
      </c>
      <c r="BG219" s="152">
        <f>IF(N219="zákl. prenesená",J219,0)</f>
        <v>0</v>
      </c>
      <c r="BH219" s="152">
        <f>IF(N219="zníž. prenesená",J219,0)</f>
        <v>0</v>
      </c>
      <c r="BI219" s="152">
        <f>IF(N219="nulová",J219,0)</f>
        <v>0</v>
      </c>
      <c r="BJ219" s="16" t="s">
        <v>136</v>
      </c>
      <c r="BK219" s="152">
        <f>ROUND(I219*H219,2)</f>
        <v>0</v>
      </c>
      <c r="BL219" s="16" t="s">
        <v>135</v>
      </c>
      <c r="BM219" s="151" t="s">
        <v>308</v>
      </c>
    </row>
    <row r="220" spans="2:65" s="12" customFormat="1" ht="22.5" x14ac:dyDescent="0.2">
      <c r="B220" s="153"/>
      <c r="D220" s="154" t="s">
        <v>138</v>
      </c>
      <c r="E220" s="155" t="s">
        <v>1</v>
      </c>
      <c r="F220" s="156" t="s">
        <v>282</v>
      </c>
      <c r="H220" s="157">
        <v>0.63200000000000001</v>
      </c>
      <c r="I220" s="158"/>
      <c r="L220" s="153"/>
      <c r="M220" s="159"/>
      <c r="T220" s="160"/>
      <c r="AT220" s="155" t="s">
        <v>138</v>
      </c>
      <c r="AU220" s="155" t="s">
        <v>136</v>
      </c>
      <c r="AV220" s="12" t="s">
        <v>136</v>
      </c>
      <c r="AW220" s="12" t="s">
        <v>30</v>
      </c>
      <c r="AX220" s="12" t="s">
        <v>75</v>
      </c>
      <c r="AY220" s="155" t="s">
        <v>129</v>
      </c>
    </row>
    <row r="221" spans="2:65" s="12" customFormat="1" ht="11.25" x14ac:dyDescent="0.2">
      <c r="B221" s="153"/>
      <c r="D221" s="154" t="s">
        <v>138</v>
      </c>
      <c r="E221" s="155" t="s">
        <v>1</v>
      </c>
      <c r="F221" s="156" t="s">
        <v>286</v>
      </c>
      <c r="H221" s="157">
        <v>3.0000000000000001E-3</v>
      </c>
      <c r="I221" s="158"/>
      <c r="L221" s="153"/>
      <c r="M221" s="159"/>
      <c r="T221" s="160"/>
      <c r="AT221" s="155" t="s">
        <v>138</v>
      </c>
      <c r="AU221" s="155" t="s">
        <v>136</v>
      </c>
      <c r="AV221" s="12" t="s">
        <v>136</v>
      </c>
      <c r="AW221" s="12" t="s">
        <v>30</v>
      </c>
      <c r="AX221" s="12" t="s">
        <v>75</v>
      </c>
      <c r="AY221" s="155" t="s">
        <v>129</v>
      </c>
    </row>
    <row r="222" spans="2:65" s="14" customFormat="1" ht="11.25" x14ac:dyDescent="0.2">
      <c r="B222" s="167"/>
      <c r="D222" s="154" t="s">
        <v>138</v>
      </c>
      <c r="E222" s="168" t="s">
        <v>1</v>
      </c>
      <c r="F222" s="169" t="s">
        <v>151</v>
      </c>
      <c r="H222" s="170">
        <v>0.63500000000000001</v>
      </c>
      <c r="I222" s="171"/>
      <c r="L222" s="167"/>
      <c r="M222" s="172"/>
      <c r="T222" s="173"/>
      <c r="AT222" s="168" t="s">
        <v>138</v>
      </c>
      <c r="AU222" s="168" t="s">
        <v>136</v>
      </c>
      <c r="AV222" s="14" t="s">
        <v>135</v>
      </c>
      <c r="AW222" s="14" t="s">
        <v>30</v>
      </c>
      <c r="AX222" s="14" t="s">
        <v>83</v>
      </c>
      <c r="AY222" s="168" t="s">
        <v>129</v>
      </c>
    </row>
    <row r="223" spans="2:65" s="1" customFormat="1" ht="24.2" customHeight="1" x14ac:dyDescent="0.2">
      <c r="B223" s="138"/>
      <c r="C223" s="139" t="s">
        <v>309</v>
      </c>
      <c r="D223" s="139" t="s">
        <v>131</v>
      </c>
      <c r="E223" s="140" t="s">
        <v>310</v>
      </c>
      <c r="F223" s="141" t="s">
        <v>311</v>
      </c>
      <c r="G223" s="142" t="s">
        <v>277</v>
      </c>
      <c r="H223" s="143">
        <v>1.417</v>
      </c>
      <c r="I223" s="144"/>
      <c r="J223" s="145">
        <f>ROUND(I223*H223,2)</f>
        <v>0</v>
      </c>
      <c r="K223" s="146"/>
      <c r="L223" s="31"/>
      <c r="M223" s="147" t="s">
        <v>1</v>
      </c>
      <c r="N223" s="148" t="s">
        <v>41</v>
      </c>
      <c r="P223" s="149">
        <f>O223*H223</f>
        <v>0</v>
      </c>
      <c r="Q223" s="149">
        <v>0</v>
      </c>
      <c r="R223" s="149">
        <f>Q223*H223</f>
        <v>0</v>
      </c>
      <c r="S223" s="149">
        <v>0</v>
      </c>
      <c r="T223" s="150">
        <f>S223*H223</f>
        <v>0</v>
      </c>
      <c r="AR223" s="151" t="s">
        <v>135</v>
      </c>
      <c r="AT223" s="151" t="s">
        <v>131</v>
      </c>
      <c r="AU223" s="151" t="s">
        <v>136</v>
      </c>
      <c r="AY223" s="16" t="s">
        <v>129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6" t="s">
        <v>136</v>
      </c>
      <c r="BK223" s="152">
        <f>ROUND(I223*H223,2)</f>
        <v>0</v>
      </c>
      <c r="BL223" s="16" t="s">
        <v>135</v>
      </c>
      <c r="BM223" s="151" t="s">
        <v>312</v>
      </c>
    </row>
    <row r="224" spans="2:65" s="12" customFormat="1" ht="33.75" x14ac:dyDescent="0.2">
      <c r="B224" s="153"/>
      <c r="D224" s="154" t="s">
        <v>138</v>
      </c>
      <c r="E224" s="155" t="s">
        <v>1</v>
      </c>
      <c r="F224" s="156" t="s">
        <v>283</v>
      </c>
      <c r="H224" s="157">
        <v>1.417</v>
      </c>
      <c r="I224" s="158"/>
      <c r="L224" s="153"/>
      <c r="M224" s="159"/>
      <c r="T224" s="160"/>
      <c r="AT224" s="155" t="s">
        <v>138</v>
      </c>
      <c r="AU224" s="155" t="s">
        <v>136</v>
      </c>
      <c r="AV224" s="12" t="s">
        <v>136</v>
      </c>
      <c r="AW224" s="12" t="s">
        <v>30</v>
      </c>
      <c r="AX224" s="12" t="s">
        <v>83</v>
      </c>
      <c r="AY224" s="155" t="s">
        <v>129</v>
      </c>
    </row>
    <row r="225" spans="2:65" s="1" customFormat="1" ht="24.2" customHeight="1" x14ac:dyDescent="0.2">
      <c r="B225" s="138"/>
      <c r="C225" s="139" t="s">
        <v>313</v>
      </c>
      <c r="D225" s="139" t="s">
        <v>131</v>
      </c>
      <c r="E225" s="140" t="s">
        <v>314</v>
      </c>
      <c r="F225" s="141" t="s">
        <v>315</v>
      </c>
      <c r="G225" s="142" t="s">
        <v>277</v>
      </c>
      <c r="H225" s="143">
        <v>0.77300000000000002</v>
      </c>
      <c r="I225" s="144"/>
      <c r="J225" s="145">
        <f>ROUND(I225*H225,2)</f>
        <v>0</v>
      </c>
      <c r="K225" s="146"/>
      <c r="L225" s="31"/>
      <c r="M225" s="147" t="s">
        <v>1</v>
      </c>
      <c r="N225" s="148" t="s">
        <v>41</v>
      </c>
      <c r="P225" s="149">
        <f>O225*H225</f>
        <v>0</v>
      </c>
      <c r="Q225" s="149">
        <v>0</v>
      </c>
      <c r="R225" s="149">
        <f>Q225*H225</f>
        <v>0</v>
      </c>
      <c r="S225" s="149">
        <v>0</v>
      </c>
      <c r="T225" s="150">
        <f>S225*H225</f>
        <v>0</v>
      </c>
      <c r="AR225" s="151" t="s">
        <v>135</v>
      </c>
      <c r="AT225" s="151" t="s">
        <v>131</v>
      </c>
      <c r="AU225" s="151" t="s">
        <v>136</v>
      </c>
      <c r="AY225" s="16" t="s">
        <v>129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6" t="s">
        <v>136</v>
      </c>
      <c r="BK225" s="152">
        <f>ROUND(I225*H225,2)</f>
        <v>0</v>
      </c>
      <c r="BL225" s="16" t="s">
        <v>135</v>
      </c>
      <c r="BM225" s="151" t="s">
        <v>316</v>
      </c>
    </row>
    <row r="226" spans="2:65" s="12" customFormat="1" ht="11.25" x14ac:dyDescent="0.2">
      <c r="B226" s="153"/>
      <c r="D226" s="154" t="s">
        <v>138</v>
      </c>
      <c r="E226" s="155" t="s">
        <v>1</v>
      </c>
      <c r="F226" s="156" t="s">
        <v>284</v>
      </c>
      <c r="H226" s="157">
        <v>0.20899999999999999</v>
      </c>
      <c r="I226" s="158"/>
      <c r="L226" s="153"/>
      <c r="M226" s="159"/>
      <c r="T226" s="160"/>
      <c r="AT226" s="155" t="s">
        <v>138</v>
      </c>
      <c r="AU226" s="155" t="s">
        <v>136</v>
      </c>
      <c r="AV226" s="12" t="s">
        <v>136</v>
      </c>
      <c r="AW226" s="12" t="s">
        <v>30</v>
      </c>
      <c r="AX226" s="12" t="s">
        <v>75</v>
      </c>
      <c r="AY226" s="155" t="s">
        <v>129</v>
      </c>
    </row>
    <row r="227" spans="2:65" s="12" customFormat="1" ht="11.25" x14ac:dyDescent="0.2">
      <c r="B227" s="153"/>
      <c r="D227" s="154" t="s">
        <v>138</v>
      </c>
      <c r="E227" s="155" t="s">
        <v>1</v>
      </c>
      <c r="F227" s="156" t="s">
        <v>285</v>
      </c>
      <c r="H227" s="157">
        <v>0.56399999999999995</v>
      </c>
      <c r="I227" s="158"/>
      <c r="L227" s="153"/>
      <c r="M227" s="159"/>
      <c r="T227" s="160"/>
      <c r="AT227" s="155" t="s">
        <v>138</v>
      </c>
      <c r="AU227" s="155" t="s">
        <v>136</v>
      </c>
      <c r="AV227" s="12" t="s">
        <v>136</v>
      </c>
      <c r="AW227" s="12" t="s">
        <v>30</v>
      </c>
      <c r="AX227" s="12" t="s">
        <v>75</v>
      </c>
      <c r="AY227" s="155" t="s">
        <v>129</v>
      </c>
    </row>
    <row r="228" spans="2:65" s="14" customFormat="1" ht="11.25" x14ac:dyDescent="0.2">
      <c r="B228" s="167"/>
      <c r="D228" s="154" t="s">
        <v>138</v>
      </c>
      <c r="E228" s="168" t="s">
        <v>1</v>
      </c>
      <c r="F228" s="169" t="s">
        <v>151</v>
      </c>
      <c r="H228" s="170">
        <v>0.77299999999999991</v>
      </c>
      <c r="I228" s="171"/>
      <c r="L228" s="167"/>
      <c r="M228" s="172"/>
      <c r="T228" s="173"/>
      <c r="AT228" s="168" t="s">
        <v>138</v>
      </c>
      <c r="AU228" s="168" t="s">
        <v>136</v>
      </c>
      <c r="AV228" s="14" t="s">
        <v>135</v>
      </c>
      <c r="AW228" s="14" t="s">
        <v>30</v>
      </c>
      <c r="AX228" s="14" t="s">
        <v>83</v>
      </c>
      <c r="AY228" s="168" t="s">
        <v>129</v>
      </c>
    </row>
    <row r="229" spans="2:65" s="1" customFormat="1" ht="24.2" customHeight="1" x14ac:dyDescent="0.2">
      <c r="B229" s="138"/>
      <c r="C229" s="139" t="s">
        <v>317</v>
      </c>
      <c r="D229" s="139" t="s">
        <v>131</v>
      </c>
      <c r="E229" s="140" t="s">
        <v>318</v>
      </c>
      <c r="F229" s="141" t="s">
        <v>319</v>
      </c>
      <c r="G229" s="142" t="s">
        <v>277</v>
      </c>
      <c r="H229" s="143">
        <v>0.90400000000000003</v>
      </c>
      <c r="I229" s="144"/>
      <c r="J229" s="145">
        <f>ROUND(I229*H229,2)</f>
        <v>0</v>
      </c>
      <c r="K229" s="146"/>
      <c r="L229" s="31"/>
      <c r="M229" s="147" t="s">
        <v>1</v>
      </c>
      <c r="N229" s="148" t="s">
        <v>41</v>
      </c>
      <c r="P229" s="149">
        <f>O229*H229</f>
        <v>0</v>
      </c>
      <c r="Q229" s="149">
        <v>0</v>
      </c>
      <c r="R229" s="149">
        <f>Q229*H229</f>
        <v>0</v>
      </c>
      <c r="S229" s="149">
        <v>0</v>
      </c>
      <c r="T229" s="150">
        <f>S229*H229</f>
        <v>0</v>
      </c>
      <c r="AR229" s="151" t="s">
        <v>135</v>
      </c>
      <c r="AT229" s="151" t="s">
        <v>131</v>
      </c>
      <c r="AU229" s="151" t="s">
        <v>136</v>
      </c>
      <c r="AY229" s="16" t="s">
        <v>129</v>
      </c>
      <c r="BE229" s="152">
        <f>IF(N229="základná",J229,0)</f>
        <v>0</v>
      </c>
      <c r="BF229" s="152">
        <f>IF(N229="znížená",J229,0)</f>
        <v>0</v>
      </c>
      <c r="BG229" s="152">
        <f>IF(N229="zákl. prenesená",J229,0)</f>
        <v>0</v>
      </c>
      <c r="BH229" s="152">
        <f>IF(N229="zníž. prenesená",J229,0)</f>
        <v>0</v>
      </c>
      <c r="BI229" s="152">
        <f>IF(N229="nulová",J229,0)</f>
        <v>0</v>
      </c>
      <c r="BJ229" s="16" t="s">
        <v>136</v>
      </c>
      <c r="BK229" s="152">
        <f>ROUND(I229*H229,2)</f>
        <v>0</v>
      </c>
      <c r="BL229" s="16" t="s">
        <v>135</v>
      </c>
      <c r="BM229" s="151" t="s">
        <v>320</v>
      </c>
    </row>
    <row r="230" spans="2:65" s="12" customFormat="1" ht="11.25" x14ac:dyDescent="0.2">
      <c r="B230" s="153"/>
      <c r="D230" s="154" t="s">
        <v>138</v>
      </c>
      <c r="E230" s="155" t="s">
        <v>1</v>
      </c>
      <c r="F230" s="156" t="s">
        <v>287</v>
      </c>
      <c r="H230" s="157">
        <v>0.90400000000000003</v>
      </c>
      <c r="I230" s="158"/>
      <c r="L230" s="153"/>
      <c r="M230" s="159"/>
      <c r="T230" s="160"/>
      <c r="AT230" s="155" t="s">
        <v>138</v>
      </c>
      <c r="AU230" s="155" t="s">
        <v>136</v>
      </c>
      <c r="AV230" s="12" t="s">
        <v>136</v>
      </c>
      <c r="AW230" s="12" t="s">
        <v>30</v>
      </c>
      <c r="AX230" s="12" t="s">
        <v>83</v>
      </c>
      <c r="AY230" s="155" t="s">
        <v>129</v>
      </c>
    </row>
    <row r="231" spans="2:65" s="1" customFormat="1" ht="16.5" customHeight="1" x14ac:dyDescent="0.2">
      <c r="B231" s="138"/>
      <c r="C231" s="139" t="s">
        <v>321</v>
      </c>
      <c r="D231" s="139" t="s">
        <v>131</v>
      </c>
      <c r="E231" s="140" t="s">
        <v>322</v>
      </c>
      <c r="F231" s="141" t="s">
        <v>323</v>
      </c>
      <c r="G231" s="142" t="s">
        <v>236</v>
      </c>
      <c r="H231" s="143">
        <v>1</v>
      </c>
      <c r="I231" s="144"/>
      <c r="J231" s="145">
        <f>ROUND(I231*H231,2)</f>
        <v>0</v>
      </c>
      <c r="K231" s="146"/>
      <c r="L231" s="31"/>
      <c r="M231" s="147" t="s">
        <v>1</v>
      </c>
      <c r="N231" s="148" t="s">
        <v>41</v>
      </c>
      <c r="P231" s="149">
        <f>O231*H231</f>
        <v>0</v>
      </c>
      <c r="Q231" s="149">
        <v>0</v>
      </c>
      <c r="R231" s="149">
        <f>Q231*H231</f>
        <v>0</v>
      </c>
      <c r="S231" s="149">
        <v>0</v>
      </c>
      <c r="T231" s="150">
        <f>S231*H231</f>
        <v>0</v>
      </c>
      <c r="AR231" s="151" t="s">
        <v>135</v>
      </c>
      <c r="AT231" s="151" t="s">
        <v>131</v>
      </c>
      <c r="AU231" s="151" t="s">
        <v>136</v>
      </c>
      <c r="AY231" s="16" t="s">
        <v>129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6" t="s">
        <v>136</v>
      </c>
      <c r="BK231" s="152">
        <f>ROUND(I231*H231,2)</f>
        <v>0</v>
      </c>
      <c r="BL231" s="16" t="s">
        <v>135</v>
      </c>
      <c r="BM231" s="151" t="s">
        <v>324</v>
      </c>
    </row>
    <row r="232" spans="2:65" s="1" customFormat="1" ht="24.2" customHeight="1" x14ac:dyDescent="0.2">
      <c r="B232" s="138"/>
      <c r="C232" s="139" t="s">
        <v>325</v>
      </c>
      <c r="D232" s="139" t="s">
        <v>131</v>
      </c>
      <c r="E232" s="140" t="s">
        <v>326</v>
      </c>
      <c r="F232" s="141" t="s">
        <v>327</v>
      </c>
      <c r="G232" s="142" t="s">
        <v>277</v>
      </c>
      <c r="H232" s="143">
        <v>41.540999999999997</v>
      </c>
      <c r="I232" s="144"/>
      <c r="J232" s="145">
        <f>ROUND(I232*H232,2)</f>
        <v>0</v>
      </c>
      <c r="K232" s="146"/>
      <c r="L232" s="31"/>
      <c r="M232" s="147" t="s">
        <v>1</v>
      </c>
      <c r="N232" s="148" t="s">
        <v>41</v>
      </c>
      <c r="P232" s="149">
        <f>O232*H232</f>
        <v>0</v>
      </c>
      <c r="Q232" s="149">
        <v>0</v>
      </c>
      <c r="R232" s="149">
        <f>Q232*H232</f>
        <v>0</v>
      </c>
      <c r="S232" s="149">
        <v>0</v>
      </c>
      <c r="T232" s="150">
        <f>S232*H232</f>
        <v>0</v>
      </c>
      <c r="AR232" s="151" t="s">
        <v>135</v>
      </c>
      <c r="AT232" s="151" t="s">
        <v>131</v>
      </c>
      <c r="AU232" s="151" t="s">
        <v>136</v>
      </c>
      <c r="AY232" s="16" t="s">
        <v>129</v>
      </c>
      <c r="BE232" s="152">
        <f>IF(N232="základná",J232,0)</f>
        <v>0</v>
      </c>
      <c r="BF232" s="152">
        <f>IF(N232="znížená",J232,0)</f>
        <v>0</v>
      </c>
      <c r="BG232" s="152">
        <f>IF(N232="zákl. prenesená",J232,0)</f>
        <v>0</v>
      </c>
      <c r="BH232" s="152">
        <f>IF(N232="zníž. prenesená",J232,0)</f>
        <v>0</v>
      </c>
      <c r="BI232" s="152">
        <f>IF(N232="nulová",J232,0)</f>
        <v>0</v>
      </c>
      <c r="BJ232" s="16" t="s">
        <v>136</v>
      </c>
      <c r="BK232" s="152">
        <f>ROUND(I232*H232,2)</f>
        <v>0</v>
      </c>
      <c r="BL232" s="16" t="s">
        <v>135</v>
      </c>
      <c r="BM232" s="151" t="s">
        <v>328</v>
      </c>
    </row>
    <row r="233" spans="2:65" s="11" customFormat="1" ht="25.9" customHeight="1" x14ac:dyDescent="0.2">
      <c r="B233" s="126"/>
      <c r="D233" s="127" t="s">
        <v>74</v>
      </c>
      <c r="E233" s="128" t="s">
        <v>329</v>
      </c>
      <c r="F233" s="128" t="s">
        <v>330</v>
      </c>
      <c r="I233" s="129"/>
      <c r="J233" s="130">
        <f>BK233</f>
        <v>0</v>
      </c>
      <c r="L233" s="126"/>
      <c r="M233" s="131"/>
      <c r="P233" s="132">
        <f>P234+P240+P248+P250+P270</f>
        <v>0</v>
      </c>
      <c r="R233" s="132">
        <f>R234+R240+R248+R250+R270</f>
        <v>0</v>
      </c>
      <c r="T233" s="133">
        <f>T234+T240+T248+T250+T270</f>
        <v>2.5465599599999997</v>
      </c>
      <c r="AR233" s="127" t="s">
        <v>136</v>
      </c>
      <c r="AT233" s="134" t="s">
        <v>74</v>
      </c>
      <c r="AU233" s="134" t="s">
        <v>75</v>
      </c>
      <c r="AY233" s="127" t="s">
        <v>129</v>
      </c>
      <c r="BK233" s="135">
        <f>BK234+BK240+BK248+BK250+BK270</f>
        <v>0</v>
      </c>
    </row>
    <row r="234" spans="2:65" s="11" customFormat="1" ht="22.9" customHeight="1" x14ac:dyDescent="0.2">
      <c r="B234" s="126"/>
      <c r="D234" s="127" t="s">
        <v>74</v>
      </c>
      <c r="E234" s="136" t="s">
        <v>331</v>
      </c>
      <c r="F234" s="136" t="s">
        <v>332</v>
      </c>
      <c r="I234" s="129"/>
      <c r="J234" s="137">
        <f>BK234</f>
        <v>0</v>
      </c>
      <c r="L234" s="126"/>
      <c r="M234" s="131"/>
      <c r="P234" s="132">
        <f>SUM(P235:P239)</f>
        <v>0</v>
      </c>
      <c r="R234" s="132">
        <f>SUM(R235:R239)</f>
        <v>0</v>
      </c>
      <c r="T234" s="133">
        <f>SUM(T235:T239)</f>
        <v>0.77387855999999999</v>
      </c>
      <c r="AR234" s="127" t="s">
        <v>136</v>
      </c>
      <c r="AT234" s="134" t="s">
        <v>74</v>
      </c>
      <c r="AU234" s="134" t="s">
        <v>83</v>
      </c>
      <c r="AY234" s="127" t="s">
        <v>129</v>
      </c>
      <c r="BK234" s="135">
        <f>SUM(BK235:BK239)</f>
        <v>0</v>
      </c>
    </row>
    <row r="235" spans="2:65" s="1" customFormat="1" ht="37.9" customHeight="1" x14ac:dyDescent="0.2">
      <c r="B235" s="138"/>
      <c r="C235" s="139" t="s">
        <v>333</v>
      </c>
      <c r="D235" s="139" t="s">
        <v>131</v>
      </c>
      <c r="E235" s="140" t="s">
        <v>334</v>
      </c>
      <c r="F235" s="141" t="s">
        <v>335</v>
      </c>
      <c r="G235" s="142" t="s">
        <v>134</v>
      </c>
      <c r="H235" s="143">
        <v>32.896000000000001</v>
      </c>
      <c r="I235" s="144"/>
      <c r="J235" s="145">
        <f>ROUND(I235*H235,2)</f>
        <v>0</v>
      </c>
      <c r="K235" s="146"/>
      <c r="L235" s="31"/>
      <c r="M235" s="147" t="s">
        <v>1</v>
      </c>
      <c r="N235" s="148" t="s">
        <v>41</v>
      </c>
      <c r="P235" s="149">
        <f>O235*H235</f>
        <v>0</v>
      </c>
      <c r="Q235" s="149">
        <v>0</v>
      </c>
      <c r="R235" s="149">
        <f>Q235*H235</f>
        <v>0</v>
      </c>
      <c r="S235" s="149">
        <v>6.3600000000000002E-3</v>
      </c>
      <c r="T235" s="150">
        <f>S235*H235</f>
        <v>0.20921856</v>
      </c>
      <c r="AR235" s="151" t="s">
        <v>211</v>
      </c>
      <c r="AT235" s="151" t="s">
        <v>131</v>
      </c>
      <c r="AU235" s="151" t="s">
        <v>136</v>
      </c>
      <c r="AY235" s="16" t="s">
        <v>129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6" t="s">
        <v>136</v>
      </c>
      <c r="BK235" s="152">
        <f>ROUND(I235*H235,2)</f>
        <v>0</v>
      </c>
      <c r="BL235" s="16" t="s">
        <v>211</v>
      </c>
      <c r="BM235" s="151" t="s">
        <v>336</v>
      </c>
    </row>
    <row r="236" spans="2:65" s="12" customFormat="1" ht="11.25" x14ac:dyDescent="0.2">
      <c r="B236" s="153"/>
      <c r="D236" s="154" t="s">
        <v>138</v>
      </c>
      <c r="E236" s="155" t="s">
        <v>1</v>
      </c>
      <c r="F236" s="156" t="s">
        <v>337</v>
      </c>
      <c r="H236" s="157">
        <v>32.896000000000001</v>
      </c>
      <c r="I236" s="158"/>
      <c r="L236" s="153"/>
      <c r="M236" s="159"/>
      <c r="T236" s="160"/>
      <c r="AT236" s="155" t="s">
        <v>138</v>
      </c>
      <c r="AU236" s="155" t="s">
        <v>136</v>
      </c>
      <c r="AV236" s="12" t="s">
        <v>136</v>
      </c>
      <c r="AW236" s="12" t="s">
        <v>30</v>
      </c>
      <c r="AX236" s="12" t="s">
        <v>83</v>
      </c>
      <c r="AY236" s="155" t="s">
        <v>129</v>
      </c>
    </row>
    <row r="237" spans="2:65" s="1" customFormat="1" ht="24.2" customHeight="1" x14ac:dyDescent="0.2">
      <c r="B237" s="138"/>
      <c r="C237" s="139" t="s">
        <v>338</v>
      </c>
      <c r="D237" s="139" t="s">
        <v>131</v>
      </c>
      <c r="E237" s="140" t="s">
        <v>339</v>
      </c>
      <c r="F237" s="141" t="s">
        <v>340</v>
      </c>
      <c r="G237" s="142" t="s">
        <v>134</v>
      </c>
      <c r="H237" s="143">
        <v>25.16</v>
      </c>
      <c r="I237" s="144"/>
      <c r="J237" s="145">
        <f>ROUND(I237*H237,2)</f>
        <v>0</v>
      </c>
      <c r="K237" s="146"/>
      <c r="L237" s="31"/>
      <c r="M237" s="147" t="s">
        <v>1</v>
      </c>
      <c r="N237" s="148" t="s">
        <v>41</v>
      </c>
      <c r="P237" s="149">
        <f>O237*H237</f>
        <v>0</v>
      </c>
      <c r="Q237" s="149">
        <v>0</v>
      </c>
      <c r="R237" s="149">
        <f>Q237*H237</f>
        <v>0</v>
      </c>
      <c r="S237" s="149">
        <v>4.4999999999999997E-3</v>
      </c>
      <c r="T237" s="150">
        <f>S237*H237</f>
        <v>0.11321999999999999</v>
      </c>
      <c r="AR237" s="151" t="s">
        <v>211</v>
      </c>
      <c r="AT237" s="151" t="s">
        <v>131</v>
      </c>
      <c r="AU237" s="151" t="s">
        <v>136</v>
      </c>
      <c r="AY237" s="16" t="s">
        <v>129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6" t="s">
        <v>136</v>
      </c>
      <c r="BK237" s="152">
        <f>ROUND(I237*H237,2)</f>
        <v>0</v>
      </c>
      <c r="BL237" s="16" t="s">
        <v>211</v>
      </c>
      <c r="BM237" s="151" t="s">
        <v>341</v>
      </c>
    </row>
    <row r="238" spans="2:65" s="12" customFormat="1" ht="11.25" x14ac:dyDescent="0.2">
      <c r="B238" s="153"/>
      <c r="D238" s="154" t="s">
        <v>138</v>
      </c>
      <c r="E238" s="155" t="s">
        <v>1</v>
      </c>
      <c r="F238" s="156" t="s">
        <v>150</v>
      </c>
      <c r="H238" s="157">
        <v>25.16</v>
      </c>
      <c r="I238" s="158"/>
      <c r="L238" s="153"/>
      <c r="M238" s="159"/>
      <c r="T238" s="160"/>
      <c r="AT238" s="155" t="s">
        <v>138</v>
      </c>
      <c r="AU238" s="155" t="s">
        <v>136</v>
      </c>
      <c r="AV238" s="12" t="s">
        <v>136</v>
      </c>
      <c r="AW238" s="12" t="s">
        <v>30</v>
      </c>
      <c r="AX238" s="12" t="s">
        <v>83</v>
      </c>
      <c r="AY238" s="155" t="s">
        <v>129</v>
      </c>
    </row>
    <row r="239" spans="2:65" s="1" customFormat="1" ht="24.2" customHeight="1" x14ac:dyDescent="0.2">
      <c r="B239" s="138"/>
      <c r="C239" s="139" t="s">
        <v>342</v>
      </c>
      <c r="D239" s="139" t="s">
        <v>131</v>
      </c>
      <c r="E239" s="140" t="s">
        <v>343</v>
      </c>
      <c r="F239" s="141" t="s">
        <v>344</v>
      </c>
      <c r="G239" s="142" t="s">
        <v>134</v>
      </c>
      <c r="H239" s="143">
        <v>50.16</v>
      </c>
      <c r="I239" s="144"/>
      <c r="J239" s="145">
        <f>ROUND(I239*H239,2)</f>
        <v>0</v>
      </c>
      <c r="K239" s="146"/>
      <c r="L239" s="31"/>
      <c r="M239" s="147" t="s">
        <v>1</v>
      </c>
      <c r="N239" s="148" t="s">
        <v>41</v>
      </c>
      <c r="P239" s="149">
        <f>O239*H239</f>
        <v>0</v>
      </c>
      <c r="Q239" s="149">
        <v>0</v>
      </c>
      <c r="R239" s="149">
        <f>Q239*H239</f>
        <v>0</v>
      </c>
      <c r="S239" s="149">
        <v>8.9999999999999993E-3</v>
      </c>
      <c r="T239" s="150">
        <f>S239*H239</f>
        <v>0.45143999999999995</v>
      </c>
      <c r="AR239" s="151" t="s">
        <v>211</v>
      </c>
      <c r="AT239" s="151" t="s">
        <v>131</v>
      </c>
      <c r="AU239" s="151" t="s">
        <v>136</v>
      </c>
      <c r="AY239" s="16" t="s">
        <v>129</v>
      </c>
      <c r="BE239" s="152">
        <f>IF(N239="základná",J239,0)</f>
        <v>0</v>
      </c>
      <c r="BF239" s="152">
        <f>IF(N239="znížená",J239,0)</f>
        <v>0</v>
      </c>
      <c r="BG239" s="152">
        <f>IF(N239="zákl. prenesená",J239,0)</f>
        <v>0</v>
      </c>
      <c r="BH239" s="152">
        <f>IF(N239="zníž. prenesená",J239,0)</f>
        <v>0</v>
      </c>
      <c r="BI239" s="152">
        <f>IF(N239="nulová",J239,0)</f>
        <v>0</v>
      </c>
      <c r="BJ239" s="16" t="s">
        <v>136</v>
      </c>
      <c r="BK239" s="152">
        <f>ROUND(I239*H239,2)</f>
        <v>0</v>
      </c>
      <c r="BL239" s="16" t="s">
        <v>211</v>
      </c>
      <c r="BM239" s="151" t="s">
        <v>345</v>
      </c>
    </row>
    <row r="240" spans="2:65" s="11" customFormat="1" ht="22.9" customHeight="1" x14ac:dyDescent="0.2">
      <c r="B240" s="126"/>
      <c r="D240" s="127" t="s">
        <v>74</v>
      </c>
      <c r="E240" s="136" t="s">
        <v>346</v>
      </c>
      <c r="F240" s="136" t="s">
        <v>347</v>
      </c>
      <c r="I240" s="129"/>
      <c r="J240" s="137">
        <f>BK240</f>
        <v>0</v>
      </c>
      <c r="L240" s="126"/>
      <c r="M240" s="131"/>
      <c r="P240" s="132">
        <f>SUM(P241:P247)</f>
        <v>0</v>
      </c>
      <c r="R240" s="132">
        <f>SUM(R241:R247)</f>
        <v>0</v>
      </c>
      <c r="T240" s="133">
        <f>SUM(T241:T247)</f>
        <v>0.18201000000000001</v>
      </c>
      <c r="AR240" s="127" t="s">
        <v>136</v>
      </c>
      <c r="AT240" s="134" t="s">
        <v>74</v>
      </c>
      <c r="AU240" s="134" t="s">
        <v>83</v>
      </c>
      <c r="AY240" s="127" t="s">
        <v>129</v>
      </c>
      <c r="BK240" s="135">
        <f>SUM(BK241:BK247)</f>
        <v>0</v>
      </c>
    </row>
    <row r="241" spans="2:65" s="1" customFormat="1" ht="24.2" customHeight="1" x14ac:dyDescent="0.2">
      <c r="B241" s="138"/>
      <c r="C241" s="139" t="s">
        <v>348</v>
      </c>
      <c r="D241" s="139" t="s">
        <v>131</v>
      </c>
      <c r="E241" s="140" t="s">
        <v>349</v>
      </c>
      <c r="F241" s="141" t="s">
        <v>350</v>
      </c>
      <c r="G241" s="142" t="s">
        <v>351</v>
      </c>
      <c r="H241" s="143">
        <v>4</v>
      </c>
      <c r="I241" s="144"/>
      <c r="J241" s="145">
        <f t="shared" ref="J241:J247" si="0">ROUND(I241*H241,2)</f>
        <v>0</v>
      </c>
      <c r="K241" s="146"/>
      <c r="L241" s="31"/>
      <c r="M241" s="147" t="s">
        <v>1</v>
      </c>
      <c r="N241" s="148" t="s">
        <v>41</v>
      </c>
      <c r="P241" s="149">
        <f t="shared" ref="P241:P247" si="1">O241*H241</f>
        <v>0</v>
      </c>
      <c r="Q241" s="149">
        <v>0</v>
      </c>
      <c r="R241" s="149">
        <f t="shared" ref="R241:R247" si="2">Q241*H241</f>
        <v>0</v>
      </c>
      <c r="S241" s="149">
        <v>1.933E-2</v>
      </c>
      <c r="T241" s="150">
        <f t="shared" ref="T241:T247" si="3">S241*H241</f>
        <v>7.732E-2</v>
      </c>
      <c r="AR241" s="151" t="s">
        <v>211</v>
      </c>
      <c r="AT241" s="151" t="s">
        <v>131</v>
      </c>
      <c r="AU241" s="151" t="s">
        <v>136</v>
      </c>
      <c r="AY241" s="16" t="s">
        <v>129</v>
      </c>
      <c r="BE241" s="152">
        <f t="shared" ref="BE241:BE247" si="4">IF(N241="základná",J241,0)</f>
        <v>0</v>
      </c>
      <c r="BF241" s="152">
        <f t="shared" ref="BF241:BF247" si="5">IF(N241="znížená",J241,0)</f>
        <v>0</v>
      </c>
      <c r="BG241" s="152">
        <f t="shared" ref="BG241:BG247" si="6">IF(N241="zákl. prenesená",J241,0)</f>
        <v>0</v>
      </c>
      <c r="BH241" s="152">
        <f t="shared" ref="BH241:BH247" si="7">IF(N241="zníž. prenesená",J241,0)</f>
        <v>0</v>
      </c>
      <c r="BI241" s="152">
        <f t="shared" ref="BI241:BI247" si="8">IF(N241="nulová",J241,0)</f>
        <v>0</v>
      </c>
      <c r="BJ241" s="16" t="s">
        <v>136</v>
      </c>
      <c r="BK241" s="152">
        <f t="shared" ref="BK241:BK247" si="9">ROUND(I241*H241,2)</f>
        <v>0</v>
      </c>
      <c r="BL241" s="16" t="s">
        <v>211</v>
      </c>
      <c r="BM241" s="151" t="s">
        <v>352</v>
      </c>
    </row>
    <row r="242" spans="2:65" s="1" customFormat="1" ht="24.2" customHeight="1" x14ac:dyDescent="0.2">
      <c r="B242" s="138"/>
      <c r="C242" s="139" t="s">
        <v>353</v>
      </c>
      <c r="D242" s="139" t="s">
        <v>131</v>
      </c>
      <c r="E242" s="140" t="s">
        <v>354</v>
      </c>
      <c r="F242" s="141" t="s">
        <v>355</v>
      </c>
      <c r="G242" s="142" t="s">
        <v>351</v>
      </c>
      <c r="H242" s="143">
        <v>2</v>
      </c>
      <c r="I242" s="144"/>
      <c r="J242" s="145">
        <f t="shared" si="0"/>
        <v>0</v>
      </c>
      <c r="K242" s="146"/>
      <c r="L242" s="31"/>
      <c r="M242" s="147" t="s">
        <v>1</v>
      </c>
      <c r="N242" s="148" t="s">
        <v>41</v>
      </c>
      <c r="P242" s="149">
        <f t="shared" si="1"/>
        <v>0</v>
      </c>
      <c r="Q242" s="149">
        <v>0</v>
      </c>
      <c r="R242" s="149">
        <f t="shared" si="2"/>
        <v>0</v>
      </c>
      <c r="S242" s="149">
        <v>1.72E-2</v>
      </c>
      <c r="T242" s="150">
        <f t="shared" si="3"/>
        <v>3.44E-2</v>
      </c>
      <c r="AR242" s="151" t="s">
        <v>211</v>
      </c>
      <c r="AT242" s="151" t="s">
        <v>131</v>
      </c>
      <c r="AU242" s="151" t="s">
        <v>136</v>
      </c>
      <c r="AY242" s="16" t="s">
        <v>129</v>
      </c>
      <c r="BE242" s="152">
        <f t="shared" si="4"/>
        <v>0</v>
      </c>
      <c r="BF242" s="152">
        <f t="shared" si="5"/>
        <v>0</v>
      </c>
      <c r="BG242" s="152">
        <f t="shared" si="6"/>
        <v>0</v>
      </c>
      <c r="BH242" s="152">
        <f t="shared" si="7"/>
        <v>0</v>
      </c>
      <c r="BI242" s="152">
        <f t="shared" si="8"/>
        <v>0</v>
      </c>
      <c r="BJ242" s="16" t="s">
        <v>136</v>
      </c>
      <c r="BK242" s="152">
        <f t="shared" si="9"/>
        <v>0</v>
      </c>
      <c r="BL242" s="16" t="s">
        <v>211</v>
      </c>
      <c r="BM242" s="151" t="s">
        <v>356</v>
      </c>
    </row>
    <row r="243" spans="2:65" s="1" customFormat="1" ht="24.2" customHeight="1" x14ac:dyDescent="0.2">
      <c r="B243" s="138"/>
      <c r="C243" s="139" t="s">
        <v>357</v>
      </c>
      <c r="D243" s="139" t="s">
        <v>131</v>
      </c>
      <c r="E243" s="140" t="s">
        <v>358</v>
      </c>
      <c r="F243" s="141" t="s">
        <v>359</v>
      </c>
      <c r="G243" s="142" t="s">
        <v>351</v>
      </c>
      <c r="H243" s="143">
        <v>3</v>
      </c>
      <c r="I243" s="144"/>
      <c r="J243" s="145">
        <f t="shared" si="0"/>
        <v>0</v>
      </c>
      <c r="K243" s="146"/>
      <c r="L243" s="31"/>
      <c r="M243" s="147" t="s">
        <v>1</v>
      </c>
      <c r="N243" s="148" t="s">
        <v>41</v>
      </c>
      <c r="P243" s="149">
        <f t="shared" si="1"/>
        <v>0</v>
      </c>
      <c r="Q243" s="149">
        <v>0</v>
      </c>
      <c r="R243" s="149">
        <f t="shared" si="2"/>
        <v>0</v>
      </c>
      <c r="S243" s="149">
        <v>1.9460000000000002E-2</v>
      </c>
      <c r="T243" s="150">
        <f t="shared" si="3"/>
        <v>5.8380000000000001E-2</v>
      </c>
      <c r="AR243" s="151" t="s">
        <v>211</v>
      </c>
      <c r="AT243" s="151" t="s">
        <v>131</v>
      </c>
      <c r="AU243" s="151" t="s">
        <v>136</v>
      </c>
      <c r="AY243" s="16" t="s">
        <v>129</v>
      </c>
      <c r="BE243" s="152">
        <f t="shared" si="4"/>
        <v>0</v>
      </c>
      <c r="BF243" s="152">
        <f t="shared" si="5"/>
        <v>0</v>
      </c>
      <c r="BG243" s="152">
        <f t="shared" si="6"/>
        <v>0</v>
      </c>
      <c r="BH243" s="152">
        <f t="shared" si="7"/>
        <v>0</v>
      </c>
      <c r="BI243" s="152">
        <f t="shared" si="8"/>
        <v>0</v>
      </c>
      <c r="BJ243" s="16" t="s">
        <v>136</v>
      </c>
      <c r="BK243" s="152">
        <f t="shared" si="9"/>
        <v>0</v>
      </c>
      <c r="BL243" s="16" t="s">
        <v>211</v>
      </c>
      <c r="BM243" s="151" t="s">
        <v>360</v>
      </c>
    </row>
    <row r="244" spans="2:65" s="1" customFormat="1" ht="37.9" customHeight="1" x14ac:dyDescent="0.2">
      <c r="B244" s="138"/>
      <c r="C244" s="139" t="s">
        <v>361</v>
      </c>
      <c r="D244" s="139" t="s">
        <v>131</v>
      </c>
      <c r="E244" s="140" t="s">
        <v>362</v>
      </c>
      <c r="F244" s="141" t="s">
        <v>363</v>
      </c>
      <c r="G244" s="142" t="s">
        <v>277</v>
      </c>
      <c r="H244" s="143">
        <v>0.182</v>
      </c>
      <c r="I244" s="144"/>
      <c r="J244" s="145">
        <f t="shared" si="0"/>
        <v>0</v>
      </c>
      <c r="K244" s="146"/>
      <c r="L244" s="31"/>
      <c r="M244" s="147" t="s">
        <v>1</v>
      </c>
      <c r="N244" s="148" t="s">
        <v>41</v>
      </c>
      <c r="P244" s="149">
        <f t="shared" si="1"/>
        <v>0</v>
      </c>
      <c r="Q244" s="149">
        <v>0</v>
      </c>
      <c r="R244" s="149">
        <f t="shared" si="2"/>
        <v>0</v>
      </c>
      <c r="S244" s="149">
        <v>0</v>
      </c>
      <c r="T244" s="150">
        <f t="shared" si="3"/>
        <v>0</v>
      </c>
      <c r="AR244" s="151" t="s">
        <v>211</v>
      </c>
      <c r="AT244" s="151" t="s">
        <v>131</v>
      </c>
      <c r="AU244" s="151" t="s">
        <v>136</v>
      </c>
      <c r="AY244" s="16" t="s">
        <v>129</v>
      </c>
      <c r="BE244" s="152">
        <f t="shared" si="4"/>
        <v>0</v>
      </c>
      <c r="BF244" s="152">
        <f t="shared" si="5"/>
        <v>0</v>
      </c>
      <c r="BG244" s="152">
        <f t="shared" si="6"/>
        <v>0</v>
      </c>
      <c r="BH244" s="152">
        <f t="shared" si="7"/>
        <v>0</v>
      </c>
      <c r="BI244" s="152">
        <f t="shared" si="8"/>
        <v>0</v>
      </c>
      <c r="BJ244" s="16" t="s">
        <v>136</v>
      </c>
      <c r="BK244" s="152">
        <f t="shared" si="9"/>
        <v>0</v>
      </c>
      <c r="BL244" s="16" t="s">
        <v>211</v>
      </c>
      <c r="BM244" s="151" t="s">
        <v>364</v>
      </c>
    </row>
    <row r="245" spans="2:65" s="1" customFormat="1" ht="21.75" customHeight="1" x14ac:dyDescent="0.2">
      <c r="B245" s="138"/>
      <c r="C245" s="139" t="s">
        <v>365</v>
      </c>
      <c r="D245" s="139" t="s">
        <v>131</v>
      </c>
      <c r="E245" s="140" t="s">
        <v>366</v>
      </c>
      <c r="F245" s="141" t="s">
        <v>367</v>
      </c>
      <c r="G245" s="142" t="s">
        <v>236</v>
      </c>
      <c r="H245" s="143">
        <v>12</v>
      </c>
      <c r="I245" s="144"/>
      <c r="J245" s="145">
        <f t="shared" si="0"/>
        <v>0</v>
      </c>
      <c r="K245" s="146"/>
      <c r="L245" s="31"/>
      <c r="M245" s="147" t="s">
        <v>1</v>
      </c>
      <c r="N245" s="148" t="s">
        <v>41</v>
      </c>
      <c r="P245" s="149">
        <f t="shared" si="1"/>
        <v>0</v>
      </c>
      <c r="Q245" s="149">
        <v>0</v>
      </c>
      <c r="R245" s="149">
        <f t="shared" si="2"/>
        <v>0</v>
      </c>
      <c r="S245" s="149">
        <v>4.8999999999999998E-4</v>
      </c>
      <c r="T245" s="150">
        <f t="shared" si="3"/>
        <v>5.8799999999999998E-3</v>
      </c>
      <c r="AR245" s="151" t="s">
        <v>211</v>
      </c>
      <c r="AT245" s="151" t="s">
        <v>131</v>
      </c>
      <c r="AU245" s="151" t="s">
        <v>136</v>
      </c>
      <c r="AY245" s="16" t="s">
        <v>129</v>
      </c>
      <c r="BE245" s="152">
        <f t="shared" si="4"/>
        <v>0</v>
      </c>
      <c r="BF245" s="152">
        <f t="shared" si="5"/>
        <v>0</v>
      </c>
      <c r="BG245" s="152">
        <f t="shared" si="6"/>
        <v>0</v>
      </c>
      <c r="BH245" s="152">
        <f t="shared" si="7"/>
        <v>0</v>
      </c>
      <c r="BI245" s="152">
        <f t="shared" si="8"/>
        <v>0</v>
      </c>
      <c r="BJ245" s="16" t="s">
        <v>136</v>
      </c>
      <c r="BK245" s="152">
        <f t="shared" si="9"/>
        <v>0</v>
      </c>
      <c r="BL245" s="16" t="s">
        <v>211</v>
      </c>
      <c r="BM245" s="151" t="s">
        <v>368</v>
      </c>
    </row>
    <row r="246" spans="2:65" s="1" customFormat="1" ht="21.75" customHeight="1" x14ac:dyDescent="0.2">
      <c r="B246" s="138"/>
      <c r="C246" s="139" t="s">
        <v>369</v>
      </c>
      <c r="D246" s="139" t="s">
        <v>131</v>
      </c>
      <c r="E246" s="140" t="s">
        <v>370</v>
      </c>
      <c r="F246" s="141" t="s">
        <v>371</v>
      </c>
      <c r="G246" s="142" t="s">
        <v>351</v>
      </c>
      <c r="H246" s="143">
        <v>3</v>
      </c>
      <c r="I246" s="144"/>
      <c r="J246" s="145">
        <f t="shared" si="0"/>
        <v>0</v>
      </c>
      <c r="K246" s="146"/>
      <c r="L246" s="31"/>
      <c r="M246" s="147" t="s">
        <v>1</v>
      </c>
      <c r="N246" s="148" t="s">
        <v>41</v>
      </c>
      <c r="P246" s="149">
        <f t="shared" si="1"/>
        <v>0</v>
      </c>
      <c r="Q246" s="149">
        <v>0</v>
      </c>
      <c r="R246" s="149">
        <f t="shared" si="2"/>
        <v>0</v>
      </c>
      <c r="S246" s="149">
        <v>1.16E-3</v>
      </c>
      <c r="T246" s="150">
        <f t="shared" si="3"/>
        <v>3.48E-3</v>
      </c>
      <c r="AR246" s="151" t="s">
        <v>211</v>
      </c>
      <c r="AT246" s="151" t="s">
        <v>131</v>
      </c>
      <c r="AU246" s="151" t="s">
        <v>136</v>
      </c>
      <c r="AY246" s="16" t="s">
        <v>129</v>
      </c>
      <c r="BE246" s="152">
        <f t="shared" si="4"/>
        <v>0</v>
      </c>
      <c r="BF246" s="152">
        <f t="shared" si="5"/>
        <v>0</v>
      </c>
      <c r="BG246" s="152">
        <f t="shared" si="6"/>
        <v>0</v>
      </c>
      <c r="BH246" s="152">
        <f t="shared" si="7"/>
        <v>0</v>
      </c>
      <c r="BI246" s="152">
        <f t="shared" si="8"/>
        <v>0</v>
      </c>
      <c r="BJ246" s="16" t="s">
        <v>136</v>
      </c>
      <c r="BK246" s="152">
        <f t="shared" si="9"/>
        <v>0</v>
      </c>
      <c r="BL246" s="16" t="s">
        <v>211</v>
      </c>
      <c r="BM246" s="151" t="s">
        <v>372</v>
      </c>
    </row>
    <row r="247" spans="2:65" s="1" customFormat="1" ht="37.9" customHeight="1" x14ac:dyDescent="0.2">
      <c r="B247" s="138"/>
      <c r="C247" s="139" t="s">
        <v>373</v>
      </c>
      <c r="D247" s="139" t="s">
        <v>131</v>
      </c>
      <c r="E247" s="140" t="s">
        <v>374</v>
      </c>
      <c r="F247" s="141" t="s">
        <v>375</v>
      </c>
      <c r="G247" s="142" t="s">
        <v>236</v>
      </c>
      <c r="H247" s="143">
        <v>3</v>
      </c>
      <c r="I247" s="144"/>
      <c r="J247" s="145">
        <f t="shared" si="0"/>
        <v>0</v>
      </c>
      <c r="K247" s="146"/>
      <c r="L247" s="31"/>
      <c r="M247" s="147" t="s">
        <v>1</v>
      </c>
      <c r="N247" s="148" t="s">
        <v>41</v>
      </c>
      <c r="P247" s="149">
        <f t="shared" si="1"/>
        <v>0</v>
      </c>
      <c r="Q247" s="149">
        <v>0</v>
      </c>
      <c r="R247" s="149">
        <f t="shared" si="2"/>
        <v>0</v>
      </c>
      <c r="S247" s="149">
        <v>8.4999999999999995E-4</v>
      </c>
      <c r="T247" s="150">
        <f t="shared" si="3"/>
        <v>2.5499999999999997E-3</v>
      </c>
      <c r="AR247" s="151" t="s">
        <v>211</v>
      </c>
      <c r="AT247" s="151" t="s">
        <v>131</v>
      </c>
      <c r="AU247" s="151" t="s">
        <v>136</v>
      </c>
      <c r="AY247" s="16" t="s">
        <v>129</v>
      </c>
      <c r="BE247" s="152">
        <f t="shared" si="4"/>
        <v>0</v>
      </c>
      <c r="BF247" s="152">
        <f t="shared" si="5"/>
        <v>0</v>
      </c>
      <c r="BG247" s="152">
        <f t="shared" si="6"/>
        <v>0</v>
      </c>
      <c r="BH247" s="152">
        <f t="shared" si="7"/>
        <v>0</v>
      </c>
      <c r="BI247" s="152">
        <f t="shared" si="8"/>
        <v>0</v>
      </c>
      <c r="BJ247" s="16" t="s">
        <v>136</v>
      </c>
      <c r="BK247" s="152">
        <f t="shared" si="9"/>
        <v>0</v>
      </c>
      <c r="BL247" s="16" t="s">
        <v>211</v>
      </c>
      <c r="BM247" s="151" t="s">
        <v>376</v>
      </c>
    </row>
    <row r="248" spans="2:65" s="11" customFormat="1" ht="22.9" customHeight="1" x14ac:dyDescent="0.2">
      <c r="B248" s="126"/>
      <c r="D248" s="127" t="s">
        <v>74</v>
      </c>
      <c r="E248" s="136" t="s">
        <v>377</v>
      </c>
      <c r="F248" s="136" t="s">
        <v>378</v>
      </c>
      <c r="I248" s="129"/>
      <c r="J248" s="137">
        <f>BK248</f>
        <v>0</v>
      </c>
      <c r="L248" s="126"/>
      <c r="M248" s="131"/>
      <c r="P248" s="132">
        <f>P249</f>
        <v>0</v>
      </c>
      <c r="R248" s="132">
        <f>R249</f>
        <v>0</v>
      </c>
      <c r="T248" s="133">
        <f>T249</f>
        <v>0.90409799999999996</v>
      </c>
      <c r="AR248" s="127" t="s">
        <v>136</v>
      </c>
      <c r="AT248" s="134" t="s">
        <v>74</v>
      </c>
      <c r="AU248" s="134" t="s">
        <v>83</v>
      </c>
      <c r="AY248" s="127" t="s">
        <v>129</v>
      </c>
      <c r="BK248" s="135">
        <f>BK249</f>
        <v>0</v>
      </c>
    </row>
    <row r="249" spans="2:65" s="1" customFormat="1" ht="37.9" customHeight="1" x14ac:dyDescent="0.2">
      <c r="B249" s="138"/>
      <c r="C249" s="139" t="s">
        <v>379</v>
      </c>
      <c r="D249" s="139" t="s">
        <v>131</v>
      </c>
      <c r="E249" s="140" t="s">
        <v>380</v>
      </c>
      <c r="F249" s="141" t="s">
        <v>381</v>
      </c>
      <c r="G249" s="142" t="s">
        <v>134</v>
      </c>
      <c r="H249" s="143">
        <v>26.13</v>
      </c>
      <c r="I249" s="144"/>
      <c r="J249" s="145">
        <f>ROUND(I249*H249,2)</f>
        <v>0</v>
      </c>
      <c r="K249" s="146"/>
      <c r="L249" s="31"/>
      <c r="M249" s="147" t="s">
        <v>1</v>
      </c>
      <c r="N249" s="148" t="s">
        <v>41</v>
      </c>
      <c r="P249" s="149">
        <f>O249*H249</f>
        <v>0</v>
      </c>
      <c r="Q249" s="149">
        <v>0</v>
      </c>
      <c r="R249" s="149">
        <f>Q249*H249</f>
        <v>0</v>
      </c>
      <c r="S249" s="149">
        <v>3.4599999999999999E-2</v>
      </c>
      <c r="T249" s="150">
        <f>S249*H249</f>
        <v>0.90409799999999996</v>
      </c>
      <c r="AR249" s="151" t="s">
        <v>211</v>
      </c>
      <c r="AT249" s="151" t="s">
        <v>131</v>
      </c>
      <c r="AU249" s="151" t="s">
        <v>136</v>
      </c>
      <c r="AY249" s="16" t="s">
        <v>129</v>
      </c>
      <c r="BE249" s="152">
        <f>IF(N249="základná",J249,0)</f>
        <v>0</v>
      </c>
      <c r="BF249" s="152">
        <f>IF(N249="znížená",J249,0)</f>
        <v>0</v>
      </c>
      <c r="BG249" s="152">
        <f>IF(N249="zákl. prenesená",J249,0)</f>
        <v>0</v>
      </c>
      <c r="BH249" s="152">
        <f>IF(N249="zníž. prenesená",J249,0)</f>
        <v>0</v>
      </c>
      <c r="BI249" s="152">
        <f>IF(N249="nulová",J249,0)</f>
        <v>0</v>
      </c>
      <c r="BJ249" s="16" t="s">
        <v>136</v>
      </c>
      <c r="BK249" s="152">
        <f>ROUND(I249*H249,2)</f>
        <v>0</v>
      </c>
      <c r="BL249" s="16" t="s">
        <v>211</v>
      </c>
      <c r="BM249" s="151" t="s">
        <v>382</v>
      </c>
    </row>
    <row r="250" spans="2:65" s="11" customFormat="1" ht="22.9" customHeight="1" x14ac:dyDescent="0.2">
      <c r="B250" s="126"/>
      <c r="D250" s="127" t="s">
        <v>74</v>
      </c>
      <c r="E250" s="136" t="s">
        <v>383</v>
      </c>
      <c r="F250" s="136" t="s">
        <v>384</v>
      </c>
      <c r="I250" s="129"/>
      <c r="J250" s="137">
        <f>BK250</f>
        <v>0</v>
      </c>
      <c r="L250" s="126"/>
      <c r="M250" s="131"/>
      <c r="P250" s="132">
        <f>SUM(P251:P269)</f>
        <v>0</v>
      </c>
      <c r="R250" s="132">
        <f>SUM(R251:R269)</f>
        <v>0</v>
      </c>
      <c r="T250" s="133">
        <f>SUM(T251:T269)</f>
        <v>0.15023339999999999</v>
      </c>
      <c r="AR250" s="127" t="s">
        <v>136</v>
      </c>
      <c r="AT250" s="134" t="s">
        <v>74</v>
      </c>
      <c r="AU250" s="134" t="s">
        <v>83</v>
      </c>
      <c r="AY250" s="127" t="s">
        <v>129</v>
      </c>
      <c r="BK250" s="135">
        <f>SUM(BK251:BK269)</f>
        <v>0</v>
      </c>
    </row>
    <row r="251" spans="2:65" s="1" customFormat="1" ht="24.2" customHeight="1" x14ac:dyDescent="0.2">
      <c r="B251" s="138"/>
      <c r="C251" s="139" t="s">
        <v>385</v>
      </c>
      <c r="D251" s="139" t="s">
        <v>131</v>
      </c>
      <c r="E251" s="140" t="s">
        <v>386</v>
      </c>
      <c r="F251" s="141" t="s">
        <v>387</v>
      </c>
      <c r="G251" s="142" t="s">
        <v>142</v>
      </c>
      <c r="H251" s="143">
        <v>7.1</v>
      </c>
      <c r="I251" s="144"/>
      <c r="J251" s="145">
        <f>ROUND(I251*H251,2)</f>
        <v>0</v>
      </c>
      <c r="K251" s="146"/>
      <c r="L251" s="31"/>
      <c r="M251" s="147" t="s">
        <v>1</v>
      </c>
      <c r="N251" s="148" t="s">
        <v>41</v>
      </c>
      <c r="P251" s="149">
        <f>O251*H251</f>
        <v>0</v>
      </c>
      <c r="Q251" s="149">
        <v>0</v>
      </c>
      <c r="R251" s="149">
        <f>Q251*H251</f>
        <v>0</v>
      </c>
      <c r="S251" s="149">
        <v>2.5999999999999999E-3</v>
      </c>
      <c r="T251" s="150">
        <f>S251*H251</f>
        <v>1.8459999999999997E-2</v>
      </c>
      <c r="AR251" s="151" t="s">
        <v>211</v>
      </c>
      <c r="AT251" s="151" t="s">
        <v>131</v>
      </c>
      <c r="AU251" s="151" t="s">
        <v>136</v>
      </c>
      <c r="AY251" s="16" t="s">
        <v>129</v>
      </c>
      <c r="BE251" s="152">
        <f>IF(N251="základná",J251,0)</f>
        <v>0</v>
      </c>
      <c r="BF251" s="152">
        <f>IF(N251="znížená",J251,0)</f>
        <v>0</v>
      </c>
      <c r="BG251" s="152">
        <f>IF(N251="zákl. prenesená",J251,0)</f>
        <v>0</v>
      </c>
      <c r="BH251" s="152">
        <f>IF(N251="zníž. prenesená",J251,0)</f>
        <v>0</v>
      </c>
      <c r="BI251" s="152">
        <f>IF(N251="nulová",J251,0)</f>
        <v>0</v>
      </c>
      <c r="BJ251" s="16" t="s">
        <v>136</v>
      </c>
      <c r="BK251" s="152">
        <f>ROUND(I251*H251,2)</f>
        <v>0</v>
      </c>
      <c r="BL251" s="16" t="s">
        <v>211</v>
      </c>
      <c r="BM251" s="151" t="s">
        <v>388</v>
      </c>
    </row>
    <row r="252" spans="2:65" s="1" customFormat="1" ht="24.2" customHeight="1" x14ac:dyDescent="0.2">
      <c r="B252" s="138"/>
      <c r="C252" s="139" t="s">
        <v>389</v>
      </c>
      <c r="D252" s="139" t="s">
        <v>131</v>
      </c>
      <c r="E252" s="140" t="s">
        <v>390</v>
      </c>
      <c r="F252" s="141" t="s">
        <v>391</v>
      </c>
      <c r="G252" s="142" t="s">
        <v>236</v>
      </c>
      <c r="H252" s="143">
        <v>5</v>
      </c>
      <c r="I252" s="144"/>
      <c r="J252" s="145">
        <f>ROUND(I252*H252,2)</f>
        <v>0</v>
      </c>
      <c r="K252" s="146"/>
      <c r="L252" s="31"/>
      <c r="M252" s="147" t="s">
        <v>1</v>
      </c>
      <c r="N252" s="148" t="s">
        <v>41</v>
      </c>
      <c r="P252" s="149">
        <f>O252*H252</f>
        <v>0</v>
      </c>
      <c r="Q252" s="149">
        <v>0</v>
      </c>
      <c r="R252" s="149">
        <f>Q252*H252</f>
        <v>0</v>
      </c>
      <c r="S252" s="149">
        <v>4.1000000000000003E-3</v>
      </c>
      <c r="T252" s="150">
        <f>S252*H252</f>
        <v>2.0500000000000001E-2</v>
      </c>
      <c r="AR252" s="151" t="s">
        <v>211</v>
      </c>
      <c r="AT252" s="151" t="s">
        <v>131</v>
      </c>
      <c r="AU252" s="151" t="s">
        <v>136</v>
      </c>
      <c r="AY252" s="16" t="s">
        <v>129</v>
      </c>
      <c r="BE252" s="152">
        <f>IF(N252="základná",J252,0)</f>
        <v>0</v>
      </c>
      <c r="BF252" s="152">
        <f>IF(N252="znížená",J252,0)</f>
        <v>0</v>
      </c>
      <c r="BG252" s="152">
        <f>IF(N252="zákl. prenesená",J252,0)</f>
        <v>0</v>
      </c>
      <c r="BH252" s="152">
        <f>IF(N252="zníž. prenesená",J252,0)</f>
        <v>0</v>
      </c>
      <c r="BI252" s="152">
        <f>IF(N252="nulová",J252,0)</f>
        <v>0</v>
      </c>
      <c r="BJ252" s="16" t="s">
        <v>136</v>
      </c>
      <c r="BK252" s="152">
        <f>ROUND(I252*H252,2)</f>
        <v>0</v>
      </c>
      <c r="BL252" s="16" t="s">
        <v>211</v>
      </c>
      <c r="BM252" s="151" t="s">
        <v>392</v>
      </c>
    </row>
    <row r="253" spans="2:65" s="1" customFormat="1" ht="24.2" customHeight="1" x14ac:dyDescent="0.2">
      <c r="B253" s="138"/>
      <c r="C253" s="139" t="s">
        <v>393</v>
      </c>
      <c r="D253" s="139" t="s">
        <v>131</v>
      </c>
      <c r="E253" s="140" t="s">
        <v>394</v>
      </c>
      <c r="F253" s="141" t="s">
        <v>395</v>
      </c>
      <c r="G253" s="142" t="s">
        <v>142</v>
      </c>
      <c r="H253" s="143">
        <v>7.1</v>
      </c>
      <c r="I253" s="144"/>
      <c r="J253" s="145">
        <f>ROUND(I253*H253,2)</f>
        <v>0</v>
      </c>
      <c r="K253" s="146"/>
      <c r="L253" s="31"/>
      <c r="M253" s="147" t="s">
        <v>1</v>
      </c>
      <c r="N253" s="148" t="s">
        <v>41</v>
      </c>
      <c r="P253" s="149">
        <f>O253*H253</f>
        <v>0</v>
      </c>
      <c r="Q253" s="149">
        <v>0</v>
      </c>
      <c r="R253" s="149">
        <f>Q253*H253</f>
        <v>0</v>
      </c>
      <c r="S253" s="149">
        <v>3.3E-3</v>
      </c>
      <c r="T253" s="150">
        <f>S253*H253</f>
        <v>2.3429999999999999E-2</v>
      </c>
      <c r="AR253" s="151" t="s">
        <v>211</v>
      </c>
      <c r="AT253" s="151" t="s">
        <v>131</v>
      </c>
      <c r="AU253" s="151" t="s">
        <v>136</v>
      </c>
      <c r="AY253" s="16" t="s">
        <v>129</v>
      </c>
      <c r="BE253" s="152">
        <f>IF(N253="základná",J253,0)</f>
        <v>0</v>
      </c>
      <c r="BF253" s="152">
        <f>IF(N253="znížená",J253,0)</f>
        <v>0</v>
      </c>
      <c r="BG253" s="152">
        <f>IF(N253="zákl. prenesená",J253,0)</f>
        <v>0</v>
      </c>
      <c r="BH253" s="152">
        <f>IF(N253="zníž. prenesená",J253,0)</f>
        <v>0</v>
      </c>
      <c r="BI253" s="152">
        <f>IF(N253="nulová",J253,0)</f>
        <v>0</v>
      </c>
      <c r="BJ253" s="16" t="s">
        <v>136</v>
      </c>
      <c r="BK253" s="152">
        <f>ROUND(I253*H253,2)</f>
        <v>0</v>
      </c>
      <c r="BL253" s="16" t="s">
        <v>211</v>
      </c>
      <c r="BM253" s="151" t="s">
        <v>396</v>
      </c>
    </row>
    <row r="254" spans="2:65" s="12" customFormat="1" ht="11.25" x14ac:dyDescent="0.2">
      <c r="B254" s="153"/>
      <c r="D254" s="154" t="s">
        <v>138</v>
      </c>
      <c r="E254" s="155" t="s">
        <v>1</v>
      </c>
      <c r="F254" s="156" t="s">
        <v>397</v>
      </c>
      <c r="H254" s="157">
        <v>7.1</v>
      </c>
      <c r="I254" s="158"/>
      <c r="L254" s="153"/>
      <c r="M254" s="159"/>
      <c r="T254" s="160"/>
      <c r="AT254" s="155" t="s">
        <v>138</v>
      </c>
      <c r="AU254" s="155" t="s">
        <v>136</v>
      </c>
      <c r="AV254" s="12" t="s">
        <v>136</v>
      </c>
      <c r="AW254" s="12" t="s">
        <v>30</v>
      </c>
      <c r="AX254" s="12" t="s">
        <v>83</v>
      </c>
      <c r="AY254" s="155" t="s">
        <v>129</v>
      </c>
    </row>
    <row r="255" spans="2:65" s="1" customFormat="1" ht="24.2" customHeight="1" x14ac:dyDescent="0.2">
      <c r="B255" s="138"/>
      <c r="C255" s="139" t="s">
        <v>398</v>
      </c>
      <c r="D255" s="139" t="s">
        <v>131</v>
      </c>
      <c r="E255" s="140" t="s">
        <v>399</v>
      </c>
      <c r="F255" s="141" t="s">
        <v>400</v>
      </c>
      <c r="G255" s="142" t="s">
        <v>236</v>
      </c>
      <c r="H255" s="143">
        <v>1</v>
      </c>
      <c r="I255" s="144"/>
      <c r="J255" s="145">
        <f>ROUND(I255*H255,2)</f>
        <v>0</v>
      </c>
      <c r="K255" s="146"/>
      <c r="L255" s="31"/>
      <c r="M255" s="147" t="s">
        <v>1</v>
      </c>
      <c r="N255" s="148" t="s">
        <v>41</v>
      </c>
      <c r="P255" s="149">
        <f>O255*H255</f>
        <v>0</v>
      </c>
      <c r="Q255" s="149">
        <v>0</v>
      </c>
      <c r="R255" s="149">
        <f>Q255*H255</f>
        <v>0</v>
      </c>
      <c r="S255" s="149">
        <v>1.1000000000000001E-3</v>
      </c>
      <c r="T255" s="150">
        <f>S255*H255</f>
        <v>1.1000000000000001E-3</v>
      </c>
      <c r="AR255" s="151" t="s">
        <v>211</v>
      </c>
      <c r="AT255" s="151" t="s">
        <v>131</v>
      </c>
      <c r="AU255" s="151" t="s">
        <v>136</v>
      </c>
      <c r="AY255" s="16" t="s">
        <v>129</v>
      </c>
      <c r="BE255" s="152">
        <f>IF(N255="základná",J255,0)</f>
        <v>0</v>
      </c>
      <c r="BF255" s="152">
        <f>IF(N255="znížená",J255,0)</f>
        <v>0</v>
      </c>
      <c r="BG255" s="152">
        <f>IF(N255="zákl. prenesená",J255,0)</f>
        <v>0</v>
      </c>
      <c r="BH255" s="152">
        <f>IF(N255="zníž. prenesená",J255,0)</f>
        <v>0</v>
      </c>
      <c r="BI255" s="152">
        <f>IF(N255="nulová",J255,0)</f>
        <v>0</v>
      </c>
      <c r="BJ255" s="16" t="s">
        <v>136</v>
      </c>
      <c r="BK255" s="152">
        <f>ROUND(I255*H255,2)</f>
        <v>0</v>
      </c>
      <c r="BL255" s="16" t="s">
        <v>211</v>
      </c>
      <c r="BM255" s="151" t="s">
        <v>401</v>
      </c>
    </row>
    <row r="256" spans="2:65" s="1" customFormat="1" ht="33" customHeight="1" x14ac:dyDescent="0.2">
      <c r="B256" s="138"/>
      <c r="C256" s="139" t="s">
        <v>402</v>
      </c>
      <c r="D256" s="139" t="s">
        <v>131</v>
      </c>
      <c r="E256" s="140" t="s">
        <v>403</v>
      </c>
      <c r="F256" s="141" t="s">
        <v>404</v>
      </c>
      <c r="G256" s="142" t="s">
        <v>142</v>
      </c>
      <c r="H256" s="143">
        <v>1</v>
      </c>
      <c r="I256" s="144"/>
      <c r="J256" s="145">
        <f>ROUND(I256*H256,2)</f>
        <v>0</v>
      </c>
      <c r="K256" s="146"/>
      <c r="L256" s="31"/>
      <c r="M256" s="147" t="s">
        <v>1</v>
      </c>
      <c r="N256" s="148" t="s">
        <v>41</v>
      </c>
      <c r="P256" s="149">
        <f>O256*H256</f>
        <v>0</v>
      </c>
      <c r="Q256" s="149">
        <v>0</v>
      </c>
      <c r="R256" s="149">
        <f>Q256*H256</f>
        <v>0</v>
      </c>
      <c r="S256" s="149">
        <v>1.92E-3</v>
      </c>
      <c r="T256" s="150">
        <f>S256*H256</f>
        <v>1.92E-3</v>
      </c>
      <c r="AR256" s="151" t="s">
        <v>211</v>
      </c>
      <c r="AT256" s="151" t="s">
        <v>131</v>
      </c>
      <c r="AU256" s="151" t="s">
        <v>136</v>
      </c>
      <c r="AY256" s="16" t="s">
        <v>129</v>
      </c>
      <c r="BE256" s="152">
        <f>IF(N256="základná",J256,0)</f>
        <v>0</v>
      </c>
      <c r="BF256" s="152">
        <f>IF(N256="znížená",J256,0)</f>
        <v>0</v>
      </c>
      <c r="BG256" s="152">
        <f>IF(N256="zákl. prenesená",J256,0)</f>
        <v>0</v>
      </c>
      <c r="BH256" s="152">
        <f>IF(N256="zníž. prenesená",J256,0)</f>
        <v>0</v>
      </c>
      <c r="BI256" s="152">
        <f>IF(N256="nulová",J256,0)</f>
        <v>0</v>
      </c>
      <c r="BJ256" s="16" t="s">
        <v>136</v>
      </c>
      <c r="BK256" s="152">
        <f>ROUND(I256*H256,2)</f>
        <v>0</v>
      </c>
      <c r="BL256" s="16" t="s">
        <v>211</v>
      </c>
      <c r="BM256" s="151" t="s">
        <v>405</v>
      </c>
    </row>
    <row r="257" spans="2:65" s="1" customFormat="1" ht="24.2" customHeight="1" x14ac:dyDescent="0.2">
      <c r="B257" s="138"/>
      <c r="C257" s="139" t="s">
        <v>406</v>
      </c>
      <c r="D257" s="139" t="s">
        <v>131</v>
      </c>
      <c r="E257" s="140" t="s">
        <v>407</v>
      </c>
      <c r="F257" s="141" t="s">
        <v>408</v>
      </c>
      <c r="G257" s="142" t="s">
        <v>142</v>
      </c>
      <c r="H257" s="143">
        <v>3.4</v>
      </c>
      <c r="I257" s="144"/>
      <c r="J257" s="145">
        <f>ROUND(I257*H257,2)</f>
        <v>0</v>
      </c>
      <c r="K257" s="146"/>
      <c r="L257" s="31"/>
      <c r="M257" s="147" t="s">
        <v>1</v>
      </c>
      <c r="N257" s="148" t="s">
        <v>41</v>
      </c>
      <c r="P257" s="149">
        <f>O257*H257</f>
        <v>0</v>
      </c>
      <c r="Q257" s="149">
        <v>0</v>
      </c>
      <c r="R257" s="149">
        <f>Q257*H257</f>
        <v>0</v>
      </c>
      <c r="S257" s="149">
        <v>2.8700000000000002E-3</v>
      </c>
      <c r="T257" s="150">
        <f>S257*H257</f>
        <v>9.758000000000001E-3</v>
      </c>
      <c r="AR257" s="151" t="s">
        <v>211</v>
      </c>
      <c r="AT257" s="151" t="s">
        <v>131</v>
      </c>
      <c r="AU257" s="151" t="s">
        <v>136</v>
      </c>
      <c r="AY257" s="16" t="s">
        <v>129</v>
      </c>
      <c r="BE257" s="152">
        <f>IF(N257="základná",J257,0)</f>
        <v>0</v>
      </c>
      <c r="BF257" s="152">
        <f>IF(N257="znížená",J257,0)</f>
        <v>0</v>
      </c>
      <c r="BG257" s="152">
        <f>IF(N257="zákl. prenesená",J257,0)</f>
        <v>0</v>
      </c>
      <c r="BH257" s="152">
        <f>IF(N257="zníž. prenesená",J257,0)</f>
        <v>0</v>
      </c>
      <c r="BI257" s="152">
        <f>IF(N257="nulová",J257,0)</f>
        <v>0</v>
      </c>
      <c r="BJ257" s="16" t="s">
        <v>136</v>
      </c>
      <c r="BK257" s="152">
        <f>ROUND(I257*H257,2)</f>
        <v>0</v>
      </c>
      <c r="BL257" s="16" t="s">
        <v>211</v>
      </c>
      <c r="BM257" s="151" t="s">
        <v>409</v>
      </c>
    </row>
    <row r="258" spans="2:65" s="12" customFormat="1" ht="11.25" x14ac:dyDescent="0.2">
      <c r="B258" s="153"/>
      <c r="D258" s="154" t="s">
        <v>138</v>
      </c>
      <c r="E258" s="155" t="s">
        <v>1</v>
      </c>
      <c r="F258" s="156" t="s">
        <v>410</v>
      </c>
      <c r="H258" s="157">
        <v>3.4</v>
      </c>
      <c r="I258" s="158"/>
      <c r="L258" s="153"/>
      <c r="M258" s="159"/>
      <c r="T258" s="160"/>
      <c r="AT258" s="155" t="s">
        <v>138</v>
      </c>
      <c r="AU258" s="155" t="s">
        <v>136</v>
      </c>
      <c r="AV258" s="12" t="s">
        <v>136</v>
      </c>
      <c r="AW258" s="12" t="s">
        <v>30</v>
      </c>
      <c r="AX258" s="12" t="s">
        <v>83</v>
      </c>
      <c r="AY258" s="155" t="s">
        <v>129</v>
      </c>
    </row>
    <row r="259" spans="2:65" s="1" customFormat="1" ht="24.2" customHeight="1" x14ac:dyDescent="0.2">
      <c r="B259" s="138"/>
      <c r="C259" s="139" t="s">
        <v>411</v>
      </c>
      <c r="D259" s="139" t="s">
        <v>131</v>
      </c>
      <c r="E259" s="140" t="s">
        <v>412</v>
      </c>
      <c r="F259" s="141" t="s">
        <v>413</v>
      </c>
      <c r="G259" s="142" t="s">
        <v>142</v>
      </c>
      <c r="H259" s="143">
        <v>16.420000000000002</v>
      </c>
      <c r="I259" s="144"/>
      <c r="J259" s="145">
        <f>ROUND(I259*H259,2)</f>
        <v>0</v>
      </c>
      <c r="K259" s="146"/>
      <c r="L259" s="31"/>
      <c r="M259" s="147" t="s">
        <v>1</v>
      </c>
      <c r="N259" s="148" t="s">
        <v>41</v>
      </c>
      <c r="P259" s="149">
        <f>O259*H259</f>
        <v>0</v>
      </c>
      <c r="Q259" s="149">
        <v>0</v>
      </c>
      <c r="R259" s="149">
        <f>Q259*H259</f>
        <v>0</v>
      </c>
      <c r="S259" s="149">
        <v>3.3700000000000002E-3</v>
      </c>
      <c r="T259" s="150">
        <f>S259*H259</f>
        <v>5.5335400000000007E-2</v>
      </c>
      <c r="AR259" s="151" t="s">
        <v>211</v>
      </c>
      <c r="AT259" s="151" t="s">
        <v>131</v>
      </c>
      <c r="AU259" s="151" t="s">
        <v>136</v>
      </c>
      <c r="AY259" s="16" t="s">
        <v>129</v>
      </c>
      <c r="BE259" s="152">
        <f>IF(N259="základná",J259,0)</f>
        <v>0</v>
      </c>
      <c r="BF259" s="152">
        <f>IF(N259="znížená",J259,0)</f>
        <v>0</v>
      </c>
      <c r="BG259" s="152">
        <f>IF(N259="zákl. prenesená",J259,0)</f>
        <v>0</v>
      </c>
      <c r="BH259" s="152">
        <f>IF(N259="zníž. prenesená",J259,0)</f>
        <v>0</v>
      </c>
      <c r="BI259" s="152">
        <f>IF(N259="nulová",J259,0)</f>
        <v>0</v>
      </c>
      <c r="BJ259" s="16" t="s">
        <v>136</v>
      </c>
      <c r="BK259" s="152">
        <f>ROUND(I259*H259,2)</f>
        <v>0</v>
      </c>
      <c r="BL259" s="16" t="s">
        <v>211</v>
      </c>
      <c r="BM259" s="151" t="s">
        <v>414</v>
      </c>
    </row>
    <row r="260" spans="2:65" s="12" customFormat="1" ht="11.25" x14ac:dyDescent="0.2">
      <c r="B260" s="153"/>
      <c r="D260" s="154" t="s">
        <v>138</v>
      </c>
      <c r="E260" s="155" t="s">
        <v>1</v>
      </c>
      <c r="F260" s="156" t="s">
        <v>415</v>
      </c>
      <c r="H260" s="157">
        <v>16.420000000000002</v>
      </c>
      <c r="I260" s="158"/>
      <c r="L260" s="153"/>
      <c r="M260" s="159"/>
      <c r="T260" s="160"/>
      <c r="AT260" s="155" t="s">
        <v>138</v>
      </c>
      <c r="AU260" s="155" t="s">
        <v>136</v>
      </c>
      <c r="AV260" s="12" t="s">
        <v>136</v>
      </c>
      <c r="AW260" s="12" t="s">
        <v>30</v>
      </c>
      <c r="AX260" s="12" t="s">
        <v>83</v>
      </c>
      <c r="AY260" s="155" t="s">
        <v>129</v>
      </c>
    </row>
    <row r="261" spans="2:65" s="1" customFormat="1" ht="33" customHeight="1" x14ac:dyDescent="0.2">
      <c r="B261" s="138"/>
      <c r="C261" s="139" t="s">
        <v>416</v>
      </c>
      <c r="D261" s="139" t="s">
        <v>131</v>
      </c>
      <c r="E261" s="140" t="s">
        <v>417</v>
      </c>
      <c r="F261" s="141" t="s">
        <v>418</v>
      </c>
      <c r="G261" s="142" t="s">
        <v>236</v>
      </c>
      <c r="H261" s="143">
        <v>2</v>
      </c>
      <c r="I261" s="144"/>
      <c r="J261" s="145">
        <f>ROUND(I261*H261,2)</f>
        <v>0</v>
      </c>
      <c r="K261" s="146"/>
      <c r="L261" s="31"/>
      <c r="M261" s="147" t="s">
        <v>1</v>
      </c>
      <c r="N261" s="148" t="s">
        <v>41</v>
      </c>
      <c r="P261" s="149">
        <f>O261*H261</f>
        <v>0</v>
      </c>
      <c r="Q261" s="149">
        <v>0</v>
      </c>
      <c r="R261" s="149">
        <f>Q261*H261</f>
        <v>0</v>
      </c>
      <c r="S261" s="149">
        <v>2.2399999999999998E-3</v>
      </c>
      <c r="T261" s="150">
        <f>S261*H261</f>
        <v>4.4799999999999996E-3</v>
      </c>
      <c r="AR261" s="151" t="s">
        <v>211</v>
      </c>
      <c r="AT261" s="151" t="s">
        <v>131</v>
      </c>
      <c r="AU261" s="151" t="s">
        <v>136</v>
      </c>
      <c r="AY261" s="16" t="s">
        <v>129</v>
      </c>
      <c r="BE261" s="152">
        <f>IF(N261="základná",J261,0)</f>
        <v>0</v>
      </c>
      <c r="BF261" s="152">
        <f>IF(N261="znížená",J261,0)</f>
        <v>0</v>
      </c>
      <c r="BG261" s="152">
        <f>IF(N261="zákl. prenesená",J261,0)</f>
        <v>0</v>
      </c>
      <c r="BH261" s="152">
        <f>IF(N261="zníž. prenesená",J261,0)</f>
        <v>0</v>
      </c>
      <c r="BI261" s="152">
        <f>IF(N261="nulová",J261,0)</f>
        <v>0</v>
      </c>
      <c r="BJ261" s="16" t="s">
        <v>136</v>
      </c>
      <c r="BK261" s="152">
        <f>ROUND(I261*H261,2)</f>
        <v>0</v>
      </c>
      <c r="BL261" s="16" t="s">
        <v>211</v>
      </c>
      <c r="BM261" s="151" t="s">
        <v>419</v>
      </c>
    </row>
    <row r="262" spans="2:65" s="1" customFormat="1" ht="24.2" customHeight="1" x14ac:dyDescent="0.2">
      <c r="B262" s="138"/>
      <c r="C262" s="139" t="s">
        <v>420</v>
      </c>
      <c r="D262" s="139" t="s">
        <v>131</v>
      </c>
      <c r="E262" s="140" t="s">
        <v>421</v>
      </c>
      <c r="F262" s="141" t="s">
        <v>422</v>
      </c>
      <c r="G262" s="142" t="s">
        <v>236</v>
      </c>
      <c r="H262" s="143">
        <v>1</v>
      </c>
      <c r="I262" s="144"/>
      <c r="J262" s="145">
        <f>ROUND(I262*H262,2)</f>
        <v>0</v>
      </c>
      <c r="K262" s="146"/>
      <c r="L262" s="31"/>
      <c r="M262" s="147" t="s">
        <v>1</v>
      </c>
      <c r="N262" s="148" t="s">
        <v>41</v>
      </c>
      <c r="P262" s="149">
        <f>O262*H262</f>
        <v>0</v>
      </c>
      <c r="Q262" s="149">
        <v>0</v>
      </c>
      <c r="R262" s="149">
        <f>Q262*H262</f>
        <v>0</v>
      </c>
      <c r="S262" s="149">
        <v>2.8999999999999998E-3</v>
      </c>
      <c r="T262" s="150">
        <f>S262*H262</f>
        <v>2.8999999999999998E-3</v>
      </c>
      <c r="AR262" s="151" t="s">
        <v>211</v>
      </c>
      <c r="AT262" s="151" t="s">
        <v>131</v>
      </c>
      <c r="AU262" s="151" t="s">
        <v>136</v>
      </c>
      <c r="AY262" s="16" t="s">
        <v>129</v>
      </c>
      <c r="BE262" s="152">
        <f>IF(N262="základná",J262,0)</f>
        <v>0</v>
      </c>
      <c r="BF262" s="152">
        <f>IF(N262="znížená",J262,0)</f>
        <v>0</v>
      </c>
      <c r="BG262" s="152">
        <f>IF(N262="zákl. prenesená",J262,0)</f>
        <v>0</v>
      </c>
      <c r="BH262" s="152">
        <f>IF(N262="zníž. prenesená",J262,0)</f>
        <v>0</v>
      </c>
      <c r="BI262" s="152">
        <f>IF(N262="nulová",J262,0)</f>
        <v>0</v>
      </c>
      <c r="BJ262" s="16" t="s">
        <v>136</v>
      </c>
      <c r="BK262" s="152">
        <f>ROUND(I262*H262,2)</f>
        <v>0</v>
      </c>
      <c r="BL262" s="16" t="s">
        <v>211</v>
      </c>
      <c r="BM262" s="151" t="s">
        <v>423</v>
      </c>
    </row>
    <row r="263" spans="2:65" s="12" customFormat="1" ht="11.25" x14ac:dyDescent="0.2">
      <c r="B263" s="153"/>
      <c r="D263" s="154" t="s">
        <v>138</v>
      </c>
      <c r="E263" s="155" t="s">
        <v>1</v>
      </c>
      <c r="F263" s="156" t="s">
        <v>424</v>
      </c>
      <c r="H263" s="157">
        <v>1</v>
      </c>
      <c r="I263" s="158"/>
      <c r="L263" s="153"/>
      <c r="M263" s="159"/>
      <c r="T263" s="160"/>
      <c r="AT263" s="155" t="s">
        <v>138</v>
      </c>
      <c r="AU263" s="155" t="s">
        <v>136</v>
      </c>
      <c r="AV263" s="12" t="s">
        <v>136</v>
      </c>
      <c r="AW263" s="12" t="s">
        <v>30</v>
      </c>
      <c r="AX263" s="12" t="s">
        <v>83</v>
      </c>
      <c r="AY263" s="155" t="s">
        <v>129</v>
      </c>
    </row>
    <row r="264" spans="2:65" s="1" customFormat="1" ht="24.2" customHeight="1" x14ac:dyDescent="0.2">
      <c r="B264" s="138"/>
      <c r="C264" s="139" t="s">
        <v>425</v>
      </c>
      <c r="D264" s="139" t="s">
        <v>131</v>
      </c>
      <c r="E264" s="140" t="s">
        <v>426</v>
      </c>
      <c r="F264" s="141" t="s">
        <v>427</v>
      </c>
      <c r="G264" s="142" t="s">
        <v>236</v>
      </c>
      <c r="H264" s="143">
        <v>1</v>
      </c>
      <c r="I264" s="144"/>
      <c r="J264" s="145">
        <f>ROUND(I264*H264,2)</f>
        <v>0</v>
      </c>
      <c r="K264" s="146"/>
      <c r="L264" s="31"/>
      <c r="M264" s="147" t="s">
        <v>1</v>
      </c>
      <c r="N264" s="148" t="s">
        <v>41</v>
      </c>
      <c r="P264" s="149">
        <f>O264*H264</f>
        <v>0</v>
      </c>
      <c r="Q264" s="149">
        <v>0</v>
      </c>
      <c r="R264" s="149">
        <f>Q264*H264</f>
        <v>0</v>
      </c>
      <c r="S264" s="149">
        <v>2.0899999999999998E-3</v>
      </c>
      <c r="T264" s="150">
        <f>S264*H264</f>
        <v>2.0899999999999998E-3</v>
      </c>
      <c r="AR264" s="151" t="s">
        <v>211</v>
      </c>
      <c r="AT264" s="151" t="s">
        <v>131</v>
      </c>
      <c r="AU264" s="151" t="s">
        <v>136</v>
      </c>
      <c r="AY264" s="16" t="s">
        <v>129</v>
      </c>
      <c r="BE264" s="152">
        <f>IF(N264="základná",J264,0)</f>
        <v>0</v>
      </c>
      <c r="BF264" s="152">
        <f>IF(N264="znížená",J264,0)</f>
        <v>0</v>
      </c>
      <c r="BG264" s="152">
        <f>IF(N264="zákl. prenesená",J264,0)</f>
        <v>0</v>
      </c>
      <c r="BH264" s="152">
        <f>IF(N264="zníž. prenesená",J264,0)</f>
        <v>0</v>
      </c>
      <c r="BI264" s="152">
        <f>IF(N264="nulová",J264,0)</f>
        <v>0</v>
      </c>
      <c r="BJ264" s="16" t="s">
        <v>136</v>
      </c>
      <c r="BK264" s="152">
        <f>ROUND(I264*H264,2)</f>
        <v>0</v>
      </c>
      <c r="BL264" s="16" t="s">
        <v>211</v>
      </c>
      <c r="BM264" s="151" t="s">
        <v>428</v>
      </c>
    </row>
    <row r="265" spans="2:65" s="1" customFormat="1" ht="24.2" customHeight="1" x14ac:dyDescent="0.2">
      <c r="B265" s="138"/>
      <c r="C265" s="139" t="s">
        <v>429</v>
      </c>
      <c r="D265" s="139" t="s">
        <v>131</v>
      </c>
      <c r="E265" s="140" t="s">
        <v>430</v>
      </c>
      <c r="F265" s="141" t="s">
        <v>431</v>
      </c>
      <c r="G265" s="142" t="s">
        <v>236</v>
      </c>
      <c r="H265" s="143">
        <v>1</v>
      </c>
      <c r="I265" s="144"/>
      <c r="J265" s="145">
        <f>ROUND(I265*H265,2)</f>
        <v>0</v>
      </c>
      <c r="K265" s="146"/>
      <c r="L265" s="31"/>
      <c r="M265" s="147" t="s">
        <v>1</v>
      </c>
      <c r="N265" s="148" t="s">
        <v>41</v>
      </c>
      <c r="P265" s="149">
        <f>O265*H265</f>
        <v>0</v>
      </c>
      <c r="Q265" s="149">
        <v>0</v>
      </c>
      <c r="R265" s="149">
        <f>Q265*H265</f>
        <v>0</v>
      </c>
      <c r="S265" s="149">
        <v>2.0000000000000001E-4</v>
      </c>
      <c r="T265" s="150">
        <f>S265*H265</f>
        <v>2.0000000000000001E-4</v>
      </c>
      <c r="AR265" s="151" t="s">
        <v>211</v>
      </c>
      <c r="AT265" s="151" t="s">
        <v>131</v>
      </c>
      <c r="AU265" s="151" t="s">
        <v>136</v>
      </c>
      <c r="AY265" s="16" t="s">
        <v>129</v>
      </c>
      <c r="BE265" s="152">
        <f>IF(N265="základná",J265,0)</f>
        <v>0</v>
      </c>
      <c r="BF265" s="152">
        <f>IF(N265="znížená",J265,0)</f>
        <v>0</v>
      </c>
      <c r="BG265" s="152">
        <f>IF(N265="zákl. prenesená",J265,0)</f>
        <v>0</v>
      </c>
      <c r="BH265" s="152">
        <f>IF(N265="zníž. prenesená",J265,0)</f>
        <v>0</v>
      </c>
      <c r="BI265" s="152">
        <f>IF(N265="nulová",J265,0)</f>
        <v>0</v>
      </c>
      <c r="BJ265" s="16" t="s">
        <v>136</v>
      </c>
      <c r="BK265" s="152">
        <f>ROUND(I265*H265,2)</f>
        <v>0</v>
      </c>
      <c r="BL265" s="16" t="s">
        <v>211</v>
      </c>
      <c r="BM265" s="151" t="s">
        <v>432</v>
      </c>
    </row>
    <row r="266" spans="2:65" s="12" customFormat="1" ht="11.25" x14ac:dyDescent="0.2">
      <c r="B266" s="153"/>
      <c r="D266" s="154" t="s">
        <v>138</v>
      </c>
      <c r="E266" s="155" t="s">
        <v>1</v>
      </c>
      <c r="F266" s="156" t="s">
        <v>424</v>
      </c>
      <c r="H266" s="157">
        <v>1</v>
      </c>
      <c r="I266" s="158"/>
      <c r="L266" s="153"/>
      <c r="M266" s="159"/>
      <c r="T266" s="160"/>
      <c r="AT266" s="155" t="s">
        <v>138</v>
      </c>
      <c r="AU266" s="155" t="s">
        <v>136</v>
      </c>
      <c r="AV266" s="12" t="s">
        <v>136</v>
      </c>
      <c r="AW266" s="12" t="s">
        <v>30</v>
      </c>
      <c r="AX266" s="12" t="s">
        <v>83</v>
      </c>
      <c r="AY266" s="155" t="s">
        <v>129</v>
      </c>
    </row>
    <row r="267" spans="2:65" s="1" customFormat="1" ht="24.2" customHeight="1" x14ac:dyDescent="0.2">
      <c r="B267" s="138"/>
      <c r="C267" s="139" t="s">
        <v>433</v>
      </c>
      <c r="D267" s="139" t="s">
        <v>131</v>
      </c>
      <c r="E267" s="140" t="s">
        <v>434</v>
      </c>
      <c r="F267" s="141" t="s">
        <v>435</v>
      </c>
      <c r="G267" s="142" t="s">
        <v>142</v>
      </c>
      <c r="H267" s="143">
        <v>2.5</v>
      </c>
      <c r="I267" s="144"/>
      <c r="J267" s="145">
        <f>ROUND(I267*H267,2)</f>
        <v>0</v>
      </c>
      <c r="K267" s="146"/>
      <c r="L267" s="31"/>
      <c r="M267" s="147" t="s">
        <v>1</v>
      </c>
      <c r="N267" s="148" t="s">
        <v>41</v>
      </c>
      <c r="P267" s="149">
        <f>O267*H267</f>
        <v>0</v>
      </c>
      <c r="Q267" s="149">
        <v>0</v>
      </c>
      <c r="R267" s="149">
        <f>Q267*H267</f>
        <v>0</v>
      </c>
      <c r="S267" s="149">
        <v>3.5599999999999998E-3</v>
      </c>
      <c r="T267" s="150">
        <f>S267*H267</f>
        <v>8.8999999999999999E-3</v>
      </c>
      <c r="AR267" s="151" t="s">
        <v>211</v>
      </c>
      <c r="AT267" s="151" t="s">
        <v>131</v>
      </c>
      <c r="AU267" s="151" t="s">
        <v>136</v>
      </c>
      <c r="AY267" s="16" t="s">
        <v>129</v>
      </c>
      <c r="BE267" s="152">
        <f>IF(N267="základná",J267,0)</f>
        <v>0</v>
      </c>
      <c r="BF267" s="152">
        <f>IF(N267="znížená",J267,0)</f>
        <v>0</v>
      </c>
      <c r="BG267" s="152">
        <f>IF(N267="zákl. prenesená",J267,0)</f>
        <v>0</v>
      </c>
      <c r="BH267" s="152">
        <f>IF(N267="zníž. prenesená",J267,0)</f>
        <v>0</v>
      </c>
      <c r="BI267" s="152">
        <f>IF(N267="nulová",J267,0)</f>
        <v>0</v>
      </c>
      <c r="BJ267" s="16" t="s">
        <v>136</v>
      </c>
      <c r="BK267" s="152">
        <f>ROUND(I267*H267,2)</f>
        <v>0</v>
      </c>
      <c r="BL267" s="16" t="s">
        <v>211</v>
      </c>
      <c r="BM267" s="151" t="s">
        <v>436</v>
      </c>
    </row>
    <row r="268" spans="2:65" s="12" customFormat="1" ht="11.25" x14ac:dyDescent="0.2">
      <c r="B268" s="153"/>
      <c r="D268" s="154" t="s">
        <v>138</v>
      </c>
      <c r="E268" s="155" t="s">
        <v>1</v>
      </c>
      <c r="F268" s="156" t="s">
        <v>437</v>
      </c>
      <c r="H268" s="157">
        <v>2.5</v>
      </c>
      <c r="I268" s="158"/>
      <c r="L268" s="153"/>
      <c r="M268" s="159"/>
      <c r="T268" s="160"/>
      <c r="AT268" s="155" t="s">
        <v>138</v>
      </c>
      <c r="AU268" s="155" t="s">
        <v>136</v>
      </c>
      <c r="AV268" s="12" t="s">
        <v>136</v>
      </c>
      <c r="AW268" s="12" t="s">
        <v>30</v>
      </c>
      <c r="AX268" s="12" t="s">
        <v>83</v>
      </c>
      <c r="AY268" s="155" t="s">
        <v>129</v>
      </c>
    </row>
    <row r="269" spans="2:65" s="1" customFormat="1" ht="33" customHeight="1" x14ac:dyDescent="0.2">
      <c r="B269" s="138"/>
      <c r="C269" s="139" t="s">
        <v>438</v>
      </c>
      <c r="D269" s="139" t="s">
        <v>131</v>
      </c>
      <c r="E269" s="140" t="s">
        <v>439</v>
      </c>
      <c r="F269" s="141" t="s">
        <v>440</v>
      </c>
      <c r="G269" s="142" t="s">
        <v>236</v>
      </c>
      <c r="H269" s="143">
        <v>1</v>
      </c>
      <c r="I269" s="144"/>
      <c r="J269" s="145">
        <f>ROUND(I269*H269,2)</f>
        <v>0</v>
      </c>
      <c r="K269" s="146"/>
      <c r="L269" s="31"/>
      <c r="M269" s="147" t="s">
        <v>1</v>
      </c>
      <c r="N269" s="148" t="s">
        <v>41</v>
      </c>
      <c r="P269" s="149">
        <f>O269*H269</f>
        <v>0</v>
      </c>
      <c r="Q269" s="149">
        <v>0</v>
      </c>
      <c r="R269" s="149">
        <f>Q269*H269</f>
        <v>0</v>
      </c>
      <c r="S269" s="149">
        <v>1.16E-3</v>
      </c>
      <c r="T269" s="150">
        <f>S269*H269</f>
        <v>1.16E-3</v>
      </c>
      <c r="AR269" s="151" t="s">
        <v>211</v>
      </c>
      <c r="AT269" s="151" t="s">
        <v>131</v>
      </c>
      <c r="AU269" s="151" t="s">
        <v>136</v>
      </c>
      <c r="AY269" s="16" t="s">
        <v>129</v>
      </c>
      <c r="BE269" s="152">
        <f>IF(N269="základná",J269,0)</f>
        <v>0</v>
      </c>
      <c r="BF269" s="152">
        <f>IF(N269="znížená",J269,0)</f>
        <v>0</v>
      </c>
      <c r="BG269" s="152">
        <f>IF(N269="zákl. prenesená",J269,0)</f>
        <v>0</v>
      </c>
      <c r="BH269" s="152">
        <f>IF(N269="zníž. prenesená",J269,0)</f>
        <v>0</v>
      </c>
      <c r="BI269" s="152">
        <f>IF(N269="nulová",J269,0)</f>
        <v>0</v>
      </c>
      <c r="BJ269" s="16" t="s">
        <v>136</v>
      </c>
      <c r="BK269" s="152">
        <f>ROUND(I269*H269,2)</f>
        <v>0</v>
      </c>
      <c r="BL269" s="16" t="s">
        <v>211</v>
      </c>
      <c r="BM269" s="151" t="s">
        <v>441</v>
      </c>
    </row>
    <row r="270" spans="2:65" s="11" customFormat="1" ht="22.9" customHeight="1" x14ac:dyDescent="0.2">
      <c r="B270" s="126"/>
      <c r="D270" s="127" t="s">
        <v>74</v>
      </c>
      <c r="E270" s="136" t="s">
        <v>442</v>
      </c>
      <c r="F270" s="136" t="s">
        <v>443</v>
      </c>
      <c r="I270" s="129"/>
      <c r="J270" s="137">
        <f>BK270</f>
        <v>0</v>
      </c>
      <c r="L270" s="126"/>
      <c r="M270" s="131"/>
      <c r="P270" s="132">
        <f>SUM(P271:P280)</f>
        <v>0</v>
      </c>
      <c r="R270" s="132">
        <f>SUM(R271:R280)</f>
        <v>0</v>
      </c>
      <c r="T270" s="133">
        <f>SUM(T271:T280)</f>
        <v>0.53634000000000004</v>
      </c>
      <c r="AR270" s="127" t="s">
        <v>136</v>
      </c>
      <c r="AT270" s="134" t="s">
        <v>74</v>
      </c>
      <c r="AU270" s="134" t="s">
        <v>83</v>
      </c>
      <c r="AY270" s="127" t="s">
        <v>129</v>
      </c>
      <c r="BK270" s="135">
        <f>SUM(BK271:BK280)</f>
        <v>0</v>
      </c>
    </row>
    <row r="271" spans="2:65" s="1" customFormat="1" ht="24.2" customHeight="1" x14ac:dyDescent="0.2">
      <c r="B271" s="138"/>
      <c r="C271" s="139" t="s">
        <v>444</v>
      </c>
      <c r="D271" s="139" t="s">
        <v>131</v>
      </c>
      <c r="E271" s="140" t="s">
        <v>445</v>
      </c>
      <c r="F271" s="141" t="s">
        <v>446</v>
      </c>
      <c r="G271" s="142" t="s">
        <v>134</v>
      </c>
      <c r="H271" s="143">
        <v>29.13</v>
      </c>
      <c r="I271" s="144"/>
      <c r="J271" s="145">
        <f>ROUND(I271*H271,2)</f>
        <v>0</v>
      </c>
      <c r="K271" s="146"/>
      <c r="L271" s="31"/>
      <c r="M271" s="147" t="s">
        <v>1</v>
      </c>
      <c r="N271" s="148" t="s">
        <v>41</v>
      </c>
      <c r="P271" s="149">
        <f>O271*H271</f>
        <v>0</v>
      </c>
      <c r="Q271" s="149">
        <v>0</v>
      </c>
      <c r="R271" s="149">
        <f>Q271*H271</f>
        <v>0</v>
      </c>
      <c r="S271" s="149">
        <v>0.01</v>
      </c>
      <c r="T271" s="150">
        <f>S271*H271</f>
        <v>0.2913</v>
      </c>
      <c r="AR271" s="151" t="s">
        <v>211</v>
      </c>
      <c r="AT271" s="151" t="s">
        <v>131</v>
      </c>
      <c r="AU271" s="151" t="s">
        <v>136</v>
      </c>
      <c r="AY271" s="16" t="s">
        <v>129</v>
      </c>
      <c r="BE271" s="152">
        <f>IF(N271="základná",J271,0)</f>
        <v>0</v>
      </c>
      <c r="BF271" s="152">
        <f>IF(N271="znížená",J271,0)</f>
        <v>0</v>
      </c>
      <c r="BG271" s="152">
        <f>IF(N271="zákl. prenesená",J271,0)</f>
        <v>0</v>
      </c>
      <c r="BH271" s="152">
        <f>IF(N271="zníž. prenesená",J271,0)</f>
        <v>0</v>
      </c>
      <c r="BI271" s="152">
        <f>IF(N271="nulová",J271,0)</f>
        <v>0</v>
      </c>
      <c r="BJ271" s="16" t="s">
        <v>136</v>
      </c>
      <c r="BK271" s="152">
        <f>ROUND(I271*H271,2)</f>
        <v>0</v>
      </c>
      <c r="BL271" s="16" t="s">
        <v>211</v>
      </c>
      <c r="BM271" s="151" t="s">
        <v>447</v>
      </c>
    </row>
    <row r="272" spans="2:65" s="12" customFormat="1" ht="11.25" x14ac:dyDescent="0.2">
      <c r="B272" s="153"/>
      <c r="D272" s="154" t="s">
        <v>138</v>
      </c>
      <c r="E272" s="155" t="s">
        <v>1</v>
      </c>
      <c r="F272" s="156" t="s">
        <v>448</v>
      </c>
      <c r="H272" s="157">
        <v>26.13</v>
      </c>
      <c r="I272" s="158"/>
      <c r="L272" s="153"/>
      <c r="M272" s="159"/>
      <c r="T272" s="160"/>
      <c r="AT272" s="155" t="s">
        <v>138</v>
      </c>
      <c r="AU272" s="155" t="s">
        <v>136</v>
      </c>
      <c r="AV272" s="12" t="s">
        <v>136</v>
      </c>
      <c r="AW272" s="12" t="s">
        <v>30</v>
      </c>
      <c r="AX272" s="12" t="s">
        <v>75</v>
      </c>
      <c r="AY272" s="155" t="s">
        <v>129</v>
      </c>
    </row>
    <row r="273" spans="2:65" s="12" customFormat="1" ht="11.25" x14ac:dyDescent="0.2">
      <c r="B273" s="153"/>
      <c r="D273" s="154" t="s">
        <v>138</v>
      </c>
      <c r="E273" s="155" t="s">
        <v>1</v>
      </c>
      <c r="F273" s="156" t="s">
        <v>449</v>
      </c>
      <c r="H273" s="157">
        <v>3</v>
      </c>
      <c r="I273" s="158"/>
      <c r="L273" s="153"/>
      <c r="M273" s="159"/>
      <c r="T273" s="160"/>
      <c r="AT273" s="155" t="s">
        <v>138</v>
      </c>
      <c r="AU273" s="155" t="s">
        <v>136</v>
      </c>
      <c r="AV273" s="12" t="s">
        <v>136</v>
      </c>
      <c r="AW273" s="12" t="s">
        <v>30</v>
      </c>
      <c r="AX273" s="12" t="s">
        <v>75</v>
      </c>
      <c r="AY273" s="155" t="s">
        <v>129</v>
      </c>
    </row>
    <row r="274" spans="2:65" s="14" customFormat="1" ht="11.25" x14ac:dyDescent="0.2">
      <c r="B274" s="167"/>
      <c r="D274" s="154" t="s">
        <v>138</v>
      </c>
      <c r="E274" s="168" t="s">
        <v>1</v>
      </c>
      <c r="F274" s="169" t="s">
        <v>151</v>
      </c>
      <c r="H274" s="170">
        <v>29.13</v>
      </c>
      <c r="I274" s="171"/>
      <c r="L274" s="167"/>
      <c r="M274" s="172"/>
      <c r="T274" s="173"/>
      <c r="AT274" s="168" t="s">
        <v>138</v>
      </c>
      <c r="AU274" s="168" t="s">
        <v>136</v>
      </c>
      <c r="AV274" s="14" t="s">
        <v>135</v>
      </c>
      <c r="AW274" s="14" t="s">
        <v>30</v>
      </c>
      <c r="AX274" s="14" t="s">
        <v>83</v>
      </c>
      <c r="AY274" s="168" t="s">
        <v>129</v>
      </c>
    </row>
    <row r="275" spans="2:65" s="1" customFormat="1" ht="24.2" customHeight="1" x14ac:dyDescent="0.2">
      <c r="B275" s="138"/>
      <c r="C275" s="139" t="s">
        <v>450</v>
      </c>
      <c r="D275" s="139" t="s">
        <v>131</v>
      </c>
      <c r="E275" s="140" t="s">
        <v>451</v>
      </c>
      <c r="F275" s="141" t="s">
        <v>452</v>
      </c>
      <c r="G275" s="142" t="s">
        <v>134</v>
      </c>
      <c r="H275" s="143">
        <v>29.13</v>
      </c>
      <c r="I275" s="144"/>
      <c r="J275" s="145">
        <f>ROUND(I275*H275,2)</f>
        <v>0</v>
      </c>
      <c r="K275" s="146"/>
      <c r="L275" s="31"/>
      <c r="M275" s="147" t="s">
        <v>1</v>
      </c>
      <c r="N275" s="148" t="s">
        <v>41</v>
      </c>
      <c r="P275" s="149">
        <f>O275*H275</f>
        <v>0</v>
      </c>
      <c r="Q275" s="149">
        <v>0</v>
      </c>
      <c r="R275" s="149">
        <f>Q275*H275</f>
        <v>0</v>
      </c>
      <c r="S275" s="149">
        <v>8.0000000000000002E-3</v>
      </c>
      <c r="T275" s="150">
        <f>S275*H275</f>
        <v>0.23304</v>
      </c>
      <c r="AR275" s="151" t="s">
        <v>211</v>
      </c>
      <c r="AT275" s="151" t="s">
        <v>131</v>
      </c>
      <c r="AU275" s="151" t="s">
        <v>136</v>
      </c>
      <c r="AY275" s="16" t="s">
        <v>129</v>
      </c>
      <c r="BE275" s="152">
        <f>IF(N275="základná",J275,0)</f>
        <v>0</v>
      </c>
      <c r="BF275" s="152">
        <f>IF(N275="znížená",J275,0)</f>
        <v>0</v>
      </c>
      <c r="BG275" s="152">
        <f>IF(N275="zákl. prenesená",J275,0)</f>
        <v>0</v>
      </c>
      <c r="BH275" s="152">
        <f>IF(N275="zníž. prenesená",J275,0)</f>
        <v>0</v>
      </c>
      <c r="BI275" s="152">
        <f>IF(N275="nulová",J275,0)</f>
        <v>0</v>
      </c>
      <c r="BJ275" s="16" t="s">
        <v>136</v>
      </c>
      <c r="BK275" s="152">
        <f>ROUND(I275*H275,2)</f>
        <v>0</v>
      </c>
      <c r="BL275" s="16" t="s">
        <v>211</v>
      </c>
      <c r="BM275" s="151" t="s">
        <v>453</v>
      </c>
    </row>
    <row r="276" spans="2:65" s="12" customFormat="1" ht="11.25" x14ac:dyDescent="0.2">
      <c r="B276" s="153"/>
      <c r="D276" s="154" t="s">
        <v>138</v>
      </c>
      <c r="E276" s="155" t="s">
        <v>1</v>
      </c>
      <c r="F276" s="156" t="s">
        <v>448</v>
      </c>
      <c r="H276" s="157">
        <v>26.13</v>
      </c>
      <c r="I276" s="158"/>
      <c r="L276" s="153"/>
      <c r="M276" s="159"/>
      <c r="T276" s="160"/>
      <c r="AT276" s="155" t="s">
        <v>138</v>
      </c>
      <c r="AU276" s="155" t="s">
        <v>136</v>
      </c>
      <c r="AV276" s="12" t="s">
        <v>136</v>
      </c>
      <c r="AW276" s="12" t="s">
        <v>30</v>
      </c>
      <c r="AX276" s="12" t="s">
        <v>75</v>
      </c>
      <c r="AY276" s="155" t="s">
        <v>129</v>
      </c>
    </row>
    <row r="277" spans="2:65" s="12" customFormat="1" ht="11.25" x14ac:dyDescent="0.2">
      <c r="B277" s="153"/>
      <c r="D277" s="154" t="s">
        <v>138</v>
      </c>
      <c r="E277" s="155" t="s">
        <v>1</v>
      </c>
      <c r="F277" s="156" t="s">
        <v>449</v>
      </c>
      <c r="H277" s="157">
        <v>3</v>
      </c>
      <c r="I277" s="158"/>
      <c r="L277" s="153"/>
      <c r="M277" s="159"/>
      <c r="T277" s="160"/>
      <c r="AT277" s="155" t="s">
        <v>138</v>
      </c>
      <c r="AU277" s="155" t="s">
        <v>136</v>
      </c>
      <c r="AV277" s="12" t="s">
        <v>136</v>
      </c>
      <c r="AW277" s="12" t="s">
        <v>30</v>
      </c>
      <c r="AX277" s="12" t="s">
        <v>75</v>
      </c>
      <c r="AY277" s="155" t="s">
        <v>129</v>
      </c>
    </row>
    <row r="278" spans="2:65" s="14" customFormat="1" ht="11.25" x14ac:dyDescent="0.2">
      <c r="B278" s="167"/>
      <c r="D278" s="154" t="s">
        <v>138</v>
      </c>
      <c r="E278" s="168" t="s">
        <v>1</v>
      </c>
      <c r="F278" s="169" t="s">
        <v>151</v>
      </c>
      <c r="H278" s="170">
        <v>29.13</v>
      </c>
      <c r="I278" s="171"/>
      <c r="L278" s="167"/>
      <c r="M278" s="172"/>
      <c r="T278" s="173"/>
      <c r="AT278" s="168" t="s">
        <v>138</v>
      </c>
      <c r="AU278" s="168" t="s">
        <v>136</v>
      </c>
      <c r="AV278" s="14" t="s">
        <v>135</v>
      </c>
      <c r="AW278" s="14" t="s">
        <v>30</v>
      </c>
      <c r="AX278" s="14" t="s">
        <v>83</v>
      </c>
      <c r="AY278" s="168" t="s">
        <v>129</v>
      </c>
    </row>
    <row r="279" spans="2:65" s="1" customFormat="1" ht="24.2" customHeight="1" x14ac:dyDescent="0.2">
      <c r="B279" s="138"/>
      <c r="C279" s="139" t="s">
        <v>454</v>
      </c>
      <c r="D279" s="139" t="s">
        <v>131</v>
      </c>
      <c r="E279" s="140" t="s">
        <v>455</v>
      </c>
      <c r="F279" s="141" t="s">
        <v>456</v>
      </c>
      <c r="G279" s="142" t="s">
        <v>236</v>
      </c>
      <c r="H279" s="143">
        <v>4</v>
      </c>
      <c r="I279" s="144"/>
      <c r="J279" s="145">
        <f>ROUND(I279*H279,2)</f>
        <v>0</v>
      </c>
      <c r="K279" s="146"/>
      <c r="L279" s="31"/>
      <c r="M279" s="147" t="s">
        <v>1</v>
      </c>
      <c r="N279" s="148" t="s">
        <v>41</v>
      </c>
      <c r="P279" s="149">
        <f>O279*H279</f>
        <v>0</v>
      </c>
      <c r="Q279" s="149">
        <v>0</v>
      </c>
      <c r="R279" s="149">
        <f>Q279*H279</f>
        <v>0</v>
      </c>
      <c r="S279" s="149">
        <v>3.0000000000000001E-3</v>
      </c>
      <c r="T279" s="150">
        <f>S279*H279</f>
        <v>1.2E-2</v>
      </c>
      <c r="AR279" s="151" t="s">
        <v>211</v>
      </c>
      <c r="AT279" s="151" t="s">
        <v>131</v>
      </c>
      <c r="AU279" s="151" t="s">
        <v>136</v>
      </c>
      <c r="AY279" s="16" t="s">
        <v>129</v>
      </c>
      <c r="BE279" s="152">
        <f>IF(N279="základná",J279,0)</f>
        <v>0</v>
      </c>
      <c r="BF279" s="152">
        <f>IF(N279="znížená",J279,0)</f>
        <v>0</v>
      </c>
      <c r="BG279" s="152">
        <f>IF(N279="zákl. prenesená",J279,0)</f>
        <v>0</v>
      </c>
      <c r="BH279" s="152">
        <f>IF(N279="zníž. prenesená",J279,0)</f>
        <v>0</v>
      </c>
      <c r="BI279" s="152">
        <f>IF(N279="nulová",J279,0)</f>
        <v>0</v>
      </c>
      <c r="BJ279" s="16" t="s">
        <v>136</v>
      </c>
      <c r="BK279" s="152">
        <f>ROUND(I279*H279,2)</f>
        <v>0</v>
      </c>
      <c r="BL279" s="16" t="s">
        <v>211</v>
      </c>
      <c r="BM279" s="151" t="s">
        <v>457</v>
      </c>
    </row>
    <row r="280" spans="2:65" s="12" customFormat="1" ht="11.25" x14ac:dyDescent="0.2">
      <c r="B280" s="153"/>
      <c r="D280" s="154" t="s">
        <v>138</v>
      </c>
      <c r="E280" s="155" t="s">
        <v>1</v>
      </c>
      <c r="F280" s="156" t="s">
        <v>458</v>
      </c>
      <c r="H280" s="157">
        <v>4</v>
      </c>
      <c r="I280" s="158"/>
      <c r="L280" s="153"/>
      <c r="M280" s="174"/>
      <c r="N280" s="175"/>
      <c r="O280" s="175"/>
      <c r="P280" s="175"/>
      <c r="Q280" s="175"/>
      <c r="R280" s="175"/>
      <c r="S280" s="175"/>
      <c r="T280" s="176"/>
      <c r="AT280" s="155" t="s">
        <v>138</v>
      </c>
      <c r="AU280" s="155" t="s">
        <v>136</v>
      </c>
      <c r="AV280" s="12" t="s">
        <v>136</v>
      </c>
      <c r="AW280" s="12" t="s">
        <v>30</v>
      </c>
      <c r="AX280" s="12" t="s">
        <v>83</v>
      </c>
      <c r="AY280" s="155" t="s">
        <v>129</v>
      </c>
    </row>
    <row r="281" spans="2:65" s="1" customFormat="1" ht="6.95" customHeight="1" x14ac:dyDescent="0.2">
      <c r="B281" s="46"/>
      <c r="C281" s="47"/>
      <c r="D281" s="47"/>
      <c r="E281" s="47"/>
      <c r="F281" s="47"/>
      <c r="G281" s="47"/>
      <c r="H281" s="47"/>
      <c r="I281" s="47"/>
      <c r="J281" s="47"/>
      <c r="K281" s="47"/>
      <c r="L281" s="31"/>
    </row>
  </sheetData>
  <autoFilter ref="C125:K280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81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87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97</v>
      </c>
      <c r="L4" s="19"/>
      <c r="M4" s="9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6" t="str">
        <f>'Rekapitulácia stavby'!K6</f>
        <v>Martinský cintorín - sociálne zariadenie, Trnavská cesta 4933, Bratislava</v>
      </c>
      <c r="F7" s="237"/>
      <c r="G7" s="237"/>
      <c r="H7" s="237"/>
      <c r="L7" s="19"/>
    </row>
    <row r="8" spans="2:46" s="1" customFormat="1" ht="12" customHeight="1" x14ac:dyDescent="0.2">
      <c r="B8" s="31"/>
      <c r="D8" s="26" t="s">
        <v>98</v>
      </c>
      <c r="L8" s="31"/>
    </row>
    <row r="9" spans="2:46" s="1" customFormat="1" ht="16.5" customHeight="1" x14ac:dyDescent="0.2">
      <c r="B9" s="31"/>
      <c r="E9" s="194" t="s">
        <v>459</v>
      </c>
      <c r="F9" s="238"/>
      <c r="G9" s="238"/>
      <c r="H9" s="238"/>
      <c r="L9" s="31"/>
    </row>
    <row r="10" spans="2:46" s="1" customFormat="1" ht="11.25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9" t="str">
        <f>'Rekapitulácia stavby'!E14</f>
        <v>Vyplň údaj</v>
      </c>
      <c r="F18" s="216"/>
      <c r="G18" s="216"/>
      <c r="H18" s="216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21" t="s">
        <v>1</v>
      </c>
      <c r="F27" s="221"/>
      <c r="G27" s="221"/>
      <c r="H27" s="221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35</v>
      </c>
      <c r="J30" s="68">
        <f>ROUND(J136,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 x14ac:dyDescent="0.2">
      <c r="B33" s="31"/>
      <c r="D33" s="57" t="s">
        <v>39</v>
      </c>
      <c r="E33" s="36" t="s">
        <v>40</v>
      </c>
      <c r="F33" s="93">
        <f>ROUND((SUM(BE136:BE480)),  2)</f>
        <v>0</v>
      </c>
      <c r="G33" s="94"/>
      <c r="H33" s="94"/>
      <c r="I33" s="95">
        <v>0.2</v>
      </c>
      <c r="J33" s="93">
        <f>ROUND(((SUM(BE136:BE480))*I33),  2)</f>
        <v>0</v>
      </c>
      <c r="L33" s="31"/>
    </row>
    <row r="34" spans="2:12" s="1" customFormat="1" ht="14.45" customHeight="1" x14ac:dyDescent="0.2">
      <c r="B34" s="31"/>
      <c r="E34" s="36" t="s">
        <v>41</v>
      </c>
      <c r="F34" s="93">
        <f>ROUND((SUM(BF136:BF480)),  2)</f>
        <v>0</v>
      </c>
      <c r="G34" s="94"/>
      <c r="H34" s="94"/>
      <c r="I34" s="95">
        <v>0.2</v>
      </c>
      <c r="J34" s="93">
        <f>ROUND(((SUM(BF136:BF480))*I34),  2)</f>
        <v>0</v>
      </c>
      <c r="L34" s="31"/>
    </row>
    <row r="35" spans="2:12" s="1" customFormat="1" ht="14.45" hidden="1" customHeight="1" x14ac:dyDescent="0.2">
      <c r="B35" s="31"/>
      <c r="E35" s="26" t="s">
        <v>42</v>
      </c>
      <c r="F35" s="96">
        <f>ROUND((SUM(BG136:BG480)),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43</v>
      </c>
      <c r="F36" s="96">
        <f>ROUND((SUM(BH136:BH480)),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44</v>
      </c>
      <c r="F37" s="93">
        <f>ROUND((SUM(BI136:BI480)),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1.25" x14ac:dyDescent="0.2">
      <c r="B51" s="19"/>
      <c r="L51" s="19"/>
    </row>
    <row r="52" spans="2:12" ht="11.25" x14ac:dyDescent="0.2">
      <c r="B52" s="19"/>
      <c r="L52" s="19"/>
    </row>
    <row r="53" spans="2:12" ht="11.25" x14ac:dyDescent="0.2">
      <c r="B53" s="19"/>
      <c r="L53" s="19"/>
    </row>
    <row r="54" spans="2:12" ht="11.25" x14ac:dyDescent="0.2">
      <c r="B54" s="19"/>
      <c r="L54" s="19"/>
    </row>
    <row r="55" spans="2:12" ht="11.25" x14ac:dyDescent="0.2">
      <c r="B55" s="19"/>
      <c r="L55" s="19"/>
    </row>
    <row r="56" spans="2:12" ht="11.25" x14ac:dyDescent="0.2">
      <c r="B56" s="19"/>
      <c r="L56" s="19"/>
    </row>
    <row r="57" spans="2:12" ht="11.25" x14ac:dyDescent="0.2">
      <c r="B57" s="19"/>
      <c r="L57" s="19"/>
    </row>
    <row r="58" spans="2:12" ht="11.25" x14ac:dyDescent="0.2">
      <c r="B58" s="19"/>
      <c r="L58" s="19"/>
    </row>
    <row r="59" spans="2:12" ht="11.25" x14ac:dyDescent="0.2">
      <c r="B59" s="19"/>
      <c r="L59" s="19"/>
    </row>
    <row r="60" spans="2:12" ht="11.25" x14ac:dyDescent="0.2">
      <c r="B60" s="19"/>
      <c r="L60" s="19"/>
    </row>
    <row r="61" spans="2:12" s="1" customFormat="1" ht="12.75" x14ac:dyDescent="0.2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1.25" x14ac:dyDescent="0.2">
      <c r="B62" s="19"/>
      <c r="L62" s="19"/>
    </row>
    <row r="63" spans="2:12" ht="11.25" x14ac:dyDescent="0.2">
      <c r="B63" s="19"/>
      <c r="L63" s="19"/>
    </row>
    <row r="64" spans="2:12" ht="11.25" x14ac:dyDescent="0.2">
      <c r="B64" s="19"/>
      <c r="L64" s="19"/>
    </row>
    <row r="65" spans="2:12" s="1" customFormat="1" ht="12.75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1.25" x14ac:dyDescent="0.2">
      <c r="B66" s="19"/>
      <c r="L66" s="19"/>
    </row>
    <row r="67" spans="2:12" ht="11.25" x14ac:dyDescent="0.2">
      <c r="B67" s="19"/>
      <c r="L67" s="19"/>
    </row>
    <row r="68" spans="2:12" ht="11.25" x14ac:dyDescent="0.2">
      <c r="B68" s="19"/>
      <c r="L68" s="19"/>
    </row>
    <row r="69" spans="2:12" ht="11.25" x14ac:dyDescent="0.2">
      <c r="B69" s="19"/>
      <c r="L69" s="19"/>
    </row>
    <row r="70" spans="2:12" ht="11.25" x14ac:dyDescent="0.2">
      <c r="B70" s="19"/>
      <c r="L70" s="19"/>
    </row>
    <row r="71" spans="2:12" ht="11.25" x14ac:dyDescent="0.2">
      <c r="B71" s="19"/>
      <c r="L71" s="19"/>
    </row>
    <row r="72" spans="2:12" ht="11.25" x14ac:dyDescent="0.2">
      <c r="B72" s="19"/>
      <c r="L72" s="19"/>
    </row>
    <row r="73" spans="2:12" ht="11.25" x14ac:dyDescent="0.2">
      <c r="B73" s="19"/>
      <c r="L73" s="19"/>
    </row>
    <row r="74" spans="2:12" ht="11.25" x14ac:dyDescent="0.2">
      <c r="B74" s="19"/>
      <c r="L74" s="19"/>
    </row>
    <row r="75" spans="2:12" ht="11.25" x14ac:dyDescent="0.2">
      <c r="B75" s="19"/>
      <c r="L75" s="19"/>
    </row>
    <row r="76" spans="2:12" s="1" customFormat="1" ht="12.75" x14ac:dyDescent="0.2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hidden="1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hidden="1" customHeight="1" x14ac:dyDescent="0.2">
      <c r="B82" s="31"/>
      <c r="C82" s="20" t="s">
        <v>100</v>
      </c>
      <c r="L82" s="31"/>
    </row>
    <row r="83" spans="2:47" s="1" customFormat="1" ht="6.95" hidden="1" customHeight="1" x14ac:dyDescent="0.2">
      <c r="B83" s="31"/>
      <c r="L83" s="31"/>
    </row>
    <row r="84" spans="2:47" s="1" customFormat="1" ht="12" hidden="1" customHeight="1" x14ac:dyDescent="0.2">
      <c r="B84" s="31"/>
      <c r="C84" s="26" t="s">
        <v>15</v>
      </c>
      <c r="L84" s="31"/>
    </row>
    <row r="85" spans="2:47" s="1" customFormat="1" ht="26.25" hidden="1" customHeight="1" x14ac:dyDescent="0.2">
      <c r="B85" s="31"/>
      <c r="E85" s="236" t="str">
        <f>E7</f>
        <v>Martinský cintorín - sociálne zariadenie, Trnavská cesta 4933, Bratislava</v>
      </c>
      <c r="F85" s="237"/>
      <c r="G85" s="237"/>
      <c r="H85" s="237"/>
      <c r="L85" s="31"/>
    </row>
    <row r="86" spans="2:47" s="1" customFormat="1" ht="12" hidden="1" customHeight="1" x14ac:dyDescent="0.2">
      <c r="B86" s="31"/>
      <c r="C86" s="26" t="s">
        <v>98</v>
      </c>
      <c r="L86" s="31"/>
    </row>
    <row r="87" spans="2:47" s="1" customFormat="1" ht="16.5" hidden="1" customHeight="1" x14ac:dyDescent="0.2">
      <c r="B87" s="31"/>
      <c r="E87" s="194" t="str">
        <f>E9</f>
        <v>20220702_a - Časť Architektonicko-konštrukčná</v>
      </c>
      <c r="F87" s="238"/>
      <c r="G87" s="238"/>
      <c r="H87" s="238"/>
      <c r="L87" s="31"/>
    </row>
    <row r="88" spans="2:47" s="1" customFormat="1" ht="6.95" hidden="1" customHeight="1" x14ac:dyDescent="0.2">
      <c r="B88" s="31"/>
      <c r="L88" s="31"/>
    </row>
    <row r="89" spans="2:47" s="1" customFormat="1" ht="12" hidden="1" customHeight="1" x14ac:dyDescent="0.2">
      <c r="B89" s="31"/>
      <c r="C89" s="26" t="s">
        <v>19</v>
      </c>
      <c r="F89" s="24" t="str">
        <f>F12</f>
        <v>Bratislava</v>
      </c>
      <c r="I89" s="26" t="s">
        <v>21</v>
      </c>
      <c r="J89" s="54">
        <f>IF(J12="","",J12)</f>
        <v>0</v>
      </c>
      <c r="L89" s="31"/>
    </row>
    <row r="90" spans="2:47" s="1" customFormat="1" ht="6.95" hidden="1" customHeight="1" x14ac:dyDescent="0.2">
      <c r="B90" s="31"/>
      <c r="L90" s="31"/>
    </row>
    <row r="91" spans="2:47" s="1" customFormat="1" ht="25.7" hidden="1" customHeight="1" x14ac:dyDescent="0.2">
      <c r="B91" s="31"/>
      <c r="C91" s="26" t="s">
        <v>22</v>
      </c>
      <c r="F91" s="24" t="str">
        <f>E15</f>
        <v>Marianum - pohreb. mesta Bratislavy, Bratislava</v>
      </c>
      <c r="I91" s="26" t="s">
        <v>28</v>
      </c>
      <c r="J91" s="29" t="str">
        <f>E21</f>
        <v>Ing.arch. Igor Gerdenich</v>
      </c>
      <c r="L91" s="31"/>
    </row>
    <row r="92" spans="2:47" s="1" customFormat="1" ht="25.7" hidden="1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Ing. Natália Voltmannová</v>
      </c>
      <c r="L92" s="31"/>
    </row>
    <row r="93" spans="2:47" s="1" customFormat="1" ht="10.35" hidden="1" customHeight="1" x14ac:dyDescent="0.2">
      <c r="B93" s="31"/>
      <c r="L93" s="31"/>
    </row>
    <row r="94" spans="2:47" s="1" customFormat="1" ht="29.25" hidden="1" customHeight="1" x14ac:dyDescent="0.2">
      <c r="B94" s="31"/>
      <c r="C94" s="106" t="s">
        <v>101</v>
      </c>
      <c r="D94" s="98"/>
      <c r="E94" s="98"/>
      <c r="F94" s="98"/>
      <c r="G94" s="98"/>
      <c r="H94" s="98"/>
      <c r="I94" s="98"/>
      <c r="J94" s="107" t="s">
        <v>102</v>
      </c>
      <c r="K94" s="98"/>
      <c r="L94" s="31"/>
    </row>
    <row r="95" spans="2:47" s="1" customFormat="1" ht="10.35" hidden="1" customHeight="1" x14ac:dyDescent="0.2">
      <c r="B95" s="31"/>
      <c r="L95" s="31"/>
    </row>
    <row r="96" spans="2:47" s="1" customFormat="1" ht="22.9" hidden="1" customHeight="1" x14ac:dyDescent="0.2">
      <c r="B96" s="31"/>
      <c r="C96" s="108" t="s">
        <v>103</v>
      </c>
      <c r="J96" s="68">
        <f>J136</f>
        <v>0</v>
      </c>
      <c r="L96" s="31"/>
      <c r="AU96" s="16" t="s">
        <v>104</v>
      </c>
    </row>
    <row r="97" spans="2:12" s="8" customFormat="1" ht="24.95" hidden="1" customHeight="1" x14ac:dyDescent="0.2">
      <c r="B97" s="109"/>
      <c r="D97" s="110" t="s">
        <v>105</v>
      </c>
      <c r="E97" s="111"/>
      <c r="F97" s="111"/>
      <c r="G97" s="111"/>
      <c r="H97" s="111"/>
      <c r="I97" s="111"/>
      <c r="J97" s="112">
        <f>J137</f>
        <v>0</v>
      </c>
      <c r="L97" s="109"/>
    </row>
    <row r="98" spans="2:12" s="9" customFormat="1" ht="19.899999999999999" hidden="1" customHeight="1" x14ac:dyDescent="0.2">
      <c r="B98" s="113"/>
      <c r="D98" s="114" t="s">
        <v>106</v>
      </c>
      <c r="E98" s="115"/>
      <c r="F98" s="115"/>
      <c r="G98" s="115"/>
      <c r="H98" s="115"/>
      <c r="I98" s="115"/>
      <c r="J98" s="116">
        <f>J140</f>
        <v>0</v>
      </c>
      <c r="L98" s="113"/>
    </row>
    <row r="99" spans="2:12" s="9" customFormat="1" ht="19.899999999999999" hidden="1" customHeight="1" x14ac:dyDescent="0.2">
      <c r="B99" s="113"/>
      <c r="D99" s="114" t="s">
        <v>460</v>
      </c>
      <c r="E99" s="115"/>
      <c r="F99" s="115"/>
      <c r="G99" s="115"/>
      <c r="H99" s="115"/>
      <c r="I99" s="115"/>
      <c r="J99" s="116">
        <f>J150</f>
        <v>0</v>
      </c>
      <c r="L99" s="113"/>
    </row>
    <row r="100" spans="2:12" s="9" customFormat="1" ht="19.899999999999999" hidden="1" customHeight="1" x14ac:dyDescent="0.2">
      <c r="B100" s="113"/>
      <c r="D100" s="114" t="s">
        <v>461</v>
      </c>
      <c r="E100" s="115"/>
      <c r="F100" s="115"/>
      <c r="G100" s="115"/>
      <c r="H100" s="115"/>
      <c r="I100" s="115"/>
      <c r="J100" s="116">
        <f>J167</f>
        <v>0</v>
      </c>
      <c r="L100" s="113"/>
    </row>
    <row r="101" spans="2:12" s="9" customFormat="1" ht="19.899999999999999" hidden="1" customHeight="1" x14ac:dyDescent="0.2">
      <c r="B101" s="113"/>
      <c r="D101" s="114" t="s">
        <v>462</v>
      </c>
      <c r="E101" s="115"/>
      <c r="F101" s="115"/>
      <c r="G101" s="115"/>
      <c r="H101" s="115"/>
      <c r="I101" s="115"/>
      <c r="J101" s="116">
        <f>J170</f>
        <v>0</v>
      </c>
      <c r="L101" s="113"/>
    </row>
    <row r="102" spans="2:12" s="9" customFormat="1" ht="19.899999999999999" hidden="1" customHeight="1" x14ac:dyDescent="0.2">
      <c r="B102" s="113"/>
      <c r="D102" s="114" t="s">
        <v>107</v>
      </c>
      <c r="E102" s="115"/>
      <c r="F102" s="115"/>
      <c r="G102" s="115"/>
      <c r="H102" s="115"/>
      <c r="I102" s="115"/>
      <c r="J102" s="116">
        <f>J177</f>
        <v>0</v>
      </c>
      <c r="L102" s="113"/>
    </row>
    <row r="103" spans="2:12" s="9" customFormat="1" ht="19.899999999999999" hidden="1" customHeight="1" x14ac:dyDescent="0.2">
      <c r="B103" s="113"/>
      <c r="D103" s="114" t="s">
        <v>108</v>
      </c>
      <c r="E103" s="115"/>
      <c r="F103" s="115"/>
      <c r="G103" s="115"/>
      <c r="H103" s="115"/>
      <c r="I103" s="115"/>
      <c r="J103" s="116">
        <f>J219</f>
        <v>0</v>
      </c>
      <c r="L103" s="113"/>
    </row>
    <row r="104" spans="2:12" s="9" customFormat="1" ht="19.899999999999999" hidden="1" customHeight="1" x14ac:dyDescent="0.2">
      <c r="B104" s="113"/>
      <c r="D104" s="114" t="s">
        <v>463</v>
      </c>
      <c r="E104" s="115"/>
      <c r="F104" s="115"/>
      <c r="G104" s="115"/>
      <c r="H104" s="115"/>
      <c r="I104" s="115"/>
      <c r="J104" s="116">
        <f>J250</f>
        <v>0</v>
      </c>
      <c r="L104" s="113"/>
    </row>
    <row r="105" spans="2:12" s="8" customFormat="1" ht="24.95" hidden="1" customHeight="1" x14ac:dyDescent="0.2">
      <c r="B105" s="109"/>
      <c r="D105" s="110" t="s">
        <v>109</v>
      </c>
      <c r="E105" s="111"/>
      <c r="F105" s="111"/>
      <c r="G105" s="111"/>
      <c r="H105" s="111"/>
      <c r="I105" s="111"/>
      <c r="J105" s="112">
        <f>J252</f>
        <v>0</v>
      </c>
      <c r="L105" s="109"/>
    </row>
    <row r="106" spans="2:12" s="9" customFormat="1" ht="19.899999999999999" hidden="1" customHeight="1" x14ac:dyDescent="0.2">
      <c r="B106" s="113"/>
      <c r="D106" s="114" t="s">
        <v>464</v>
      </c>
      <c r="E106" s="115"/>
      <c r="F106" s="115"/>
      <c r="G106" s="115"/>
      <c r="H106" s="115"/>
      <c r="I106" s="115"/>
      <c r="J106" s="116">
        <f>J253</f>
        <v>0</v>
      </c>
      <c r="L106" s="113"/>
    </row>
    <row r="107" spans="2:12" s="9" customFormat="1" ht="19.899999999999999" hidden="1" customHeight="1" x14ac:dyDescent="0.2">
      <c r="B107" s="113"/>
      <c r="D107" s="114" t="s">
        <v>465</v>
      </c>
      <c r="E107" s="115"/>
      <c r="F107" s="115"/>
      <c r="G107" s="115"/>
      <c r="H107" s="115"/>
      <c r="I107" s="115"/>
      <c r="J107" s="116">
        <f>J314</f>
        <v>0</v>
      </c>
      <c r="L107" s="113"/>
    </row>
    <row r="108" spans="2:12" s="9" customFormat="1" ht="19.899999999999999" hidden="1" customHeight="1" x14ac:dyDescent="0.2">
      <c r="B108" s="113"/>
      <c r="D108" s="114" t="s">
        <v>110</v>
      </c>
      <c r="E108" s="115"/>
      <c r="F108" s="115"/>
      <c r="G108" s="115"/>
      <c r="H108" s="115"/>
      <c r="I108" s="115"/>
      <c r="J108" s="116">
        <f>J334</f>
        <v>0</v>
      </c>
      <c r="L108" s="113"/>
    </row>
    <row r="109" spans="2:12" s="9" customFormat="1" ht="19.899999999999999" hidden="1" customHeight="1" x14ac:dyDescent="0.2">
      <c r="B109" s="113"/>
      <c r="D109" s="114" t="s">
        <v>111</v>
      </c>
      <c r="E109" s="115"/>
      <c r="F109" s="115"/>
      <c r="G109" s="115"/>
      <c r="H109" s="115"/>
      <c r="I109" s="115"/>
      <c r="J109" s="116">
        <f>J360</f>
        <v>0</v>
      </c>
      <c r="L109" s="113"/>
    </row>
    <row r="110" spans="2:12" s="9" customFormat="1" ht="19.899999999999999" hidden="1" customHeight="1" x14ac:dyDescent="0.2">
      <c r="B110" s="113"/>
      <c r="D110" s="114" t="s">
        <v>466</v>
      </c>
      <c r="E110" s="115"/>
      <c r="F110" s="115"/>
      <c r="G110" s="115"/>
      <c r="H110" s="115"/>
      <c r="I110" s="115"/>
      <c r="J110" s="116">
        <f>J368</f>
        <v>0</v>
      </c>
      <c r="L110" s="113"/>
    </row>
    <row r="111" spans="2:12" s="9" customFormat="1" ht="19.899999999999999" hidden="1" customHeight="1" x14ac:dyDescent="0.2">
      <c r="B111" s="113"/>
      <c r="D111" s="114" t="s">
        <v>112</v>
      </c>
      <c r="E111" s="115"/>
      <c r="F111" s="115"/>
      <c r="G111" s="115"/>
      <c r="H111" s="115"/>
      <c r="I111" s="115"/>
      <c r="J111" s="116">
        <f>J387</f>
        <v>0</v>
      </c>
      <c r="L111" s="113"/>
    </row>
    <row r="112" spans="2:12" s="9" customFormat="1" ht="19.899999999999999" hidden="1" customHeight="1" x14ac:dyDescent="0.2">
      <c r="B112" s="113"/>
      <c r="D112" s="114" t="s">
        <v>113</v>
      </c>
      <c r="E112" s="115"/>
      <c r="F112" s="115"/>
      <c r="G112" s="115"/>
      <c r="H112" s="115"/>
      <c r="I112" s="115"/>
      <c r="J112" s="116">
        <f>J410</f>
        <v>0</v>
      </c>
      <c r="L112" s="113"/>
    </row>
    <row r="113" spans="2:12" s="9" customFormat="1" ht="19.899999999999999" hidden="1" customHeight="1" x14ac:dyDescent="0.2">
      <c r="B113" s="113"/>
      <c r="D113" s="114" t="s">
        <v>467</v>
      </c>
      <c r="E113" s="115"/>
      <c r="F113" s="115"/>
      <c r="G113" s="115"/>
      <c r="H113" s="115"/>
      <c r="I113" s="115"/>
      <c r="J113" s="116">
        <f>J430</f>
        <v>0</v>
      </c>
      <c r="L113" s="113"/>
    </row>
    <row r="114" spans="2:12" s="9" customFormat="1" ht="19.899999999999999" hidden="1" customHeight="1" x14ac:dyDescent="0.2">
      <c r="B114" s="113"/>
      <c r="D114" s="114" t="s">
        <v>468</v>
      </c>
      <c r="E114" s="115"/>
      <c r="F114" s="115"/>
      <c r="G114" s="115"/>
      <c r="H114" s="115"/>
      <c r="I114" s="115"/>
      <c r="J114" s="116">
        <f>J452</f>
        <v>0</v>
      </c>
      <c r="L114" s="113"/>
    </row>
    <row r="115" spans="2:12" s="9" customFormat="1" ht="19.899999999999999" hidden="1" customHeight="1" x14ac:dyDescent="0.2">
      <c r="B115" s="113"/>
      <c r="D115" s="114" t="s">
        <v>469</v>
      </c>
      <c r="E115" s="115"/>
      <c r="F115" s="115"/>
      <c r="G115" s="115"/>
      <c r="H115" s="115"/>
      <c r="I115" s="115"/>
      <c r="J115" s="116">
        <f>J458</f>
        <v>0</v>
      </c>
      <c r="L115" s="113"/>
    </row>
    <row r="116" spans="2:12" s="9" customFormat="1" ht="19.899999999999999" hidden="1" customHeight="1" x14ac:dyDescent="0.2">
      <c r="B116" s="113"/>
      <c r="D116" s="114" t="s">
        <v>470</v>
      </c>
      <c r="E116" s="115"/>
      <c r="F116" s="115"/>
      <c r="G116" s="115"/>
      <c r="H116" s="115"/>
      <c r="I116" s="115"/>
      <c r="J116" s="116">
        <f>J476</f>
        <v>0</v>
      </c>
      <c r="L116" s="113"/>
    </row>
    <row r="117" spans="2:12" s="1" customFormat="1" ht="21.75" hidden="1" customHeight="1" x14ac:dyDescent="0.2">
      <c r="B117" s="31"/>
      <c r="L117" s="31"/>
    </row>
    <row r="118" spans="2:12" s="1" customFormat="1" ht="6.95" hidden="1" customHeight="1" x14ac:dyDescent="0.2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1"/>
    </row>
    <row r="119" spans="2:12" ht="11.25" hidden="1" x14ac:dyDescent="0.2"/>
    <row r="120" spans="2:12" ht="11.25" hidden="1" x14ac:dyDescent="0.2"/>
    <row r="121" spans="2:12" ht="11.25" hidden="1" x14ac:dyDescent="0.2"/>
    <row r="122" spans="2:12" s="1" customFormat="1" ht="6.95" customHeight="1" x14ac:dyDescent="0.2"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31"/>
    </row>
    <row r="123" spans="2:12" s="1" customFormat="1" ht="24.95" customHeight="1" x14ac:dyDescent="0.2">
      <c r="B123" s="31"/>
      <c r="C123" s="20" t="s">
        <v>115</v>
      </c>
      <c r="L123" s="31"/>
    </row>
    <row r="124" spans="2:12" s="1" customFormat="1" ht="6.95" customHeight="1" x14ac:dyDescent="0.2">
      <c r="B124" s="31"/>
      <c r="L124" s="31"/>
    </row>
    <row r="125" spans="2:12" s="1" customFormat="1" ht="12" customHeight="1" x14ac:dyDescent="0.2">
      <c r="B125" s="31"/>
      <c r="C125" s="26" t="s">
        <v>15</v>
      </c>
      <c r="L125" s="31"/>
    </row>
    <row r="126" spans="2:12" s="1" customFormat="1" ht="26.25" customHeight="1" x14ac:dyDescent="0.2">
      <c r="B126" s="31"/>
      <c r="E126" s="236" t="str">
        <f>E7</f>
        <v>Martinský cintorín - sociálne zariadenie, Trnavská cesta 4933, Bratislava</v>
      </c>
      <c r="F126" s="237"/>
      <c r="G126" s="237"/>
      <c r="H126" s="237"/>
      <c r="L126" s="31"/>
    </row>
    <row r="127" spans="2:12" s="1" customFormat="1" ht="12" customHeight="1" x14ac:dyDescent="0.2">
      <c r="B127" s="31"/>
      <c r="C127" s="26" t="s">
        <v>98</v>
      </c>
      <c r="L127" s="31"/>
    </row>
    <row r="128" spans="2:12" s="1" customFormat="1" ht="16.5" customHeight="1" x14ac:dyDescent="0.2">
      <c r="B128" s="31"/>
      <c r="E128" s="194" t="str">
        <f>E9</f>
        <v>20220702_a - Časť Architektonicko-konštrukčná</v>
      </c>
      <c r="F128" s="238"/>
      <c r="G128" s="238"/>
      <c r="H128" s="238"/>
      <c r="L128" s="31"/>
    </row>
    <row r="129" spans="2:65" s="1" customFormat="1" ht="6.95" customHeight="1" x14ac:dyDescent="0.2">
      <c r="B129" s="31"/>
      <c r="L129" s="31"/>
    </row>
    <row r="130" spans="2:65" s="1" customFormat="1" ht="12" customHeight="1" x14ac:dyDescent="0.2">
      <c r="B130" s="31"/>
      <c r="C130" s="26" t="s">
        <v>19</v>
      </c>
      <c r="F130" s="24" t="str">
        <f>F12</f>
        <v>Bratislava</v>
      </c>
      <c r="I130" s="26" t="s">
        <v>21</v>
      </c>
      <c r="J130" s="54">
        <f>IF(J12="","",J12)</f>
        <v>0</v>
      </c>
      <c r="L130" s="31"/>
    </row>
    <row r="131" spans="2:65" s="1" customFormat="1" ht="6.95" customHeight="1" x14ac:dyDescent="0.2">
      <c r="B131" s="31"/>
      <c r="L131" s="31"/>
    </row>
    <row r="132" spans="2:65" s="1" customFormat="1" ht="25.7" customHeight="1" x14ac:dyDescent="0.2">
      <c r="B132" s="31"/>
      <c r="C132" s="26" t="s">
        <v>22</v>
      </c>
      <c r="F132" s="24" t="str">
        <f>E15</f>
        <v>Marianum - pohreb. mesta Bratislavy, Bratislava</v>
      </c>
      <c r="I132" s="26" t="s">
        <v>28</v>
      </c>
      <c r="J132" s="29" t="str">
        <f>E21</f>
        <v>Ing.arch. Igor Gerdenich</v>
      </c>
      <c r="L132" s="31"/>
    </row>
    <row r="133" spans="2:65" s="1" customFormat="1" ht="25.7" customHeight="1" x14ac:dyDescent="0.2">
      <c r="B133" s="31"/>
      <c r="C133" s="26" t="s">
        <v>26</v>
      </c>
      <c r="F133" s="24" t="str">
        <f>IF(E18="","",E18)</f>
        <v>Vyplň údaj</v>
      </c>
      <c r="I133" s="26" t="s">
        <v>31</v>
      </c>
      <c r="J133" s="29" t="str">
        <f>E24</f>
        <v>Ing. Natália Voltmannová</v>
      </c>
      <c r="L133" s="31"/>
    </row>
    <row r="134" spans="2:65" s="1" customFormat="1" ht="10.35" customHeight="1" x14ac:dyDescent="0.2">
      <c r="B134" s="31"/>
      <c r="L134" s="31"/>
    </row>
    <row r="135" spans="2:65" s="10" customFormat="1" ht="29.25" customHeight="1" x14ac:dyDescent="0.2">
      <c r="B135" s="117"/>
      <c r="C135" s="118" t="s">
        <v>116</v>
      </c>
      <c r="D135" s="119" t="s">
        <v>60</v>
      </c>
      <c r="E135" s="119" t="s">
        <v>56</v>
      </c>
      <c r="F135" s="119" t="s">
        <v>57</v>
      </c>
      <c r="G135" s="119" t="s">
        <v>117</v>
      </c>
      <c r="H135" s="119" t="s">
        <v>118</v>
      </c>
      <c r="I135" s="119" t="s">
        <v>119</v>
      </c>
      <c r="J135" s="120" t="s">
        <v>102</v>
      </c>
      <c r="K135" s="121" t="s">
        <v>120</v>
      </c>
      <c r="L135" s="117"/>
      <c r="M135" s="61" t="s">
        <v>1</v>
      </c>
      <c r="N135" s="62" t="s">
        <v>39</v>
      </c>
      <c r="O135" s="62" t="s">
        <v>121</v>
      </c>
      <c r="P135" s="62" t="s">
        <v>122</v>
      </c>
      <c r="Q135" s="62" t="s">
        <v>123</v>
      </c>
      <c r="R135" s="62" t="s">
        <v>124</v>
      </c>
      <c r="S135" s="62" t="s">
        <v>125</v>
      </c>
      <c r="T135" s="63" t="s">
        <v>126</v>
      </c>
    </row>
    <row r="136" spans="2:65" s="1" customFormat="1" ht="22.9" customHeight="1" x14ac:dyDescent="0.25">
      <c r="B136" s="31"/>
      <c r="C136" s="66" t="s">
        <v>103</v>
      </c>
      <c r="J136" s="122">
        <f>BK136</f>
        <v>0</v>
      </c>
      <c r="L136" s="31"/>
      <c r="M136" s="64"/>
      <c r="N136" s="55"/>
      <c r="O136" s="55"/>
      <c r="P136" s="123">
        <f>P137+P252</f>
        <v>0</v>
      </c>
      <c r="Q136" s="55"/>
      <c r="R136" s="123">
        <f>R137+R252</f>
        <v>47.170262429999994</v>
      </c>
      <c r="S136" s="55"/>
      <c r="T136" s="124">
        <f>T137+T252</f>
        <v>6.5792000000000003E-2</v>
      </c>
      <c r="AT136" s="16" t="s">
        <v>74</v>
      </c>
      <c r="AU136" s="16" t="s">
        <v>104</v>
      </c>
      <c r="BK136" s="125">
        <f>BK137+BK252</f>
        <v>0</v>
      </c>
    </row>
    <row r="137" spans="2:65" s="11" customFormat="1" ht="25.9" customHeight="1" x14ac:dyDescent="0.2">
      <c r="B137" s="126"/>
      <c r="D137" s="127" t="s">
        <v>74</v>
      </c>
      <c r="E137" s="128" t="s">
        <v>127</v>
      </c>
      <c r="F137" s="128" t="s">
        <v>128</v>
      </c>
      <c r="I137" s="129"/>
      <c r="J137" s="130">
        <f>BK137</f>
        <v>0</v>
      </c>
      <c r="L137" s="126"/>
      <c r="M137" s="131"/>
      <c r="P137" s="132">
        <f>P138+P139+P140+P150+P167+P170+P177+P219+P250</f>
        <v>0</v>
      </c>
      <c r="R137" s="132">
        <f>R138+R139+R140+R150+R167+R170+R177+R219+R250</f>
        <v>39.769185129999997</v>
      </c>
      <c r="T137" s="133">
        <f>T138+T139+T140+T150+T167+T170+T177+T219+T250</f>
        <v>0</v>
      </c>
      <c r="AR137" s="127" t="s">
        <v>83</v>
      </c>
      <c r="AT137" s="134" t="s">
        <v>74</v>
      </c>
      <c r="AU137" s="134" t="s">
        <v>75</v>
      </c>
      <c r="AY137" s="127" t="s">
        <v>129</v>
      </c>
      <c r="BK137" s="135">
        <f>BK138+BK139+BK140+BK150+BK167+BK170+BK177+BK219+BK250</f>
        <v>0</v>
      </c>
    </row>
    <row r="138" spans="2:65" s="1" customFormat="1" ht="49.15" customHeight="1" x14ac:dyDescent="0.2">
      <c r="B138" s="138"/>
      <c r="C138" s="139" t="s">
        <v>83</v>
      </c>
      <c r="D138" s="139" t="s">
        <v>131</v>
      </c>
      <c r="E138" s="140" t="s">
        <v>471</v>
      </c>
      <c r="F138" s="141" t="s">
        <v>472</v>
      </c>
      <c r="G138" s="142" t="s">
        <v>1</v>
      </c>
      <c r="H138" s="143">
        <v>0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135</v>
      </c>
      <c r="AT138" s="151" t="s">
        <v>131</v>
      </c>
      <c r="AU138" s="151" t="s">
        <v>83</v>
      </c>
      <c r="AY138" s="16" t="s">
        <v>129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136</v>
      </c>
      <c r="BK138" s="152">
        <f>ROUND(I138*H138,2)</f>
        <v>0</v>
      </c>
      <c r="BL138" s="16" t="s">
        <v>135</v>
      </c>
      <c r="BM138" s="151" t="s">
        <v>473</v>
      </c>
    </row>
    <row r="139" spans="2:65" s="1" customFormat="1" ht="62.65" customHeight="1" x14ac:dyDescent="0.2">
      <c r="B139" s="138"/>
      <c r="C139" s="139" t="s">
        <v>136</v>
      </c>
      <c r="D139" s="139" t="s">
        <v>131</v>
      </c>
      <c r="E139" s="140" t="s">
        <v>474</v>
      </c>
      <c r="F139" s="141" t="s">
        <v>475</v>
      </c>
      <c r="G139" s="142" t="s">
        <v>1</v>
      </c>
      <c r="H139" s="143">
        <v>0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41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135</v>
      </c>
      <c r="AT139" s="151" t="s">
        <v>131</v>
      </c>
      <c r="AU139" s="151" t="s">
        <v>83</v>
      </c>
      <c r="AY139" s="16" t="s">
        <v>129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136</v>
      </c>
      <c r="BK139" s="152">
        <f>ROUND(I139*H139,2)</f>
        <v>0</v>
      </c>
      <c r="BL139" s="16" t="s">
        <v>135</v>
      </c>
      <c r="BM139" s="151" t="s">
        <v>476</v>
      </c>
    </row>
    <row r="140" spans="2:65" s="11" customFormat="1" ht="22.9" customHeight="1" x14ac:dyDescent="0.2">
      <c r="B140" s="126"/>
      <c r="D140" s="127" t="s">
        <v>74</v>
      </c>
      <c r="E140" s="136" t="s">
        <v>83</v>
      </c>
      <c r="F140" s="136" t="s">
        <v>130</v>
      </c>
      <c r="I140" s="129"/>
      <c r="J140" s="137">
        <f>BK140</f>
        <v>0</v>
      </c>
      <c r="L140" s="126"/>
      <c r="M140" s="131"/>
      <c r="P140" s="132">
        <f>SUM(P141:P149)</f>
        <v>0</v>
      </c>
      <c r="R140" s="132">
        <f>SUM(R141:R149)</f>
        <v>0</v>
      </c>
      <c r="T140" s="133">
        <f>SUM(T141:T149)</f>
        <v>0</v>
      </c>
      <c r="AR140" s="127" t="s">
        <v>83</v>
      </c>
      <c r="AT140" s="134" t="s">
        <v>74</v>
      </c>
      <c r="AU140" s="134" t="s">
        <v>83</v>
      </c>
      <c r="AY140" s="127" t="s">
        <v>129</v>
      </c>
      <c r="BK140" s="135">
        <f>SUM(BK141:BK149)</f>
        <v>0</v>
      </c>
    </row>
    <row r="141" spans="2:65" s="1" customFormat="1" ht="24.2" customHeight="1" x14ac:dyDescent="0.2">
      <c r="B141" s="138"/>
      <c r="C141" s="139" t="s">
        <v>145</v>
      </c>
      <c r="D141" s="139" t="s">
        <v>131</v>
      </c>
      <c r="E141" s="140" t="s">
        <v>477</v>
      </c>
      <c r="F141" s="141" t="s">
        <v>478</v>
      </c>
      <c r="G141" s="142" t="s">
        <v>158</v>
      </c>
      <c r="H141" s="143">
        <v>2.16</v>
      </c>
      <c r="I141" s="144"/>
      <c r="J141" s="145">
        <f>ROUND(I141*H141,2)</f>
        <v>0</v>
      </c>
      <c r="K141" s="146"/>
      <c r="L141" s="31"/>
      <c r="M141" s="147" t="s">
        <v>1</v>
      </c>
      <c r="N141" s="148" t="s">
        <v>41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AR141" s="151" t="s">
        <v>135</v>
      </c>
      <c r="AT141" s="151" t="s">
        <v>131</v>
      </c>
      <c r="AU141" s="151" t="s">
        <v>136</v>
      </c>
      <c r="AY141" s="16" t="s">
        <v>129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6" t="s">
        <v>136</v>
      </c>
      <c r="BK141" s="152">
        <f>ROUND(I141*H141,2)</f>
        <v>0</v>
      </c>
      <c r="BL141" s="16" t="s">
        <v>135</v>
      </c>
      <c r="BM141" s="151" t="s">
        <v>479</v>
      </c>
    </row>
    <row r="142" spans="2:65" s="12" customFormat="1" ht="11.25" x14ac:dyDescent="0.2">
      <c r="B142" s="153"/>
      <c r="D142" s="154" t="s">
        <v>138</v>
      </c>
      <c r="E142" s="155" t="s">
        <v>1</v>
      </c>
      <c r="F142" s="156" t="s">
        <v>480</v>
      </c>
      <c r="H142" s="157">
        <v>2.16</v>
      </c>
      <c r="I142" s="158"/>
      <c r="L142" s="153"/>
      <c r="M142" s="159"/>
      <c r="T142" s="160"/>
      <c r="AT142" s="155" t="s">
        <v>138</v>
      </c>
      <c r="AU142" s="155" t="s">
        <v>136</v>
      </c>
      <c r="AV142" s="12" t="s">
        <v>136</v>
      </c>
      <c r="AW142" s="12" t="s">
        <v>30</v>
      </c>
      <c r="AX142" s="12" t="s">
        <v>83</v>
      </c>
      <c r="AY142" s="155" t="s">
        <v>129</v>
      </c>
    </row>
    <row r="143" spans="2:65" s="1" customFormat="1" ht="24.2" customHeight="1" x14ac:dyDescent="0.2">
      <c r="B143" s="138"/>
      <c r="C143" s="139" t="s">
        <v>135</v>
      </c>
      <c r="D143" s="139" t="s">
        <v>131</v>
      </c>
      <c r="E143" s="140" t="s">
        <v>481</v>
      </c>
      <c r="F143" s="141" t="s">
        <v>482</v>
      </c>
      <c r="G143" s="142" t="s">
        <v>158</v>
      </c>
      <c r="H143" s="143">
        <v>0.64800000000000002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41</v>
      </c>
      <c r="P143" s="149">
        <f>O143*H143</f>
        <v>0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135</v>
      </c>
      <c r="AT143" s="151" t="s">
        <v>131</v>
      </c>
      <c r="AU143" s="151" t="s">
        <v>136</v>
      </c>
      <c r="AY143" s="16" t="s">
        <v>129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136</v>
      </c>
      <c r="BK143" s="152">
        <f>ROUND(I143*H143,2)</f>
        <v>0</v>
      </c>
      <c r="BL143" s="16" t="s">
        <v>135</v>
      </c>
      <c r="BM143" s="151" t="s">
        <v>483</v>
      </c>
    </row>
    <row r="144" spans="2:65" s="12" customFormat="1" ht="22.5" x14ac:dyDescent="0.2">
      <c r="B144" s="153"/>
      <c r="D144" s="154" t="s">
        <v>138</v>
      </c>
      <c r="E144" s="155" t="s">
        <v>1</v>
      </c>
      <c r="F144" s="156" t="s">
        <v>484</v>
      </c>
      <c r="H144" s="157">
        <v>0.64800000000000002</v>
      </c>
      <c r="I144" s="158"/>
      <c r="L144" s="153"/>
      <c r="M144" s="159"/>
      <c r="T144" s="160"/>
      <c r="AT144" s="155" t="s">
        <v>138</v>
      </c>
      <c r="AU144" s="155" t="s">
        <v>136</v>
      </c>
      <c r="AV144" s="12" t="s">
        <v>136</v>
      </c>
      <c r="AW144" s="12" t="s">
        <v>30</v>
      </c>
      <c r="AX144" s="12" t="s">
        <v>83</v>
      </c>
      <c r="AY144" s="155" t="s">
        <v>129</v>
      </c>
    </row>
    <row r="145" spans="2:65" s="1" customFormat="1" ht="24.2" customHeight="1" x14ac:dyDescent="0.2">
      <c r="B145" s="138"/>
      <c r="C145" s="139" t="s">
        <v>155</v>
      </c>
      <c r="D145" s="139" t="s">
        <v>131</v>
      </c>
      <c r="E145" s="140" t="s">
        <v>162</v>
      </c>
      <c r="F145" s="141" t="s">
        <v>163</v>
      </c>
      <c r="G145" s="142" t="s">
        <v>158</v>
      </c>
      <c r="H145" s="143">
        <v>2.16</v>
      </c>
      <c r="I145" s="144"/>
      <c r="J145" s="145">
        <f>ROUND(I145*H145,2)</f>
        <v>0</v>
      </c>
      <c r="K145" s="146"/>
      <c r="L145" s="31"/>
      <c r="M145" s="147" t="s">
        <v>1</v>
      </c>
      <c r="N145" s="148" t="s">
        <v>41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135</v>
      </c>
      <c r="AT145" s="151" t="s">
        <v>131</v>
      </c>
      <c r="AU145" s="151" t="s">
        <v>136</v>
      </c>
      <c r="AY145" s="16" t="s">
        <v>129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136</v>
      </c>
      <c r="BK145" s="152">
        <f>ROUND(I145*H145,2)</f>
        <v>0</v>
      </c>
      <c r="BL145" s="16" t="s">
        <v>135</v>
      </c>
      <c r="BM145" s="151" t="s">
        <v>485</v>
      </c>
    </row>
    <row r="146" spans="2:65" s="1" customFormat="1" ht="24.2" customHeight="1" x14ac:dyDescent="0.2">
      <c r="B146" s="138"/>
      <c r="C146" s="139" t="s">
        <v>161</v>
      </c>
      <c r="D146" s="139" t="s">
        <v>131</v>
      </c>
      <c r="E146" s="140" t="s">
        <v>169</v>
      </c>
      <c r="F146" s="141" t="s">
        <v>170</v>
      </c>
      <c r="G146" s="142" t="s">
        <v>158</v>
      </c>
      <c r="H146" s="143">
        <v>2.16</v>
      </c>
      <c r="I146" s="144"/>
      <c r="J146" s="145">
        <f>ROUND(I146*H146,2)</f>
        <v>0</v>
      </c>
      <c r="K146" s="146"/>
      <c r="L146" s="31"/>
      <c r="M146" s="147" t="s">
        <v>1</v>
      </c>
      <c r="N146" s="148" t="s">
        <v>41</v>
      </c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AR146" s="151" t="s">
        <v>135</v>
      </c>
      <c r="AT146" s="151" t="s">
        <v>131</v>
      </c>
      <c r="AU146" s="151" t="s">
        <v>136</v>
      </c>
      <c r="AY146" s="16" t="s">
        <v>129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6" t="s">
        <v>136</v>
      </c>
      <c r="BK146" s="152">
        <f>ROUND(I146*H146,2)</f>
        <v>0</v>
      </c>
      <c r="BL146" s="16" t="s">
        <v>135</v>
      </c>
      <c r="BM146" s="151" t="s">
        <v>486</v>
      </c>
    </row>
    <row r="147" spans="2:65" s="1" customFormat="1" ht="16.5" customHeight="1" x14ac:dyDescent="0.2">
      <c r="B147" s="138"/>
      <c r="C147" s="139" t="s">
        <v>168</v>
      </c>
      <c r="D147" s="139" t="s">
        <v>131</v>
      </c>
      <c r="E147" s="140" t="s">
        <v>173</v>
      </c>
      <c r="F147" s="141" t="s">
        <v>174</v>
      </c>
      <c r="G147" s="142" t="s">
        <v>158</v>
      </c>
      <c r="H147" s="143">
        <v>2.16</v>
      </c>
      <c r="I147" s="144"/>
      <c r="J147" s="145">
        <f>ROUND(I147*H147,2)</f>
        <v>0</v>
      </c>
      <c r="K147" s="146"/>
      <c r="L147" s="31"/>
      <c r="M147" s="147" t="s">
        <v>1</v>
      </c>
      <c r="N147" s="148" t="s">
        <v>41</v>
      </c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AR147" s="151" t="s">
        <v>135</v>
      </c>
      <c r="AT147" s="151" t="s">
        <v>131</v>
      </c>
      <c r="AU147" s="151" t="s">
        <v>136</v>
      </c>
      <c r="AY147" s="16" t="s">
        <v>129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6" t="s">
        <v>136</v>
      </c>
      <c r="BK147" s="152">
        <f>ROUND(I147*H147,2)</f>
        <v>0</v>
      </c>
      <c r="BL147" s="16" t="s">
        <v>135</v>
      </c>
      <c r="BM147" s="151" t="s">
        <v>487</v>
      </c>
    </row>
    <row r="148" spans="2:65" s="1" customFormat="1" ht="16.5" customHeight="1" x14ac:dyDescent="0.2">
      <c r="B148" s="138"/>
      <c r="C148" s="139" t="s">
        <v>172</v>
      </c>
      <c r="D148" s="139" t="s">
        <v>131</v>
      </c>
      <c r="E148" s="140" t="s">
        <v>177</v>
      </c>
      <c r="F148" s="141" t="s">
        <v>178</v>
      </c>
      <c r="G148" s="142" t="s">
        <v>158</v>
      </c>
      <c r="H148" s="143">
        <v>2.16</v>
      </c>
      <c r="I148" s="144"/>
      <c r="J148" s="145">
        <f>ROUND(I148*H148,2)</f>
        <v>0</v>
      </c>
      <c r="K148" s="146"/>
      <c r="L148" s="31"/>
      <c r="M148" s="147" t="s">
        <v>1</v>
      </c>
      <c r="N148" s="148" t="s">
        <v>41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AR148" s="151" t="s">
        <v>135</v>
      </c>
      <c r="AT148" s="151" t="s">
        <v>131</v>
      </c>
      <c r="AU148" s="151" t="s">
        <v>136</v>
      </c>
      <c r="AY148" s="16" t="s">
        <v>129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136</v>
      </c>
      <c r="BK148" s="152">
        <f>ROUND(I148*H148,2)</f>
        <v>0</v>
      </c>
      <c r="BL148" s="16" t="s">
        <v>135</v>
      </c>
      <c r="BM148" s="151" t="s">
        <v>488</v>
      </c>
    </row>
    <row r="149" spans="2:65" s="1" customFormat="1" ht="24.2" customHeight="1" x14ac:dyDescent="0.2">
      <c r="B149" s="138"/>
      <c r="C149" s="139" t="s">
        <v>176</v>
      </c>
      <c r="D149" s="139" t="s">
        <v>131</v>
      </c>
      <c r="E149" s="140" t="s">
        <v>489</v>
      </c>
      <c r="F149" s="141" t="s">
        <v>490</v>
      </c>
      <c r="G149" s="142" t="s">
        <v>158</v>
      </c>
      <c r="H149" s="143">
        <v>2.16</v>
      </c>
      <c r="I149" s="144"/>
      <c r="J149" s="145">
        <f>ROUND(I149*H149,2)</f>
        <v>0</v>
      </c>
      <c r="K149" s="146"/>
      <c r="L149" s="31"/>
      <c r="M149" s="147" t="s">
        <v>1</v>
      </c>
      <c r="N149" s="148" t="s">
        <v>41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135</v>
      </c>
      <c r="AT149" s="151" t="s">
        <v>131</v>
      </c>
      <c r="AU149" s="151" t="s">
        <v>136</v>
      </c>
      <c r="AY149" s="16" t="s">
        <v>129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6" t="s">
        <v>136</v>
      </c>
      <c r="BK149" s="152">
        <f>ROUND(I149*H149,2)</f>
        <v>0</v>
      </c>
      <c r="BL149" s="16" t="s">
        <v>135</v>
      </c>
      <c r="BM149" s="151" t="s">
        <v>491</v>
      </c>
    </row>
    <row r="150" spans="2:65" s="11" customFormat="1" ht="22.9" customHeight="1" x14ac:dyDescent="0.2">
      <c r="B150" s="126"/>
      <c r="D150" s="127" t="s">
        <v>74</v>
      </c>
      <c r="E150" s="136" t="s">
        <v>136</v>
      </c>
      <c r="F150" s="136" t="s">
        <v>492</v>
      </c>
      <c r="I150" s="129"/>
      <c r="J150" s="137">
        <f>BK150</f>
        <v>0</v>
      </c>
      <c r="L150" s="126"/>
      <c r="M150" s="131"/>
      <c r="P150" s="132">
        <f>SUM(P151:P166)</f>
        <v>0</v>
      </c>
      <c r="R150" s="132">
        <f>SUM(R151:R166)</f>
        <v>11.432051999999999</v>
      </c>
      <c r="T150" s="133">
        <f>SUM(T151:T166)</f>
        <v>0</v>
      </c>
      <c r="AR150" s="127" t="s">
        <v>83</v>
      </c>
      <c r="AT150" s="134" t="s">
        <v>74</v>
      </c>
      <c r="AU150" s="134" t="s">
        <v>83</v>
      </c>
      <c r="AY150" s="127" t="s">
        <v>129</v>
      </c>
      <c r="BK150" s="135">
        <f>SUM(BK151:BK166)</f>
        <v>0</v>
      </c>
    </row>
    <row r="151" spans="2:65" s="1" customFormat="1" ht="24.2" customHeight="1" x14ac:dyDescent="0.2">
      <c r="B151" s="138"/>
      <c r="C151" s="139" t="s">
        <v>180</v>
      </c>
      <c r="D151" s="139" t="s">
        <v>131</v>
      </c>
      <c r="E151" s="140" t="s">
        <v>493</v>
      </c>
      <c r="F151" s="141" t="s">
        <v>494</v>
      </c>
      <c r="G151" s="142" t="s">
        <v>158</v>
      </c>
      <c r="H151" s="143">
        <v>2.16</v>
      </c>
      <c r="I151" s="144"/>
      <c r="J151" s="145">
        <f>ROUND(I151*H151,2)</f>
        <v>0</v>
      </c>
      <c r="K151" s="146"/>
      <c r="L151" s="31"/>
      <c r="M151" s="147" t="s">
        <v>1</v>
      </c>
      <c r="N151" s="148" t="s">
        <v>41</v>
      </c>
      <c r="P151" s="149">
        <f>O151*H151</f>
        <v>0</v>
      </c>
      <c r="Q151" s="149">
        <v>1.9205000000000001</v>
      </c>
      <c r="R151" s="149">
        <f>Q151*H151</f>
        <v>4.1482800000000006</v>
      </c>
      <c r="S151" s="149">
        <v>0</v>
      </c>
      <c r="T151" s="150">
        <f>S151*H151</f>
        <v>0</v>
      </c>
      <c r="AR151" s="151" t="s">
        <v>135</v>
      </c>
      <c r="AT151" s="151" t="s">
        <v>131</v>
      </c>
      <c r="AU151" s="151" t="s">
        <v>136</v>
      </c>
      <c r="AY151" s="16" t="s">
        <v>129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136</v>
      </c>
      <c r="BK151" s="152">
        <f>ROUND(I151*H151,2)</f>
        <v>0</v>
      </c>
      <c r="BL151" s="16" t="s">
        <v>135</v>
      </c>
      <c r="BM151" s="151" t="s">
        <v>495</v>
      </c>
    </row>
    <row r="152" spans="2:65" s="12" customFormat="1" ht="11.25" x14ac:dyDescent="0.2">
      <c r="B152" s="153"/>
      <c r="D152" s="154" t="s">
        <v>138</v>
      </c>
      <c r="E152" s="155" t="s">
        <v>1</v>
      </c>
      <c r="F152" s="156" t="s">
        <v>480</v>
      </c>
      <c r="H152" s="157">
        <v>2.16</v>
      </c>
      <c r="I152" s="158"/>
      <c r="L152" s="153"/>
      <c r="M152" s="159"/>
      <c r="T152" s="160"/>
      <c r="AT152" s="155" t="s">
        <v>138</v>
      </c>
      <c r="AU152" s="155" t="s">
        <v>136</v>
      </c>
      <c r="AV152" s="12" t="s">
        <v>136</v>
      </c>
      <c r="AW152" s="12" t="s">
        <v>30</v>
      </c>
      <c r="AX152" s="12" t="s">
        <v>83</v>
      </c>
      <c r="AY152" s="155" t="s">
        <v>129</v>
      </c>
    </row>
    <row r="153" spans="2:65" s="1" customFormat="1" ht="33" customHeight="1" x14ac:dyDescent="0.2">
      <c r="B153" s="138"/>
      <c r="C153" s="139" t="s">
        <v>184</v>
      </c>
      <c r="D153" s="139" t="s">
        <v>131</v>
      </c>
      <c r="E153" s="140" t="s">
        <v>496</v>
      </c>
      <c r="F153" s="141" t="s">
        <v>497</v>
      </c>
      <c r="G153" s="142" t="s">
        <v>134</v>
      </c>
      <c r="H153" s="143">
        <v>14.4</v>
      </c>
      <c r="I153" s="144"/>
      <c r="J153" s="145">
        <f>ROUND(I153*H153,2)</f>
        <v>0</v>
      </c>
      <c r="K153" s="146"/>
      <c r="L153" s="31"/>
      <c r="M153" s="147" t="s">
        <v>1</v>
      </c>
      <c r="N153" s="148" t="s">
        <v>41</v>
      </c>
      <c r="P153" s="149">
        <f>O153*H153</f>
        <v>0</v>
      </c>
      <c r="Q153" s="149">
        <v>3.5E-4</v>
      </c>
      <c r="R153" s="149">
        <f>Q153*H153</f>
        <v>5.0400000000000002E-3</v>
      </c>
      <c r="S153" s="149">
        <v>0</v>
      </c>
      <c r="T153" s="150">
        <f>S153*H153</f>
        <v>0</v>
      </c>
      <c r="AR153" s="151" t="s">
        <v>135</v>
      </c>
      <c r="AT153" s="151" t="s">
        <v>131</v>
      </c>
      <c r="AU153" s="151" t="s">
        <v>136</v>
      </c>
      <c r="AY153" s="16" t="s">
        <v>129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136</v>
      </c>
      <c r="BK153" s="152">
        <f>ROUND(I153*H153,2)</f>
        <v>0</v>
      </c>
      <c r="BL153" s="16" t="s">
        <v>135</v>
      </c>
      <c r="BM153" s="151" t="s">
        <v>498</v>
      </c>
    </row>
    <row r="154" spans="2:65" s="12" customFormat="1" ht="11.25" x14ac:dyDescent="0.2">
      <c r="B154" s="153"/>
      <c r="D154" s="154" t="s">
        <v>138</v>
      </c>
      <c r="E154" s="155" t="s">
        <v>1</v>
      </c>
      <c r="F154" s="156" t="s">
        <v>499</v>
      </c>
      <c r="H154" s="157">
        <v>14.4</v>
      </c>
      <c r="I154" s="158"/>
      <c r="L154" s="153"/>
      <c r="M154" s="159"/>
      <c r="T154" s="160"/>
      <c r="AT154" s="155" t="s">
        <v>138</v>
      </c>
      <c r="AU154" s="155" t="s">
        <v>136</v>
      </c>
      <c r="AV154" s="12" t="s">
        <v>136</v>
      </c>
      <c r="AW154" s="12" t="s">
        <v>30</v>
      </c>
      <c r="AX154" s="12" t="s">
        <v>83</v>
      </c>
      <c r="AY154" s="155" t="s">
        <v>129</v>
      </c>
    </row>
    <row r="155" spans="2:65" s="1" customFormat="1" ht="24.2" customHeight="1" x14ac:dyDescent="0.2">
      <c r="B155" s="138"/>
      <c r="C155" s="177" t="s">
        <v>189</v>
      </c>
      <c r="D155" s="177" t="s">
        <v>500</v>
      </c>
      <c r="E155" s="178" t="s">
        <v>501</v>
      </c>
      <c r="F155" s="179" t="s">
        <v>502</v>
      </c>
      <c r="G155" s="180" t="s">
        <v>134</v>
      </c>
      <c r="H155" s="181">
        <v>14.688000000000001</v>
      </c>
      <c r="I155" s="182"/>
      <c r="J155" s="183">
        <f>ROUND(I155*H155,2)</f>
        <v>0</v>
      </c>
      <c r="K155" s="184"/>
      <c r="L155" s="185"/>
      <c r="M155" s="186" t="s">
        <v>1</v>
      </c>
      <c r="N155" s="187" t="s">
        <v>41</v>
      </c>
      <c r="P155" s="149">
        <f>O155*H155</f>
        <v>0</v>
      </c>
      <c r="Q155" s="149">
        <v>2.0000000000000001E-4</v>
      </c>
      <c r="R155" s="149">
        <f>Q155*H155</f>
        <v>2.9376000000000003E-3</v>
      </c>
      <c r="S155" s="149">
        <v>0</v>
      </c>
      <c r="T155" s="150">
        <f>S155*H155</f>
        <v>0</v>
      </c>
      <c r="AR155" s="151" t="s">
        <v>172</v>
      </c>
      <c r="AT155" s="151" t="s">
        <v>500</v>
      </c>
      <c r="AU155" s="151" t="s">
        <v>136</v>
      </c>
      <c r="AY155" s="16" t="s">
        <v>129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136</v>
      </c>
      <c r="BK155" s="152">
        <f>ROUND(I155*H155,2)</f>
        <v>0</v>
      </c>
      <c r="BL155" s="16" t="s">
        <v>135</v>
      </c>
      <c r="BM155" s="151" t="s">
        <v>503</v>
      </c>
    </row>
    <row r="156" spans="2:65" s="12" customFormat="1" ht="11.25" x14ac:dyDescent="0.2">
      <c r="B156" s="153"/>
      <c r="D156" s="154" t="s">
        <v>138</v>
      </c>
      <c r="F156" s="156" t="s">
        <v>504</v>
      </c>
      <c r="H156" s="157">
        <v>14.688000000000001</v>
      </c>
      <c r="I156" s="158"/>
      <c r="L156" s="153"/>
      <c r="M156" s="159"/>
      <c r="T156" s="160"/>
      <c r="AT156" s="155" t="s">
        <v>138</v>
      </c>
      <c r="AU156" s="155" t="s">
        <v>136</v>
      </c>
      <c r="AV156" s="12" t="s">
        <v>136</v>
      </c>
      <c r="AW156" s="12" t="s">
        <v>3</v>
      </c>
      <c r="AX156" s="12" t="s">
        <v>83</v>
      </c>
      <c r="AY156" s="155" t="s">
        <v>129</v>
      </c>
    </row>
    <row r="157" spans="2:65" s="1" customFormat="1" ht="33" customHeight="1" x14ac:dyDescent="0.2">
      <c r="B157" s="138"/>
      <c r="C157" s="139" t="s">
        <v>195</v>
      </c>
      <c r="D157" s="139" t="s">
        <v>131</v>
      </c>
      <c r="E157" s="140" t="s">
        <v>505</v>
      </c>
      <c r="F157" s="141" t="s">
        <v>506</v>
      </c>
      <c r="G157" s="142" t="s">
        <v>134</v>
      </c>
      <c r="H157" s="143">
        <v>42.97</v>
      </c>
      <c r="I157" s="144"/>
      <c r="J157" s="145">
        <f>ROUND(I157*H157,2)</f>
        <v>0</v>
      </c>
      <c r="K157" s="146"/>
      <c r="L157" s="31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135</v>
      </c>
      <c r="AT157" s="151" t="s">
        <v>131</v>
      </c>
      <c r="AU157" s="151" t="s">
        <v>136</v>
      </c>
      <c r="AY157" s="16" t="s">
        <v>129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136</v>
      </c>
      <c r="BK157" s="152">
        <f>ROUND(I157*H157,2)</f>
        <v>0</v>
      </c>
      <c r="BL157" s="16" t="s">
        <v>135</v>
      </c>
      <c r="BM157" s="151" t="s">
        <v>507</v>
      </c>
    </row>
    <row r="158" spans="2:65" s="12" customFormat="1" ht="11.25" x14ac:dyDescent="0.2">
      <c r="B158" s="153"/>
      <c r="D158" s="154" t="s">
        <v>138</v>
      </c>
      <c r="E158" s="155" t="s">
        <v>1</v>
      </c>
      <c r="F158" s="156" t="s">
        <v>508</v>
      </c>
      <c r="H158" s="157">
        <v>23.47</v>
      </c>
      <c r="I158" s="158"/>
      <c r="L158" s="153"/>
      <c r="M158" s="159"/>
      <c r="T158" s="160"/>
      <c r="AT158" s="155" t="s">
        <v>138</v>
      </c>
      <c r="AU158" s="155" t="s">
        <v>136</v>
      </c>
      <c r="AV158" s="12" t="s">
        <v>136</v>
      </c>
      <c r="AW158" s="12" t="s">
        <v>30</v>
      </c>
      <c r="AX158" s="12" t="s">
        <v>75</v>
      </c>
      <c r="AY158" s="155" t="s">
        <v>129</v>
      </c>
    </row>
    <row r="159" spans="2:65" s="12" customFormat="1" ht="11.25" x14ac:dyDescent="0.2">
      <c r="B159" s="153"/>
      <c r="D159" s="154" t="s">
        <v>138</v>
      </c>
      <c r="E159" s="155" t="s">
        <v>1</v>
      </c>
      <c r="F159" s="156" t="s">
        <v>509</v>
      </c>
      <c r="H159" s="157">
        <v>19.5</v>
      </c>
      <c r="I159" s="158"/>
      <c r="L159" s="153"/>
      <c r="M159" s="159"/>
      <c r="T159" s="160"/>
      <c r="AT159" s="155" t="s">
        <v>138</v>
      </c>
      <c r="AU159" s="155" t="s">
        <v>136</v>
      </c>
      <c r="AV159" s="12" t="s">
        <v>136</v>
      </c>
      <c r="AW159" s="12" t="s">
        <v>30</v>
      </c>
      <c r="AX159" s="12" t="s">
        <v>75</v>
      </c>
      <c r="AY159" s="155" t="s">
        <v>129</v>
      </c>
    </row>
    <row r="160" spans="2:65" s="14" customFormat="1" ht="11.25" x14ac:dyDescent="0.2">
      <c r="B160" s="167"/>
      <c r="D160" s="154" t="s">
        <v>138</v>
      </c>
      <c r="E160" s="168" t="s">
        <v>1</v>
      </c>
      <c r="F160" s="169" t="s">
        <v>151</v>
      </c>
      <c r="H160" s="170">
        <v>42.97</v>
      </c>
      <c r="I160" s="171"/>
      <c r="L160" s="167"/>
      <c r="M160" s="172"/>
      <c r="T160" s="173"/>
      <c r="AT160" s="168" t="s">
        <v>138</v>
      </c>
      <c r="AU160" s="168" t="s">
        <v>136</v>
      </c>
      <c r="AV160" s="14" t="s">
        <v>135</v>
      </c>
      <c r="AW160" s="14" t="s">
        <v>30</v>
      </c>
      <c r="AX160" s="14" t="s">
        <v>83</v>
      </c>
      <c r="AY160" s="168" t="s">
        <v>129</v>
      </c>
    </row>
    <row r="161" spans="2:65" s="1" customFormat="1" ht="16.5" customHeight="1" x14ac:dyDescent="0.2">
      <c r="B161" s="138"/>
      <c r="C161" s="139" t="s">
        <v>200</v>
      </c>
      <c r="D161" s="139" t="s">
        <v>131</v>
      </c>
      <c r="E161" s="140" t="s">
        <v>510</v>
      </c>
      <c r="F161" s="141" t="s">
        <v>511</v>
      </c>
      <c r="G161" s="142" t="s">
        <v>134</v>
      </c>
      <c r="H161" s="143">
        <v>3.6</v>
      </c>
      <c r="I161" s="144"/>
      <c r="J161" s="145">
        <f>ROUND(I161*H161,2)</f>
        <v>0</v>
      </c>
      <c r="K161" s="146"/>
      <c r="L161" s="31"/>
      <c r="M161" s="147" t="s">
        <v>1</v>
      </c>
      <c r="N161" s="148" t="s">
        <v>41</v>
      </c>
      <c r="P161" s="149">
        <f>O161*H161</f>
        <v>0</v>
      </c>
      <c r="Q161" s="149">
        <v>0</v>
      </c>
      <c r="R161" s="149">
        <f>Q161*H161</f>
        <v>0</v>
      </c>
      <c r="S161" s="149">
        <v>0</v>
      </c>
      <c r="T161" s="150">
        <f>S161*H161</f>
        <v>0</v>
      </c>
      <c r="AR161" s="151" t="s">
        <v>135</v>
      </c>
      <c r="AT161" s="151" t="s">
        <v>131</v>
      </c>
      <c r="AU161" s="151" t="s">
        <v>136</v>
      </c>
      <c r="AY161" s="16" t="s">
        <v>129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6" t="s">
        <v>136</v>
      </c>
      <c r="BK161" s="152">
        <f>ROUND(I161*H161,2)</f>
        <v>0</v>
      </c>
      <c r="BL161" s="16" t="s">
        <v>135</v>
      </c>
      <c r="BM161" s="151" t="s">
        <v>512</v>
      </c>
    </row>
    <row r="162" spans="2:65" s="12" customFormat="1" ht="11.25" x14ac:dyDescent="0.2">
      <c r="B162" s="153"/>
      <c r="D162" s="154" t="s">
        <v>138</v>
      </c>
      <c r="E162" s="155" t="s">
        <v>1</v>
      </c>
      <c r="F162" s="156" t="s">
        <v>513</v>
      </c>
      <c r="H162" s="157">
        <v>3.6</v>
      </c>
      <c r="I162" s="158"/>
      <c r="L162" s="153"/>
      <c r="M162" s="159"/>
      <c r="T162" s="160"/>
      <c r="AT162" s="155" t="s">
        <v>138</v>
      </c>
      <c r="AU162" s="155" t="s">
        <v>136</v>
      </c>
      <c r="AV162" s="12" t="s">
        <v>136</v>
      </c>
      <c r="AW162" s="12" t="s">
        <v>30</v>
      </c>
      <c r="AX162" s="12" t="s">
        <v>83</v>
      </c>
      <c r="AY162" s="155" t="s">
        <v>129</v>
      </c>
    </row>
    <row r="163" spans="2:65" s="1" customFormat="1" ht="21.75" customHeight="1" x14ac:dyDescent="0.2">
      <c r="B163" s="138"/>
      <c r="C163" s="139" t="s">
        <v>206</v>
      </c>
      <c r="D163" s="139" t="s">
        <v>131</v>
      </c>
      <c r="E163" s="140" t="s">
        <v>514</v>
      </c>
      <c r="F163" s="141" t="s">
        <v>515</v>
      </c>
      <c r="G163" s="142" t="s">
        <v>134</v>
      </c>
      <c r="H163" s="143">
        <v>3.6</v>
      </c>
      <c r="I163" s="144"/>
      <c r="J163" s="145">
        <f>ROUND(I163*H163,2)</f>
        <v>0</v>
      </c>
      <c r="K163" s="146"/>
      <c r="L163" s="31"/>
      <c r="M163" s="147" t="s">
        <v>1</v>
      </c>
      <c r="N163" s="148" t="s">
        <v>41</v>
      </c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AR163" s="151" t="s">
        <v>135</v>
      </c>
      <c r="AT163" s="151" t="s">
        <v>131</v>
      </c>
      <c r="AU163" s="151" t="s">
        <v>136</v>
      </c>
      <c r="AY163" s="16" t="s">
        <v>129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6" t="s">
        <v>136</v>
      </c>
      <c r="BK163" s="152">
        <f>ROUND(I163*H163,2)</f>
        <v>0</v>
      </c>
      <c r="BL163" s="16" t="s">
        <v>135</v>
      </c>
      <c r="BM163" s="151" t="s">
        <v>516</v>
      </c>
    </row>
    <row r="164" spans="2:65" s="12" customFormat="1" ht="11.25" x14ac:dyDescent="0.2">
      <c r="B164" s="153"/>
      <c r="D164" s="154" t="s">
        <v>138</v>
      </c>
      <c r="E164" s="155" t="s">
        <v>1</v>
      </c>
      <c r="F164" s="156" t="s">
        <v>513</v>
      </c>
      <c r="H164" s="157">
        <v>3.6</v>
      </c>
      <c r="I164" s="158"/>
      <c r="L164" s="153"/>
      <c r="M164" s="159"/>
      <c r="T164" s="160"/>
      <c r="AT164" s="155" t="s">
        <v>138</v>
      </c>
      <c r="AU164" s="155" t="s">
        <v>136</v>
      </c>
      <c r="AV164" s="12" t="s">
        <v>136</v>
      </c>
      <c r="AW164" s="12" t="s">
        <v>30</v>
      </c>
      <c r="AX164" s="12" t="s">
        <v>83</v>
      </c>
      <c r="AY164" s="155" t="s">
        <v>129</v>
      </c>
    </row>
    <row r="165" spans="2:65" s="1" customFormat="1" ht="16.5" customHeight="1" x14ac:dyDescent="0.2">
      <c r="B165" s="138"/>
      <c r="C165" s="139" t="s">
        <v>211</v>
      </c>
      <c r="D165" s="139" t="s">
        <v>131</v>
      </c>
      <c r="E165" s="140" t="s">
        <v>517</v>
      </c>
      <c r="F165" s="141" t="s">
        <v>518</v>
      </c>
      <c r="G165" s="142" t="s">
        <v>158</v>
      </c>
      <c r="H165" s="143">
        <v>3.5209999999999999</v>
      </c>
      <c r="I165" s="144"/>
      <c r="J165" s="145">
        <f>ROUND(I165*H165,2)</f>
        <v>0</v>
      </c>
      <c r="K165" s="146"/>
      <c r="L165" s="31"/>
      <c r="M165" s="147" t="s">
        <v>1</v>
      </c>
      <c r="N165" s="148" t="s">
        <v>41</v>
      </c>
      <c r="P165" s="149">
        <f>O165*H165</f>
        <v>0</v>
      </c>
      <c r="Q165" s="149">
        <v>2.0663999999999998</v>
      </c>
      <c r="R165" s="149">
        <f>Q165*H165</f>
        <v>7.2757943999999988</v>
      </c>
      <c r="S165" s="149">
        <v>0</v>
      </c>
      <c r="T165" s="150">
        <f>S165*H165</f>
        <v>0</v>
      </c>
      <c r="AR165" s="151" t="s">
        <v>135</v>
      </c>
      <c r="AT165" s="151" t="s">
        <v>131</v>
      </c>
      <c r="AU165" s="151" t="s">
        <v>136</v>
      </c>
      <c r="AY165" s="16" t="s">
        <v>129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136</v>
      </c>
      <c r="BK165" s="152">
        <f>ROUND(I165*H165,2)</f>
        <v>0</v>
      </c>
      <c r="BL165" s="16" t="s">
        <v>135</v>
      </c>
      <c r="BM165" s="151" t="s">
        <v>519</v>
      </c>
    </row>
    <row r="166" spans="2:65" s="12" customFormat="1" ht="11.25" x14ac:dyDescent="0.2">
      <c r="B166" s="153"/>
      <c r="D166" s="154" t="s">
        <v>138</v>
      </c>
      <c r="E166" s="155" t="s">
        <v>1</v>
      </c>
      <c r="F166" s="156" t="s">
        <v>520</v>
      </c>
      <c r="H166" s="157">
        <v>3.5209999999999999</v>
      </c>
      <c r="I166" s="158"/>
      <c r="L166" s="153"/>
      <c r="M166" s="159"/>
      <c r="T166" s="160"/>
      <c r="AT166" s="155" t="s">
        <v>138</v>
      </c>
      <c r="AU166" s="155" t="s">
        <v>136</v>
      </c>
      <c r="AV166" s="12" t="s">
        <v>136</v>
      </c>
      <c r="AW166" s="12" t="s">
        <v>30</v>
      </c>
      <c r="AX166" s="12" t="s">
        <v>83</v>
      </c>
      <c r="AY166" s="155" t="s">
        <v>129</v>
      </c>
    </row>
    <row r="167" spans="2:65" s="11" customFormat="1" ht="22.9" customHeight="1" x14ac:dyDescent="0.2">
      <c r="B167" s="126"/>
      <c r="D167" s="127" t="s">
        <v>74</v>
      </c>
      <c r="E167" s="136" t="s">
        <v>145</v>
      </c>
      <c r="F167" s="136" t="s">
        <v>521</v>
      </c>
      <c r="I167" s="129"/>
      <c r="J167" s="137">
        <f>BK167</f>
        <v>0</v>
      </c>
      <c r="L167" s="126"/>
      <c r="M167" s="131"/>
      <c r="P167" s="132">
        <f>SUM(P168:P169)</f>
        <v>0</v>
      </c>
      <c r="R167" s="132">
        <f>SUM(R168:R169)</f>
        <v>1.5907319999999999E-2</v>
      </c>
      <c r="T167" s="133">
        <f>SUM(T168:T169)</f>
        <v>0</v>
      </c>
      <c r="AR167" s="127" t="s">
        <v>83</v>
      </c>
      <c r="AT167" s="134" t="s">
        <v>74</v>
      </c>
      <c r="AU167" s="134" t="s">
        <v>83</v>
      </c>
      <c r="AY167" s="127" t="s">
        <v>129</v>
      </c>
      <c r="BK167" s="135">
        <f>SUM(BK168:BK169)</f>
        <v>0</v>
      </c>
    </row>
    <row r="168" spans="2:65" s="1" customFormat="1" ht="33" customHeight="1" x14ac:dyDescent="0.2">
      <c r="B168" s="138"/>
      <c r="C168" s="139" t="s">
        <v>215</v>
      </c>
      <c r="D168" s="139" t="s">
        <v>131</v>
      </c>
      <c r="E168" s="140" t="s">
        <v>522</v>
      </c>
      <c r="F168" s="141" t="s">
        <v>523</v>
      </c>
      <c r="G168" s="142" t="s">
        <v>134</v>
      </c>
      <c r="H168" s="143">
        <v>0.14299999999999999</v>
      </c>
      <c r="I168" s="144"/>
      <c r="J168" s="145">
        <f>ROUND(I168*H168,2)</f>
        <v>0</v>
      </c>
      <c r="K168" s="146"/>
      <c r="L168" s="31"/>
      <c r="M168" s="147" t="s">
        <v>1</v>
      </c>
      <c r="N168" s="148" t="s">
        <v>41</v>
      </c>
      <c r="P168" s="149">
        <f>O168*H168</f>
        <v>0</v>
      </c>
      <c r="Q168" s="149">
        <v>0.11124000000000001</v>
      </c>
      <c r="R168" s="149">
        <f>Q168*H168</f>
        <v>1.5907319999999999E-2</v>
      </c>
      <c r="S168" s="149">
        <v>0</v>
      </c>
      <c r="T168" s="150">
        <f>S168*H168</f>
        <v>0</v>
      </c>
      <c r="AR168" s="151" t="s">
        <v>135</v>
      </c>
      <c r="AT168" s="151" t="s">
        <v>131</v>
      </c>
      <c r="AU168" s="151" t="s">
        <v>136</v>
      </c>
      <c r="AY168" s="16" t="s">
        <v>129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6" t="s">
        <v>136</v>
      </c>
      <c r="BK168" s="152">
        <f>ROUND(I168*H168,2)</f>
        <v>0</v>
      </c>
      <c r="BL168" s="16" t="s">
        <v>135</v>
      </c>
      <c r="BM168" s="151" t="s">
        <v>524</v>
      </c>
    </row>
    <row r="169" spans="2:65" s="12" customFormat="1" ht="11.25" x14ac:dyDescent="0.2">
      <c r="B169" s="153"/>
      <c r="D169" s="154" t="s">
        <v>138</v>
      </c>
      <c r="E169" s="155" t="s">
        <v>1</v>
      </c>
      <c r="F169" s="156" t="s">
        <v>525</v>
      </c>
      <c r="H169" s="157">
        <v>0.14299999999999999</v>
      </c>
      <c r="I169" s="158"/>
      <c r="L169" s="153"/>
      <c r="M169" s="159"/>
      <c r="T169" s="160"/>
      <c r="AT169" s="155" t="s">
        <v>138</v>
      </c>
      <c r="AU169" s="155" t="s">
        <v>136</v>
      </c>
      <c r="AV169" s="12" t="s">
        <v>136</v>
      </c>
      <c r="AW169" s="12" t="s">
        <v>30</v>
      </c>
      <c r="AX169" s="12" t="s">
        <v>83</v>
      </c>
      <c r="AY169" s="155" t="s">
        <v>129</v>
      </c>
    </row>
    <row r="170" spans="2:65" s="11" customFormat="1" ht="22.9" customHeight="1" x14ac:dyDescent="0.2">
      <c r="B170" s="126"/>
      <c r="D170" s="127" t="s">
        <v>74</v>
      </c>
      <c r="E170" s="136" t="s">
        <v>155</v>
      </c>
      <c r="F170" s="136" t="s">
        <v>526</v>
      </c>
      <c r="I170" s="129"/>
      <c r="J170" s="137">
        <f>BK170</f>
        <v>0</v>
      </c>
      <c r="L170" s="126"/>
      <c r="M170" s="131"/>
      <c r="P170" s="132">
        <f>SUM(P171:P176)</f>
        <v>0</v>
      </c>
      <c r="R170" s="132">
        <f>SUM(R171:R176)</f>
        <v>10.3857</v>
      </c>
      <c r="T170" s="133">
        <f>SUM(T171:T176)</f>
        <v>0</v>
      </c>
      <c r="AR170" s="127" t="s">
        <v>83</v>
      </c>
      <c r="AT170" s="134" t="s">
        <v>74</v>
      </c>
      <c r="AU170" s="134" t="s">
        <v>83</v>
      </c>
      <c r="AY170" s="127" t="s">
        <v>129</v>
      </c>
      <c r="BK170" s="135">
        <f>SUM(BK171:BK176)</f>
        <v>0</v>
      </c>
    </row>
    <row r="171" spans="2:65" s="1" customFormat="1" ht="33" customHeight="1" x14ac:dyDescent="0.2">
      <c r="B171" s="138"/>
      <c r="C171" s="139" t="s">
        <v>220</v>
      </c>
      <c r="D171" s="139" t="s">
        <v>131</v>
      </c>
      <c r="E171" s="140" t="s">
        <v>527</v>
      </c>
      <c r="F171" s="141" t="s">
        <v>528</v>
      </c>
      <c r="G171" s="142" t="s">
        <v>134</v>
      </c>
      <c r="H171" s="143">
        <v>19.5</v>
      </c>
      <c r="I171" s="144"/>
      <c r="J171" s="145">
        <f>ROUND(I171*H171,2)</f>
        <v>0</v>
      </c>
      <c r="K171" s="146"/>
      <c r="L171" s="31"/>
      <c r="M171" s="147" t="s">
        <v>1</v>
      </c>
      <c r="N171" s="148" t="s">
        <v>41</v>
      </c>
      <c r="P171" s="149">
        <f>O171*H171</f>
        <v>0</v>
      </c>
      <c r="Q171" s="149">
        <v>0.30359999999999998</v>
      </c>
      <c r="R171" s="149">
        <f>Q171*H171</f>
        <v>5.9201999999999995</v>
      </c>
      <c r="S171" s="149">
        <v>0</v>
      </c>
      <c r="T171" s="150">
        <f>S171*H171</f>
        <v>0</v>
      </c>
      <c r="AR171" s="151" t="s">
        <v>135</v>
      </c>
      <c r="AT171" s="151" t="s">
        <v>131</v>
      </c>
      <c r="AU171" s="151" t="s">
        <v>136</v>
      </c>
      <c r="AY171" s="16" t="s">
        <v>129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6" t="s">
        <v>136</v>
      </c>
      <c r="BK171" s="152">
        <f>ROUND(I171*H171,2)</f>
        <v>0</v>
      </c>
      <c r="BL171" s="16" t="s">
        <v>135</v>
      </c>
      <c r="BM171" s="151" t="s">
        <v>529</v>
      </c>
    </row>
    <row r="172" spans="2:65" s="12" customFormat="1" ht="11.25" x14ac:dyDescent="0.2">
      <c r="B172" s="153"/>
      <c r="D172" s="154" t="s">
        <v>138</v>
      </c>
      <c r="E172" s="155" t="s">
        <v>1</v>
      </c>
      <c r="F172" s="156" t="s">
        <v>509</v>
      </c>
      <c r="H172" s="157">
        <v>19.5</v>
      </c>
      <c r="I172" s="158"/>
      <c r="L172" s="153"/>
      <c r="M172" s="159"/>
      <c r="T172" s="160"/>
      <c r="AT172" s="155" t="s">
        <v>138</v>
      </c>
      <c r="AU172" s="155" t="s">
        <v>136</v>
      </c>
      <c r="AV172" s="12" t="s">
        <v>136</v>
      </c>
      <c r="AW172" s="12" t="s">
        <v>30</v>
      </c>
      <c r="AX172" s="12" t="s">
        <v>83</v>
      </c>
      <c r="AY172" s="155" t="s">
        <v>129</v>
      </c>
    </row>
    <row r="173" spans="2:65" s="1" customFormat="1" ht="37.9" customHeight="1" x14ac:dyDescent="0.2">
      <c r="B173" s="138"/>
      <c r="C173" s="139" t="s">
        <v>224</v>
      </c>
      <c r="D173" s="139" t="s">
        <v>131</v>
      </c>
      <c r="E173" s="140" t="s">
        <v>530</v>
      </c>
      <c r="F173" s="141" t="s">
        <v>531</v>
      </c>
      <c r="G173" s="142" t="s">
        <v>134</v>
      </c>
      <c r="H173" s="143">
        <v>19.5</v>
      </c>
      <c r="I173" s="144"/>
      <c r="J173" s="145">
        <f>ROUND(I173*H173,2)</f>
        <v>0</v>
      </c>
      <c r="K173" s="146"/>
      <c r="L173" s="31"/>
      <c r="M173" s="147" t="s">
        <v>1</v>
      </c>
      <c r="N173" s="148" t="s">
        <v>41</v>
      </c>
      <c r="P173" s="149">
        <f>O173*H173</f>
        <v>0</v>
      </c>
      <c r="Q173" s="149">
        <v>9.2499999999999999E-2</v>
      </c>
      <c r="R173" s="149">
        <f>Q173*H173</f>
        <v>1.80375</v>
      </c>
      <c r="S173" s="149">
        <v>0</v>
      </c>
      <c r="T173" s="150">
        <f>S173*H173</f>
        <v>0</v>
      </c>
      <c r="AR173" s="151" t="s">
        <v>135</v>
      </c>
      <c r="AT173" s="151" t="s">
        <v>131</v>
      </c>
      <c r="AU173" s="151" t="s">
        <v>136</v>
      </c>
      <c r="AY173" s="16" t="s">
        <v>129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6" t="s">
        <v>136</v>
      </c>
      <c r="BK173" s="152">
        <f>ROUND(I173*H173,2)</f>
        <v>0</v>
      </c>
      <c r="BL173" s="16" t="s">
        <v>135</v>
      </c>
      <c r="BM173" s="151" t="s">
        <v>532</v>
      </c>
    </row>
    <row r="174" spans="2:65" s="12" customFormat="1" ht="11.25" x14ac:dyDescent="0.2">
      <c r="B174" s="153"/>
      <c r="D174" s="154" t="s">
        <v>138</v>
      </c>
      <c r="E174" s="155" t="s">
        <v>1</v>
      </c>
      <c r="F174" s="156" t="s">
        <v>509</v>
      </c>
      <c r="H174" s="157">
        <v>19.5</v>
      </c>
      <c r="I174" s="158"/>
      <c r="L174" s="153"/>
      <c r="M174" s="159"/>
      <c r="T174" s="160"/>
      <c r="AT174" s="155" t="s">
        <v>138</v>
      </c>
      <c r="AU174" s="155" t="s">
        <v>136</v>
      </c>
      <c r="AV174" s="12" t="s">
        <v>136</v>
      </c>
      <c r="AW174" s="12" t="s">
        <v>30</v>
      </c>
      <c r="AX174" s="12" t="s">
        <v>83</v>
      </c>
      <c r="AY174" s="155" t="s">
        <v>129</v>
      </c>
    </row>
    <row r="175" spans="2:65" s="1" customFormat="1" ht="21.75" customHeight="1" x14ac:dyDescent="0.2">
      <c r="B175" s="138"/>
      <c r="C175" s="177" t="s">
        <v>7</v>
      </c>
      <c r="D175" s="177" t="s">
        <v>500</v>
      </c>
      <c r="E175" s="178" t="s">
        <v>533</v>
      </c>
      <c r="F175" s="179" t="s">
        <v>534</v>
      </c>
      <c r="G175" s="180" t="s">
        <v>134</v>
      </c>
      <c r="H175" s="181">
        <v>20.475000000000001</v>
      </c>
      <c r="I175" s="182"/>
      <c r="J175" s="183">
        <f>ROUND(I175*H175,2)</f>
        <v>0</v>
      </c>
      <c r="K175" s="184"/>
      <c r="L175" s="185"/>
      <c r="M175" s="186" t="s">
        <v>1</v>
      </c>
      <c r="N175" s="187" t="s">
        <v>41</v>
      </c>
      <c r="P175" s="149">
        <f>O175*H175</f>
        <v>0</v>
      </c>
      <c r="Q175" s="149">
        <v>0.13</v>
      </c>
      <c r="R175" s="149">
        <f>Q175*H175</f>
        <v>2.6617500000000001</v>
      </c>
      <c r="S175" s="149">
        <v>0</v>
      </c>
      <c r="T175" s="150">
        <f>S175*H175</f>
        <v>0</v>
      </c>
      <c r="AR175" s="151" t="s">
        <v>172</v>
      </c>
      <c r="AT175" s="151" t="s">
        <v>500</v>
      </c>
      <c r="AU175" s="151" t="s">
        <v>136</v>
      </c>
      <c r="AY175" s="16" t="s">
        <v>129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6" t="s">
        <v>136</v>
      </c>
      <c r="BK175" s="152">
        <f>ROUND(I175*H175,2)</f>
        <v>0</v>
      </c>
      <c r="BL175" s="16" t="s">
        <v>135</v>
      </c>
      <c r="BM175" s="151" t="s">
        <v>535</v>
      </c>
    </row>
    <row r="176" spans="2:65" s="12" customFormat="1" ht="11.25" x14ac:dyDescent="0.2">
      <c r="B176" s="153"/>
      <c r="D176" s="154" t="s">
        <v>138</v>
      </c>
      <c r="F176" s="156" t="s">
        <v>536</v>
      </c>
      <c r="H176" s="157">
        <v>20.475000000000001</v>
      </c>
      <c r="I176" s="158"/>
      <c r="L176" s="153"/>
      <c r="M176" s="159"/>
      <c r="T176" s="160"/>
      <c r="AT176" s="155" t="s">
        <v>138</v>
      </c>
      <c r="AU176" s="155" t="s">
        <v>136</v>
      </c>
      <c r="AV176" s="12" t="s">
        <v>136</v>
      </c>
      <c r="AW176" s="12" t="s">
        <v>3</v>
      </c>
      <c r="AX176" s="12" t="s">
        <v>83</v>
      </c>
      <c r="AY176" s="155" t="s">
        <v>129</v>
      </c>
    </row>
    <row r="177" spans="2:65" s="11" customFormat="1" ht="22.9" customHeight="1" x14ac:dyDescent="0.2">
      <c r="B177" s="126"/>
      <c r="D177" s="127" t="s">
        <v>74</v>
      </c>
      <c r="E177" s="136" t="s">
        <v>161</v>
      </c>
      <c r="F177" s="136" t="s">
        <v>188</v>
      </c>
      <c r="I177" s="129"/>
      <c r="J177" s="137">
        <f>BK177</f>
        <v>0</v>
      </c>
      <c r="L177" s="126"/>
      <c r="M177" s="131"/>
      <c r="P177" s="132">
        <f>SUM(P178:P218)</f>
        <v>0</v>
      </c>
      <c r="R177" s="132">
        <f>SUM(R178:R218)</f>
        <v>13.922918309999998</v>
      </c>
      <c r="T177" s="133">
        <f>SUM(T178:T218)</f>
        <v>0</v>
      </c>
      <c r="AR177" s="127" t="s">
        <v>83</v>
      </c>
      <c r="AT177" s="134" t="s">
        <v>74</v>
      </c>
      <c r="AU177" s="134" t="s">
        <v>83</v>
      </c>
      <c r="AY177" s="127" t="s">
        <v>129</v>
      </c>
      <c r="BK177" s="135">
        <f>SUM(BK178:BK218)</f>
        <v>0</v>
      </c>
    </row>
    <row r="178" spans="2:65" s="1" customFormat="1" ht="24.2" customHeight="1" x14ac:dyDescent="0.2">
      <c r="B178" s="138"/>
      <c r="C178" s="139" t="s">
        <v>233</v>
      </c>
      <c r="D178" s="139" t="s">
        <v>131</v>
      </c>
      <c r="E178" s="140" t="s">
        <v>537</v>
      </c>
      <c r="F178" s="141" t="s">
        <v>538</v>
      </c>
      <c r="G178" s="142" t="s">
        <v>134</v>
      </c>
      <c r="H178" s="143">
        <v>1.9039999999999999</v>
      </c>
      <c r="I178" s="144"/>
      <c r="J178" s="145">
        <f>ROUND(I178*H178,2)</f>
        <v>0</v>
      </c>
      <c r="K178" s="146"/>
      <c r="L178" s="31"/>
      <c r="M178" s="147" t="s">
        <v>1</v>
      </c>
      <c r="N178" s="148" t="s">
        <v>41</v>
      </c>
      <c r="P178" s="149">
        <f>O178*H178</f>
        <v>0</v>
      </c>
      <c r="Q178" s="149">
        <v>1.9000000000000001E-4</v>
      </c>
      <c r="R178" s="149">
        <f>Q178*H178</f>
        <v>3.6175999999999998E-4</v>
      </c>
      <c r="S178" s="149">
        <v>0</v>
      </c>
      <c r="T178" s="150">
        <f>S178*H178</f>
        <v>0</v>
      </c>
      <c r="AR178" s="151" t="s">
        <v>135</v>
      </c>
      <c r="AT178" s="151" t="s">
        <v>131</v>
      </c>
      <c r="AU178" s="151" t="s">
        <v>136</v>
      </c>
      <c r="AY178" s="16" t="s">
        <v>129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6" t="s">
        <v>136</v>
      </c>
      <c r="BK178" s="152">
        <f>ROUND(I178*H178,2)</f>
        <v>0</v>
      </c>
      <c r="BL178" s="16" t="s">
        <v>135</v>
      </c>
      <c r="BM178" s="151" t="s">
        <v>539</v>
      </c>
    </row>
    <row r="179" spans="2:65" s="12" customFormat="1" ht="11.25" x14ac:dyDescent="0.2">
      <c r="B179" s="153"/>
      <c r="D179" s="154" t="s">
        <v>138</v>
      </c>
      <c r="E179" s="155" t="s">
        <v>1</v>
      </c>
      <c r="F179" s="156" t="s">
        <v>540</v>
      </c>
      <c r="H179" s="157">
        <v>1.9039999999999999</v>
      </c>
      <c r="I179" s="158"/>
      <c r="L179" s="153"/>
      <c r="M179" s="159"/>
      <c r="T179" s="160"/>
      <c r="AT179" s="155" t="s">
        <v>138</v>
      </c>
      <c r="AU179" s="155" t="s">
        <v>136</v>
      </c>
      <c r="AV179" s="12" t="s">
        <v>136</v>
      </c>
      <c r="AW179" s="12" t="s">
        <v>30</v>
      </c>
      <c r="AX179" s="12" t="s">
        <v>83</v>
      </c>
      <c r="AY179" s="155" t="s">
        <v>129</v>
      </c>
    </row>
    <row r="180" spans="2:65" s="1" customFormat="1" ht="33" customHeight="1" x14ac:dyDescent="0.2">
      <c r="B180" s="138"/>
      <c r="C180" s="139" t="s">
        <v>238</v>
      </c>
      <c r="D180" s="139" t="s">
        <v>131</v>
      </c>
      <c r="E180" s="140" t="s">
        <v>541</v>
      </c>
      <c r="F180" s="141" t="s">
        <v>542</v>
      </c>
      <c r="G180" s="142" t="s">
        <v>134</v>
      </c>
      <c r="H180" s="143">
        <v>108.55500000000001</v>
      </c>
      <c r="I180" s="144"/>
      <c r="J180" s="145">
        <f>ROUND(I180*H180,2)</f>
        <v>0</v>
      </c>
      <c r="K180" s="146"/>
      <c r="L180" s="31"/>
      <c r="M180" s="147" t="s">
        <v>1</v>
      </c>
      <c r="N180" s="148" t="s">
        <v>41</v>
      </c>
      <c r="P180" s="149">
        <f>O180*H180</f>
        <v>0</v>
      </c>
      <c r="Q180" s="149">
        <v>1.7239999999999998E-2</v>
      </c>
      <c r="R180" s="149">
        <f>Q180*H180</f>
        <v>1.8714881999999999</v>
      </c>
      <c r="S180" s="149">
        <v>0</v>
      </c>
      <c r="T180" s="150">
        <f>S180*H180</f>
        <v>0</v>
      </c>
      <c r="AR180" s="151" t="s">
        <v>135</v>
      </c>
      <c r="AT180" s="151" t="s">
        <v>131</v>
      </c>
      <c r="AU180" s="151" t="s">
        <v>136</v>
      </c>
      <c r="AY180" s="16" t="s">
        <v>129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6" t="s">
        <v>136</v>
      </c>
      <c r="BK180" s="152">
        <f>ROUND(I180*H180,2)</f>
        <v>0</v>
      </c>
      <c r="BL180" s="16" t="s">
        <v>135</v>
      </c>
      <c r="BM180" s="151" t="s">
        <v>543</v>
      </c>
    </row>
    <row r="181" spans="2:65" s="12" customFormat="1" ht="45" x14ac:dyDescent="0.2">
      <c r="B181" s="153"/>
      <c r="D181" s="154" t="s">
        <v>138</v>
      </c>
      <c r="E181" s="155" t="s">
        <v>1</v>
      </c>
      <c r="F181" s="156" t="s">
        <v>544</v>
      </c>
      <c r="H181" s="157">
        <v>115.727</v>
      </c>
      <c r="I181" s="158"/>
      <c r="L181" s="153"/>
      <c r="M181" s="159"/>
      <c r="T181" s="160"/>
      <c r="AT181" s="155" t="s">
        <v>138</v>
      </c>
      <c r="AU181" s="155" t="s">
        <v>136</v>
      </c>
      <c r="AV181" s="12" t="s">
        <v>136</v>
      </c>
      <c r="AW181" s="12" t="s">
        <v>30</v>
      </c>
      <c r="AX181" s="12" t="s">
        <v>75</v>
      </c>
      <c r="AY181" s="155" t="s">
        <v>129</v>
      </c>
    </row>
    <row r="182" spans="2:65" s="12" customFormat="1" ht="11.25" x14ac:dyDescent="0.2">
      <c r="B182" s="153"/>
      <c r="D182" s="154" t="s">
        <v>138</v>
      </c>
      <c r="E182" s="155" t="s">
        <v>1</v>
      </c>
      <c r="F182" s="156" t="s">
        <v>545</v>
      </c>
      <c r="H182" s="157">
        <v>-6.1920000000000002</v>
      </c>
      <c r="I182" s="158"/>
      <c r="L182" s="153"/>
      <c r="M182" s="159"/>
      <c r="T182" s="160"/>
      <c r="AT182" s="155" t="s">
        <v>138</v>
      </c>
      <c r="AU182" s="155" t="s">
        <v>136</v>
      </c>
      <c r="AV182" s="12" t="s">
        <v>136</v>
      </c>
      <c r="AW182" s="12" t="s">
        <v>30</v>
      </c>
      <c r="AX182" s="12" t="s">
        <v>75</v>
      </c>
      <c r="AY182" s="155" t="s">
        <v>129</v>
      </c>
    </row>
    <row r="183" spans="2:65" s="12" customFormat="1" ht="11.25" x14ac:dyDescent="0.2">
      <c r="B183" s="153"/>
      <c r="D183" s="154" t="s">
        <v>138</v>
      </c>
      <c r="E183" s="155" t="s">
        <v>1</v>
      </c>
      <c r="F183" s="156" t="s">
        <v>546</v>
      </c>
      <c r="H183" s="157">
        <v>-0.98</v>
      </c>
      <c r="I183" s="158"/>
      <c r="L183" s="153"/>
      <c r="M183" s="159"/>
      <c r="T183" s="160"/>
      <c r="AT183" s="155" t="s">
        <v>138</v>
      </c>
      <c r="AU183" s="155" t="s">
        <v>136</v>
      </c>
      <c r="AV183" s="12" t="s">
        <v>136</v>
      </c>
      <c r="AW183" s="12" t="s">
        <v>30</v>
      </c>
      <c r="AX183" s="12" t="s">
        <v>75</v>
      </c>
      <c r="AY183" s="155" t="s">
        <v>129</v>
      </c>
    </row>
    <row r="184" spans="2:65" s="14" customFormat="1" ht="11.25" x14ac:dyDescent="0.2">
      <c r="B184" s="167"/>
      <c r="D184" s="154" t="s">
        <v>138</v>
      </c>
      <c r="E184" s="168" t="s">
        <v>1</v>
      </c>
      <c r="F184" s="169" t="s">
        <v>151</v>
      </c>
      <c r="H184" s="170">
        <v>108.55499999999999</v>
      </c>
      <c r="I184" s="171"/>
      <c r="L184" s="167"/>
      <c r="M184" s="172"/>
      <c r="T184" s="173"/>
      <c r="AT184" s="168" t="s">
        <v>138</v>
      </c>
      <c r="AU184" s="168" t="s">
        <v>136</v>
      </c>
      <c r="AV184" s="14" t="s">
        <v>135</v>
      </c>
      <c r="AW184" s="14" t="s">
        <v>30</v>
      </c>
      <c r="AX184" s="14" t="s">
        <v>83</v>
      </c>
      <c r="AY184" s="168" t="s">
        <v>129</v>
      </c>
    </row>
    <row r="185" spans="2:65" s="1" customFormat="1" ht="24.2" customHeight="1" x14ac:dyDescent="0.2">
      <c r="B185" s="138"/>
      <c r="C185" s="139" t="s">
        <v>242</v>
      </c>
      <c r="D185" s="139" t="s">
        <v>131</v>
      </c>
      <c r="E185" s="140" t="s">
        <v>547</v>
      </c>
      <c r="F185" s="141" t="s">
        <v>548</v>
      </c>
      <c r="G185" s="142" t="s">
        <v>134</v>
      </c>
      <c r="H185" s="143">
        <v>2.13</v>
      </c>
      <c r="I185" s="144"/>
      <c r="J185" s="145">
        <f>ROUND(I185*H185,2)</f>
        <v>0</v>
      </c>
      <c r="K185" s="146"/>
      <c r="L185" s="31"/>
      <c r="M185" s="147" t="s">
        <v>1</v>
      </c>
      <c r="N185" s="148" t="s">
        <v>41</v>
      </c>
      <c r="P185" s="149">
        <f>O185*H185</f>
        <v>0</v>
      </c>
      <c r="Q185" s="149">
        <v>3.3E-3</v>
      </c>
      <c r="R185" s="149">
        <f>Q185*H185</f>
        <v>7.0289999999999997E-3</v>
      </c>
      <c r="S185" s="149">
        <v>0</v>
      </c>
      <c r="T185" s="150">
        <f>S185*H185</f>
        <v>0</v>
      </c>
      <c r="AR185" s="151" t="s">
        <v>135</v>
      </c>
      <c r="AT185" s="151" t="s">
        <v>131</v>
      </c>
      <c r="AU185" s="151" t="s">
        <v>136</v>
      </c>
      <c r="AY185" s="16" t="s">
        <v>129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6" t="s">
        <v>136</v>
      </c>
      <c r="BK185" s="152">
        <f>ROUND(I185*H185,2)</f>
        <v>0</v>
      </c>
      <c r="BL185" s="16" t="s">
        <v>135</v>
      </c>
      <c r="BM185" s="151" t="s">
        <v>549</v>
      </c>
    </row>
    <row r="186" spans="2:65" s="12" customFormat="1" ht="11.25" x14ac:dyDescent="0.2">
      <c r="B186" s="153"/>
      <c r="D186" s="154" t="s">
        <v>138</v>
      </c>
      <c r="E186" s="155" t="s">
        <v>1</v>
      </c>
      <c r="F186" s="156" t="s">
        <v>550</v>
      </c>
      <c r="H186" s="157">
        <v>2.13</v>
      </c>
      <c r="I186" s="158"/>
      <c r="L186" s="153"/>
      <c r="M186" s="159"/>
      <c r="T186" s="160"/>
      <c r="AT186" s="155" t="s">
        <v>138</v>
      </c>
      <c r="AU186" s="155" t="s">
        <v>136</v>
      </c>
      <c r="AV186" s="12" t="s">
        <v>136</v>
      </c>
      <c r="AW186" s="12" t="s">
        <v>30</v>
      </c>
      <c r="AX186" s="12" t="s">
        <v>83</v>
      </c>
      <c r="AY186" s="155" t="s">
        <v>129</v>
      </c>
    </row>
    <row r="187" spans="2:65" s="1" customFormat="1" ht="24.2" customHeight="1" x14ac:dyDescent="0.2">
      <c r="B187" s="138"/>
      <c r="C187" s="139" t="s">
        <v>247</v>
      </c>
      <c r="D187" s="139" t="s">
        <v>131</v>
      </c>
      <c r="E187" s="140" t="s">
        <v>551</v>
      </c>
      <c r="F187" s="141" t="s">
        <v>552</v>
      </c>
      <c r="G187" s="142" t="s">
        <v>134</v>
      </c>
      <c r="H187" s="143">
        <v>2.13</v>
      </c>
      <c r="I187" s="144"/>
      <c r="J187" s="145">
        <f>ROUND(I187*H187,2)</f>
        <v>0</v>
      </c>
      <c r="K187" s="146"/>
      <c r="L187" s="31"/>
      <c r="M187" s="147" t="s">
        <v>1</v>
      </c>
      <c r="N187" s="148" t="s">
        <v>41</v>
      </c>
      <c r="P187" s="149">
        <f>O187*H187</f>
        <v>0</v>
      </c>
      <c r="Q187" s="149">
        <v>5.1500000000000001E-3</v>
      </c>
      <c r="R187" s="149">
        <f>Q187*H187</f>
        <v>1.09695E-2</v>
      </c>
      <c r="S187" s="149">
        <v>0</v>
      </c>
      <c r="T187" s="150">
        <f>S187*H187</f>
        <v>0</v>
      </c>
      <c r="AR187" s="151" t="s">
        <v>135</v>
      </c>
      <c r="AT187" s="151" t="s">
        <v>131</v>
      </c>
      <c r="AU187" s="151" t="s">
        <v>136</v>
      </c>
      <c r="AY187" s="16" t="s">
        <v>129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6" t="s">
        <v>136</v>
      </c>
      <c r="BK187" s="152">
        <f>ROUND(I187*H187,2)</f>
        <v>0</v>
      </c>
      <c r="BL187" s="16" t="s">
        <v>135</v>
      </c>
      <c r="BM187" s="151" t="s">
        <v>553</v>
      </c>
    </row>
    <row r="188" spans="2:65" s="12" customFormat="1" ht="11.25" x14ac:dyDescent="0.2">
      <c r="B188" s="153"/>
      <c r="D188" s="154" t="s">
        <v>138</v>
      </c>
      <c r="E188" s="155" t="s">
        <v>1</v>
      </c>
      <c r="F188" s="156" t="s">
        <v>550</v>
      </c>
      <c r="H188" s="157">
        <v>2.13</v>
      </c>
      <c r="I188" s="158"/>
      <c r="L188" s="153"/>
      <c r="M188" s="159"/>
      <c r="T188" s="160"/>
      <c r="AT188" s="155" t="s">
        <v>138</v>
      </c>
      <c r="AU188" s="155" t="s">
        <v>136</v>
      </c>
      <c r="AV188" s="12" t="s">
        <v>136</v>
      </c>
      <c r="AW188" s="12" t="s">
        <v>30</v>
      </c>
      <c r="AX188" s="12" t="s">
        <v>83</v>
      </c>
      <c r="AY188" s="155" t="s">
        <v>129</v>
      </c>
    </row>
    <row r="189" spans="2:65" s="1" customFormat="1" ht="24.2" customHeight="1" x14ac:dyDescent="0.2">
      <c r="B189" s="138"/>
      <c r="C189" s="139" t="s">
        <v>251</v>
      </c>
      <c r="D189" s="139" t="s">
        <v>131</v>
      </c>
      <c r="E189" s="140" t="s">
        <v>554</v>
      </c>
      <c r="F189" s="141" t="s">
        <v>555</v>
      </c>
      <c r="G189" s="142" t="s">
        <v>134</v>
      </c>
      <c r="H189" s="143">
        <v>14.321999999999999</v>
      </c>
      <c r="I189" s="144"/>
      <c r="J189" s="145">
        <f>ROUND(I189*H189,2)</f>
        <v>0</v>
      </c>
      <c r="K189" s="146"/>
      <c r="L189" s="31"/>
      <c r="M189" s="147" t="s">
        <v>1</v>
      </c>
      <c r="N189" s="148" t="s">
        <v>41</v>
      </c>
      <c r="P189" s="149">
        <f>O189*H189</f>
        <v>0</v>
      </c>
      <c r="Q189" s="149">
        <v>3.62E-3</v>
      </c>
      <c r="R189" s="149">
        <f>Q189*H189</f>
        <v>5.1845639999999998E-2</v>
      </c>
      <c r="S189" s="149">
        <v>0</v>
      </c>
      <c r="T189" s="150">
        <f>S189*H189</f>
        <v>0</v>
      </c>
      <c r="AR189" s="151" t="s">
        <v>135</v>
      </c>
      <c r="AT189" s="151" t="s">
        <v>131</v>
      </c>
      <c r="AU189" s="151" t="s">
        <v>136</v>
      </c>
      <c r="AY189" s="16" t="s">
        <v>129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6" t="s">
        <v>136</v>
      </c>
      <c r="BK189" s="152">
        <f>ROUND(I189*H189,2)</f>
        <v>0</v>
      </c>
      <c r="BL189" s="16" t="s">
        <v>135</v>
      </c>
      <c r="BM189" s="151" t="s">
        <v>556</v>
      </c>
    </row>
    <row r="190" spans="2:65" s="12" customFormat="1" ht="11.25" x14ac:dyDescent="0.2">
      <c r="B190" s="153"/>
      <c r="D190" s="154" t="s">
        <v>138</v>
      </c>
      <c r="E190" s="155" t="s">
        <v>1</v>
      </c>
      <c r="F190" s="156" t="s">
        <v>557</v>
      </c>
      <c r="H190" s="157">
        <v>14.321999999999999</v>
      </c>
      <c r="I190" s="158"/>
      <c r="L190" s="153"/>
      <c r="M190" s="159"/>
      <c r="T190" s="160"/>
      <c r="AT190" s="155" t="s">
        <v>138</v>
      </c>
      <c r="AU190" s="155" t="s">
        <v>136</v>
      </c>
      <c r="AV190" s="12" t="s">
        <v>136</v>
      </c>
      <c r="AW190" s="12" t="s">
        <v>30</v>
      </c>
      <c r="AX190" s="12" t="s">
        <v>83</v>
      </c>
      <c r="AY190" s="155" t="s">
        <v>129</v>
      </c>
    </row>
    <row r="191" spans="2:65" s="1" customFormat="1" ht="24.2" customHeight="1" x14ac:dyDescent="0.2">
      <c r="B191" s="138"/>
      <c r="C191" s="139" t="s">
        <v>256</v>
      </c>
      <c r="D191" s="139" t="s">
        <v>131</v>
      </c>
      <c r="E191" s="140" t="s">
        <v>558</v>
      </c>
      <c r="F191" s="141" t="s">
        <v>559</v>
      </c>
      <c r="G191" s="142" t="s">
        <v>134</v>
      </c>
      <c r="H191" s="143">
        <v>58.494</v>
      </c>
      <c r="I191" s="144"/>
      <c r="J191" s="145">
        <f>ROUND(I191*H191,2)</f>
        <v>0</v>
      </c>
      <c r="K191" s="146"/>
      <c r="L191" s="31"/>
      <c r="M191" s="147" t="s">
        <v>1</v>
      </c>
      <c r="N191" s="148" t="s">
        <v>41</v>
      </c>
      <c r="P191" s="149">
        <f>O191*H191</f>
        <v>0</v>
      </c>
      <c r="Q191" s="149">
        <v>3.2200000000000002E-3</v>
      </c>
      <c r="R191" s="149">
        <f>Q191*H191</f>
        <v>0.18835068000000002</v>
      </c>
      <c r="S191" s="149">
        <v>0</v>
      </c>
      <c r="T191" s="150">
        <f>S191*H191</f>
        <v>0</v>
      </c>
      <c r="AR191" s="151" t="s">
        <v>135</v>
      </c>
      <c r="AT191" s="151" t="s">
        <v>131</v>
      </c>
      <c r="AU191" s="151" t="s">
        <v>136</v>
      </c>
      <c r="AY191" s="16" t="s">
        <v>129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6" t="s">
        <v>136</v>
      </c>
      <c r="BK191" s="152">
        <f>ROUND(I191*H191,2)</f>
        <v>0</v>
      </c>
      <c r="BL191" s="16" t="s">
        <v>135</v>
      </c>
      <c r="BM191" s="151" t="s">
        <v>560</v>
      </c>
    </row>
    <row r="192" spans="2:65" s="12" customFormat="1" ht="33.75" x14ac:dyDescent="0.2">
      <c r="B192" s="153"/>
      <c r="D192" s="154" t="s">
        <v>138</v>
      </c>
      <c r="E192" s="155" t="s">
        <v>1</v>
      </c>
      <c r="F192" s="156" t="s">
        <v>561</v>
      </c>
      <c r="H192" s="157">
        <v>58.494</v>
      </c>
      <c r="I192" s="158"/>
      <c r="L192" s="153"/>
      <c r="M192" s="159"/>
      <c r="T192" s="160"/>
      <c r="AT192" s="155" t="s">
        <v>138</v>
      </c>
      <c r="AU192" s="155" t="s">
        <v>136</v>
      </c>
      <c r="AV192" s="12" t="s">
        <v>136</v>
      </c>
      <c r="AW192" s="12" t="s">
        <v>30</v>
      </c>
      <c r="AX192" s="12" t="s">
        <v>83</v>
      </c>
      <c r="AY192" s="155" t="s">
        <v>129</v>
      </c>
    </row>
    <row r="193" spans="2:65" s="1" customFormat="1" ht="24.2" customHeight="1" x14ac:dyDescent="0.2">
      <c r="B193" s="138"/>
      <c r="C193" s="139" t="s">
        <v>261</v>
      </c>
      <c r="D193" s="139" t="s">
        <v>131</v>
      </c>
      <c r="E193" s="140" t="s">
        <v>562</v>
      </c>
      <c r="F193" s="141" t="s">
        <v>563</v>
      </c>
      <c r="G193" s="142" t="s">
        <v>134</v>
      </c>
      <c r="H193" s="143">
        <v>19.940000000000001</v>
      </c>
      <c r="I193" s="144"/>
      <c r="J193" s="145">
        <f>ROUND(I193*H193,2)</f>
        <v>0</v>
      </c>
      <c r="K193" s="146"/>
      <c r="L193" s="31"/>
      <c r="M193" s="147" t="s">
        <v>1</v>
      </c>
      <c r="N193" s="148" t="s">
        <v>41</v>
      </c>
      <c r="P193" s="149">
        <f>O193*H193</f>
        <v>0</v>
      </c>
      <c r="Q193" s="149">
        <v>1.4999999999999999E-4</v>
      </c>
      <c r="R193" s="149">
        <f>Q193*H193</f>
        <v>2.9909999999999997E-3</v>
      </c>
      <c r="S193" s="149">
        <v>0</v>
      </c>
      <c r="T193" s="150">
        <f>S193*H193</f>
        <v>0</v>
      </c>
      <c r="AR193" s="151" t="s">
        <v>135</v>
      </c>
      <c r="AT193" s="151" t="s">
        <v>131</v>
      </c>
      <c r="AU193" s="151" t="s">
        <v>136</v>
      </c>
      <c r="AY193" s="16" t="s">
        <v>129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6" t="s">
        <v>136</v>
      </c>
      <c r="BK193" s="152">
        <f>ROUND(I193*H193,2)</f>
        <v>0</v>
      </c>
      <c r="BL193" s="16" t="s">
        <v>135</v>
      </c>
      <c r="BM193" s="151" t="s">
        <v>564</v>
      </c>
    </row>
    <row r="194" spans="2:65" s="12" customFormat="1" ht="11.25" x14ac:dyDescent="0.2">
      <c r="B194" s="153"/>
      <c r="D194" s="154" t="s">
        <v>138</v>
      </c>
      <c r="E194" s="155" t="s">
        <v>1</v>
      </c>
      <c r="F194" s="156" t="s">
        <v>565</v>
      </c>
      <c r="H194" s="157">
        <v>5.6180000000000003</v>
      </c>
      <c r="I194" s="158"/>
      <c r="L194" s="153"/>
      <c r="M194" s="159"/>
      <c r="T194" s="160"/>
      <c r="AT194" s="155" t="s">
        <v>138</v>
      </c>
      <c r="AU194" s="155" t="s">
        <v>136</v>
      </c>
      <c r="AV194" s="12" t="s">
        <v>136</v>
      </c>
      <c r="AW194" s="12" t="s">
        <v>30</v>
      </c>
      <c r="AX194" s="12" t="s">
        <v>75</v>
      </c>
      <c r="AY194" s="155" t="s">
        <v>129</v>
      </c>
    </row>
    <row r="195" spans="2:65" s="12" customFormat="1" ht="11.25" x14ac:dyDescent="0.2">
      <c r="B195" s="153"/>
      <c r="D195" s="154" t="s">
        <v>138</v>
      </c>
      <c r="E195" s="155" t="s">
        <v>1</v>
      </c>
      <c r="F195" s="156" t="s">
        <v>557</v>
      </c>
      <c r="H195" s="157">
        <v>14.321999999999999</v>
      </c>
      <c r="I195" s="158"/>
      <c r="L195" s="153"/>
      <c r="M195" s="159"/>
      <c r="T195" s="160"/>
      <c r="AT195" s="155" t="s">
        <v>138</v>
      </c>
      <c r="AU195" s="155" t="s">
        <v>136</v>
      </c>
      <c r="AV195" s="12" t="s">
        <v>136</v>
      </c>
      <c r="AW195" s="12" t="s">
        <v>30</v>
      </c>
      <c r="AX195" s="12" t="s">
        <v>75</v>
      </c>
      <c r="AY195" s="155" t="s">
        <v>129</v>
      </c>
    </row>
    <row r="196" spans="2:65" s="14" customFormat="1" ht="11.25" x14ac:dyDescent="0.2">
      <c r="B196" s="167"/>
      <c r="D196" s="154" t="s">
        <v>138</v>
      </c>
      <c r="E196" s="168" t="s">
        <v>1</v>
      </c>
      <c r="F196" s="169" t="s">
        <v>151</v>
      </c>
      <c r="H196" s="170">
        <v>19.939999999999998</v>
      </c>
      <c r="I196" s="171"/>
      <c r="L196" s="167"/>
      <c r="M196" s="172"/>
      <c r="T196" s="173"/>
      <c r="AT196" s="168" t="s">
        <v>138</v>
      </c>
      <c r="AU196" s="168" t="s">
        <v>136</v>
      </c>
      <c r="AV196" s="14" t="s">
        <v>135</v>
      </c>
      <c r="AW196" s="14" t="s">
        <v>30</v>
      </c>
      <c r="AX196" s="14" t="s">
        <v>83</v>
      </c>
      <c r="AY196" s="168" t="s">
        <v>129</v>
      </c>
    </row>
    <row r="197" spans="2:65" s="1" customFormat="1" ht="33" customHeight="1" x14ac:dyDescent="0.2">
      <c r="B197" s="138"/>
      <c r="C197" s="139" t="s">
        <v>266</v>
      </c>
      <c r="D197" s="139" t="s">
        <v>131</v>
      </c>
      <c r="E197" s="140" t="s">
        <v>566</v>
      </c>
      <c r="F197" s="141" t="s">
        <v>567</v>
      </c>
      <c r="G197" s="142" t="s">
        <v>134</v>
      </c>
      <c r="H197" s="143">
        <v>17.922000000000001</v>
      </c>
      <c r="I197" s="144"/>
      <c r="J197" s="145">
        <f>ROUND(I197*H197,2)</f>
        <v>0</v>
      </c>
      <c r="K197" s="146"/>
      <c r="L197" s="31"/>
      <c r="M197" s="147" t="s">
        <v>1</v>
      </c>
      <c r="N197" s="148" t="s">
        <v>41</v>
      </c>
      <c r="P197" s="149">
        <f>O197*H197</f>
        <v>0</v>
      </c>
      <c r="Q197" s="149">
        <v>1.299E-2</v>
      </c>
      <c r="R197" s="149">
        <f>Q197*H197</f>
        <v>0.23280677999999999</v>
      </c>
      <c r="S197" s="149">
        <v>0</v>
      </c>
      <c r="T197" s="150">
        <f>S197*H197</f>
        <v>0</v>
      </c>
      <c r="AR197" s="151" t="s">
        <v>135</v>
      </c>
      <c r="AT197" s="151" t="s">
        <v>131</v>
      </c>
      <c r="AU197" s="151" t="s">
        <v>136</v>
      </c>
      <c r="AY197" s="16" t="s">
        <v>129</v>
      </c>
      <c r="BE197" s="152">
        <f>IF(N197="základná",J197,0)</f>
        <v>0</v>
      </c>
      <c r="BF197" s="152">
        <f>IF(N197="znížená",J197,0)</f>
        <v>0</v>
      </c>
      <c r="BG197" s="152">
        <f>IF(N197="zákl. prenesená",J197,0)</f>
        <v>0</v>
      </c>
      <c r="BH197" s="152">
        <f>IF(N197="zníž. prenesená",J197,0)</f>
        <v>0</v>
      </c>
      <c r="BI197" s="152">
        <f>IF(N197="nulová",J197,0)</f>
        <v>0</v>
      </c>
      <c r="BJ197" s="16" t="s">
        <v>136</v>
      </c>
      <c r="BK197" s="152">
        <f>ROUND(I197*H197,2)</f>
        <v>0</v>
      </c>
      <c r="BL197" s="16" t="s">
        <v>135</v>
      </c>
      <c r="BM197" s="151" t="s">
        <v>568</v>
      </c>
    </row>
    <row r="198" spans="2:65" s="12" customFormat="1" ht="11.25" x14ac:dyDescent="0.2">
      <c r="B198" s="153"/>
      <c r="D198" s="154" t="s">
        <v>138</v>
      </c>
      <c r="E198" s="155" t="s">
        <v>1</v>
      </c>
      <c r="F198" s="156" t="s">
        <v>557</v>
      </c>
      <c r="H198" s="157">
        <v>14.321999999999999</v>
      </c>
      <c r="I198" s="158"/>
      <c r="L198" s="153"/>
      <c r="M198" s="159"/>
      <c r="T198" s="160"/>
      <c r="AT198" s="155" t="s">
        <v>138</v>
      </c>
      <c r="AU198" s="155" t="s">
        <v>136</v>
      </c>
      <c r="AV198" s="12" t="s">
        <v>136</v>
      </c>
      <c r="AW198" s="12" t="s">
        <v>30</v>
      </c>
      <c r="AX198" s="12" t="s">
        <v>75</v>
      </c>
      <c r="AY198" s="155" t="s">
        <v>129</v>
      </c>
    </row>
    <row r="199" spans="2:65" s="12" customFormat="1" ht="11.25" x14ac:dyDescent="0.2">
      <c r="B199" s="153"/>
      <c r="D199" s="154" t="s">
        <v>138</v>
      </c>
      <c r="E199" s="155" t="s">
        <v>1</v>
      </c>
      <c r="F199" s="156" t="s">
        <v>513</v>
      </c>
      <c r="H199" s="157">
        <v>3.6</v>
      </c>
      <c r="I199" s="158"/>
      <c r="L199" s="153"/>
      <c r="M199" s="159"/>
      <c r="T199" s="160"/>
      <c r="AT199" s="155" t="s">
        <v>138</v>
      </c>
      <c r="AU199" s="155" t="s">
        <v>136</v>
      </c>
      <c r="AV199" s="12" t="s">
        <v>136</v>
      </c>
      <c r="AW199" s="12" t="s">
        <v>30</v>
      </c>
      <c r="AX199" s="12" t="s">
        <v>75</v>
      </c>
      <c r="AY199" s="155" t="s">
        <v>129</v>
      </c>
    </row>
    <row r="200" spans="2:65" s="14" customFormat="1" ht="11.25" x14ac:dyDescent="0.2">
      <c r="B200" s="167"/>
      <c r="D200" s="154" t="s">
        <v>138</v>
      </c>
      <c r="E200" s="168" t="s">
        <v>1</v>
      </c>
      <c r="F200" s="169" t="s">
        <v>151</v>
      </c>
      <c r="H200" s="170">
        <v>17.922000000000001</v>
      </c>
      <c r="I200" s="171"/>
      <c r="L200" s="167"/>
      <c r="M200" s="172"/>
      <c r="T200" s="173"/>
      <c r="AT200" s="168" t="s">
        <v>138</v>
      </c>
      <c r="AU200" s="168" t="s">
        <v>136</v>
      </c>
      <c r="AV200" s="14" t="s">
        <v>135</v>
      </c>
      <c r="AW200" s="14" t="s">
        <v>30</v>
      </c>
      <c r="AX200" s="14" t="s">
        <v>83</v>
      </c>
      <c r="AY200" s="168" t="s">
        <v>129</v>
      </c>
    </row>
    <row r="201" spans="2:65" s="1" customFormat="1" ht="24.2" customHeight="1" x14ac:dyDescent="0.2">
      <c r="B201" s="138"/>
      <c r="C201" s="139" t="s">
        <v>270</v>
      </c>
      <c r="D201" s="139" t="s">
        <v>131</v>
      </c>
      <c r="E201" s="140" t="s">
        <v>569</v>
      </c>
      <c r="F201" s="141" t="s">
        <v>570</v>
      </c>
      <c r="G201" s="142" t="s">
        <v>134</v>
      </c>
      <c r="H201" s="143">
        <v>2.13</v>
      </c>
      <c r="I201" s="144"/>
      <c r="J201" s="145">
        <f>ROUND(I201*H201,2)</f>
        <v>0</v>
      </c>
      <c r="K201" s="146"/>
      <c r="L201" s="31"/>
      <c r="M201" s="147" t="s">
        <v>1</v>
      </c>
      <c r="N201" s="148" t="s">
        <v>41</v>
      </c>
      <c r="P201" s="149">
        <f>O201*H201</f>
        <v>0</v>
      </c>
      <c r="Q201" s="149">
        <v>1.881E-2</v>
      </c>
      <c r="R201" s="149">
        <f>Q201*H201</f>
        <v>4.0065299999999998E-2</v>
      </c>
      <c r="S201" s="149">
        <v>0</v>
      </c>
      <c r="T201" s="150">
        <f>S201*H201</f>
        <v>0</v>
      </c>
      <c r="AR201" s="151" t="s">
        <v>135</v>
      </c>
      <c r="AT201" s="151" t="s">
        <v>131</v>
      </c>
      <c r="AU201" s="151" t="s">
        <v>136</v>
      </c>
      <c r="AY201" s="16" t="s">
        <v>129</v>
      </c>
      <c r="BE201" s="152">
        <f>IF(N201="základná",J201,0)</f>
        <v>0</v>
      </c>
      <c r="BF201" s="152">
        <f>IF(N201="znížená",J201,0)</f>
        <v>0</v>
      </c>
      <c r="BG201" s="152">
        <f>IF(N201="zákl. prenesená",J201,0)</f>
        <v>0</v>
      </c>
      <c r="BH201" s="152">
        <f>IF(N201="zníž. prenesená",J201,0)</f>
        <v>0</v>
      </c>
      <c r="BI201" s="152">
        <f>IF(N201="nulová",J201,0)</f>
        <v>0</v>
      </c>
      <c r="BJ201" s="16" t="s">
        <v>136</v>
      </c>
      <c r="BK201" s="152">
        <f>ROUND(I201*H201,2)</f>
        <v>0</v>
      </c>
      <c r="BL201" s="16" t="s">
        <v>135</v>
      </c>
      <c r="BM201" s="151" t="s">
        <v>571</v>
      </c>
    </row>
    <row r="202" spans="2:65" s="12" customFormat="1" ht="11.25" x14ac:dyDescent="0.2">
      <c r="B202" s="153"/>
      <c r="D202" s="154" t="s">
        <v>138</v>
      </c>
      <c r="E202" s="155" t="s">
        <v>1</v>
      </c>
      <c r="F202" s="156" t="s">
        <v>550</v>
      </c>
      <c r="H202" s="157">
        <v>2.13</v>
      </c>
      <c r="I202" s="158"/>
      <c r="L202" s="153"/>
      <c r="M202" s="159"/>
      <c r="T202" s="160"/>
      <c r="AT202" s="155" t="s">
        <v>138</v>
      </c>
      <c r="AU202" s="155" t="s">
        <v>136</v>
      </c>
      <c r="AV202" s="12" t="s">
        <v>136</v>
      </c>
      <c r="AW202" s="12" t="s">
        <v>30</v>
      </c>
      <c r="AX202" s="12" t="s">
        <v>83</v>
      </c>
      <c r="AY202" s="155" t="s">
        <v>129</v>
      </c>
    </row>
    <row r="203" spans="2:65" s="1" customFormat="1" ht="24.2" customHeight="1" x14ac:dyDescent="0.2">
      <c r="B203" s="138"/>
      <c r="C203" s="139" t="s">
        <v>274</v>
      </c>
      <c r="D203" s="139" t="s">
        <v>131</v>
      </c>
      <c r="E203" s="140" t="s">
        <v>572</v>
      </c>
      <c r="F203" s="141" t="s">
        <v>573</v>
      </c>
      <c r="G203" s="142" t="s">
        <v>134</v>
      </c>
      <c r="H203" s="143">
        <v>56.152999999999999</v>
      </c>
      <c r="I203" s="144"/>
      <c r="J203" s="145">
        <f>ROUND(I203*H203,2)</f>
        <v>0</v>
      </c>
      <c r="K203" s="146"/>
      <c r="L203" s="31"/>
      <c r="M203" s="147" t="s">
        <v>1</v>
      </c>
      <c r="N203" s="148" t="s">
        <v>41</v>
      </c>
      <c r="P203" s="149">
        <f>O203*H203</f>
        <v>0</v>
      </c>
      <c r="Q203" s="149">
        <v>3.006E-2</v>
      </c>
      <c r="R203" s="149">
        <f>Q203*H203</f>
        <v>1.68795918</v>
      </c>
      <c r="S203" s="149">
        <v>0</v>
      </c>
      <c r="T203" s="150">
        <f>S203*H203</f>
        <v>0</v>
      </c>
      <c r="AR203" s="151" t="s">
        <v>135</v>
      </c>
      <c r="AT203" s="151" t="s">
        <v>131</v>
      </c>
      <c r="AU203" s="151" t="s">
        <v>136</v>
      </c>
      <c r="AY203" s="16" t="s">
        <v>129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6" t="s">
        <v>136</v>
      </c>
      <c r="BK203" s="152">
        <f>ROUND(I203*H203,2)</f>
        <v>0</v>
      </c>
      <c r="BL203" s="16" t="s">
        <v>135</v>
      </c>
      <c r="BM203" s="151" t="s">
        <v>574</v>
      </c>
    </row>
    <row r="204" spans="2:65" s="12" customFormat="1" ht="22.5" x14ac:dyDescent="0.2">
      <c r="B204" s="153"/>
      <c r="D204" s="154" t="s">
        <v>138</v>
      </c>
      <c r="E204" s="155" t="s">
        <v>1</v>
      </c>
      <c r="F204" s="156" t="s">
        <v>575</v>
      </c>
      <c r="H204" s="157">
        <v>56.152999999999999</v>
      </c>
      <c r="I204" s="158"/>
      <c r="L204" s="153"/>
      <c r="M204" s="159"/>
      <c r="T204" s="160"/>
      <c r="AT204" s="155" t="s">
        <v>138</v>
      </c>
      <c r="AU204" s="155" t="s">
        <v>136</v>
      </c>
      <c r="AV204" s="12" t="s">
        <v>136</v>
      </c>
      <c r="AW204" s="12" t="s">
        <v>30</v>
      </c>
      <c r="AX204" s="12" t="s">
        <v>83</v>
      </c>
      <c r="AY204" s="155" t="s">
        <v>129</v>
      </c>
    </row>
    <row r="205" spans="2:65" s="1" customFormat="1" ht="24.2" customHeight="1" x14ac:dyDescent="0.2">
      <c r="B205" s="138"/>
      <c r="C205" s="139" t="s">
        <v>288</v>
      </c>
      <c r="D205" s="139" t="s">
        <v>131</v>
      </c>
      <c r="E205" s="140" t="s">
        <v>576</v>
      </c>
      <c r="F205" s="141" t="s">
        <v>577</v>
      </c>
      <c r="G205" s="142" t="s">
        <v>158</v>
      </c>
      <c r="H205" s="143">
        <v>3.5209999999999999</v>
      </c>
      <c r="I205" s="144"/>
      <c r="J205" s="145">
        <f>ROUND(I205*H205,2)</f>
        <v>0</v>
      </c>
      <c r="K205" s="146"/>
      <c r="L205" s="31"/>
      <c r="M205" s="147" t="s">
        <v>1</v>
      </c>
      <c r="N205" s="148" t="s">
        <v>41</v>
      </c>
      <c r="P205" s="149">
        <f>O205*H205</f>
        <v>0</v>
      </c>
      <c r="Q205" s="149">
        <v>0</v>
      </c>
      <c r="R205" s="149">
        <f>Q205*H205</f>
        <v>0</v>
      </c>
      <c r="S205" s="149">
        <v>0</v>
      </c>
      <c r="T205" s="150">
        <f>S205*H205</f>
        <v>0</v>
      </c>
      <c r="AR205" s="151" t="s">
        <v>135</v>
      </c>
      <c r="AT205" s="151" t="s">
        <v>131</v>
      </c>
      <c r="AU205" s="151" t="s">
        <v>136</v>
      </c>
      <c r="AY205" s="16" t="s">
        <v>129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6" t="s">
        <v>136</v>
      </c>
      <c r="BK205" s="152">
        <f>ROUND(I205*H205,2)</f>
        <v>0</v>
      </c>
      <c r="BL205" s="16" t="s">
        <v>135</v>
      </c>
      <c r="BM205" s="151" t="s">
        <v>578</v>
      </c>
    </row>
    <row r="206" spans="2:65" s="1" customFormat="1" ht="24.2" customHeight="1" x14ac:dyDescent="0.2">
      <c r="B206" s="138"/>
      <c r="C206" s="139" t="s">
        <v>293</v>
      </c>
      <c r="D206" s="139" t="s">
        <v>131</v>
      </c>
      <c r="E206" s="140" t="s">
        <v>579</v>
      </c>
      <c r="F206" s="141" t="s">
        <v>580</v>
      </c>
      <c r="G206" s="142" t="s">
        <v>158</v>
      </c>
      <c r="H206" s="143">
        <v>3.5209999999999999</v>
      </c>
      <c r="I206" s="144"/>
      <c r="J206" s="145">
        <f>ROUND(I206*H206,2)</f>
        <v>0</v>
      </c>
      <c r="K206" s="146"/>
      <c r="L206" s="31"/>
      <c r="M206" s="147" t="s">
        <v>1</v>
      </c>
      <c r="N206" s="148" t="s">
        <v>41</v>
      </c>
      <c r="P206" s="149">
        <f>O206*H206</f>
        <v>0</v>
      </c>
      <c r="Q206" s="149">
        <v>2.4407199999999998</v>
      </c>
      <c r="R206" s="149">
        <f>Q206*H206</f>
        <v>8.5937751199999983</v>
      </c>
      <c r="S206" s="149">
        <v>0</v>
      </c>
      <c r="T206" s="150">
        <f>S206*H206</f>
        <v>0</v>
      </c>
      <c r="AR206" s="151" t="s">
        <v>135</v>
      </c>
      <c r="AT206" s="151" t="s">
        <v>131</v>
      </c>
      <c r="AU206" s="151" t="s">
        <v>136</v>
      </c>
      <c r="AY206" s="16" t="s">
        <v>129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6" t="s">
        <v>136</v>
      </c>
      <c r="BK206" s="152">
        <f>ROUND(I206*H206,2)</f>
        <v>0</v>
      </c>
      <c r="BL206" s="16" t="s">
        <v>135</v>
      </c>
      <c r="BM206" s="151" t="s">
        <v>581</v>
      </c>
    </row>
    <row r="207" spans="2:65" s="12" customFormat="1" ht="11.25" x14ac:dyDescent="0.2">
      <c r="B207" s="153"/>
      <c r="D207" s="154" t="s">
        <v>138</v>
      </c>
      <c r="E207" s="155" t="s">
        <v>1</v>
      </c>
      <c r="F207" s="156" t="s">
        <v>520</v>
      </c>
      <c r="H207" s="157">
        <v>3.5209999999999999</v>
      </c>
      <c r="I207" s="158"/>
      <c r="L207" s="153"/>
      <c r="M207" s="159"/>
      <c r="T207" s="160"/>
      <c r="AT207" s="155" t="s">
        <v>138</v>
      </c>
      <c r="AU207" s="155" t="s">
        <v>136</v>
      </c>
      <c r="AV207" s="12" t="s">
        <v>136</v>
      </c>
      <c r="AW207" s="12" t="s">
        <v>30</v>
      </c>
      <c r="AX207" s="12" t="s">
        <v>83</v>
      </c>
      <c r="AY207" s="155" t="s">
        <v>129</v>
      </c>
    </row>
    <row r="208" spans="2:65" s="1" customFormat="1" ht="24.2" customHeight="1" x14ac:dyDescent="0.2">
      <c r="B208" s="138"/>
      <c r="C208" s="139" t="s">
        <v>297</v>
      </c>
      <c r="D208" s="139" t="s">
        <v>131</v>
      </c>
      <c r="E208" s="140" t="s">
        <v>582</v>
      </c>
      <c r="F208" s="141" t="s">
        <v>583</v>
      </c>
      <c r="G208" s="142" t="s">
        <v>134</v>
      </c>
      <c r="H208" s="143">
        <v>23.47</v>
      </c>
      <c r="I208" s="144"/>
      <c r="J208" s="145">
        <f>ROUND(I208*H208,2)</f>
        <v>0</v>
      </c>
      <c r="K208" s="146"/>
      <c r="L208" s="31"/>
      <c r="M208" s="147" t="s">
        <v>1</v>
      </c>
      <c r="N208" s="148" t="s">
        <v>41</v>
      </c>
      <c r="P208" s="149">
        <f>O208*H208</f>
        <v>0</v>
      </c>
      <c r="Q208" s="149">
        <v>0</v>
      </c>
      <c r="R208" s="149">
        <f>Q208*H208</f>
        <v>0</v>
      </c>
      <c r="S208" s="149">
        <v>0</v>
      </c>
      <c r="T208" s="150">
        <f>S208*H208</f>
        <v>0</v>
      </c>
      <c r="AR208" s="151" t="s">
        <v>135</v>
      </c>
      <c r="AT208" s="151" t="s">
        <v>131</v>
      </c>
      <c r="AU208" s="151" t="s">
        <v>136</v>
      </c>
      <c r="AY208" s="16" t="s">
        <v>129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6" t="s">
        <v>136</v>
      </c>
      <c r="BK208" s="152">
        <f>ROUND(I208*H208,2)</f>
        <v>0</v>
      </c>
      <c r="BL208" s="16" t="s">
        <v>135</v>
      </c>
      <c r="BM208" s="151" t="s">
        <v>584</v>
      </c>
    </row>
    <row r="209" spans="2:65" s="12" customFormat="1" ht="11.25" x14ac:dyDescent="0.2">
      <c r="B209" s="153"/>
      <c r="D209" s="154" t="s">
        <v>138</v>
      </c>
      <c r="E209" s="155" t="s">
        <v>1</v>
      </c>
      <c r="F209" s="156" t="s">
        <v>508</v>
      </c>
      <c r="H209" s="157">
        <v>23.47</v>
      </c>
      <c r="I209" s="158"/>
      <c r="L209" s="153"/>
      <c r="M209" s="159"/>
      <c r="T209" s="160"/>
      <c r="AT209" s="155" t="s">
        <v>138</v>
      </c>
      <c r="AU209" s="155" t="s">
        <v>136</v>
      </c>
      <c r="AV209" s="12" t="s">
        <v>136</v>
      </c>
      <c r="AW209" s="12" t="s">
        <v>30</v>
      </c>
      <c r="AX209" s="12" t="s">
        <v>83</v>
      </c>
      <c r="AY209" s="155" t="s">
        <v>129</v>
      </c>
    </row>
    <row r="210" spans="2:65" s="1" customFormat="1" ht="16.5" customHeight="1" x14ac:dyDescent="0.2">
      <c r="B210" s="138"/>
      <c r="C210" s="177" t="s">
        <v>301</v>
      </c>
      <c r="D210" s="177" t="s">
        <v>500</v>
      </c>
      <c r="E210" s="178" t="s">
        <v>585</v>
      </c>
      <c r="F210" s="179" t="s">
        <v>586</v>
      </c>
      <c r="G210" s="180" t="s">
        <v>134</v>
      </c>
      <c r="H210" s="181">
        <v>26.991</v>
      </c>
      <c r="I210" s="182"/>
      <c r="J210" s="183">
        <f>ROUND(I210*H210,2)</f>
        <v>0</v>
      </c>
      <c r="K210" s="184"/>
      <c r="L210" s="185"/>
      <c r="M210" s="186" t="s">
        <v>1</v>
      </c>
      <c r="N210" s="187" t="s">
        <v>41</v>
      </c>
      <c r="P210" s="149">
        <f>O210*H210</f>
        <v>0</v>
      </c>
      <c r="Q210" s="149">
        <v>1E-4</v>
      </c>
      <c r="R210" s="149">
        <f>Q210*H210</f>
        <v>2.6991000000000003E-3</v>
      </c>
      <c r="S210" s="149">
        <v>0</v>
      </c>
      <c r="T210" s="150">
        <f>S210*H210</f>
        <v>0</v>
      </c>
      <c r="AR210" s="151" t="s">
        <v>172</v>
      </c>
      <c r="AT210" s="151" t="s">
        <v>500</v>
      </c>
      <c r="AU210" s="151" t="s">
        <v>136</v>
      </c>
      <c r="AY210" s="16" t="s">
        <v>129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6" t="s">
        <v>136</v>
      </c>
      <c r="BK210" s="152">
        <f>ROUND(I210*H210,2)</f>
        <v>0</v>
      </c>
      <c r="BL210" s="16" t="s">
        <v>135</v>
      </c>
      <c r="BM210" s="151" t="s">
        <v>587</v>
      </c>
    </row>
    <row r="211" spans="2:65" s="1" customFormat="1" ht="16.5" customHeight="1" x14ac:dyDescent="0.2">
      <c r="B211" s="138"/>
      <c r="C211" s="139" t="s">
        <v>305</v>
      </c>
      <c r="D211" s="139" t="s">
        <v>131</v>
      </c>
      <c r="E211" s="140" t="s">
        <v>588</v>
      </c>
      <c r="F211" s="141" t="s">
        <v>589</v>
      </c>
      <c r="G211" s="142" t="s">
        <v>142</v>
      </c>
      <c r="H211" s="143">
        <v>45.1</v>
      </c>
      <c r="I211" s="144"/>
      <c r="J211" s="145">
        <f>ROUND(I211*H211,2)</f>
        <v>0</v>
      </c>
      <c r="K211" s="146"/>
      <c r="L211" s="31"/>
      <c r="M211" s="147" t="s">
        <v>1</v>
      </c>
      <c r="N211" s="148" t="s">
        <v>41</v>
      </c>
      <c r="P211" s="149">
        <f>O211*H211</f>
        <v>0</v>
      </c>
      <c r="Q211" s="149">
        <v>0</v>
      </c>
      <c r="R211" s="149">
        <f>Q211*H211</f>
        <v>0</v>
      </c>
      <c r="S211" s="149">
        <v>0</v>
      </c>
      <c r="T211" s="150">
        <f>S211*H211</f>
        <v>0</v>
      </c>
      <c r="AR211" s="151" t="s">
        <v>135</v>
      </c>
      <c r="AT211" s="151" t="s">
        <v>131</v>
      </c>
      <c r="AU211" s="151" t="s">
        <v>136</v>
      </c>
      <c r="AY211" s="16" t="s">
        <v>129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6" t="s">
        <v>136</v>
      </c>
      <c r="BK211" s="152">
        <f>ROUND(I211*H211,2)</f>
        <v>0</v>
      </c>
      <c r="BL211" s="16" t="s">
        <v>135</v>
      </c>
      <c r="BM211" s="151" t="s">
        <v>590</v>
      </c>
    </row>
    <row r="212" spans="2:65" s="12" customFormat="1" ht="22.5" x14ac:dyDescent="0.2">
      <c r="B212" s="153"/>
      <c r="D212" s="154" t="s">
        <v>138</v>
      </c>
      <c r="E212" s="155" t="s">
        <v>1</v>
      </c>
      <c r="F212" s="156" t="s">
        <v>591</v>
      </c>
      <c r="H212" s="157">
        <v>45.1</v>
      </c>
      <c r="I212" s="158"/>
      <c r="L212" s="153"/>
      <c r="M212" s="159"/>
      <c r="T212" s="160"/>
      <c r="AT212" s="155" t="s">
        <v>138</v>
      </c>
      <c r="AU212" s="155" t="s">
        <v>136</v>
      </c>
      <c r="AV212" s="12" t="s">
        <v>136</v>
      </c>
      <c r="AW212" s="12" t="s">
        <v>30</v>
      </c>
      <c r="AX212" s="12" t="s">
        <v>83</v>
      </c>
      <c r="AY212" s="155" t="s">
        <v>129</v>
      </c>
    </row>
    <row r="213" spans="2:65" s="1" customFormat="1" ht="33" customHeight="1" x14ac:dyDescent="0.2">
      <c r="B213" s="138"/>
      <c r="C213" s="177" t="s">
        <v>309</v>
      </c>
      <c r="D213" s="177" t="s">
        <v>500</v>
      </c>
      <c r="E213" s="178" t="s">
        <v>592</v>
      </c>
      <c r="F213" s="179" t="s">
        <v>593</v>
      </c>
      <c r="G213" s="180" t="s">
        <v>142</v>
      </c>
      <c r="H213" s="181">
        <v>45.551000000000002</v>
      </c>
      <c r="I213" s="182"/>
      <c r="J213" s="183">
        <f>ROUND(I213*H213,2)</f>
        <v>0</v>
      </c>
      <c r="K213" s="184"/>
      <c r="L213" s="185"/>
      <c r="M213" s="186" t="s">
        <v>1</v>
      </c>
      <c r="N213" s="187" t="s">
        <v>41</v>
      </c>
      <c r="P213" s="149">
        <f>O213*H213</f>
        <v>0</v>
      </c>
      <c r="Q213" s="149">
        <v>1.4999999999999999E-4</v>
      </c>
      <c r="R213" s="149">
        <f>Q213*H213</f>
        <v>6.83265E-3</v>
      </c>
      <c r="S213" s="149">
        <v>0</v>
      </c>
      <c r="T213" s="150">
        <f>S213*H213</f>
        <v>0</v>
      </c>
      <c r="AR213" s="151" t="s">
        <v>172</v>
      </c>
      <c r="AT213" s="151" t="s">
        <v>500</v>
      </c>
      <c r="AU213" s="151" t="s">
        <v>136</v>
      </c>
      <c r="AY213" s="16" t="s">
        <v>129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6" t="s">
        <v>136</v>
      </c>
      <c r="BK213" s="152">
        <f>ROUND(I213*H213,2)</f>
        <v>0</v>
      </c>
      <c r="BL213" s="16" t="s">
        <v>135</v>
      </c>
      <c r="BM213" s="151" t="s">
        <v>594</v>
      </c>
    </row>
    <row r="214" spans="2:65" s="1" customFormat="1" ht="24.2" customHeight="1" x14ac:dyDescent="0.2">
      <c r="B214" s="138"/>
      <c r="C214" s="139" t="s">
        <v>313</v>
      </c>
      <c r="D214" s="139" t="s">
        <v>131</v>
      </c>
      <c r="E214" s="140" t="s">
        <v>595</v>
      </c>
      <c r="F214" s="141" t="s">
        <v>596</v>
      </c>
      <c r="G214" s="142" t="s">
        <v>134</v>
      </c>
      <c r="H214" s="143">
        <v>23.47</v>
      </c>
      <c r="I214" s="144"/>
      <c r="J214" s="145">
        <f>ROUND(I214*H214,2)</f>
        <v>0</v>
      </c>
      <c r="K214" s="146"/>
      <c r="L214" s="31"/>
      <c r="M214" s="147" t="s">
        <v>1</v>
      </c>
      <c r="N214" s="148" t="s">
        <v>41</v>
      </c>
      <c r="P214" s="149">
        <f>O214*H214</f>
        <v>0</v>
      </c>
      <c r="Q214" s="149">
        <v>0</v>
      </c>
      <c r="R214" s="149">
        <f>Q214*H214</f>
        <v>0</v>
      </c>
      <c r="S214" s="149">
        <v>0</v>
      </c>
      <c r="T214" s="150">
        <f>S214*H214</f>
        <v>0</v>
      </c>
      <c r="AR214" s="151" t="s">
        <v>135</v>
      </c>
      <c r="AT214" s="151" t="s">
        <v>131</v>
      </c>
      <c r="AU214" s="151" t="s">
        <v>136</v>
      </c>
      <c r="AY214" s="16" t="s">
        <v>129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6" t="s">
        <v>136</v>
      </c>
      <c r="BK214" s="152">
        <f>ROUND(I214*H214,2)</f>
        <v>0</v>
      </c>
      <c r="BL214" s="16" t="s">
        <v>135</v>
      </c>
      <c r="BM214" s="151" t="s">
        <v>597</v>
      </c>
    </row>
    <row r="215" spans="2:65" s="12" customFormat="1" ht="11.25" x14ac:dyDescent="0.2">
      <c r="B215" s="153"/>
      <c r="D215" s="154" t="s">
        <v>138</v>
      </c>
      <c r="E215" s="155" t="s">
        <v>1</v>
      </c>
      <c r="F215" s="156" t="s">
        <v>508</v>
      </c>
      <c r="H215" s="157">
        <v>23.47</v>
      </c>
      <c r="I215" s="158"/>
      <c r="L215" s="153"/>
      <c r="M215" s="159"/>
      <c r="T215" s="160"/>
      <c r="AT215" s="155" t="s">
        <v>138</v>
      </c>
      <c r="AU215" s="155" t="s">
        <v>136</v>
      </c>
      <c r="AV215" s="12" t="s">
        <v>136</v>
      </c>
      <c r="AW215" s="12" t="s">
        <v>30</v>
      </c>
      <c r="AX215" s="12" t="s">
        <v>83</v>
      </c>
      <c r="AY215" s="155" t="s">
        <v>129</v>
      </c>
    </row>
    <row r="216" spans="2:65" s="1" customFormat="1" ht="24.2" customHeight="1" x14ac:dyDescent="0.2">
      <c r="B216" s="138"/>
      <c r="C216" s="177" t="s">
        <v>317</v>
      </c>
      <c r="D216" s="177" t="s">
        <v>500</v>
      </c>
      <c r="E216" s="178" t="s">
        <v>598</v>
      </c>
      <c r="F216" s="179" t="s">
        <v>599</v>
      </c>
      <c r="G216" s="180" t="s">
        <v>600</v>
      </c>
      <c r="H216" s="181">
        <v>4.835</v>
      </c>
      <c r="I216" s="182"/>
      <c r="J216" s="183">
        <f>ROUND(I216*H216,2)</f>
        <v>0</v>
      </c>
      <c r="K216" s="184"/>
      <c r="L216" s="185"/>
      <c r="M216" s="186" t="s">
        <v>1</v>
      </c>
      <c r="N216" s="187" t="s">
        <v>41</v>
      </c>
      <c r="P216" s="149">
        <f>O216*H216</f>
        <v>0</v>
      </c>
      <c r="Q216" s="149">
        <v>1E-3</v>
      </c>
      <c r="R216" s="149">
        <f>Q216*H216</f>
        <v>4.8349999999999999E-3</v>
      </c>
      <c r="S216" s="149">
        <v>0</v>
      </c>
      <c r="T216" s="150">
        <f>S216*H216</f>
        <v>0</v>
      </c>
      <c r="AR216" s="151" t="s">
        <v>172</v>
      </c>
      <c r="AT216" s="151" t="s">
        <v>500</v>
      </c>
      <c r="AU216" s="151" t="s">
        <v>136</v>
      </c>
      <c r="AY216" s="16" t="s">
        <v>129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6" t="s">
        <v>136</v>
      </c>
      <c r="BK216" s="152">
        <f>ROUND(I216*H216,2)</f>
        <v>0</v>
      </c>
      <c r="BL216" s="16" t="s">
        <v>135</v>
      </c>
      <c r="BM216" s="151" t="s">
        <v>601</v>
      </c>
    </row>
    <row r="217" spans="2:65" s="1" customFormat="1" ht="37.9" customHeight="1" x14ac:dyDescent="0.2">
      <c r="B217" s="138"/>
      <c r="C217" s="139" t="s">
        <v>321</v>
      </c>
      <c r="D217" s="139" t="s">
        <v>131</v>
      </c>
      <c r="E217" s="140" t="s">
        <v>602</v>
      </c>
      <c r="F217" s="141" t="s">
        <v>603</v>
      </c>
      <c r="G217" s="142" t="s">
        <v>134</v>
      </c>
      <c r="H217" s="143">
        <v>23.47</v>
      </c>
      <c r="I217" s="144"/>
      <c r="J217" s="145">
        <f>ROUND(I217*H217,2)</f>
        <v>0</v>
      </c>
      <c r="K217" s="146"/>
      <c r="L217" s="31"/>
      <c r="M217" s="147" t="s">
        <v>1</v>
      </c>
      <c r="N217" s="148" t="s">
        <v>41</v>
      </c>
      <c r="P217" s="149">
        <f>O217*H217</f>
        <v>0</v>
      </c>
      <c r="Q217" s="149">
        <v>5.2019999999999997E-2</v>
      </c>
      <c r="R217" s="149">
        <f>Q217*H217</f>
        <v>1.2209093999999998</v>
      </c>
      <c r="S217" s="149">
        <v>0</v>
      </c>
      <c r="T217" s="150">
        <f>S217*H217</f>
        <v>0</v>
      </c>
      <c r="AR217" s="151" t="s">
        <v>135</v>
      </c>
      <c r="AT217" s="151" t="s">
        <v>131</v>
      </c>
      <c r="AU217" s="151" t="s">
        <v>136</v>
      </c>
      <c r="AY217" s="16" t="s">
        <v>129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6" t="s">
        <v>136</v>
      </c>
      <c r="BK217" s="152">
        <f>ROUND(I217*H217,2)</f>
        <v>0</v>
      </c>
      <c r="BL217" s="16" t="s">
        <v>135</v>
      </c>
      <c r="BM217" s="151" t="s">
        <v>604</v>
      </c>
    </row>
    <row r="218" spans="2:65" s="12" customFormat="1" ht="11.25" x14ac:dyDescent="0.2">
      <c r="B218" s="153"/>
      <c r="D218" s="154" t="s">
        <v>138</v>
      </c>
      <c r="E218" s="155" t="s">
        <v>1</v>
      </c>
      <c r="F218" s="156" t="s">
        <v>508</v>
      </c>
      <c r="H218" s="157">
        <v>23.47</v>
      </c>
      <c r="I218" s="158"/>
      <c r="L218" s="153"/>
      <c r="M218" s="159"/>
      <c r="T218" s="160"/>
      <c r="AT218" s="155" t="s">
        <v>138</v>
      </c>
      <c r="AU218" s="155" t="s">
        <v>136</v>
      </c>
      <c r="AV218" s="12" t="s">
        <v>136</v>
      </c>
      <c r="AW218" s="12" t="s">
        <v>30</v>
      </c>
      <c r="AX218" s="12" t="s">
        <v>83</v>
      </c>
      <c r="AY218" s="155" t="s">
        <v>129</v>
      </c>
    </row>
    <row r="219" spans="2:65" s="11" customFormat="1" ht="22.9" customHeight="1" x14ac:dyDescent="0.2">
      <c r="B219" s="126"/>
      <c r="D219" s="127" t="s">
        <v>74</v>
      </c>
      <c r="E219" s="136" t="s">
        <v>176</v>
      </c>
      <c r="F219" s="136" t="s">
        <v>194</v>
      </c>
      <c r="I219" s="129"/>
      <c r="J219" s="137">
        <f>BK219</f>
        <v>0</v>
      </c>
      <c r="L219" s="126"/>
      <c r="M219" s="131"/>
      <c r="P219" s="132">
        <f>SUM(P220:P249)</f>
        <v>0</v>
      </c>
      <c r="R219" s="132">
        <f>SUM(R220:R249)</f>
        <v>4.0126074999999997</v>
      </c>
      <c r="T219" s="133">
        <f>SUM(T220:T249)</f>
        <v>0</v>
      </c>
      <c r="AR219" s="127" t="s">
        <v>83</v>
      </c>
      <c r="AT219" s="134" t="s">
        <v>74</v>
      </c>
      <c r="AU219" s="134" t="s">
        <v>83</v>
      </c>
      <c r="AY219" s="127" t="s">
        <v>129</v>
      </c>
      <c r="BK219" s="135">
        <f>SUM(BK220:BK249)</f>
        <v>0</v>
      </c>
    </row>
    <row r="220" spans="2:65" s="1" customFormat="1" ht="33" customHeight="1" x14ac:dyDescent="0.2">
      <c r="B220" s="138"/>
      <c r="C220" s="139" t="s">
        <v>325</v>
      </c>
      <c r="D220" s="139" t="s">
        <v>131</v>
      </c>
      <c r="E220" s="140" t="s">
        <v>605</v>
      </c>
      <c r="F220" s="141" t="s">
        <v>606</v>
      </c>
      <c r="G220" s="142" t="s">
        <v>142</v>
      </c>
      <c r="H220" s="143">
        <v>13.8</v>
      </c>
      <c r="I220" s="144"/>
      <c r="J220" s="145">
        <f>ROUND(I220*H220,2)</f>
        <v>0</v>
      </c>
      <c r="K220" s="146"/>
      <c r="L220" s="31"/>
      <c r="M220" s="147" t="s">
        <v>1</v>
      </c>
      <c r="N220" s="148" t="s">
        <v>41</v>
      </c>
      <c r="P220" s="149">
        <f>O220*H220</f>
        <v>0</v>
      </c>
      <c r="Q220" s="149">
        <v>0.12662000000000001</v>
      </c>
      <c r="R220" s="149">
        <f>Q220*H220</f>
        <v>1.7473560000000001</v>
      </c>
      <c r="S220" s="149">
        <v>0</v>
      </c>
      <c r="T220" s="150">
        <f>S220*H220</f>
        <v>0</v>
      </c>
      <c r="AR220" s="151" t="s">
        <v>135</v>
      </c>
      <c r="AT220" s="151" t="s">
        <v>131</v>
      </c>
      <c r="AU220" s="151" t="s">
        <v>136</v>
      </c>
      <c r="AY220" s="16" t="s">
        <v>129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6" t="s">
        <v>136</v>
      </c>
      <c r="BK220" s="152">
        <f>ROUND(I220*H220,2)</f>
        <v>0</v>
      </c>
      <c r="BL220" s="16" t="s">
        <v>135</v>
      </c>
      <c r="BM220" s="151" t="s">
        <v>607</v>
      </c>
    </row>
    <row r="221" spans="2:65" s="12" customFormat="1" ht="11.25" x14ac:dyDescent="0.2">
      <c r="B221" s="153"/>
      <c r="D221" s="154" t="s">
        <v>138</v>
      </c>
      <c r="E221" s="155" t="s">
        <v>1</v>
      </c>
      <c r="F221" s="156" t="s">
        <v>608</v>
      </c>
      <c r="H221" s="157">
        <v>13.8</v>
      </c>
      <c r="I221" s="158"/>
      <c r="L221" s="153"/>
      <c r="M221" s="159"/>
      <c r="T221" s="160"/>
      <c r="AT221" s="155" t="s">
        <v>138</v>
      </c>
      <c r="AU221" s="155" t="s">
        <v>136</v>
      </c>
      <c r="AV221" s="12" t="s">
        <v>136</v>
      </c>
      <c r="AW221" s="12" t="s">
        <v>30</v>
      </c>
      <c r="AX221" s="12" t="s">
        <v>83</v>
      </c>
      <c r="AY221" s="155" t="s">
        <v>129</v>
      </c>
    </row>
    <row r="222" spans="2:65" s="1" customFormat="1" ht="21.75" customHeight="1" x14ac:dyDescent="0.2">
      <c r="B222" s="138"/>
      <c r="C222" s="177" t="s">
        <v>333</v>
      </c>
      <c r="D222" s="177" t="s">
        <v>500</v>
      </c>
      <c r="E222" s="178" t="s">
        <v>609</v>
      </c>
      <c r="F222" s="179" t="s">
        <v>610</v>
      </c>
      <c r="G222" s="180" t="s">
        <v>236</v>
      </c>
      <c r="H222" s="181">
        <v>16</v>
      </c>
      <c r="I222" s="182"/>
      <c r="J222" s="183">
        <f>ROUND(I222*H222,2)</f>
        <v>0</v>
      </c>
      <c r="K222" s="184"/>
      <c r="L222" s="185"/>
      <c r="M222" s="186" t="s">
        <v>1</v>
      </c>
      <c r="N222" s="187" t="s">
        <v>41</v>
      </c>
      <c r="P222" s="149">
        <f>O222*H222</f>
        <v>0</v>
      </c>
      <c r="Q222" s="149">
        <v>2.3E-2</v>
      </c>
      <c r="R222" s="149">
        <f>Q222*H222</f>
        <v>0.36799999999999999</v>
      </c>
      <c r="S222" s="149">
        <v>0</v>
      </c>
      <c r="T222" s="150">
        <f>S222*H222</f>
        <v>0</v>
      </c>
      <c r="AR222" s="151" t="s">
        <v>172</v>
      </c>
      <c r="AT222" s="151" t="s">
        <v>500</v>
      </c>
      <c r="AU222" s="151" t="s">
        <v>136</v>
      </c>
      <c r="AY222" s="16" t="s">
        <v>129</v>
      </c>
      <c r="BE222" s="152">
        <f>IF(N222="základná",J222,0)</f>
        <v>0</v>
      </c>
      <c r="BF222" s="152">
        <f>IF(N222="znížená",J222,0)</f>
        <v>0</v>
      </c>
      <c r="BG222" s="152">
        <f>IF(N222="zákl. prenesená",J222,0)</f>
        <v>0</v>
      </c>
      <c r="BH222" s="152">
        <f>IF(N222="zníž. prenesená",J222,0)</f>
        <v>0</v>
      </c>
      <c r="BI222" s="152">
        <f>IF(N222="nulová",J222,0)</f>
        <v>0</v>
      </c>
      <c r="BJ222" s="16" t="s">
        <v>136</v>
      </c>
      <c r="BK222" s="152">
        <f>ROUND(I222*H222,2)</f>
        <v>0</v>
      </c>
      <c r="BL222" s="16" t="s">
        <v>135</v>
      </c>
      <c r="BM222" s="151" t="s">
        <v>611</v>
      </c>
    </row>
    <row r="223" spans="2:65" s="1" customFormat="1" ht="24.2" customHeight="1" x14ac:dyDescent="0.2">
      <c r="B223" s="138"/>
      <c r="C223" s="139" t="s">
        <v>338</v>
      </c>
      <c r="D223" s="139" t="s">
        <v>131</v>
      </c>
      <c r="E223" s="140" t="s">
        <v>612</v>
      </c>
      <c r="F223" s="141" t="s">
        <v>613</v>
      </c>
      <c r="G223" s="142" t="s">
        <v>236</v>
      </c>
      <c r="H223" s="143">
        <v>5</v>
      </c>
      <c r="I223" s="144"/>
      <c r="J223" s="145">
        <f>ROUND(I223*H223,2)</f>
        <v>0</v>
      </c>
      <c r="K223" s="146"/>
      <c r="L223" s="31"/>
      <c r="M223" s="147" t="s">
        <v>1</v>
      </c>
      <c r="N223" s="148" t="s">
        <v>41</v>
      </c>
      <c r="P223" s="149">
        <f>O223*H223</f>
        <v>0</v>
      </c>
      <c r="Q223" s="149">
        <v>0</v>
      </c>
      <c r="R223" s="149">
        <f>Q223*H223</f>
        <v>0</v>
      </c>
      <c r="S223" s="149">
        <v>0</v>
      </c>
      <c r="T223" s="150">
        <f>S223*H223</f>
        <v>0</v>
      </c>
      <c r="AR223" s="151" t="s">
        <v>135</v>
      </c>
      <c r="AT223" s="151" t="s">
        <v>131</v>
      </c>
      <c r="AU223" s="151" t="s">
        <v>136</v>
      </c>
      <c r="AY223" s="16" t="s">
        <v>129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6" t="s">
        <v>136</v>
      </c>
      <c r="BK223" s="152">
        <f>ROUND(I223*H223,2)</f>
        <v>0</v>
      </c>
      <c r="BL223" s="16" t="s">
        <v>135</v>
      </c>
      <c r="BM223" s="151" t="s">
        <v>614</v>
      </c>
    </row>
    <row r="224" spans="2:65" s="1" customFormat="1" ht="33" customHeight="1" x14ac:dyDescent="0.2">
      <c r="B224" s="138"/>
      <c r="C224" s="139" t="s">
        <v>342</v>
      </c>
      <c r="D224" s="139" t="s">
        <v>131</v>
      </c>
      <c r="E224" s="140" t="s">
        <v>615</v>
      </c>
      <c r="F224" s="141" t="s">
        <v>616</v>
      </c>
      <c r="G224" s="142" t="s">
        <v>134</v>
      </c>
      <c r="H224" s="143">
        <v>34.06</v>
      </c>
      <c r="I224" s="144"/>
      <c r="J224" s="145">
        <f>ROUND(I224*H224,2)</f>
        <v>0</v>
      </c>
      <c r="K224" s="146"/>
      <c r="L224" s="31"/>
      <c r="M224" s="147" t="s">
        <v>1</v>
      </c>
      <c r="N224" s="148" t="s">
        <v>41</v>
      </c>
      <c r="P224" s="149">
        <f>O224*H224</f>
        <v>0</v>
      </c>
      <c r="Q224" s="149">
        <v>2.572E-2</v>
      </c>
      <c r="R224" s="149">
        <f>Q224*H224</f>
        <v>0.8760232</v>
      </c>
      <c r="S224" s="149">
        <v>0</v>
      </c>
      <c r="T224" s="150">
        <f>S224*H224</f>
        <v>0</v>
      </c>
      <c r="AR224" s="151" t="s">
        <v>135</v>
      </c>
      <c r="AT224" s="151" t="s">
        <v>131</v>
      </c>
      <c r="AU224" s="151" t="s">
        <v>136</v>
      </c>
      <c r="AY224" s="16" t="s">
        <v>129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6" t="s">
        <v>136</v>
      </c>
      <c r="BK224" s="152">
        <f>ROUND(I224*H224,2)</f>
        <v>0</v>
      </c>
      <c r="BL224" s="16" t="s">
        <v>135</v>
      </c>
      <c r="BM224" s="151" t="s">
        <v>617</v>
      </c>
    </row>
    <row r="225" spans="2:65" s="12" customFormat="1" ht="11.25" x14ac:dyDescent="0.2">
      <c r="B225" s="153"/>
      <c r="D225" s="154" t="s">
        <v>138</v>
      </c>
      <c r="E225" s="155" t="s">
        <v>1</v>
      </c>
      <c r="F225" s="156" t="s">
        <v>618</v>
      </c>
      <c r="H225" s="157">
        <v>34.06</v>
      </c>
      <c r="I225" s="158"/>
      <c r="L225" s="153"/>
      <c r="M225" s="159"/>
      <c r="T225" s="160"/>
      <c r="AT225" s="155" t="s">
        <v>138</v>
      </c>
      <c r="AU225" s="155" t="s">
        <v>136</v>
      </c>
      <c r="AV225" s="12" t="s">
        <v>136</v>
      </c>
      <c r="AW225" s="12" t="s">
        <v>30</v>
      </c>
      <c r="AX225" s="12" t="s">
        <v>83</v>
      </c>
      <c r="AY225" s="155" t="s">
        <v>129</v>
      </c>
    </row>
    <row r="226" spans="2:65" s="1" customFormat="1" ht="44.25" customHeight="1" x14ac:dyDescent="0.2">
      <c r="B226" s="138"/>
      <c r="C226" s="139" t="s">
        <v>348</v>
      </c>
      <c r="D226" s="139" t="s">
        <v>131</v>
      </c>
      <c r="E226" s="140" t="s">
        <v>619</v>
      </c>
      <c r="F226" s="141" t="s">
        <v>620</v>
      </c>
      <c r="G226" s="142" t="s">
        <v>134</v>
      </c>
      <c r="H226" s="143">
        <v>34.06</v>
      </c>
      <c r="I226" s="144"/>
      <c r="J226" s="145">
        <f>ROUND(I226*H226,2)</f>
        <v>0</v>
      </c>
      <c r="K226" s="146"/>
      <c r="L226" s="31"/>
      <c r="M226" s="147" t="s">
        <v>1</v>
      </c>
      <c r="N226" s="148" t="s">
        <v>41</v>
      </c>
      <c r="P226" s="149">
        <f>O226*H226</f>
        <v>0</v>
      </c>
      <c r="Q226" s="149">
        <v>0</v>
      </c>
      <c r="R226" s="149">
        <f>Q226*H226</f>
        <v>0</v>
      </c>
      <c r="S226" s="149">
        <v>0</v>
      </c>
      <c r="T226" s="150">
        <f>S226*H226</f>
        <v>0</v>
      </c>
      <c r="AR226" s="151" t="s">
        <v>135</v>
      </c>
      <c r="AT226" s="151" t="s">
        <v>131</v>
      </c>
      <c r="AU226" s="151" t="s">
        <v>136</v>
      </c>
      <c r="AY226" s="16" t="s">
        <v>129</v>
      </c>
      <c r="BE226" s="152">
        <f>IF(N226="základná",J226,0)</f>
        <v>0</v>
      </c>
      <c r="BF226" s="152">
        <f>IF(N226="znížená",J226,0)</f>
        <v>0</v>
      </c>
      <c r="BG226" s="152">
        <f>IF(N226="zákl. prenesená",J226,0)</f>
        <v>0</v>
      </c>
      <c r="BH226" s="152">
        <f>IF(N226="zníž. prenesená",J226,0)</f>
        <v>0</v>
      </c>
      <c r="BI226" s="152">
        <f>IF(N226="nulová",J226,0)</f>
        <v>0</v>
      </c>
      <c r="BJ226" s="16" t="s">
        <v>136</v>
      </c>
      <c r="BK226" s="152">
        <f>ROUND(I226*H226,2)</f>
        <v>0</v>
      </c>
      <c r="BL226" s="16" t="s">
        <v>135</v>
      </c>
      <c r="BM226" s="151" t="s">
        <v>621</v>
      </c>
    </row>
    <row r="227" spans="2:65" s="1" customFormat="1" ht="33" customHeight="1" x14ac:dyDescent="0.2">
      <c r="B227" s="138"/>
      <c r="C227" s="139" t="s">
        <v>353</v>
      </c>
      <c r="D227" s="139" t="s">
        <v>131</v>
      </c>
      <c r="E227" s="140" t="s">
        <v>622</v>
      </c>
      <c r="F227" s="141" t="s">
        <v>623</v>
      </c>
      <c r="G227" s="142" t="s">
        <v>134</v>
      </c>
      <c r="H227" s="143">
        <v>34.06</v>
      </c>
      <c r="I227" s="144"/>
      <c r="J227" s="145">
        <f>ROUND(I227*H227,2)</f>
        <v>0</v>
      </c>
      <c r="K227" s="146"/>
      <c r="L227" s="31"/>
      <c r="M227" s="147" t="s">
        <v>1</v>
      </c>
      <c r="N227" s="148" t="s">
        <v>41</v>
      </c>
      <c r="P227" s="149">
        <f>O227*H227</f>
        <v>0</v>
      </c>
      <c r="Q227" s="149">
        <v>2.572E-2</v>
      </c>
      <c r="R227" s="149">
        <f>Q227*H227</f>
        <v>0.8760232</v>
      </c>
      <c r="S227" s="149">
        <v>0</v>
      </c>
      <c r="T227" s="150">
        <f>S227*H227</f>
        <v>0</v>
      </c>
      <c r="AR227" s="151" t="s">
        <v>135</v>
      </c>
      <c r="AT227" s="151" t="s">
        <v>131</v>
      </c>
      <c r="AU227" s="151" t="s">
        <v>136</v>
      </c>
      <c r="AY227" s="16" t="s">
        <v>129</v>
      </c>
      <c r="BE227" s="152">
        <f>IF(N227="základná",J227,0)</f>
        <v>0</v>
      </c>
      <c r="BF227" s="152">
        <f>IF(N227="znížená",J227,0)</f>
        <v>0</v>
      </c>
      <c r="BG227" s="152">
        <f>IF(N227="zákl. prenesená",J227,0)</f>
        <v>0</v>
      </c>
      <c r="BH227" s="152">
        <f>IF(N227="zníž. prenesená",J227,0)</f>
        <v>0</v>
      </c>
      <c r="BI227" s="152">
        <f>IF(N227="nulová",J227,0)</f>
        <v>0</v>
      </c>
      <c r="BJ227" s="16" t="s">
        <v>136</v>
      </c>
      <c r="BK227" s="152">
        <f>ROUND(I227*H227,2)</f>
        <v>0</v>
      </c>
      <c r="BL227" s="16" t="s">
        <v>135</v>
      </c>
      <c r="BM227" s="151" t="s">
        <v>624</v>
      </c>
    </row>
    <row r="228" spans="2:65" s="1" customFormat="1" ht="24.2" customHeight="1" x14ac:dyDescent="0.2">
      <c r="B228" s="138"/>
      <c r="C228" s="139" t="s">
        <v>357</v>
      </c>
      <c r="D228" s="139" t="s">
        <v>131</v>
      </c>
      <c r="E228" s="140" t="s">
        <v>625</v>
      </c>
      <c r="F228" s="141" t="s">
        <v>626</v>
      </c>
      <c r="G228" s="142" t="s">
        <v>134</v>
      </c>
      <c r="H228" s="143">
        <v>26.5</v>
      </c>
      <c r="I228" s="144"/>
      <c r="J228" s="145">
        <f>ROUND(I228*H228,2)</f>
        <v>0</v>
      </c>
      <c r="K228" s="146"/>
      <c r="L228" s="31"/>
      <c r="M228" s="147" t="s">
        <v>1</v>
      </c>
      <c r="N228" s="148" t="s">
        <v>41</v>
      </c>
      <c r="P228" s="149">
        <f>O228*H228</f>
        <v>0</v>
      </c>
      <c r="Q228" s="149">
        <v>1.92E-3</v>
      </c>
      <c r="R228" s="149">
        <f>Q228*H228</f>
        <v>5.0880000000000002E-2</v>
      </c>
      <c r="S228" s="149">
        <v>0</v>
      </c>
      <c r="T228" s="150">
        <f>S228*H228</f>
        <v>0</v>
      </c>
      <c r="AR228" s="151" t="s">
        <v>135</v>
      </c>
      <c r="AT228" s="151" t="s">
        <v>131</v>
      </c>
      <c r="AU228" s="151" t="s">
        <v>136</v>
      </c>
      <c r="AY228" s="16" t="s">
        <v>129</v>
      </c>
      <c r="BE228" s="152">
        <f>IF(N228="základná",J228,0)</f>
        <v>0</v>
      </c>
      <c r="BF228" s="152">
        <f>IF(N228="znížená",J228,0)</f>
        <v>0</v>
      </c>
      <c r="BG228" s="152">
        <f>IF(N228="zákl. prenesená",J228,0)</f>
        <v>0</v>
      </c>
      <c r="BH228" s="152">
        <f>IF(N228="zníž. prenesená",J228,0)</f>
        <v>0</v>
      </c>
      <c r="BI228" s="152">
        <f>IF(N228="nulová",J228,0)</f>
        <v>0</v>
      </c>
      <c r="BJ228" s="16" t="s">
        <v>136</v>
      </c>
      <c r="BK228" s="152">
        <f>ROUND(I228*H228,2)</f>
        <v>0</v>
      </c>
      <c r="BL228" s="16" t="s">
        <v>135</v>
      </c>
      <c r="BM228" s="151" t="s">
        <v>627</v>
      </c>
    </row>
    <row r="229" spans="2:65" s="1" customFormat="1" ht="16.5" customHeight="1" x14ac:dyDescent="0.2">
      <c r="B229" s="138"/>
      <c r="C229" s="139" t="s">
        <v>361</v>
      </c>
      <c r="D229" s="139" t="s">
        <v>131</v>
      </c>
      <c r="E229" s="140" t="s">
        <v>628</v>
      </c>
      <c r="F229" s="141" t="s">
        <v>629</v>
      </c>
      <c r="G229" s="142" t="s">
        <v>134</v>
      </c>
      <c r="H229" s="143">
        <v>26.5</v>
      </c>
      <c r="I229" s="144"/>
      <c r="J229" s="145">
        <f>ROUND(I229*H229,2)</f>
        <v>0</v>
      </c>
      <c r="K229" s="146"/>
      <c r="L229" s="31"/>
      <c r="M229" s="147" t="s">
        <v>1</v>
      </c>
      <c r="N229" s="148" t="s">
        <v>41</v>
      </c>
      <c r="P229" s="149">
        <f>O229*H229</f>
        <v>0</v>
      </c>
      <c r="Q229" s="149">
        <v>5.0000000000000002E-5</v>
      </c>
      <c r="R229" s="149">
        <f>Q229*H229</f>
        <v>1.325E-3</v>
      </c>
      <c r="S229" s="149">
        <v>0</v>
      </c>
      <c r="T229" s="150">
        <f>S229*H229</f>
        <v>0</v>
      </c>
      <c r="AR229" s="151" t="s">
        <v>135</v>
      </c>
      <c r="AT229" s="151" t="s">
        <v>131</v>
      </c>
      <c r="AU229" s="151" t="s">
        <v>136</v>
      </c>
      <c r="AY229" s="16" t="s">
        <v>129</v>
      </c>
      <c r="BE229" s="152">
        <f>IF(N229="základná",J229,0)</f>
        <v>0</v>
      </c>
      <c r="BF229" s="152">
        <f>IF(N229="znížená",J229,0)</f>
        <v>0</v>
      </c>
      <c r="BG229" s="152">
        <f>IF(N229="zákl. prenesená",J229,0)</f>
        <v>0</v>
      </c>
      <c r="BH229" s="152">
        <f>IF(N229="zníž. prenesená",J229,0)</f>
        <v>0</v>
      </c>
      <c r="BI229" s="152">
        <f>IF(N229="nulová",J229,0)</f>
        <v>0</v>
      </c>
      <c r="BJ229" s="16" t="s">
        <v>136</v>
      </c>
      <c r="BK229" s="152">
        <f>ROUND(I229*H229,2)</f>
        <v>0</v>
      </c>
      <c r="BL229" s="16" t="s">
        <v>135</v>
      </c>
      <c r="BM229" s="151" t="s">
        <v>630</v>
      </c>
    </row>
    <row r="230" spans="2:65" s="1" customFormat="1" ht="24.2" customHeight="1" x14ac:dyDescent="0.2">
      <c r="B230" s="138"/>
      <c r="C230" s="139" t="s">
        <v>365</v>
      </c>
      <c r="D230" s="139" t="s">
        <v>131</v>
      </c>
      <c r="E230" s="140" t="s">
        <v>631</v>
      </c>
      <c r="F230" s="141" t="s">
        <v>632</v>
      </c>
      <c r="G230" s="142" t="s">
        <v>134</v>
      </c>
      <c r="H230" s="143">
        <v>74.796999999999997</v>
      </c>
      <c r="I230" s="144"/>
      <c r="J230" s="145">
        <f>ROUND(I230*H230,2)</f>
        <v>0</v>
      </c>
      <c r="K230" s="146"/>
      <c r="L230" s="31"/>
      <c r="M230" s="147" t="s">
        <v>1</v>
      </c>
      <c r="N230" s="148" t="s">
        <v>41</v>
      </c>
      <c r="P230" s="149">
        <f>O230*H230</f>
        <v>0</v>
      </c>
      <c r="Q230" s="149">
        <v>0</v>
      </c>
      <c r="R230" s="149">
        <f>Q230*H230</f>
        <v>0</v>
      </c>
      <c r="S230" s="149">
        <v>0</v>
      </c>
      <c r="T230" s="150">
        <f>S230*H230</f>
        <v>0</v>
      </c>
      <c r="AR230" s="151" t="s">
        <v>135</v>
      </c>
      <c r="AT230" s="151" t="s">
        <v>131</v>
      </c>
      <c r="AU230" s="151" t="s">
        <v>136</v>
      </c>
      <c r="AY230" s="16" t="s">
        <v>129</v>
      </c>
      <c r="BE230" s="152">
        <f>IF(N230="základná",J230,0)</f>
        <v>0</v>
      </c>
      <c r="BF230" s="152">
        <f>IF(N230="znížená",J230,0)</f>
        <v>0</v>
      </c>
      <c r="BG230" s="152">
        <f>IF(N230="zákl. prenesená",J230,0)</f>
        <v>0</v>
      </c>
      <c r="BH230" s="152">
        <f>IF(N230="zníž. prenesená",J230,0)</f>
        <v>0</v>
      </c>
      <c r="BI230" s="152">
        <f>IF(N230="nulová",J230,0)</f>
        <v>0</v>
      </c>
      <c r="BJ230" s="16" t="s">
        <v>136</v>
      </c>
      <c r="BK230" s="152">
        <f>ROUND(I230*H230,2)</f>
        <v>0</v>
      </c>
      <c r="BL230" s="16" t="s">
        <v>135</v>
      </c>
      <c r="BM230" s="151" t="s">
        <v>633</v>
      </c>
    </row>
    <row r="231" spans="2:65" s="12" customFormat="1" ht="33.75" x14ac:dyDescent="0.2">
      <c r="B231" s="153"/>
      <c r="D231" s="154" t="s">
        <v>138</v>
      </c>
      <c r="E231" s="155" t="s">
        <v>1</v>
      </c>
      <c r="F231" s="156" t="s">
        <v>634</v>
      </c>
      <c r="H231" s="157">
        <v>57.204000000000001</v>
      </c>
      <c r="I231" s="158"/>
      <c r="L231" s="153"/>
      <c r="M231" s="159"/>
      <c r="T231" s="160"/>
      <c r="AT231" s="155" t="s">
        <v>138</v>
      </c>
      <c r="AU231" s="155" t="s">
        <v>136</v>
      </c>
      <c r="AV231" s="12" t="s">
        <v>136</v>
      </c>
      <c r="AW231" s="12" t="s">
        <v>30</v>
      </c>
      <c r="AX231" s="12" t="s">
        <v>75</v>
      </c>
      <c r="AY231" s="155" t="s">
        <v>129</v>
      </c>
    </row>
    <row r="232" spans="2:65" s="12" customFormat="1" ht="11.25" x14ac:dyDescent="0.2">
      <c r="B232" s="153"/>
      <c r="D232" s="154" t="s">
        <v>138</v>
      </c>
      <c r="E232" s="155" t="s">
        <v>1</v>
      </c>
      <c r="F232" s="156" t="s">
        <v>557</v>
      </c>
      <c r="H232" s="157">
        <v>14.321999999999999</v>
      </c>
      <c r="I232" s="158"/>
      <c r="L232" s="153"/>
      <c r="M232" s="159"/>
      <c r="T232" s="160"/>
      <c r="AT232" s="155" t="s">
        <v>138</v>
      </c>
      <c r="AU232" s="155" t="s">
        <v>136</v>
      </c>
      <c r="AV232" s="12" t="s">
        <v>136</v>
      </c>
      <c r="AW232" s="12" t="s">
        <v>30</v>
      </c>
      <c r="AX232" s="12" t="s">
        <v>75</v>
      </c>
      <c r="AY232" s="155" t="s">
        <v>129</v>
      </c>
    </row>
    <row r="233" spans="2:65" s="12" customFormat="1" ht="11.25" x14ac:dyDescent="0.2">
      <c r="B233" s="153"/>
      <c r="D233" s="154" t="s">
        <v>138</v>
      </c>
      <c r="E233" s="155" t="s">
        <v>1</v>
      </c>
      <c r="F233" s="156" t="s">
        <v>635</v>
      </c>
      <c r="H233" s="157">
        <v>3.2709999999999999</v>
      </c>
      <c r="I233" s="158"/>
      <c r="L233" s="153"/>
      <c r="M233" s="159"/>
      <c r="T233" s="160"/>
      <c r="AT233" s="155" t="s">
        <v>138</v>
      </c>
      <c r="AU233" s="155" t="s">
        <v>136</v>
      </c>
      <c r="AV233" s="12" t="s">
        <v>136</v>
      </c>
      <c r="AW233" s="12" t="s">
        <v>30</v>
      </c>
      <c r="AX233" s="12" t="s">
        <v>75</v>
      </c>
      <c r="AY233" s="155" t="s">
        <v>129</v>
      </c>
    </row>
    <row r="234" spans="2:65" s="14" customFormat="1" ht="11.25" x14ac:dyDescent="0.2">
      <c r="B234" s="167"/>
      <c r="D234" s="154" t="s">
        <v>138</v>
      </c>
      <c r="E234" s="168" t="s">
        <v>1</v>
      </c>
      <c r="F234" s="169" t="s">
        <v>151</v>
      </c>
      <c r="H234" s="170">
        <v>74.796999999999997</v>
      </c>
      <c r="I234" s="171"/>
      <c r="L234" s="167"/>
      <c r="M234" s="172"/>
      <c r="T234" s="173"/>
      <c r="AT234" s="168" t="s">
        <v>138</v>
      </c>
      <c r="AU234" s="168" t="s">
        <v>136</v>
      </c>
      <c r="AV234" s="14" t="s">
        <v>135</v>
      </c>
      <c r="AW234" s="14" t="s">
        <v>30</v>
      </c>
      <c r="AX234" s="14" t="s">
        <v>83</v>
      </c>
      <c r="AY234" s="168" t="s">
        <v>129</v>
      </c>
    </row>
    <row r="235" spans="2:65" s="1" customFormat="1" ht="33" customHeight="1" x14ac:dyDescent="0.2">
      <c r="B235" s="138"/>
      <c r="C235" s="139" t="s">
        <v>369</v>
      </c>
      <c r="D235" s="139" t="s">
        <v>131</v>
      </c>
      <c r="E235" s="140" t="s">
        <v>636</v>
      </c>
      <c r="F235" s="141" t="s">
        <v>637</v>
      </c>
      <c r="G235" s="142" t="s">
        <v>236</v>
      </c>
      <c r="H235" s="143">
        <v>1</v>
      </c>
      <c r="I235" s="144"/>
      <c r="J235" s="145">
        <f>ROUND(I235*H235,2)</f>
        <v>0</v>
      </c>
      <c r="K235" s="146"/>
      <c r="L235" s="31"/>
      <c r="M235" s="147" t="s">
        <v>1</v>
      </c>
      <c r="N235" s="148" t="s">
        <v>41</v>
      </c>
      <c r="P235" s="149">
        <f>O235*H235</f>
        <v>0</v>
      </c>
      <c r="Q235" s="149">
        <v>4.1619999999999997E-2</v>
      </c>
      <c r="R235" s="149">
        <f>Q235*H235</f>
        <v>4.1619999999999997E-2</v>
      </c>
      <c r="S235" s="149">
        <v>0</v>
      </c>
      <c r="T235" s="150">
        <f>S235*H235</f>
        <v>0</v>
      </c>
      <c r="AR235" s="151" t="s">
        <v>135</v>
      </c>
      <c r="AT235" s="151" t="s">
        <v>131</v>
      </c>
      <c r="AU235" s="151" t="s">
        <v>136</v>
      </c>
      <c r="AY235" s="16" t="s">
        <v>129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6" t="s">
        <v>136</v>
      </c>
      <c r="BK235" s="152">
        <f>ROUND(I235*H235,2)</f>
        <v>0</v>
      </c>
      <c r="BL235" s="16" t="s">
        <v>135</v>
      </c>
      <c r="BM235" s="151" t="s">
        <v>638</v>
      </c>
    </row>
    <row r="236" spans="2:65" s="12" customFormat="1" ht="11.25" x14ac:dyDescent="0.2">
      <c r="B236" s="153"/>
      <c r="D236" s="154" t="s">
        <v>138</v>
      </c>
      <c r="E236" s="155" t="s">
        <v>1</v>
      </c>
      <c r="F236" s="156" t="s">
        <v>639</v>
      </c>
      <c r="H236" s="157">
        <v>1</v>
      </c>
      <c r="I236" s="158"/>
      <c r="L236" s="153"/>
      <c r="M236" s="159"/>
      <c r="T236" s="160"/>
      <c r="AT236" s="155" t="s">
        <v>138</v>
      </c>
      <c r="AU236" s="155" t="s">
        <v>136</v>
      </c>
      <c r="AV236" s="12" t="s">
        <v>136</v>
      </c>
      <c r="AW236" s="12" t="s">
        <v>30</v>
      </c>
      <c r="AX236" s="12" t="s">
        <v>83</v>
      </c>
      <c r="AY236" s="155" t="s">
        <v>129</v>
      </c>
    </row>
    <row r="237" spans="2:65" s="1" customFormat="1" ht="55.5" customHeight="1" x14ac:dyDescent="0.2">
      <c r="B237" s="138"/>
      <c r="C237" s="177" t="s">
        <v>373</v>
      </c>
      <c r="D237" s="177" t="s">
        <v>500</v>
      </c>
      <c r="E237" s="178" t="s">
        <v>640</v>
      </c>
      <c r="F237" s="179" t="s">
        <v>641</v>
      </c>
      <c r="G237" s="180" t="s">
        <v>236</v>
      </c>
      <c r="H237" s="181">
        <v>1</v>
      </c>
      <c r="I237" s="182"/>
      <c r="J237" s="183">
        <f>ROUND(I237*H237,2)</f>
        <v>0</v>
      </c>
      <c r="K237" s="184"/>
      <c r="L237" s="185"/>
      <c r="M237" s="186" t="s">
        <v>1</v>
      </c>
      <c r="N237" s="187" t="s">
        <v>41</v>
      </c>
      <c r="P237" s="149">
        <f>O237*H237</f>
        <v>0</v>
      </c>
      <c r="Q237" s="149">
        <v>3.5000000000000003E-2</v>
      </c>
      <c r="R237" s="149">
        <f>Q237*H237</f>
        <v>3.5000000000000003E-2</v>
      </c>
      <c r="S237" s="149">
        <v>0</v>
      </c>
      <c r="T237" s="150">
        <f>S237*H237</f>
        <v>0</v>
      </c>
      <c r="AR237" s="151" t="s">
        <v>172</v>
      </c>
      <c r="AT237" s="151" t="s">
        <v>500</v>
      </c>
      <c r="AU237" s="151" t="s">
        <v>136</v>
      </c>
      <c r="AY237" s="16" t="s">
        <v>129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6" t="s">
        <v>136</v>
      </c>
      <c r="BK237" s="152">
        <f>ROUND(I237*H237,2)</f>
        <v>0</v>
      </c>
      <c r="BL237" s="16" t="s">
        <v>135</v>
      </c>
      <c r="BM237" s="151" t="s">
        <v>642</v>
      </c>
    </row>
    <row r="238" spans="2:65" s="1" customFormat="1" ht="16.5" customHeight="1" x14ac:dyDescent="0.2">
      <c r="B238" s="138"/>
      <c r="C238" s="139" t="s">
        <v>379</v>
      </c>
      <c r="D238" s="139" t="s">
        <v>131</v>
      </c>
      <c r="E238" s="140" t="s">
        <v>643</v>
      </c>
      <c r="F238" s="141" t="s">
        <v>644</v>
      </c>
      <c r="G238" s="142" t="s">
        <v>142</v>
      </c>
      <c r="H238" s="143">
        <v>23.27</v>
      </c>
      <c r="I238" s="144"/>
      <c r="J238" s="145">
        <f>ROUND(I238*H238,2)</f>
        <v>0</v>
      </c>
      <c r="K238" s="146"/>
      <c r="L238" s="31"/>
      <c r="M238" s="147" t="s">
        <v>1</v>
      </c>
      <c r="N238" s="148" t="s">
        <v>41</v>
      </c>
      <c r="P238" s="149">
        <f>O238*H238</f>
        <v>0</v>
      </c>
      <c r="Q238" s="149">
        <v>3.4000000000000002E-4</v>
      </c>
      <c r="R238" s="149">
        <f>Q238*H238</f>
        <v>7.9118000000000001E-3</v>
      </c>
      <c r="S238" s="149">
        <v>0</v>
      </c>
      <c r="T238" s="150">
        <f>S238*H238</f>
        <v>0</v>
      </c>
      <c r="AR238" s="151" t="s">
        <v>135</v>
      </c>
      <c r="AT238" s="151" t="s">
        <v>131</v>
      </c>
      <c r="AU238" s="151" t="s">
        <v>136</v>
      </c>
      <c r="AY238" s="16" t="s">
        <v>129</v>
      </c>
      <c r="BE238" s="152">
        <f>IF(N238="základná",J238,0)</f>
        <v>0</v>
      </c>
      <c r="BF238" s="152">
        <f>IF(N238="znížená",J238,0)</f>
        <v>0</v>
      </c>
      <c r="BG238" s="152">
        <f>IF(N238="zákl. prenesená",J238,0)</f>
        <v>0</v>
      </c>
      <c r="BH238" s="152">
        <f>IF(N238="zníž. prenesená",J238,0)</f>
        <v>0</v>
      </c>
      <c r="BI238" s="152">
        <f>IF(N238="nulová",J238,0)</f>
        <v>0</v>
      </c>
      <c r="BJ238" s="16" t="s">
        <v>136</v>
      </c>
      <c r="BK238" s="152">
        <f>ROUND(I238*H238,2)</f>
        <v>0</v>
      </c>
      <c r="BL238" s="16" t="s">
        <v>135</v>
      </c>
      <c r="BM238" s="151" t="s">
        <v>645</v>
      </c>
    </row>
    <row r="239" spans="2:65" s="12" customFormat="1" ht="11.25" x14ac:dyDescent="0.2">
      <c r="B239" s="153"/>
      <c r="D239" s="154" t="s">
        <v>138</v>
      </c>
      <c r="E239" s="155" t="s">
        <v>1</v>
      </c>
      <c r="F239" s="156" t="s">
        <v>646</v>
      </c>
      <c r="H239" s="157">
        <v>23.27</v>
      </c>
      <c r="I239" s="158"/>
      <c r="L239" s="153"/>
      <c r="M239" s="159"/>
      <c r="T239" s="160"/>
      <c r="AT239" s="155" t="s">
        <v>138</v>
      </c>
      <c r="AU239" s="155" t="s">
        <v>136</v>
      </c>
      <c r="AV239" s="12" t="s">
        <v>136</v>
      </c>
      <c r="AW239" s="12" t="s">
        <v>30</v>
      </c>
      <c r="AX239" s="12" t="s">
        <v>83</v>
      </c>
      <c r="AY239" s="155" t="s">
        <v>129</v>
      </c>
    </row>
    <row r="240" spans="2:65" s="1" customFormat="1" ht="24.2" customHeight="1" x14ac:dyDescent="0.2">
      <c r="B240" s="138"/>
      <c r="C240" s="139" t="s">
        <v>385</v>
      </c>
      <c r="D240" s="139" t="s">
        <v>131</v>
      </c>
      <c r="E240" s="140" t="s">
        <v>647</v>
      </c>
      <c r="F240" s="141" t="s">
        <v>648</v>
      </c>
      <c r="G240" s="142" t="s">
        <v>142</v>
      </c>
      <c r="H240" s="143">
        <v>29.48</v>
      </c>
      <c r="I240" s="144"/>
      <c r="J240" s="145">
        <f>ROUND(I240*H240,2)</f>
        <v>0</v>
      </c>
      <c r="K240" s="146"/>
      <c r="L240" s="31"/>
      <c r="M240" s="147" t="s">
        <v>1</v>
      </c>
      <c r="N240" s="148" t="s">
        <v>41</v>
      </c>
      <c r="P240" s="149">
        <f>O240*H240</f>
        <v>0</v>
      </c>
      <c r="Q240" s="149">
        <v>3.0000000000000001E-5</v>
      </c>
      <c r="R240" s="149">
        <f>Q240*H240</f>
        <v>8.8440000000000003E-4</v>
      </c>
      <c r="S240" s="149">
        <v>0</v>
      </c>
      <c r="T240" s="150">
        <f>S240*H240</f>
        <v>0</v>
      </c>
      <c r="AR240" s="151" t="s">
        <v>135</v>
      </c>
      <c r="AT240" s="151" t="s">
        <v>131</v>
      </c>
      <c r="AU240" s="151" t="s">
        <v>136</v>
      </c>
      <c r="AY240" s="16" t="s">
        <v>129</v>
      </c>
      <c r="BE240" s="152">
        <f>IF(N240="základná",J240,0)</f>
        <v>0</v>
      </c>
      <c r="BF240" s="152">
        <f>IF(N240="znížená",J240,0)</f>
        <v>0</v>
      </c>
      <c r="BG240" s="152">
        <f>IF(N240="zákl. prenesená",J240,0)</f>
        <v>0</v>
      </c>
      <c r="BH240" s="152">
        <f>IF(N240="zníž. prenesená",J240,0)</f>
        <v>0</v>
      </c>
      <c r="BI240" s="152">
        <f>IF(N240="nulová",J240,0)</f>
        <v>0</v>
      </c>
      <c r="BJ240" s="16" t="s">
        <v>136</v>
      </c>
      <c r="BK240" s="152">
        <f>ROUND(I240*H240,2)</f>
        <v>0</v>
      </c>
      <c r="BL240" s="16" t="s">
        <v>135</v>
      </c>
      <c r="BM240" s="151" t="s">
        <v>649</v>
      </c>
    </row>
    <row r="241" spans="2:65" s="12" customFormat="1" ht="11.25" x14ac:dyDescent="0.2">
      <c r="B241" s="153"/>
      <c r="D241" s="154" t="s">
        <v>138</v>
      </c>
      <c r="E241" s="155" t="s">
        <v>1</v>
      </c>
      <c r="F241" s="156" t="s">
        <v>650</v>
      </c>
      <c r="H241" s="157">
        <v>29.48</v>
      </c>
      <c r="I241" s="158"/>
      <c r="L241" s="153"/>
      <c r="M241" s="159"/>
      <c r="T241" s="160"/>
      <c r="AT241" s="155" t="s">
        <v>138</v>
      </c>
      <c r="AU241" s="155" t="s">
        <v>136</v>
      </c>
      <c r="AV241" s="12" t="s">
        <v>136</v>
      </c>
      <c r="AW241" s="12" t="s">
        <v>30</v>
      </c>
      <c r="AX241" s="12" t="s">
        <v>83</v>
      </c>
      <c r="AY241" s="155" t="s">
        <v>129</v>
      </c>
    </row>
    <row r="242" spans="2:65" s="1" customFormat="1" ht="16.5" customHeight="1" x14ac:dyDescent="0.2">
      <c r="B242" s="138"/>
      <c r="C242" s="139" t="s">
        <v>389</v>
      </c>
      <c r="D242" s="139" t="s">
        <v>131</v>
      </c>
      <c r="E242" s="140" t="s">
        <v>651</v>
      </c>
      <c r="F242" s="141" t="s">
        <v>652</v>
      </c>
      <c r="G242" s="142" t="s">
        <v>142</v>
      </c>
      <c r="H242" s="143">
        <v>23.43</v>
      </c>
      <c r="I242" s="144"/>
      <c r="J242" s="145">
        <f>ROUND(I242*H242,2)</f>
        <v>0</v>
      </c>
      <c r="K242" s="146"/>
      <c r="L242" s="31"/>
      <c r="M242" s="147" t="s">
        <v>1</v>
      </c>
      <c r="N242" s="148" t="s">
        <v>41</v>
      </c>
      <c r="P242" s="149">
        <f>O242*H242</f>
        <v>0</v>
      </c>
      <c r="Q242" s="149">
        <v>2.3000000000000001E-4</v>
      </c>
      <c r="R242" s="149">
        <f>Q242*H242</f>
        <v>5.3889000000000003E-3</v>
      </c>
      <c r="S242" s="149">
        <v>0</v>
      </c>
      <c r="T242" s="150">
        <f>S242*H242</f>
        <v>0</v>
      </c>
      <c r="AR242" s="151" t="s">
        <v>135</v>
      </c>
      <c r="AT242" s="151" t="s">
        <v>131</v>
      </c>
      <c r="AU242" s="151" t="s">
        <v>136</v>
      </c>
      <c r="AY242" s="16" t="s">
        <v>129</v>
      </c>
      <c r="BE242" s="152">
        <f>IF(N242="základná",J242,0)</f>
        <v>0</v>
      </c>
      <c r="BF242" s="152">
        <f>IF(N242="znížená",J242,0)</f>
        <v>0</v>
      </c>
      <c r="BG242" s="152">
        <f>IF(N242="zákl. prenesená",J242,0)</f>
        <v>0</v>
      </c>
      <c r="BH242" s="152">
        <f>IF(N242="zníž. prenesená",J242,0)</f>
        <v>0</v>
      </c>
      <c r="BI242" s="152">
        <f>IF(N242="nulová",J242,0)</f>
        <v>0</v>
      </c>
      <c r="BJ242" s="16" t="s">
        <v>136</v>
      </c>
      <c r="BK242" s="152">
        <f>ROUND(I242*H242,2)</f>
        <v>0</v>
      </c>
      <c r="BL242" s="16" t="s">
        <v>135</v>
      </c>
      <c r="BM242" s="151" t="s">
        <v>653</v>
      </c>
    </row>
    <row r="243" spans="2:65" s="12" customFormat="1" ht="11.25" x14ac:dyDescent="0.2">
      <c r="B243" s="153"/>
      <c r="D243" s="154" t="s">
        <v>138</v>
      </c>
      <c r="E243" s="155" t="s">
        <v>1</v>
      </c>
      <c r="F243" s="156" t="s">
        <v>654</v>
      </c>
      <c r="H243" s="157">
        <v>23.43</v>
      </c>
      <c r="I243" s="158"/>
      <c r="L243" s="153"/>
      <c r="M243" s="159"/>
      <c r="T243" s="160"/>
      <c r="AT243" s="155" t="s">
        <v>138</v>
      </c>
      <c r="AU243" s="155" t="s">
        <v>136</v>
      </c>
      <c r="AV243" s="12" t="s">
        <v>136</v>
      </c>
      <c r="AW243" s="12" t="s">
        <v>30</v>
      </c>
      <c r="AX243" s="12" t="s">
        <v>83</v>
      </c>
      <c r="AY243" s="155" t="s">
        <v>129</v>
      </c>
    </row>
    <row r="244" spans="2:65" s="1" customFormat="1" ht="16.5" customHeight="1" x14ac:dyDescent="0.2">
      <c r="B244" s="138"/>
      <c r="C244" s="139" t="s">
        <v>393</v>
      </c>
      <c r="D244" s="139" t="s">
        <v>131</v>
      </c>
      <c r="E244" s="140" t="s">
        <v>655</v>
      </c>
      <c r="F244" s="141" t="s">
        <v>656</v>
      </c>
      <c r="G244" s="142" t="s">
        <v>142</v>
      </c>
      <c r="H244" s="143">
        <v>6.35</v>
      </c>
      <c r="I244" s="144"/>
      <c r="J244" s="145">
        <f>ROUND(I244*H244,2)</f>
        <v>0</v>
      </c>
      <c r="K244" s="146"/>
      <c r="L244" s="31"/>
      <c r="M244" s="147" t="s">
        <v>1</v>
      </c>
      <c r="N244" s="148" t="s">
        <v>41</v>
      </c>
      <c r="P244" s="149">
        <f>O244*H244</f>
        <v>0</v>
      </c>
      <c r="Q244" s="149">
        <v>2.5999999999999998E-4</v>
      </c>
      <c r="R244" s="149">
        <f>Q244*H244</f>
        <v>1.6509999999999997E-3</v>
      </c>
      <c r="S244" s="149">
        <v>0</v>
      </c>
      <c r="T244" s="150">
        <f>S244*H244</f>
        <v>0</v>
      </c>
      <c r="AR244" s="151" t="s">
        <v>135</v>
      </c>
      <c r="AT244" s="151" t="s">
        <v>131</v>
      </c>
      <c r="AU244" s="151" t="s">
        <v>136</v>
      </c>
      <c r="AY244" s="16" t="s">
        <v>129</v>
      </c>
      <c r="BE244" s="152">
        <f>IF(N244="základná",J244,0)</f>
        <v>0</v>
      </c>
      <c r="BF244" s="152">
        <f>IF(N244="znížená",J244,0)</f>
        <v>0</v>
      </c>
      <c r="BG244" s="152">
        <f>IF(N244="zákl. prenesená",J244,0)</f>
        <v>0</v>
      </c>
      <c r="BH244" s="152">
        <f>IF(N244="zníž. prenesená",J244,0)</f>
        <v>0</v>
      </c>
      <c r="BI244" s="152">
        <f>IF(N244="nulová",J244,0)</f>
        <v>0</v>
      </c>
      <c r="BJ244" s="16" t="s">
        <v>136</v>
      </c>
      <c r="BK244" s="152">
        <f>ROUND(I244*H244,2)</f>
        <v>0</v>
      </c>
      <c r="BL244" s="16" t="s">
        <v>135</v>
      </c>
      <c r="BM244" s="151" t="s">
        <v>657</v>
      </c>
    </row>
    <row r="245" spans="2:65" s="12" customFormat="1" ht="11.25" x14ac:dyDescent="0.2">
      <c r="B245" s="153"/>
      <c r="D245" s="154" t="s">
        <v>138</v>
      </c>
      <c r="E245" s="155" t="s">
        <v>1</v>
      </c>
      <c r="F245" s="156" t="s">
        <v>658</v>
      </c>
      <c r="H245" s="157">
        <v>6.35</v>
      </c>
      <c r="I245" s="158"/>
      <c r="L245" s="153"/>
      <c r="M245" s="159"/>
      <c r="T245" s="160"/>
      <c r="AT245" s="155" t="s">
        <v>138</v>
      </c>
      <c r="AU245" s="155" t="s">
        <v>136</v>
      </c>
      <c r="AV245" s="12" t="s">
        <v>136</v>
      </c>
      <c r="AW245" s="12" t="s">
        <v>30</v>
      </c>
      <c r="AX245" s="12" t="s">
        <v>83</v>
      </c>
      <c r="AY245" s="155" t="s">
        <v>129</v>
      </c>
    </row>
    <row r="246" spans="2:65" s="1" customFormat="1" ht="16.5" customHeight="1" x14ac:dyDescent="0.2">
      <c r="B246" s="138"/>
      <c r="C246" s="139" t="s">
        <v>398</v>
      </c>
      <c r="D246" s="139" t="s">
        <v>131</v>
      </c>
      <c r="E246" s="140" t="s">
        <v>659</v>
      </c>
      <c r="F246" s="141" t="s">
        <v>660</v>
      </c>
      <c r="G246" s="142" t="s">
        <v>142</v>
      </c>
      <c r="H246" s="143">
        <v>3.4</v>
      </c>
      <c r="I246" s="144"/>
      <c r="J246" s="145">
        <f>ROUND(I246*H246,2)</f>
        <v>0</v>
      </c>
      <c r="K246" s="146"/>
      <c r="L246" s="31"/>
      <c r="M246" s="147" t="s">
        <v>1</v>
      </c>
      <c r="N246" s="148" t="s">
        <v>41</v>
      </c>
      <c r="P246" s="149">
        <f>O246*H246</f>
        <v>0</v>
      </c>
      <c r="Q246" s="149">
        <v>1.6000000000000001E-4</v>
      </c>
      <c r="R246" s="149">
        <f>Q246*H246</f>
        <v>5.44E-4</v>
      </c>
      <c r="S246" s="149">
        <v>0</v>
      </c>
      <c r="T246" s="150">
        <f>S246*H246</f>
        <v>0</v>
      </c>
      <c r="AR246" s="151" t="s">
        <v>135</v>
      </c>
      <c r="AT246" s="151" t="s">
        <v>131</v>
      </c>
      <c r="AU246" s="151" t="s">
        <v>136</v>
      </c>
      <c r="AY246" s="16" t="s">
        <v>129</v>
      </c>
      <c r="BE246" s="152">
        <f>IF(N246="základná",J246,0)</f>
        <v>0</v>
      </c>
      <c r="BF246" s="152">
        <f>IF(N246="znížená",J246,0)</f>
        <v>0</v>
      </c>
      <c r="BG246" s="152">
        <f>IF(N246="zákl. prenesená",J246,0)</f>
        <v>0</v>
      </c>
      <c r="BH246" s="152">
        <f>IF(N246="zníž. prenesená",J246,0)</f>
        <v>0</v>
      </c>
      <c r="BI246" s="152">
        <f>IF(N246="nulová",J246,0)</f>
        <v>0</v>
      </c>
      <c r="BJ246" s="16" t="s">
        <v>136</v>
      </c>
      <c r="BK246" s="152">
        <f>ROUND(I246*H246,2)</f>
        <v>0</v>
      </c>
      <c r="BL246" s="16" t="s">
        <v>135</v>
      </c>
      <c r="BM246" s="151" t="s">
        <v>661</v>
      </c>
    </row>
    <row r="247" spans="2:65" s="12" customFormat="1" ht="11.25" x14ac:dyDescent="0.2">
      <c r="B247" s="153"/>
      <c r="D247" s="154" t="s">
        <v>138</v>
      </c>
      <c r="E247" s="155" t="s">
        <v>1</v>
      </c>
      <c r="F247" s="156" t="s">
        <v>662</v>
      </c>
      <c r="H247" s="157">
        <v>3.4</v>
      </c>
      <c r="I247" s="158"/>
      <c r="L247" s="153"/>
      <c r="M247" s="159"/>
      <c r="T247" s="160"/>
      <c r="AT247" s="155" t="s">
        <v>138</v>
      </c>
      <c r="AU247" s="155" t="s">
        <v>136</v>
      </c>
      <c r="AV247" s="12" t="s">
        <v>136</v>
      </c>
      <c r="AW247" s="12" t="s">
        <v>30</v>
      </c>
      <c r="AX247" s="12" t="s">
        <v>83</v>
      </c>
      <c r="AY247" s="155" t="s">
        <v>129</v>
      </c>
    </row>
    <row r="248" spans="2:65" s="1" customFormat="1" ht="21.75" customHeight="1" x14ac:dyDescent="0.2">
      <c r="B248" s="138"/>
      <c r="C248" s="139" t="s">
        <v>402</v>
      </c>
      <c r="D248" s="139" t="s">
        <v>131</v>
      </c>
      <c r="E248" s="140" t="s">
        <v>663</v>
      </c>
      <c r="F248" s="141" t="s">
        <v>664</v>
      </c>
      <c r="G248" s="142" t="s">
        <v>277</v>
      </c>
      <c r="H248" s="143">
        <v>0.5</v>
      </c>
      <c r="I248" s="144"/>
      <c r="J248" s="145">
        <f>ROUND(I248*H248,2)</f>
        <v>0</v>
      </c>
      <c r="K248" s="146"/>
      <c r="L248" s="31"/>
      <c r="M248" s="147" t="s">
        <v>1</v>
      </c>
      <c r="N248" s="148" t="s">
        <v>41</v>
      </c>
      <c r="P248" s="149">
        <f>O248*H248</f>
        <v>0</v>
      </c>
      <c r="Q248" s="149">
        <v>0</v>
      </c>
      <c r="R248" s="149">
        <f>Q248*H248</f>
        <v>0</v>
      </c>
      <c r="S248" s="149">
        <v>0</v>
      </c>
      <c r="T248" s="150">
        <f>S248*H248</f>
        <v>0</v>
      </c>
      <c r="AR248" s="151" t="s">
        <v>135</v>
      </c>
      <c r="AT248" s="151" t="s">
        <v>131</v>
      </c>
      <c r="AU248" s="151" t="s">
        <v>136</v>
      </c>
      <c r="AY248" s="16" t="s">
        <v>129</v>
      </c>
      <c r="BE248" s="152">
        <f>IF(N248="základná",J248,0)</f>
        <v>0</v>
      </c>
      <c r="BF248" s="152">
        <f>IF(N248="znížená",J248,0)</f>
        <v>0</v>
      </c>
      <c r="BG248" s="152">
        <f>IF(N248="zákl. prenesená",J248,0)</f>
        <v>0</v>
      </c>
      <c r="BH248" s="152">
        <f>IF(N248="zníž. prenesená",J248,0)</f>
        <v>0</v>
      </c>
      <c r="BI248" s="152">
        <f>IF(N248="nulová",J248,0)</f>
        <v>0</v>
      </c>
      <c r="BJ248" s="16" t="s">
        <v>136</v>
      </c>
      <c r="BK248" s="152">
        <f>ROUND(I248*H248,2)</f>
        <v>0</v>
      </c>
      <c r="BL248" s="16" t="s">
        <v>135</v>
      </c>
      <c r="BM248" s="151" t="s">
        <v>665</v>
      </c>
    </row>
    <row r="249" spans="2:65" s="1" customFormat="1" ht="16.5" customHeight="1" x14ac:dyDescent="0.2">
      <c r="B249" s="138"/>
      <c r="C249" s="139" t="s">
        <v>406</v>
      </c>
      <c r="D249" s="139" t="s">
        <v>131</v>
      </c>
      <c r="E249" s="140" t="s">
        <v>322</v>
      </c>
      <c r="F249" s="141" t="s">
        <v>323</v>
      </c>
      <c r="G249" s="142" t="s">
        <v>236</v>
      </c>
      <c r="H249" s="143">
        <v>1</v>
      </c>
      <c r="I249" s="144"/>
      <c r="J249" s="145">
        <f>ROUND(I249*H249,2)</f>
        <v>0</v>
      </c>
      <c r="K249" s="146"/>
      <c r="L249" s="31"/>
      <c r="M249" s="147" t="s">
        <v>1</v>
      </c>
      <c r="N249" s="148" t="s">
        <v>41</v>
      </c>
      <c r="P249" s="149">
        <f>O249*H249</f>
        <v>0</v>
      </c>
      <c r="Q249" s="149">
        <v>0</v>
      </c>
      <c r="R249" s="149">
        <f>Q249*H249</f>
        <v>0</v>
      </c>
      <c r="S249" s="149">
        <v>0</v>
      </c>
      <c r="T249" s="150">
        <f>S249*H249</f>
        <v>0</v>
      </c>
      <c r="AR249" s="151" t="s">
        <v>135</v>
      </c>
      <c r="AT249" s="151" t="s">
        <v>131</v>
      </c>
      <c r="AU249" s="151" t="s">
        <v>136</v>
      </c>
      <c r="AY249" s="16" t="s">
        <v>129</v>
      </c>
      <c r="BE249" s="152">
        <f>IF(N249="základná",J249,0)</f>
        <v>0</v>
      </c>
      <c r="BF249" s="152">
        <f>IF(N249="znížená",J249,0)</f>
        <v>0</v>
      </c>
      <c r="BG249" s="152">
        <f>IF(N249="zákl. prenesená",J249,0)</f>
        <v>0</v>
      </c>
      <c r="BH249" s="152">
        <f>IF(N249="zníž. prenesená",J249,0)</f>
        <v>0</v>
      </c>
      <c r="BI249" s="152">
        <f>IF(N249="nulová",J249,0)</f>
        <v>0</v>
      </c>
      <c r="BJ249" s="16" t="s">
        <v>136</v>
      </c>
      <c r="BK249" s="152">
        <f>ROUND(I249*H249,2)</f>
        <v>0</v>
      </c>
      <c r="BL249" s="16" t="s">
        <v>135</v>
      </c>
      <c r="BM249" s="151" t="s">
        <v>666</v>
      </c>
    </row>
    <row r="250" spans="2:65" s="11" customFormat="1" ht="22.9" customHeight="1" x14ac:dyDescent="0.2">
      <c r="B250" s="126"/>
      <c r="D250" s="127" t="s">
        <v>74</v>
      </c>
      <c r="E250" s="136" t="s">
        <v>667</v>
      </c>
      <c r="F250" s="136" t="s">
        <v>668</v>
      </c>
      <c r="I250" s="129"/>
      <c r="J250" s="137">
        <f>BK250</f>
        <v>0</v>
      </c>
      <c r="L250" s="126"/>
      <c r="M250" s="131"/>
      <c r="P250" s="132">
        <f>P251</f>
        <v>0</v>
      </c>
      <c r="R250" s="132">
        <f>R251</f>
        <v>0</v>
      </c>
      <c r="T250" s="133">
        <f>T251</f>
        <v>0</v>
      </c>
      <c r="AR250" s="127" t="s">
        <v>83</v>
      </c>
      <c r="AT250" s="134" t="s">
        <v>74</v>
      </c>
      <c r="AU250" s="134" t="s">
        <v>83</v>
      </c>
      <c r="AY250" s="127" t="s">
        <v>129</v>
      </c>
      <c r="BK250" s="135">
        <f>BK251</f>
        <v>0</v>
      </c>
    </row>
    <row r="251" spans="2:65" s="1" customFormat="1" ht="24.2" customHeight="1" x14ac:dyDescent="0.2">
      <c r="B251" s="138"/>
      <c r="C251" s="139" t="s">
        <v>411</v>
      </c>
      <c r="D251" s="139" t="s">
        <v>131</v>
      </c>
      <c r="E251" s="140" t="s">
        <v>669</v>
      </c>
      <c r="F251" s="141" t="s">
        <v>670</v>
      </c>
      <c r="G251" s="142" t="s">
        <v>277</v>
      </c>
      <c r="H251" s="143">
        <v>39.768999999999998</v>
      </c>
      <c r="I251" s="144"/>
      <c r="J251" s="145">
        <f>ROUND(I251*H251,2)</f>
        <v>0</v>
      </c>
      <c r="K251" s="146"/>
      <c r="L251" s="31"/>
      <c r="M251" s="147" t="s">
        <v>1</v>
      </c>
      <c r="N251" s="148" t="s">
        <v>41</v>
      </c>
      <c r="P251" s="149">
        <f>O251*H251</f>
        <v>0</v>
      </c>
      <c r="Q251" s="149">
        <v>0</v>
      </c>
      <c r="R251" s="149">
        <f>Q251*H251</f>
        <v>0</v>
      </c>
      <c r="S251" s="149">
        <v>0</v>
      </c>
      <c r="T251" s="150">
        <f>S251*H251</f>
        <v>0</v>
      </c>
      <c r="AR251" s="151" t="s">
        <v>135</v>
      </c>
      <c r="AT251" s="151" t="s">
        <v>131</v>
      </c>
      <c r="AU251" s="151" t="s">
        <v>136</v>
      </c>
      <c r="AY251" s="16" t="s">
        <v>129</v>
      </c>
      <c r="BE251" s="152">
        <f>IF(N251="základná",J251,0)</f>
        <v>0</v>
      </c>
      <c r="BF251" s="152">
        <f>IF(N251="znížená",J251,0)</f>
        <v>0</v>
      </c>
      <c r="BG251" s="152">
        <f>IF(N251="zákl. prenesená",J251,0)</f>
        <v>0</v>
      </c>
      <c r="BH251" s="152">
        <f>IF(N251="zníž. prenesená",J251,0)</f>
        <v>0</v>
      </c>
      <c r="BI251" s="152">
        <f>IF(N251="nulová",J251,0)</f>
        <v>0</v>
      </c>
      <c r="BJ251" s="16" t="s">
        <v>136</v>
      </c>
      <c r="BK251" s="152">
        <f>ROUND(I251*H251,2)</f>
        <v>0</v>
      </c>
      <c r="BL251" s="16" t="s">
        <v>135</v>
      </c>
      <c r="BM251" s="151" t="s">
        <v>671</v>
      </c>
    </row>
    <row r="252" spans="2:65" s="11" customFormat="1" ht="25.9" customHeight="1" x14ac:dyDescent="0.2">
      <c r="B252" s="126"/>
      <c r="D252" s="127" t="s">
        <v>74</v>
      </c>
      <c r="E252" s="128" t="s">
        <v>329</v>
      </c>
      <c r="F252" s="128" t="s">
        <v>330</v>
      </c>
      <c r="I252" s="129"/>
      <c r="J252" s="130">
        <f>BK252</f>
        <v>0</v>
      </c>
      <c r="L252" s="126"/>
      <c r="M252" s="131"/>
      <c r="P252" s="132">
        <f>P253+P314+P334+P360+P368+P387+P410+P430+P452+P458+P476</f>
        <v>0</v>
      </c>
      <c r="R252" s="132">
        <f>R253+R314+R334+R360+R368+R387+R410+R430+R452+R458+R476</f>
        <v>7.4010772999999999</v>
      </c>
      <c r="T252" s="133">
        <f>T253+T314+T334+T360+T368+T387+T410+T430+T452+T458+T476</f>
        <v>6.5792000000000003E-2</v>
      </c>
      <c r="AR252" s="127" t="s">
        <v>136</v>
      </c>
      <c r="AT252" s="134" t="s">
        <v>74</v>
      </c>
      <c r="AU252" s="134" t="s">
        <v>75</v>
      </c>
      <c r="AY252" s="127" t="s">
        <v>129</v>
      </c>
      <c r="BK252" s="135">
        <f>BK253+BK314+BK334+BK360+BK368+BK387+BK410+BK430+BK452+BK458+BK476</f>
        <v>0</v>
      </c>
    </row>
    <row r="253" spans="2:65" s="11" customFormat="1" ht="22.9" customHeight="1" x14ac:dyDescent="0.2">
      <c r="B253" s="126"/>
      <c r="D253" s="127" t="s">
        <v>74</v>
      </c>
      <c r="E253" s="136" t="s">
        <v>672</v>
      </c>
      <c r="F253" s="136" t="s">
        <v>673</v>
      </c>
      <c r="I253" s="129"/>
      <c r="J253" s="137">
        <f>BK253</f>
        <v>0</v>
      </c>
      <c r="L253" s="126"/>
      <c r="M253" s="131"/>
      <c r="P253" s="132">
        <f>SUM(P254:P313)</f>
        <v>0</v>
      </c>
      <c r="R253" s="132">
        <f>SUM(R254:R313)</f>
        <v>0.3546127</v>
      </c>
      <c r="T253" s="133">
        <f>SUM(T254:T313)</f>
        <v>0</v>
      </c>
      <c r="AR253" s="127" t="s">
        <v>136</v>
      </c>
      <c r="AT253" s="134" t="s">
        <v>74</v>
      </c>
      <c r="AU253" s="134" t="s">
        <v>83</v>
      </c>
      <c r="AY253" s="127" t="s">
        <v>129</v>
      </c>
      <c r="BK253" s="135">
        <f>SUM(BK254:BK313)</f>
        <v>0</v>
      </c>
    </row>
    <row r="254" spans="2:65" s="1" customFormat="1" ht="24.2" customHeight="1" x14ac:dyDescent="0.2">
      <c r="B254" s="138"/>
      <c r="C254" s="139" t="s">
        <v>416</v>
      </c>
      <c r="D254" s="139" t="s">
        <v>131</v>
      </c>
      <c r="E254" s="140" t="s">
        <v>674</v>
      </c>
      <c r="F254" s="141" t="s">
        <v>675</v>
      </c>
      <c r="G254" s="142" t="s">
        <v>134</v>
      </c>
      <c r="H254" s="143">
        <v>64.98</v>
      </c>
      <c r="I254" s="144"/>
      <c r="J254" s="145">
        <f>ROUND(I254*H254,2)</f>
        <v>0</v>
      </c>
      <c r="K254" s="146"/>
      <c r="L254" s="31"/>
      <c r="M254" s="147" t="s">
        <v>1</v>
      </c>
      <c r="N254" s="148" t="s">
        <v>41</v>
      </c>
      <c r="P254" s="149">
        <f>O254*H254</f>
        <v>0</v>
      </c>
      <c r="Q254" s="149">
        <v>0</v>
      </c>
      <c r="R254" s="149">
        <f>Q254*H254</f>
        <v>0</v>
      </c>
      <c r="S254" s="149">
        <v>0</v>
      </c>
      <c r="T254" s="150">
        <f>S254*H254</f>
        <v>0</v>
      </c>
      <c r="AR254" s="151" t="s">
        <v>211</v>
      </c>
      <c r="AT254" s="151" t="s">
        <v>131</v>
      </c>
      <c r="AU254" s="151" t="s">
        <v>136</v>
      </c>
      <c r="AY254" s="16" t="s">
        <v>129</v>
      </c>
      <c r="BE254" s="152">
        <f>IF(N254="základná",J254,0)</f>
        <v>0</v>
      </c>
      <c r="BF254" s="152">
        <f>IF(N254="znížená",J254,0)</f>
        <v>0</v>
      </c>
      <c r="BG254" s="152">
        <f>IF(N254="zákl. prenesená",J254,0)</f>
        <v>0</v>
      </c>
      <c r="BH254" s="152">
        <f>IF(N254="zníž. prenesená",J254,0)</f>
        <v>0</v>
      </c>
      <c r="BI254" s="152">
        <f>IF(N254="nulová",J254,0)</f>
        <v>0</v>
      </c>
      <c r="BJ254" s="16" t="s">
        <v>136</v>
      </c>
      <c r="BK254" s="152">
        <f>ROUND(I254*H254,2)</f>
        <v>0</v>
      </c>
      <c r="BL254" s="16" t="s">
        <v>211</v>
      </c>
      <c r="BM254" s="151" t="s">
        <v>676</v>
      </c>
    </row>
    <row r="255" spans="2:65" s="13" customFormat="1" ht="11.25" x14ac:dyDescent="0.2">
      <c r="B255" s="161"/>
      <c r="D255" s="154" t="s">
        <v>138</v>
      </c>
      <c r="E255" s="162" t="s">
        <v>1</v>
      </c>
      <c r="F255" s="163" t="s">
        <v>677</v>
      </c>
      <c r="H255" s="162" t="s">
        <v>1</v>
      </c>
      <c r="I255" s="164"/>
      <c r="L255" s="161"/>
      <c r="M255" s="165"/>
      <c r="T255" s="166"/>
      <c r="AT255" s="162" t="s">
        <v>138</v>
      </c>
      <c r="AU255" s="162" t="s">
        <v>136</v>
      </c>
      <c r="AV255" s="13" t="s">
        <v>83</v>
      </c>
      <c r="AW255" s="13" t="s">
        <v>30</v>
      </c>
      <c r="AX255" s="13" t="s">
        <v>75</v>
      </c>
      <c r="AY255" s="162" t="s">
        <v>129</v>
      </c>
    </row>
    <row r="256" spans="2:65" s="12" customFormat="1" ht="11.25" x14ac:dyDescent="0.2">
      <c r="B256" s="153"/>
      <c r="D256" s="154" t="s">
        <v>138</v>
      </c>
      <c r="E256" s="155" t="s">
        <v>1</v>
      </c>
      <c r="F256" s="156" t="s">
        <v>678</v>
      </c>
      <c r="H256" s="157">
        <v>46.94</v>
      </c>
      <c r="I256" s="158"/>
      <c r="L256" s="153"/>
      <c r="M256" s="159"/>
      <c r="T256" s="160"/>
      <c r="AT256" s="155" t="s">
        <v>138</v>
      </c>
      <c r="AU256" s="155" t="s">
        <v>136</v>
      </c>
      <c r="AV256" s="12" t="s">
        <v>136</v>
      </c>
      <c r="AW256" s="12" t="s">
        <v>30</v>
      </c>
      <c r="AX256" s="12" t="s">
        <v>75</v>
      </c>
      <c r="AY256" s="155" t="s">
        <v>129</v>
      </c>
    </row>
    <row r="257" spans="2:65" s="12" customFormat="1" ht="22.5" x14ac:dyDescent="0.2">
      <c r="B257" s="153"/>
      <c r="D257" s="154" t="s">
        <v>138</v>
      </c>
      <c r="E257" s="155" t="s">
        <v>1</v>
      </c>
      <c r="F257" s="156" t="s">
        <v>679</v>
      </c>
      <c r="H257" s="157">
        <v>18.04</v>
      </c>
      <c r="I257" s="158"/>
      <c r="L257" s="153"/>
      <c r="M257" s="159"/>
      <c r="T257" s="160"/>
      <c r="AT257" s="155" t="s">
        <v>138</v>
      </c>
      <c r="AU257" s="155" t="s">
        <v>136</v>
      </c>
      <c r="AV257" s="12" t="s">
        <v>136</v>
      </c>
      <c r="AW257" s="12" t="s">
        <v>30</v>
      </c>
      <c r="AX257" s="12" t="s">
        <v>75</v>
      </c>
      <c r="AY257" s="155" t="s">
        <v>129</v>
      </c>
    </row>
    <row r="258" spans="2:65" s="14" customFormat="1" ht="11.25" x14ac:dyDescent="0.2">
      <c r="B258" s="167"/>
      <c r="D258" s="154" t="s">
        <v>138</v>
      </c>
      <c r="E258" s="168" t="s">
        <v>1</v>
      </c>
      <c r="F258" s="169" t="s">
        <v>151</v>
      </c>
      <c r="H258" s="170">
        <v>64.97999999999999</v>
      </c>
      <c r="I258" s="171"/>
      <c r="L258" s="167"/>
      <c r="M258" s="172"/>
      <c r="T258" s="173"/>
      <c r="AT258" s="168" t="s">
        <v>138</v>
      </c>
      <c r="AU258" s="168" t="s">
        <v>136</v>
      </c>
      <c r="AV258" s="14" t="s">
        <v>135</v>
      </c>
      <c r="AW258" s="14" t="s">
        <v>30</v>
      </c>
      <c r="AX258" s="14" t="s">
        <v>83</v>
      </c>
      <c r="AY258" s="168" t="s">
        <v>129</v>
      </c>
    </row>
    <row r="259" spans="2:65" s="1" customFormat="1" ht="16.5" customHeight="1" x14ac:dyDescent="0.2">
      <c r="B259" s="138"/>
      <c r="C259" s="177" t="s">
        <v>420</v>
      </c>
      <c r="D259" s="177" t="s">
        <v>500</v>
      </c>
      <c r="E259" s="178" t="s">
        <v>680</v>
      </c>
      <c r="F259" s="179" t="s">
        <v>681</v>
      </c>
      <c r="G259" s="180" t="s">
        <v>277</v>
      </c>
      <c r="H259" s="181">
        <v>1.9E-2</v>
      </c>
      <c r="I259" s="182"/>
      <c r="J259" s="183">
        <f>ROUND(I259*H259,2)</f>
        <v>0</v>
      </c>
      <c r="K259" s="184"/>
      <c r="L259" s="185"/>
      <c r="M259" s="186" t="s">
        <v>1</v>
      </c>
      <c r="N259" s="187" t="s">
        <v>41</v>
      </c>
      <c r="P259" s="149">
        <f>O259*H259</f>
        <v>0</v>
      </c>
      <c r="Q259" s="149">
        <v>1</v>
      </c>
      <c r="R259" s="149">
        <f>Q259*H259</f>
        <v>1.9E-2</v>
      </c>
      <c r="S259" s="149">
        <v>0</v>
      </c>
      <c r="T259" s="150">
        <f>S259*H259</f>
        <v>0</v>
      </c>
      <c r="AR259" s="151" t="s">
        <v>293</v>
      </c>
      <c r="AT259" s="151" t="s">
        <v>500</v>
      </c>
      <c r="AU259" s="151" t="s">
        <v>136</v>
      </c>
      <c r="AY259" s="16" t="s">
        <v>129</v>
      </c>
      <c r="BE259" s="152">
        <f>IF(N259="základná",J259,0)</f>
        <v>0</v>
      </c>
      <c r="BF259" s="152">
        <f>IF(N259="znížená",J259,0)</f>
        <v>0</v>
      </c>
      <c r="BG259" s="152">
        <f>IF(N259="zákl. prenesená",J259,0)</f>
        <v>0</v>
      </c>
      <c r="BH259" s="152">
        <f>IF(N259="zníž. prenesená",J259,0)</f>
        <v>0</v>
      </c>
      <c r="BI259" s="152">
        <f>IF(N259="nulová",J259,0)</f>
        <v>0</v>
      </c>
      <c r="BJ259" s="16" t="s">
        <v>136</v>
      </c>
      <c r="BK259" s="152">
        <f>ROUND(I259*H259,2)</f>
        <v>0</v>
      </c>
      <c r="BL259" s="16" t="s">
        <v>211</v>
      </c>
      <c r="BM259" s="151" t="s">
        <v>682</v>
      </c>
    </row>
    <row r="260" spans="2:65" s="12" customFormat="1" ht="11.25" x14ac:dyDescent="0.2">
      <c r="B260" s="153"/>
      <c r="D260" s="154" t="s">
        <v>138</v>
      </c>
      <c r="F260" s="156" t="s">
        <v>683</v>
      </c>
      <c r="H260" s="157">
        <v>1.9E-2</v>
      </c>
      <c r="I260" s="158"/>
      <c r="L260" s="153"/>
      <c r="M260" s="159"/>
      <c r="T260" s="160"/>
      <c r="AT260" s="155" t="s">
        <v>138</v>
      </c>
      <c r="AU260" s="155" t="s">
        <v>136</v>
      </c>
      <c r="AV260" s="12" t="s">
        <v>136</v>
      </c>
      <c r="AW260" s="12" t="s">
        <v>3</v>
      </c>
      <c r="AX260" s="12" t="s">
        <v>83</v>
      </c>
      <c r="AY260" s="155" t="s">
        <v>129</v>
      </c>
    </row>
    <row r="261" spans="2:65" s="1" customFormat="1" ht="24.2" customHeight="1" x14ac:dyDescent="0.2">
      <c r="B261" s="138"/>
      <c r="C261" s="139" t="s">
        <v>425</v>
      </c>
      <c r="D261" s="139" t="s">
        <v>131</v>
      </c>
      <c r="E261" s="140" t="s">
        <v>684</v>
      </c>
      <c r="F261" s="141" t="s">
        <v>685</v>
      </c>
      <c r="G261" s="142" t="s">
        <v>134</v>
      </c>
      <c r="H261" s="143">
        <v>7.2</v>
      </c>
      <c r="I261" s="144"/>
      <c r="J261" s="145">
        <f>ROUND(I261*H261,2)</f>
        <v>0</v>
      </c>
      <c r="K261" s="146"/>
      <c r="L261" s="31"/>
      <c r="M261" s="147" t="s">
        <v>1</v>
      </c>
      <c r="N261" s="148" t="s">
        <v>41</v>
      </c>
      <c r="P261" s="149">
        <f>O261*H261</f>
        <v>0</v>
      </c>
      <c r="Q261" s="149">
        <v>0</v>
      </c>
      <c r="R261" s="149">
        <f>Q261*H261</f>
        <v>0</v>
      </c>
      <c r="S261" s="149">
        <v>0</v>
      </c>
      <c r="T261" s="150">
        <f>S261*H261</f>
        <v>0</v>
      </c>
      <c r="AR261" s="151" t="s">
        <v>211</v>
      </c>
      <c r="AT261" s="151" t="s">
        <v>131</v>
      </c>
      <c r="AU261" s="151" t="s">
        <v>136</v>
      </c>
      <c r="AY261" s="16" t="s">
        <v>129</v>
      </c>
      <c r="BE261" s="152">
        <f>IF(N261="základná",J261,0)</f>
        <v>0</v>
      </c>
      <c r="BF261" s="152">
        <f>IF(N261="znížená",J261,0)</f>
        <v>0</v>
      </c>
      <c r="BG261" s="152">
        <f>IF(N261="zákl. prenesená",J261,0)</f>
        <v>0</v>
      </c>
      <c r="BH261" s="152">
        <f>IF(N261="zníž. prenesená",J261,0)</f>
        <v>0</v>
      </c>
      <c r="BI261" s="152">
        <f>IF(N261="nulová",J261,0)</f>
        <v>0</v>
      </c>
      <c r="BJ261" s="16" t="s">
        <v>136</v>
      </c>
      <c r="BK261" s="152">
        <f>ROUND(I261*H261,2)</f>
        <v>0</v>
      </c>
      <c r="BL261" s="16" t="s">
        <v>211</v>
      </c>
      <c r="BM261" s="151" t="s">
        <v>686</v>
      </c>
    </row>
    <row r="262" spans="2:65" s="13" customFormat="1" ht="11.25" x14ac:dyDescent="0.2">
      <c r="B262" s="161"/>
      <c r="D262" s="154" t="s">
        <v>138</v>
      </c>
      <c r="E262" s="162" t="s">
        <v>1</v>
      </c>
      <c r="F262" s="163" t="s">
        <v>677</v>
      </c>
      <c r="H262" s="162" t="s">
        <v>1</v>
      </c>
      <c r="I262" s="164"/>
      <c r="L262" s="161"/>
      <c r="M262" s="165"/>
      <c r="T262" s="166"/>
      <c r="AT262" s="162" t="s">
        <v>138</v>
      </c>
      <c r="AU262" s="162" t="s">
        <v>136</v>
      </c>
      <c r="AV262" s="13" t="s">
        <v>83</v>
      </c>
      <c r="AW262" s="13" t="s">
        <v>30</v>
      </c>
      <c r="AX262" s="13" t="s">
        <v>75</v>
      </c>
      <c r="AY262" s="162" t="s">
        <v>129</v>
      </c>
    </row>
    <row r="263" spans="2:65" s="12" customFormat="1" ht="11.25" x14ac:dyDescent="0.2">
      <c r="B263" s="153"/>
      <c r="D263" s="154" t="s">
        <v>138</v>
      </c>
      <c r="E263" s="155" t="s">
        <v>1</v>
      </c>
      <c r="F263" s="156" t="s">
        <v>687</v>
      </c>
      <c r="H263" s="157">
        <v>7.2</v>
      </c>
      <c r="I263" s="158"/>
      <c r="L263" s="153"/>
      <c r="M263" s="159"/>
      <c r="T263" s="160"/>
      <c r="AT263" s="155" t="s">
        <v>138</v>
      </c>
      <c r="AU263" s="155" t="s">
        <v>136</v>
      </c>
      <c r="AV263" s="12" t="s">
        <v>136</v>
      </c>
      <c r="AW263" s="12" t="s">
        <v>30</v>
      </c>
      <c r="AX263" s="12" t="s">
        <v>75</v>
      </c>
      <c r="AY263" s="155" t="s">
        <v>129</v>
      </c>
    </row>
    <row r="264" spans="2:65" s="14" customFormat="1" ht="11.25" x14ac:dyDescent="0.2">
      <c r="B264" s="167"/>
      <c r="D264" s="154" t="s">
        <v>138</v>
      </c>
      <c r="E264" s="168" t="s">
        <v>1</v>
      </c>
      <c r="F264" s="169" t="s">
        <v>151</v>
      </c>
      <c r="H264" s="170">
        <v>7.2</v>
      </c>
      <c r="I264" s="171"/>
      <c r="L264" s="167"/>
      <c r="M264" s="172"/>
      <c r="T264" s="173"/>
      <c r="AT264" s="168" t="s">
        <v>138</v>
      </c>
      <c r="AU264" s="168" t="s">
        <v>136</v>
      </c>
      <c r="AV264" s="14" t="s">
        <v>135</v>
      </c>
      <c r="AW264" s="14" t="s">
        <v>30</v>
      </c>
      <c r="AX264" s="14" t="s">
        <v>83</v>
      </c>
      <c r="AY264" s="168" t="s">
        <v>129</v>
      </c>
    </row>
    <row r="265" spans="2:65" s="1" customFormat="1" ht="16.5" customHeight="1" x14ac:dyDescent="0.2">
      <c r="B265" s="138"/>
      <c r="C265" s="177" t="s">
        <v>429</v>
      </c>
      <c r="D265" s="177" t="s">
        <v>500</v>
      </c>
      <c r="E265" s="178" t="s">
        <v>680</v>
      </c>
      <c r="F265" s="179" t="s">
        <v>681</v>
      </c>
      <c r="G265" s="180" t="s">
        <v>277</v>
      </c>
      <c r="H265" s="181">
        <v>3.0000000000000001E-3</v>
      </c>
      <c r="I265" s="182"/>
      <c r="J265" s="183">
        <f>ROUND(I265*H265,2)</f>
        <v>0</v>
      </c>
      <c r="K265" s="184"/>
      <c r="L265" s="185"/>
      <c r="M265" s="186" t="s">
        <v>1</v>
      </c>
      <c r="N265" s="187" t="s">
        <v>41</v>
      </c>
      <c r="P265" s="149">
        <f>O265*H265</f>
        <v>0</v>
      </c>
      <c r="Q265" s="149">
        <v>1</v>
      </c>
      <c r="R265" s="149">
        <f>Q265*H265</f>
        <v>3.0000000000000001E-3</v>
      </c>
      <c r="S265" s="149">
        <v>0</v>
      </c>
      <c r="T265" s="150">
        <f>S265*H265</f>
        <v>0</v>
      </c>
      <c r="AR265" s="151" t="s">
        <v>293</v>
      </c>
      <c r="AT265" s="151" t="s">
        <v>500</v>
      </c>
      <c r="AU265" s="151" t="s">
        <v>136</v>
      </c>
      <c r="AY265" s="16" t="s">
        <v>129</v>
      </c>
      <c r="BE265" s="152">
        <f>IF(N265="základná",J265,0)</f>
        <v>0</v>
      </c>
      <c r="BF265" s="152">
        <f>IF(N265="znížená",J265,0)</f>
        <v>0</v>
      </c>
      <c r="BG265" s="152">
        <f>IF(N265="zákl. prenesená",J265,0)</f>
        <v>0</v>
      </c>
      <c r="BH265" s="152">
        <f>IF(N265="zníž. prenesená",J265,0)</f>
        <v>0</v>
      </c>
      <c r="BI265" s="152">
        <f>IF(N265="nulová",J265,0)</f>
        <v>0</v>
      </c>
      <c r="BJ265" s="16" t="s">
        <v>136</v>
      </c>
      <c r="BK265" s="152">
        <f>ROUND(I265*H265,2)</f>
        <v>0</v>
      </c>
      <c r="BL265" s="16" t="s">
        <v>211</v>
      </c>
      <c r="BM265" s="151" t="s">
        <v>688</v>
      </c>
    </row>
    <row r="266" spans="2:65" s="12" customFormat="1" ht="11.25" x14ac:dyDescent="0.2">
      <c r="B266" s="153"/>
      <c r="D266" s="154" t="s">
        <v>138</v>
      </c>
      <c r="F266" s="156" t="s">
        <v>689</v>
      </c>
      <c r="H266" s="157">
        <v>3.0000000000000001E-3</v>
      </c>
      <c r="I266" s="158"/>
      <c r="L266" s="153"/>
      <c r="M266" s="159"/>
      <c r="T266" s="160"/>
      <c r="AT266" s="155" t="s">
        <v>138</v>
      </c>
      <c r="AU266" s="155" t="s">
        <v>136</v>
      </c>
      <c r="AV266" s="12" t="s">
        <v>136</v>
      </c>
      <c r="AW266" s="12" t="s">
        <v>3</v>
      </c>
      <c r="AX266" s="12" t="s">
        <v>83</v>
      </c>
      <c r="AY266" s="155" t="s">
        <v>129</v>
      </c>
    </row>
    <row r="267" spans="2:65" s="1" customFormat="1" ht="24.2" customHeight="1" x14ac:dyDescent="0.2">
      <c r="B267" s="138"/>
      <c r="C267" s="139" t="s">
        <v>433</v>
      </c>
      <c r="D267" s="139" t="s">
        <v>131</v>
      </c>
      <c r="E267" s="140" t="s">
        <v>690</v>
      </c>
      <c r="F267" s="141" t="s">
        <v>691</v>
      </c>
      <c r="G267" s="142" t="s">
        <v>134</v>
      </c>
      <c r="H267" s="143">
        <v>4.8</v>
      </c>
      <c r="I267" s="144"/>
      <c r="J267" s="145">
        <f>ROUND(I267*H267,2)</f>
        <v>0</v>
      </c>
      <c r="K267" s="146"/>
      <c r="L267" s="31"/>
      <c r="M267" s="147" t="s">
        <v>1</v>
      </c>
      <c r="N267" s="148" t="s">
        <v>41</v>
      </c>
      <c r="P267" s="149">
        <f>O267*H267</f>
        <v>0</v>
      </c>
      <c r="Q267" s="149">
        <v>8.0000000000000007E-5</v>
      </c>
      <c r="R267" s="149">
        <f>Q267*H267</f>
        <v>3.8400000000000001E-4</v>
      </c>
      <c r="S267" s="149">
        <v>0</v>
      </c>
      <c r="T267" s="150">
        <f>S267*H267</f>
        <v>0</v>
      </c>
      <c r="AR267" s="151" t="s">
        <v>211</v>
      </c>
      <c r="AT267" s="151" t="s">
        <v>131</v>
      </c>
      <c r="AU267" s="151" t="s">
        <v>136</v>
      </c>
      <c r="AY267" s="16" t="s">
        <v>129</v>
      </c>
      <c r="BE267" s="152">
        <f>IF(N267="základná",J267,0)</f>
        <v>0</v>
      </c>
      <c r="BF267" s="152">
        <f>IF(N267="znížená",J267,0)</f>
        <v>0</v>
      </c>
      <c r="BG267" s="152">
        <f>IF(N267="zákl. prenesená",J267,0)</f>
        <v>0</v>
      </c>
      <c r="BH267" s="152">
        <f>IF(N267="zníž. prenesená",J267,0)</f>
        <v>0</v>
      </c>
      <c r="BI267" s="152">
        <f>IF(N267="nulová",J267,0)</f>
        <v>0</v>
      </c>
      <c r="BJ267" s="16" t="s">
        <v>136</v>
      </c>
      <c r="BK267" s="152">
        <f>ROUND(I267*H267,2)</f>
        <v>0</v>
      </c>
      <c r="BL267" s="16" t="s">
        <v>211</v>
      </c>
      <c r="BM267" s="151" t="s">
        <v>692</v>
      </c>
    </row>
    <row r="268" spans="2:65" s="12" customFormat="1" ht="11.25" x14ac:dyDescent="0.2">
      <c r="B268" s="153"/>
      <c r="D268" s="154" t="s">
        <v>138</v>
      </c>
      <c r="E268" s="155" t="s">
        <v>1</v>
      </c>
      <c r="F268" s="156" t="s">
        <v>693</v>
      </c>
      <c r="H268" s="157">
        <v>4.8</v>
      </c>
      <c r="I268" s="158"/>
      <c r="L268" s="153"/>
      <c r="M268" s="159"/>
      <c r="T268" s="160"/>
      <c r="AT268" s="155" t="s">
        <v>138</v>
      </c>
      <c r="AU268" s="155" t="s">
        <v>136</v>
      </c>
      <c r="AV268" s="12" t="s">
        <v>136</v>
      </c>
      <c r="AW268" s="12" t="s">
        <v>30</v>
      </c>
      <c r="AX268" s="12" t="s">
        <v>83</v>
      </c>
      <c r="AY268" s="155" t="s">
        <v>129</v>
      </c>
    </row>
    <row r="269" spans="2:65" s="1" customFormat="1" ht="33" customHeight="1" x14ac:dyDescent="0.2">
      <c r="B269" s="138"/>
      <c r="C269" s="177" t="s">
        <v>438</v>
      </c>
      <c r="D269" s="177" t="s">
        <v>500</v>
      </c>
      <c r="E269" s="178" t="s">
        <v>694</v>
      </c>
      <c r="F269" s="179" t="s">
        <v>695</v>
      </c>
      <c r="G269" s="180" t="s">
        <v>134</v>
      </c>
      <c r="H269" s="181">
        <v>5.52</v>
      </c>
      <c r="I269" s="182"/>
      <c r="J269" s="183">
        <f>ROUND(I269*H269,2)</f>
        <v>0</v>
      </c>
      <c r="K269" s="184"/>
      <c r="L269" s="185"/>
      <c r="M269" s="186" t="s">
        <v>1</v>
      </c>
      <c r="N269" s="187" t="s">
        <v>41</v>
      </c>
      <c r="P269" s="149">
        <f>O269*H269</f>
        <v>0</v>
      </c>
      <c r="Q269" s="149">
        <v>2E-3</v>
      </c>
      <c r="R269" s="149">
        <f>Q269*H269</f>
        <v>1.1039999999999999E-2</v>
      </c>
      <c r="S269" s="149">
        <v>0</v>
      </c>
      <c r="T269" s="150">
        <f>S269*H269</f>
        <v>0</v>
      </c>
      <c r="AR269" s="151" t="s">
        <v>293</v>
      </c>
      <c r="AT269" s="151" t="s">
        <v>500</v>
      </c>
      <c r="AU269" s="151" t="s">
        <v>136</v>
      </c>
      <c r="AY269" s="16" t="s">
        <v>129</v>
      </c>
      <c r="BE269" s="152">
        <f>IF(N269="základná",J269,0)</f>
        <v>0</v>
      </c>
      <c r="BF269" s="152">
        <f>IF(N269="znížená",J269,0)</f>
        <v>0</v>
      </c>
      <c r="BG269" s="152">
        <f>IF(N269="zákl. prenesená",J269,0)</f>
        <v>0</v>
      </c>
      <c r="BH269" s="152">
        <f>IF(N269="zníž. prenesená",J269,0)</f>
        <v>0</v>
      </c>
      <c r="BI269" s="152">
        <f>IF(N269="nulová",J269,0)</f>
        <v>0</v>
      </c>
      <c r="BJ269" s="16" t="s">
        <v>136</v>
      </c>
      <c r="BK269" s="152">
        <f>ROUND(I269*H269,2)</f>
        <v>0</v>
      </c>
      <c r="BL269" s="16" t="s">
        <v>211</v>
      </c>
      <c r="BM269" s="151" t="s">
        <v>696</v>
      </c>
    </row>
    <row r="270" spans="2:65" s="12" customFormat="1" ht="11.25" x14ac:dyDescent="0.2">
      <c r="B270" s="153"/>
      <c r="D270" s="154" t="s">
        <v>138</v>
      </c>
      <c r="F270" s="156" t="s">
        <v>697</v>
      </c>
      <c r="H270" s="157">
        <v>5.52</v>
      </c>
      <c r="I270" s="158"/>
      <c r="L270" s="153"/>
      <c r="M270" s="159"/>
      <c r="T270" s="160"/>
      <c r="AT270" s="155" t="s">
        <v>138</v>
      </c>
      <c r="AU270" s="155" t="s">
        <v>136</v>
      </c>
      <c r="AV270" s="12" t="s">
        <v>136</v>
      </c>
      <c r="AW270" s="12" t="s">
        <v>3</v>
      </c>
      <c r="AX270" s="12" t="s">
        <v>83</v>
      </c>
      <c r="AY270" s="155" t="s">
        <v>129</v>
      </c>
    </row>
    <row r="271" spans="2:65" s="1" customFormat="1" ht="24.2" customHeight="1" x14ac:dyDescent="0.2">
      <c r="B271" s="138"/>
      <c r="C271" s="139" t="s">
        <v>444</v>
      </c>
      <c r="D271" s="139" t="s">
        <v>131</v>
      </c>
      <c r="E271" s="140" t="s">
        <v>698</v>
      </c>
      <c r="F271" s="141" t="s">
        <v>699</v>
      </c>
      <c r="G271" s="142" t="s">
        <v>134</v>
      </c>
      <c r="H271" s="143">
        <v>36.090000000000003</v>
      </c>
      <c r="I271" s="144"/>
      <c r="J271" s="145">
        <f>ROUND(I271*H271,2)</f>
        <v>0</v>
      </c>
      <c r="K271" s="146"/>
      <c r="L271" s="31"/>
      <c r="M271" s="147" t="s">
        <v>1</v>
      </c>
      <c r="N271" s="148" t="s">
        <v>41</v>
      </c>
      <c r="P271" s="149">
        <f>O271*H271</f>
        <v>0</v>
      </c>
      <c r="Q271" s="149">
        <v>5.4000000000000001E-4</v>
      </c>
      <c r="R271" s="149">
        <f>Q271*H271</f>
        <v>1.9488600000000002E-2</v>
      </c>
      <c r="S271" s="149">
        <v>0</v>
      </c>
      <c r="T271" s="150">
        <f>S271*H271</f>
        <v>0</v>
      </c>
      <c r="AR271" s="151" t="s">
        <v>211</v>
      </c>
      <c r="AT271" s="151" t="s">
        <v>131</v>
      </c>
      <c r="AU271" s="151" t="s">
        <v>136</v>
      </c>
      <c r="AY271" s="16" t="s">
        <v>129</v>
      </c>
      <c r="BE271" s="152">
        <f>IF(N271="základná",J271,0)</f>
        <v>0</v>
      </c>
      <c r="BF271" s="152">
        <f>IF(N271="znížená",J271,0)</f>
        <v>0</v>
      </c>
      <c r="BG271" s="152">
        <f>IF(N271="zákl. prenesená",J271,0)</f>
        <v>0</v>
      </c>
      <c r="BH271" s="152">
        <f>IF(N271="zníž. prenesená",J271,0)</f>
        <v>0</v>
      </c>
      <c r="BI271" s="152">
        <f>IF(N271="nulová",J271,0)</f>
        <v>0</v>
      </c>
      <c r="BJ271" s="16" t="s">
        <v>136</v>
      </c>
      <c r="BK271" s="152">
        <f>ROUND(I271*H271,2)</f>
        <v>0</v>
      </c>
      <c r="BL271" s="16" t="s">
        <v>211</v>
      </c>
      <c r="BM271" s="151" t="s">
        <v>700</v>
      </c>
    </row>
    <row r="272" spans="2:65" s="12" customFormat="1" ht="11.25" x14ac:dyDescent="0.2">
      <c r="B272" s="153"/>
      <c r="D272" s="154" t="s">
        <v>138</v>
      </c>
      <c r="E272" s="155" t="s">
        <v>1</v>
      </c>
      <c r="F272" s="156" t="s">
        <v>508</v>
      </c>
      <c r="H272" s="157">
        <v>23.47</v>
      </c>
      <c r="I272" s="158"/>
      <c r="L272" s="153"/>
      <c r="M272" s="159"/>
      <c r="T272" s="160"/>
      <c r="AT272" s="155" t="s">
        <v>138</v>
      </c>
      <c r="AU272" s="155" t="s">
        <v>136</v>
      </c>
      <c r="AV272" s="12" t="s">
        <v>136</v>
      </c>
      <c r="AW272" s="12" t="s">
        <v>30</v>
      </c>
      <c r="AX272" s="12" t="s">
        <v>75</v>
      </c>
      <c r="AY272" s="155" t="s">
        <v>129</v>
      </c>
    </row>
    <row r="273" spans="2:65" s="12" customFormat="1" ht="22.5" x14ac:dyDescent="0.2">
      <c r="B273" s="153"/>
      <c r="D273" s="154" t="s">
        <v>138</v>
      </c>
      <c r="E273" s="155" t="s">
        <v>1</v>
      </c>
      <c r="F273" s="156" t="s">
        <v>701</v>
      </c>
      <c r="H273" s="157">
        <v>9.02</v>
      </c>
      <c r="I273" s="158"/>
      <c r="L273" s="153"/>
      <c r="M273" s="159"/>
      <c r="T273" s="160"/>
      <c r="AT273" s="155" t="s">
        <v>138</v>
      </c>
      <c r="AU273" s="155" t="s">
        <v>136</v>
      </c>
      <c r="AV273" s="12" t="s">
        <v>136</v>
      </c>
      <c r="AW273" s="12" t="s">
        <v>30</v>
      </c>
      <c r="AX273" s="12" t="s">
        <v>75</v>
      </c>
      <c r="AY273" s="155" t="s">
        <v>129</v>
      </c>
    </row>
    <row r="274" spans="2:65" s="12" customFormat="1" ht="11.25" x14ac:dyDescent="0.2">
      <c r="B274" s="153"/>
      <c r="D274" s="154" t="s">
        <v>138</v>
      </c>
      <c r="E274" s="155" t="s">
        <v>1</v>
      </c>
      <c r="F274" s="156" t="s">
        <v>513</v>
      </c>
      <c r="H274" s="157">
        <v>3.6</v>
      </c>
      <c r="I274" s="158"/>
      <c r="L274" s="153"/>
      <c r="M274" s="159"/>
      <c r="T274" s="160"/>
      <c r="AT274" s="155" t="s">
        <v>138</v>
      </c>
      <c r="AU274" s="155" t="s">
        <v>136</v>
      </c>
      <c r="AV274" s="12" t="s">
        <v>136</v>
      </c>
      <c r="AW274" s="12" t="s">
        <v>30</v>
      </c>
      <c r="AX274" s="12" t="s">
        <v>75</v>
      </c>
      <c r="AY274" s="155" t="s">
        <v>129</v>
      </c>
    </row>
    <row r="275" spans="2:65" s="14" customFormat="1" ht="11.25" x14ac:dyDescent="0.2">
      <c r="B275" s="167"/>
      <c r="D275" s="154" t="s">
        <v>138</v>
      </c>
      <c r="E275" s="168" t="s">
        <v>1</v>
      </c>
      <c r="F275" s="169" t="s">
        <v>151</v>
      </c>
      <c r="H275" s="170">
        <v>36.089999999999996</v>
      </c>
      <c r="I275" s="171"/>
      <c r="L275" s="167"/>
      <c r="M275" s="172"/>
      <c r="T275" s="173"/>
      <c r="AT275" s="168" t="s">
        <v>138</v>
      </c>
      <c r="AU275" s="168" t="s">
        <v>136</v>
      </c>
      <c r="AV275" s="14" t="s">
        <v>135</v>
      </c>
      <c r="AW275" s="14" t="s">
        <v>30</v>
      </c>
      <c r="AX275" s="14" t="s">
        <v>83</v>
      </c>
      <c r="AY275" s="168" t="s">
        <v>129</v>
      </c>
    </row>
    <row r="276" spans="2:65" s="1" customFormat="1" ht="24.2" customHeight="1" x14ac:dyDescent="0.2">
      <c r="B276" s="138"/>
      <c r="C276" s="177" t="s">
        <v>450</v>
      </c>
      <c r="D276" s="177" t="s">
        <v>500</v>
      </c>
      <c r="E276" s="178" t="s">
        <v>702</v>
      </c>
      <c r="F276" s="179" t="s">
        <v>703</v>
      </c>
      <c r="G276" s="180" t="s">
        <v>134</v>
      </c>
      <c r="H276" s="181">
        <v>41.503999999999998</v>
      </c>
      <c r="I276" s="182"/>
      <c r="J276" s="183">
        <f>ROUND(I276*H276,2)</f>
        <v>0</v>
      </c>
      <c r="K276" s="184"/>
      <c r="L276" s="185"/>
      <c r="M276" s="186" t="s">
        <v>1</v>
      </c>
      <c r="N276" s="187" t="s">
        <v>41</v>
      </c>
      <c r="P276" s="149">
        <f>O276*H276</f>
        <v>0</v>
      </c>
      <c r="Q276" s="149">
        <v>4.2500000000000003E-3</v>
      </c>
      <c r="R276" s="149">
        <f>Q276*H276</f>
        <v>0.17639199999999999</v>
      </c>
      <c r="S276" s="149">
        <v>0</v>
      </c>
      <c r="T276" s="150">
        <f>S276*H276</f>
        <v>0</v>
      </c>
      <c r="AR276" s="151" t="s">
        <v>293</v>
      </c>
      <c r="AT276" s="151" t="s">
        <v>500</v>
      </c>
      <c r="AU276" s="151" t="s">
        <v>136</v>
      </c>
      <c r="AY276" s="16" t="s">
        <v>129</v>
      </c>
      <c r="BE276" s="152">
        <f>IF(N276="základná",J276,0)</f>
        <v>0</v>
      </c>
      <c r="BF276" s="152">
        <f>IF(N276="znížená",J276,0)</f>
        <v>0</v>
      </c>
      <c r="BG276" s="152">
        <f>IF(N276="zákl. prenesená",J276,0)</f>
        <v>0</v>
      </c>
      <c r="BH276" s="152">
        <f>IF(N276="zníž. prenesená",J276,0)</f>
        <v>0</v>
      </c>
      <c r="BI276" s="152">
        <f>IF(N276="nulová",J276,0)</f>
        <v>0</v>
      </c>
      <c r="BJ276" s="16" t="s">
        <v>136</v>
      </c>
      <c r="BK276" s="152">
        <f>ROUND(I276*H276,2)</f>
        <v>0</v>
      </c>
      <c r="BL276" s="16" t="s">
        <v>211</v>
      </c>
      <c r="BM276" s="151" t="s">
        <v>704</v>
      </c>
    </row>
    <row r="277" spans="2:65" s="12" customFormat="1" ht="11.25" x14ac:dyDescent="0.2">
      <c r="B277" s="153"/>
      <c r="D277" s="154" t="s">
        <v>138</v>
      </c>
      <c r="F277" s="156" t="s">
        <v>705</v>
      </c>
      <c r="H277" s="157">
        <v>41.503999999999998</v>
      </c>
      <c r="I277" s="158"/>
      <c r="L277" s="153"/>
      <c r="M277" s="159"/>
      <c r="T277" s="160"/>
      <c r="AT277" s="155" t="s">
        <v>138</v>
      </c>
      <c r="AU277" s="155" t="s">
        <v>136</v>
      </c>
      <c r="AV277" s="12" t="s">
        <v>136</v>
      </c>
      <c r="AW277" s="12" t="s">
        <v>3</v>
      </c>
      <c r="AX277" s="12" t="s">
        <v>83</v>
      </c>
      <c r="AY277" s="155" t="s">
        <v>129</v>
      </c>
    </row>
    <row r="278" spans="2:65" s="1" customFormat="1" ht="16.5" customHeight="1" x14ac:dyDescent="0.2">
      <c r="B278" s="138"/>
      <c r="C278" s="139" t="s">
        <v>454</v>
      </c>
      <c r="D278" s="139" t="s">
        <v>131</v>
      </c>
      <c r="E278" s="140" t="s">
        <v>706</v>
      </c>
      <c r="F278" s="141" t="s">
        <v>707</v>
      </c>
      <c r="G278" s="142" t="s">
        <v>142</v>
      </c>
      <c r="H278" s="143">
        <v>6</v>
      </c>
      <c r="I278" s="144"/>
      <c r="J278" s="145">
        <f>ROUND(I278*H278,2)</f>
        <v>0</v>
      </c>
      <c r="K278" s="146"/>
      <c r="L278" s="31"/>
      <c r="M278" s="147" t="s">
        <v>1</v>
      </c>
      <c r="N278" s="148" t="s">
        <v>41</v>
      </c>
      <c r="P278" s="149">
        <f>O278*H278</f>
        <v>0</v>
      </c>
      <c r="Q278" s="149">
        <v>2.7999999999999998E-4</v>
      </c>
      <c r="R278" s="149">
        <f>Q278*H278</f>
        <v>1.6799999999999999E-3</v>
      </c>
      <c r="S278" s="149">
        <v>0</v>
      </c>
      <c r="T278" s="150">
        <f>S278*H278</f>
        <v>0</v>
      </c>
      <c r="AR278" s="151" t="s">
        <v>211</v>
      </c>
      <c r="AT278" s="151" t="s">
        <v>131</v>
      </c>
      <c r="AU278" s="151" t="s">
        <v>136</v>
      </c>
      <c r="AY278" s="16" t="s">
        <v>129</v>
      </c>
      <c r="BE278" s="152">
        <f>IF(N278="základná",J278,0)</f>
        <v>0</v>
      </c>
      <c r="BF278" s="152">
        <f>IF(N278="znížená",J278,0)</f>
        <v>0</v>
      </c>
      <c r="BG278" s="152">
        <f>IF(N278="zákl. prenesená",J278,0)</f>
        <v>0</v>
      </c>
      <c r="BH278" s="152">
        <f>IF(N278="zníž. prenesená",J278,0)</f>
        <v>0</v>
      </c>
      <c r="BI278" s="152">
        <f>IF(N278="nulová",J278,0)</f>
        <v>0</v>
      </c>
      <c r="BJ278" s="16" t="s">
        <v>136</v>
      </c>
      <c r="BK278" s="152">
        <f>ROUND(I278*H278,2)</f>
        <v>0</v>
      </c>
      <c r="BL278" s="16" t="s">
        <v>211</v>
      </c>
      <c r="BM278" s="151" t="s">
        <v>708</v>
      </c>
    </row>
    <row r="279" spans="2:65" s="12" customFormat="1" ht="11.25" x14ac:dyDescent="0.2">
      <c r="B279" s="153"/>
      <c r="D279" s="154" t="s">
        <v>138</v>
      </c>
      <c r="E279" s="155" t="s">
        <v>1</v>
      </c>
      <c r="F279" s="156" t="s">
        <v>709</v>
      </c>
      <c r="H279" s="157">
        <v>0</v>
      </c>
      <c r="I279" s="158"/>
      <c r="L279" s="153"/>
      <c r="M279" s="159"/>
      <c r="T279" s="160"/>
      <c r="AT279" s="155" t="s">
        <v>138</v>
      </c>
      <c r="AU279" s="155" t="s">
        <v>136</v>
      </c>
      <c r="AV279" s="12" t="s">
        <v>136</v>
      </c>
      <c r="AW279" s="12" t="s">
        <v>30</v>
      </c>
      <c r="AX279" s="12" t="s">
        <v>75</v>
      </c>
      <c r="AY279" s="155" t="s">
        <v>129</v>
      </c>
    </row>
    <row r="280" spans="2:65" s="12" customFormat="1" ht="11.25" x14ac:dyDescent="0.2">
      <c r="B280" s="153"/>
      <c r="D280" s="154" t="s">
        <v>138</v>
      </c>
      <c r="E280" s="155" t="s">
        <v>1</v>
      </c>
      <c r="F280" s="156" t="s">
        <v>710</v>
      </c>
      <c r="H280" s="157">
        <v>6</v>
      </c>
      <c r="I280" s="158"/>
      <c r="L280" s="153"/>
      <c r="M280" s="159"/>
      <c r="T280" s="160"/>
      <c r="AT280" s="155" t="s">
        <v>138</v>
      </c>
      <c r="AU280" s="155" t="s">
        <v>136</v>
      </c>
      <c r="AV280" s="12" t="s">
        <v>136</v>
      </c>
      <c r="AW280" s="12" t="s">
        <v>30</v>
      </c>
      <c r="AX280" s="12" t="s">
        <v>75</v>
      </c>
      <c r="AY280" s="155" t="s">
        <v>129</v>
      </c>
    </row>
    <row r="281" spans="2:65" s="14" customFormat="1" ht="11.25" x14ac:dyDescent="0.2">
      <c r="B281" s="167"/>
      <c r="D281" s="154" t="s">
        <v>138</v>
      </c>
      <c r="E281" s="168" t="s">
        <v>1</v>
      </c>
      <c r="F281" s="169" t="s">
        <v>151</v>
      </c>
      <c r="H281" s="170">
        <v>6</v>
      </c>
      <c r="I281" s="171"/>
      <c r="L281" s="167"/>
      <c r="M281" s="172"/>
      <c r="T281" s="173"/>
      <c r="AT281" s="168" t="s">
        <v>138</v>
      </c>
      <c r="AU281" s="168" t="s">
        <v>136</v>
      </c>
      <c r="AV281" s="14" t="s">
        <v>135</v>
      </c>
      <c r="AW281" s="14" t="s">
        <v>30</v>
      </c>
      <c r="AX281" s="14" t="s">
        <v>83</v>
      </c>
      <c r="AY281" s="168" t="s">
        <v>129</v>
      </c>
    </row>
    <row r="282" spans="2:65" s="1" customFormat="1" ht="33" customHeight="1" x14ac:dyDescent="0.2">
      <c r="B282" s="138"/>
      <c r="C282" s="139" t="s">
        <v>711</v>
      </c>
      <c r="D282" s="139" t="s">
        <v>131</v>
      </c>
      <c r="E282" s="140" t="s">
        <v>712</v>
      </c>
      <c r="F282" s="141" t="s">
        <v>713</v>
      </c>
      <c r="G282" s="142" t="s">
        <v>134</v>
      </c>
      <c r="H282" s="143">
        <v>23.47</v>
      </c>
      <c r="I282" s="144"/>
      <c r="J282" s="145">
        <f>ROUND(I282*H282,2)</f>
        <v>0</v>
      </c>
      <c r="K282" s="146"/>
      <c r="L282" s="31"/>
      <c r="M282" s="147" t="s">
        <v>1</v>
      </c>
      <c r="N282" s="148" t="s">
        <v>41</v>
      </c>
      <c r="P282" s="149">
        <f>O282*H282</f>
        <v>0</v>
      </c>
      <c r="Q282" s="149">
        <v>0</v>
      </c>
      <c r="R282" s="149">
        <f>Q282*H282</f>
        <v>0</v>
      </c>
      <c r="S282" s="149">
        <v>0</v>
      </c>
      <c r="T282" s="150">
        <f>S282*H282</f>
        <v>0</v>
      </c>
      <c r="AR282" s="151" t="s">
        <v>211</v>
      </c>
      <c r="AT282" s="151" t="s">
        <v>131</v>
      </c>
      <c r="AU282" s="151" t="s">
        <v>136</v>
      </c>
      <c r="AY282" s="16" t="s">
        <v>129</v>
      </c>
      <c r="BE282" s="152">
        <f>IF(N282="základná",J282,0)</f>
        <v>0</v>
      </c>
      <c r="BF282" s="152">
        <f>IF(N282="znížená",J282,0)</f>
        <v>0</v>
      </c>
      <c r="BG282" s="152">
        <f>IF(N282="zákl. prenesená",J282,0)</f>
        <v>0</v>
      </c>
      <c r="BH282" s="152">
        <f>IF(N282="zníž. prenesená",J282,0)</f>
        <v>0</v>
      </c>
      <c r="BI282" s="152">
        <f>IF(N282="nulová",J282,0)</f>
        <v>0</v>
      </c>
      <c r="BJ282" s="16" t="s">
        <v>136</v>
      </c>
      <c r="BK282" s="152">
        <f>ROUND(I282*H282,2)</f>
        <v>0</v>
      </c>
      <c r="BL282" s="16" t="s">
        <v>211</v>
      </c>
      <c r="BM282" s="151" t="s">
        <v>714</v>
      </c>
    </row>
    <row r="283" spans="2:65" s="12" customFormat="1" ht="11.25" x14ac:dyDescent="0.2">
      <c r="B283" s="153"/>
      <c r="D283" s="154" t="s">
        <v>138</v>
      </c>
      <c r="E283" s="155" t="s">
        <v>1</v>
      </c>
      <c r="F283" s="156" t="s">
        <v>508</v>
      </c>
      <c r="H283" s="157">
        <v>23.47</v>
      </c>
      <c r="I283" s="158"/>
      <c r="L283" s="153"/>
      <c r="M283" s="159"/>
      <c r="T283" s="160"/>
      <c r="AT283" s="155" t="s">
        <v>138</v>
      </c>
      <c r="AU283" s="155" t="s">
        <v>136</v>
      </c>
      <c r="AV283" s="12" t="s">
        <v>136</v>
      </c>
      <c r="AW283" s="12" t="s">
        <v>30</v>
      </c>
      <c r="AX283" s="12" t="s">
        <v>83</v>
      </c>
      <c r="AY283" s="155" t="s">
        <v>129</v>
      </c>
    </row>
    <row r="284" spans="2:65" s="1" customFormat="1" ht="24.2" customHeight="1" x14ac:dyDescent="0.2">
      <c r="B284" s="138"/>
      <c r="C284" s="177" t="s">
        <v>715</v>
      </c>
      <c r="D284" s="177" t="s">
        <v>500</v>
      </c>
      <c r="E284" s="178" t="s">
        <v>716</v>
      </c>
      <c r="F284" s="179" t="s">
        <v>717</v>
      </c>
      <c r="G284" s="180" t="s">
        <v>600</v>
      </c>
      <c r="H284" s="181">
        <v>31.684999999999999</v>
      </c>
      <c r="I284" s="182"/>
      <c r="J284" s="183">
        <f>ROUND(I284*H284,2)</f>
        <v>0</v>
      </c>
      <c r="K284" s="184"/>
      <c r="L284" s="185"/>
      <c r="M284" s="186" t="s">
        <v>1</v>
      </c>
      <c r="N284" s="187" t="s">
        <v>41</v>
      </c>
      <c r="P284" s="149">
        <f>O284*H284</f>
        <v>0</v>
      </c>
      <c r="Q284" s="149">
        <v>1E-3</v>
      </c>
      <c r="R284" s="149">
        <f>Q284*H284</f>
        <v>3.1684999999999998E-2</v>
      </c>
      <c r="S284" s="149">
        <v>0</v>
      </c>
      <c r="T284" s="150">
        <f>S284*H284</f>
        <v>0</v>
      </c>
      <c r="AR284" s="151" t="s">
        <v>293</v>
      </c>
      <c r="AT284" s="151" t="s">
        <v>500</v>
      </c>
      <c r="AU284" s="151" t="s">
        <v>136</v>
      </c>
      <c r="AY284" s="16" t="s">
        <v>129</v>
      </c>
      <c r="BE284" s="152">
        <f>IF(N284="základná",J284,0)</f>
        <v>0</v>
      </c>
      <c r="BF284" s="152">
        <f>IF(N284="znížená",J284,0)</f>
        <v>0</v>
      </c>
      <c r="BG284" s="152">
        <f>IF(N284="zákl. prenesená",J284,0)</f>
        <v>0</v>
      </c>
      <c r="BH284" s="152">
        <f>IF(N284="zníž. prenesená",J284,0)</f>
        <v>0</v>
      </c>
      <c r="BI284" s="152">
        <f>IF(N284="nulová",J284,0)</f>
        <v>0</v>
      </c>
      <c r="BJ284" s="16" t="s">
        <v>136</v>
      </c>
      <c r="BK284" s="152">
        <f>ROUND(I284*H284,2)</f>
        <v>0</v>
      </c>
      <c r="BL284" s="16" t="s">
        <v>211</v>
      </c>
      <c r="BM284" s="151" t="s">
        <v>718</v>
      </c>
    </row>
    <row r="285" spans="2:65" s="12" customFormat="1" ht="11.25" x14ac:dyDescent="0.2">
      <c r="B285" s="153"/>
      <c r="D285" s="154" t="s">
        <v>138</v>
      </c>
      <c r="F285" s="156" t="s">
        <v>719</v>
      </c>
      <c r="H285" s="157">
        <v>31.684999999999999</v>
      </c>
      <c r="I285" s="158"/>
      <c r="L285" s="153"/>
      <c r="M285" s="159"/>
      <c r="T285" s="160"/>
      <c r="AT285" s="155" t="s">
        <v>138</v>
      </c>
      <c r="AU285" s="155" t="s">
        <v>136</v>
      </c>
      <c r="AV285" s="12" t="s">
        <v>136</v>
      </c>
      <c r="AW285" s="12" t="s">
        <v>3</v>
      </c>
      <c r="AX285" s="12" t="s">
        <v>83</v>
      </c>
      <c r="AY285" s="155" t="s">
        <v>129</v>
      </c>
    </row>
    <row r="286" spans="2:65" s="1" customFormat="1" ht="24.2" customHeight="1" x14ac:dyDescent="0.2">
      <c r="B286" s="138"/>
      <c r="C286" s="177" t="s">
        <v>720</v>
      </c>
      <c r="D286" s="177" t="s">
        <v>500</v>
      </c>
      <c r="E286" s="178" t="s">
        <v>721</v>
      </c>
      <c r="F286" s="179" t="s">
        <v>722</v>
      </c>
      <c r="G286" s="180" t="s">
        <v>142</v>
      </c>
      <c r="H286" s="181">
        <v>47.35</v>
      </c>
      <c r="I286" s="182"/>
      <c r="J286" s="183">
        <f>ROUND(I286*H286,2)</f>
        <v>0</v>
      </c>
      <c r="K286" s="184"/>
      <c r="L286" s="185"/>
      <c r="M286" s="186" t="s">
        <v>1</v>
      </c>
      <c r="N286" s="187" t="s">
        <v>41</v>
      </c>
      <c r="P286" s="149">
        <f>O286*H286</f>
        <v>0</v>
      </c>
      <c r="Q286" s="149">
        <v>5.0000000000000002E-5</v>
      </c>
      <c r="R286" s="149">
        <f>Q286*H286</f>
        <v>2.3675000000000002E-3</v>
      </c>
      <c r="S286" s="149">
        <v>0</v>
      </c>
      <c r="T286" s="150">
        <f>S286*H286</f>
        <v>0</v>
      </c>
      <c r="AR286" s="151" t="s">
        <v>293</v>
      </c>
      <c r="AT286" s="151" t="s">
        <v>500</v>
      </c>
      <c r="AU286" s="151" t="s">
        <v>136</v>
      </c>
      <c r="AY286" s="16" t="s">
        <v>129</v>
      </c>
      <c r="BE286" s="152">
        <f>IF(N286="základná",J286,0)</f>
        <v>0</v>
      </c>
      <c r="BF286" s="152">
        <f>IF(N286="znížená",J286,0)</f>
        <v>0</v>
      </c>
      <c r="BG286" s="152">
        <f>IF(N286="zákl. prenesená",J286,0)</f>
        <v>0</v>
      </c>
      <c r="BH286" s="152">
        <f>IF(N286="zníž. prenesená",J286,0)</f>
        <v>0</v>
      </c>
      <c r="BI286" s="152">
        <f>IF(N286="nulová",J286,0)</f>
        <v>0</v>
      </c>
      <c r="BJ286" s="16" t="s">
        <v>136</v>
      </c>
      <c r="BK286" s="152">
        <f>ROUND(I286*H286,2)</f>
        <v>0</v>
      </c>
      <c r="BL286" s="16" t="s">
        <v>211</v>
      </c>
      <c r="BM286" s="151" t="s">
        <v>723</v>
      </c>
    </row>
    <row r="287" spans="2:65" s="12" customFormat="1" ht="22.5" x14ac:dyDescent="0.2">
      <c r="B287" s="153"/>
      <c r="D287" s="154" t="s">
        <v>138</v>
      </c>
      <c r="E287" s="155" t="s">
        <v>1</v>
      </c>
      <c r="F287" s="156" t="s">
        <v>724</v>
      </c>
      <c r="H287" s="157">
        <v>47.35</v>
      </c>
      <c r="I287" s="158"/>
      <c r="L287" s="153"/>
      <c r="M287" s="159"/>
      <c r="T287" s="160"/>
      <c r="AT287" s="155" t="s">
        <v>138</v>
      </c>
      <c r="AU287" s="155" t="s">
        <v>136</v>
      </c>
      <c r="AV287" s="12" t="s">
        <v>136</v>
      </c>
      <c r="AW287" s="12" t="s">
        <v>30</v>
      </c>
      <c r="AX287" s="12" t="s">
        <v>83</v>
      </c>
      <c r="AY287" s="155" t="s">
        <v>129</v>
      </c>
    </row>
    <row r="288" spans="2:65" s="1" customFormat="1" ht="24.2" customHeight="1" x14ac:dyDescent="0.2">
      <c r="B288" s="138"/>
      <c r="C288" s="139" t="s">
        <v>725</v>
      </c>
      <c r="D288" s="139" t="s">
        <v>131</v>
      </c>
      <c r="E288" s="140" t="s">
        <v>726</v>
      </c>
      <c r="F288" s="141" t="s">
        <v>727</v>
      </c>
      <c r="G288" s="142" t="s">
        <v>134</v>
      </c>
      <c r="H288" s="143">
        <v>53.304000000000002</v>
      </c>
      <c r="I288" s="144"/>
      <c r="J288" s="145">
        <f>ROUND(I288*H288,2)</f>
        <v>0</v>
      </c>
      <c r="K288" s="146"/>
      <c r="L288" s="31"/>
      <c r="M288" s="147" t="s">
        <v>1</v>
      </c>
      <c r="N288" s="148" t="s">
        <v>41</v>
      </c>
      <c r="P288" s="149">
        <f>O288*H288</f>
        <v>0</v>
      </c>
      <c r="Q288" s="149">
        <v>0</v>
      </c>
      <c r="R288" s="149">
        <f>Q288*H288</f>
        <v>0</v>
      </c>
      <c r="S288" s="149">
        <v>0</v>
      </c>
      <c r="T288" s="150">
        <f>S288*H288</f>
        <v>0</v>
      </c>
      <c r="AR288" s="151" t="s">
        <v>211</v>
      </c>
      <c r="AT288" s="151" t="s">
        <v>131</v>
      </c>
      <c r="AU288" s="151" t="s">
        <v>136</v>
      </c>
      <c r="AY288" s="16" t="s">
        <v>129</v>
      </c>
      <c r="BE288" s="152">
        <f>IF(N288="základná",J288,0)</f>
        <v>0</v>
      </c>
      <c r="BF288" s="152">
        <f>IF(N288="znížená",J288,0)</f>
        <v>0</v>
      </c>
      <c r="BG288" s="152">
        <f>IF(N288="zákl. prenesená",J288,0)</f>
        <v>0</v>
      </c>
      <c r="BH288" s="152">
        <f>IF(N288="zníž. prenesená",J288,0)</f>
        <v>0</v>
      </c>
      <c r="BI288" s="152">
        <f>IF(N288="nulová",J288,0)</f>
        <v>0</v>
      </c>
      <c r="BJ288" s="16" t="s">
        <v>136</v>
      </c>
      <c r="BK288" s="152">
        <f>ROUND(I288*H288,2)</f>
        <v>0</v>
      </c>
      <c r="BL288" s="16" t="s">
        <v>211</v>
      </c>
      <c r="BM288" s="151" t="s">
        <v>728</v>
      </c>
    </row>
    <row r="289" spans="2:65" s="12" customFormat="1" ht="33.75" x14ac:dyDescent="0.2">
      <c r="B289" s="153"/>
      <c r="D289" s="154" t="s">
        <v>138</v>
      </c>
      <c r="E289" s="155" t="s">
        <v>1</v>
      </c>
      <c r="F289" s="156" t="s">
        <v>729</v>
      </c>
      <c r="H289" s="157">
        <v>53.304000000000002</v>
      </c>
      <c r="I289" s="158"/>
      <c r="L289" s="153"/>
      <c r="M289" s="159"/>
      <c r="T289" s="160"/>
      <c r="AT289" s="155" t="s">
        <v>138</v>
      </c>
      <c r="AU289" s="155" t="s">
        <v>136</v>
      </c>
      <c r="AV289" s="12" t="s">
        <v>136</v>
      </c>
      <c r="AW289" s="12" t="s">
        <v>30</v>
      </c>
      <c r="AX289" s="12" t="s">
        <v>83</v>
      </c>
      <c r="AY289" s="155" t="s">
        <v>129</v>
      </c>
    </row>
    <row r="290" spans="2:65" s="1" customFormat="1" ht="24.2" customHeight="1" x14ac:dyDescent="0.2">
      <c r="B290" s="138"/>
      <c r="C290" s="177" t="s">
        <v>730</v>
      </c>
      <c r="D290" s="177" t="s">
        <v>500</v>
      </c>
      <c r="E290" s="178" t="s">
        <v>716</v>
      </c>
      <c r="F290" s="179" t="s">
        <v>717</v>
      </c>
      <c r="G290" s="180" t="s">
        <v>600</v>
      </c>
      <c r="H290" s="181">
        <v>71.959999999999994</v>
      </c>
      <c r="I290" s="182"/>
      <c r="J290" s="183">
        <f>ROUND(I290*H290,2)</f>
        <v>0</v>
      </c>
      <c r="K290" s="184"/>
      <c r="L290" s="185"/>
      <c r="M290" s="186" t="s">
        <v>1</v>
      </c>
      <c r="N290" s="187" t="s">
        <v>41</v>
      </c>
      <c r="P290" s="149">
        <f>O290*H290</f>
        <v>0</v>
      </c>
      <c r="Q290" s="149">
        <v>1E-3</v>
      </c>
      <c r="R290" s="149">
        <f>Q290*H290</f>
        <v>7.1959999999999996E-2</v>
      </c>
      <c r="S290" s="149">
        <v>0</v>
      </c>
      <c r="T290" s="150">
        <f>S290*H290</f>
        <v>0</v>
      </c>
      <c r="AR290" s="151" t="s">
        <v>293</v>
      </c>
      <c r="AT290" s="151" t="s">
        <v>500</v>
      </c>
      <c r="AU290" s="151" t="s">
        <v>136</v>
      </c>
      <c r="AY290" s="16" t="s">
        <v>129</v>
      </c>
      <c r="BE290" s="152">
        <f>IF(N290="základná",J290,0)</f>
        <v>0</v>
      </c>
      <c r="BF290" s="152">
        <f>IF(N290="znížená",J290,0)</f>
        <v>0</v>
      </c>
      <c r="BG290" s="152">
        <f>IF(N290="zákl. prenesená",J290,0)</f>
        <v>0</v>
      </c>
      <c r="BH290" s="152">
        <f>IF(N290="zníž. prenesená",J290,0)</f>
        <v>0</v>
      </c>
      <c r="BI290" s="152">
        <f>IF(N290="nulová",J290,0)</f>
        <v>0</v>
      </c>
      <c r="BJ290" s="16" t="s">
        <v>136</v>
      </c>
      <c r="BK290" s="152">
        <f>ROUND(I290*H290,2)</f>
        <v>0</v>
      </c>
      <c r="BL290" s="16" t="s">
        <v>211</v>
      </c>
      <c r="BM290" s="151" t="s">
        <v>731</v>
      </c>
    </row>
    <row r="291" spans="2:65" s="12" customFormat="1" ht="11.25" x14ac:dyDescent="0.2">
      <c r="B291" s="153"/>
      <c r="D291" s="154" t="s">
        <v>138</v>
      </c>
      <c r="F291" s="156" t="s">
        <v>732</v>
      </c>
      <c r="H291" s="157">
        <v>71.959999999999994</v>
      </c>
      <c r="I291" s="158"/>
      <c r="L291" s="153"/>
      <c r="M291" s="159"/>
      <c r="T291" s="160"/>
      <c r="AT291" s="155" t="s">
        <v>138</v>
      </c>
      <c r="AU291" s="155" t="s">
        <v>136</v>
      </c>
      <c r="AV291" s="12" t="s">
        <v>136</v>
      </c>
      <c r="AW291" s="12" t="s">
        <v>3</v>
      </c>
      <c r="AX291" s="12" t="s">
        <v>83</v>
      </c>
      <c r="AY291" s="155" t="s">
        <v>129</v>
      </c>
    </row>
    <row r="292" spans="2:65" s="1" customFormat="1" ht="37.9" customHeight="1" x14ac:dyDescent="0.2">
      <c r="B292" s="138"/>
      <c r="C292" s="139" t="s">
        <v>733</v>
      </c>
      <c r="D292" s="139" t="s">
        <v>131</v>
      </c>
      <c r="E292" s="140" t="s">
        <v>734</v>
      </c>
      <c r="F292" s="141" t="s">
        <v>735</v>
      </c>
      <c r="G292" s="142" t="s">
        <v>134</v>
      </c>
      <c r="H292" s="143">
        <v>32.49</v>
      </c>
      <c r="I292" s="144"/>
      <c r="J292" s="145">
        <f>ROUND(I292*H292,2)</f>
        <v>0</v>
      </c>
      <c r="K292" s="146"/>
      <c r="L292" s="31"/>
      <c r="M292" s="147" t="s">
        <v>1</v>
      </c>
      <c r="N292" s="148" t="s">
        <v>41</v>
      </c>
      <c r="P292" s="149">
        <f>O292*H292</f>
        <v>0</v>
      </c>
      <c r="Q292" s="149">
        <v>0</v>
      </c>
      <c r="R292" s="149">
        <f>Q292*H292</f>
        <v>0</v>
      </c>
      <c r="S292" s="149">
        <v>0</v>
      </c>
      <c r="T292" s="150">
        <f>S292*H292</f>
        <v>0</v>
      </c>
      <c r="AR292" s="151" t="s">
        <v>211</v>
      </c>
      <c r="AT292" s="151" t="s">
        <v>131</v>
      </c>
      <c r="AU292" s="151" t="s">
        <v>136</v>
      </c>
      <c r="AY292" s="16" t="s">
        <v>129</v>
      </c>
      <c r="BE292" s="152">
        <f>IF(N292="základná",J292,0)</f>
        <v>0</v>
      </c>
      <c r="BF292" s="152">
        <f>IF(N292="znížená",J292,0)</f>
        <v>0</v>
      </c>
      <c r="BG292" s="152">
        <f>IF(N292="zákl. prenesená",J292,0)</f>
        <v>0</v>
      </c>
      <c r="BH292" s="152">
        <f>IF(N292="zníž. prenesená",J292,0)</f>
        <v>0</v>
      </c>
      <c r="BI292" s="152">
        <f>IF(N292="nulová",J292,0)</f>
        <v>0</v>
      </c>
      <c r="BJ292" s="16" t="s">
        <v>136</v>
      </c>
      <c r="BK292" s="152">
        <f>ROUND(I292*H292,2)</f>
        <v>0</v>
      </c>
      <c r="BL292" s="16" t="s">
        <v>211</v>
      </c>
      <c r="BM292" s="151" t="s">
        <v>736</v>
      </c>
    </row>
    <row r="293" spans="2:65" s="12" customFormat="1" ht="11.25" x14ac:dyDescent="0.2">
      <c r="B293" s="153"/>
      <c r="D293" s="154" t="s">
        <v>138</v>
      </c>
      <c r="E293" s="155" t="s">
        <v>1</v>
      </c>
      <c r="F293" s="156" t="s">
        <v>508</v>
      </c>
      <c r="H293" s="157">
        <v>23.47</v>
      </c>
      <c r="I293" s="158"/>
      <c r="L293" s="153"/>
      <c r="M293" s="159"/>
      <c r="T293" s="160"/>
      <c r="AT293" s="155" t="s">
        <v>138</v>
      </c>
      <c r="AU293" s="155" t="s">
        <v>136</v>
      </c>
      <c r="AV293" s="12" t="s">
        <v>136</v>
      </c>
      <c r="AW293" s="12" t="s">
        <v>30</v>
      </c>
      <c r="AX293" s="12" t="s">
        <v>75</v>
      </c>
      <c r="AY293" s="155" t="s">
        <v>129</v>
      </c>
    </row>
    <row r="294" spans="2:65" s="12" customFormat="1" ht="22.5" x14ac:dyDescent="0.2">
      <c r="B294" s="153"/>
      <c r="D294" s="154" t="s">
        <v>138</v>
      </c>
      <c r="E294" s="155" t="s">
        <v>1</v>
      </c>
      <c r="F294" s="156" t="s">
        <v>701</v>
      </c>
      <c r="H294" s="157">
        <v>9.02</v>
      </c>
      <c r="I294" s="158"/>
      <c r="L294" s="153"/>
      <c r="M294" s="159"/>
      <c r="T294" s="160"/>
      <c r="AT294" s="155" t="s">
        <v>138</v>
      </c>
      <c r="AU294" s="155" t="s">
        <v>136</v>
      </c>
      <c r="AV294" s="12" t="s">
        <v>136</v>
      </c>
      <c r="AW294" s="12" t="s">
        <v>30</v>
      </c>
      <c r="AX294" s="12" t="s">
        <v>75</v>
      </c>
      <c r="AY294" s="155" t="s">
        <v>129</v>
      </c>
    </row>
    <row r="295" spans="2:65" s="14" customFormat="1" ht="11.25" x14ac:dyDescent="0.2">
      <c r="B295" s="167"/>
      <c r="D295" s="154" t="s">
        <v>138</v>
      </c>
      <c r="E295" s="168" t="s">
        <v>1</v>
      </c>
      <c r="F295" s="169" t="s">
        <v>151</v>
      </c>
      <c r="H295" s="170">
        <v>32.489999999999995</v>
      </c>
      <c r="I295" s="171"/>
      <c r="L295" s="167"/>
      <c r="M295" s="172"/>
      <c r="T295" s="173"/>
      <c r="AT295" s="168" t="s">
        <v>138</v>
      </c>
      <c r="AU295" s="168" t="s">
        <v>136</v>
      </c>
      <c r="AV295" s="14" t="s">
        <v>135</v>
      </c>
      <c r="AW295" s="14" t="s">
        <v>30</v>
      </c>
      <c r="AX295" s="14" t="s">
        <v>83</v>
      </c>
      <c r="AY295" s="168" t="s">
        <v>129</v>
      </c>
    </row>
    <row r="296" spans="2:65" s="1" customFormat="1" ht="16.5" customHeight="1" x14ac:dyDescent="0.2">
      <c r="B296" s="138"/>
      <c r="C296" s="177" t="s">
        <v>737</v>
      </c>
      <c r="D296" s="177" t="s">
        <v>500</v>
      </c>
      <c r="E296" s="178" t="s">
        <v>738</v>
      </c>
      <c r="F296" s="179" t="s">
        <v>739</v>
      </c>
      <c r="G296" s="180" t="s">
        <v>134</v>
      </c>
      <c r="H296" s="181">
        <v>37.363999999999997</v>
      </c>
      <c r="I296" s="182"/>
      <c r="J296" s="183">
        <f>ROUND(I296*H296,2)</f>
        <v>0</v>
      </c>
      <c r="K296" s="184"/>
      <c r="L296" s="185"/>
      <c r="M296" s="186" t="s">
        <v>1</v>
      </c>
      <c r="N296" s="187" t="s">
        <v>41</v>
      </c>
      <c r="P296" s="149">
        <f>O296*H296</f>
        <v>0</v>
      </c>
      <c r="Q296" s="149">
        <v>2.0000000000000001E-4</v>
      </c>
      <c r="R296" s="149">
        <f>Q296*H296</f>
        <v>7.4727999999999999E-3</v>
      </c>
      <c r="S296" s="149">
        <v>0</v>
      </c>
      <c r="T296" s="150">
        <f>S296*H296</f>
        <v>0</v>
      </c>
      <c r="AR296" s="151" t="s">
        <v>293</v>
      </c>
      <c r="AT296" s="151" t="s">
        <v>500</v>
      </c>
      <c r="AU296" s="151" t="s">
        <v>136</v>
      </c>
      <c r="AY296" s="16" t="s">
        <v>129</v>
      </c>
      <c r="BE296" s="152">
        <f>IF(N296="základná",J296,0)</f>
        <v>0</v>
      </c>
      <c r="BF296" s="152">
        <f>IF(N296="znížená",J296,0)</f>
        <v>0</v>
      </c>
      <c r="BG296" s="152">
        <f>IF(N296="zákl. prenesená",J296,0)</f>
        <v>0</v>
      </c>
      <c r="BH296" s="152">
        <f>IF(N296="zníž. prenesená",J296,0)</f>
        <v>0</v>
      </c>
      <c r="BI296" s="152">
        <f>IF(N296="nulová",J296,0)</f>
        <v>0</v>
      </c>
      <c r="BJ296" s="16" t="s">
        <v>136</v>
      </c>
      <c r="BK296" s="152">
        <f>ROUND(I296*H296,2)</f>
        <v>0</v>
      </c>
      <c r="BL296" s="16" t="s">
        <v>211</v>
      </c>
      <c r="BM296" s="151" t="s">
        <v>740</v>
      </c>
    </row>
    <row r="297" spans="2:65" s="12" customFormat="1" ht="11.25" x14ac:dyDescent="0.2">
      <c r="B297" s="153"/>
      <c r="D297" s="154" t="s">
        <v>138</v>
      </c>
      <c r="F297" s="156" t="s">
        <v>741</v>
      </c>
      <c r="H297" s="157">
        <v>37.363999999999997</v>
      </c>
      <c r="I297" s="158"/>
      <c r="L297" s="153"/>
      <c r="M297" s="159"/>
      <c r="T297" s="160"/>
      <c r="AT297" s="155" t="s">
        <v>138</v>
      </c>
      <c r="AU297" s="155" t="s">
        <v>136</v>
      </c>
      <c r="AV297" s="12" t="s">
        <v>136</v>
      </c>
      <c r="AW297" s="12" t="s">
        <v>3</v>
      </c>
      <c r="AX297" s="12" t="s">
        <v>83</v>
      </c>
      <c r="AY297" s="155" t="s">
        <v>129</v>
      </c>
    </row>
    <row r="298" spans="2:65" s="1" customFormat="1" ht="37.9" customHeight="1" x14ac:dyDescent="0.2">
      <c r="B298" s="138"/>
      <c r="C298" s="139" t="s">
        <v>742</v>
      </c>
      <c r="D298" s="139" t="s">
        <v>131</v>
      </c>
      <c r="E298" s="140" t="s">
        <v>743</v>
      </c>
      <c r="F298" s="141" t="s">
        <v>744</v>
      </c>
      <c r="G298" s="142" t="s">
        <v>134</v>
      </c>
      <c r="H298" s="143">
        <v>32.49</v>
      </c>
      <c r="I298" s="144"/>
      <c r="J298" s="145">
        <f>ROUND(I298*H298,2)</f>
        <v>0</v>
      </c>
      <c r="K298" s="146"/>
      <c r="L298" s="31"/>
      <c r="M298" s="147" t="s">
        <v>1</v>
      </c>
      <c r="N298" s="148" t="s">
        <v>41</v>
      </c>
      <c r="P298" s="149">
        <f>O298*H298</f>
        <v>0</v>
      </c>
      <c r="Q298" s="149">
        <v>0</v>
      </c>
      <c r="R298" s="149">
        <f>Q298*H298</f>
        <v>0</v>
      </c>
      <c r="S298" s="149">
        <v>0</v>
      </c>
      <c r="T298" s="150">
        <f>S298*H298</f>
        <v>0</v>
      </c>
      <c r="AR298" s="151" t="s">
        <v>211</v>
      </c>
      <c r="AT298" s="151" t="s">
        <v>131</v>
      </c>
      <c r="AU298" s="151" t="s">
        <v>136</v>
      </c>
      <c r="AY298" s="16" t="s">
        <v>129</v>
      </c>
      <c r="BE298" s="152">
        <f>IF(N298="základná",J298,0)</f>
        <v>0</v>
      </c>
      <c r="BF298" s="152">
        <f>IF(N298="znížená",J298,0)</f>
        <v>0</v>
      </c>
      <c r="BG298" s="152">
        <f>IF(N298="zákl. prenesená",J298,0)</f>
        <v>0</v>
      </c>
      <c r="BH298" s="152">
        <f>IF(N298="zníž. prenesená",J298,0)</f>
        <v>0</v>
      </c>
      <c r="BI298" s="152">
        <f>IF(N298="nulová",J298,0)</f>
        <v>0</v>
      </c>
      <c r="BJ298" s="16" t="s">
        <v>136</v>
      </c>
      <c r="BK298" s="152">
        <f>ROUND(I298*H298,2)</f>
        <v>0</v>
      </c>
      <c r="BL298" s="16" t="s">
        <v>211</v>
      </c>
      <c r="BM298" s="151" t="s">
        <v>745</v>
      </c>
    </row>
    <row r="299" spans="2:65" s="12" customFormat="1" ht="11.25" x14ac:dyDescent="0.2">
      <c r="B299" s="153"/>
      <c r="D299" s="154" t="s">
        <v>138</v>
      </c>
      <c r="E299" s="155" t="s">
        <v>1</v>
      </c>
      <c r="F299" s="156" t="s">
        <v>508</v>
      </c>
      <c r="H299" s="157">
        <v>23.47</v>
      </c>
      <c r="I299" s="158"/>
      <c r="L299" s="153"/>
      <c r="M299" s="159"/>
      <c r="T299" s="160"/>
      <c r="AT299" s="155" t="s">
        <v>138</v>
      </c>
      <c r="AU299" s="155" t="s">
        <v>136</v>
      </c>
      <c r="AV299" s="12" t="s">
        <v>136</v>
      </c>
      <c r="AW299" s="12" t="s">
        <v>30</v>
      </c>
      <c r="AX299" s="12" t="s">
        <v>75</v>
      </c>
      <c r="AY299" s="155" t="s">
        <v>129</v>
      </c>
    </row>
    <row r="300" spans="2:65" s="12" customFormat="1" ht="22.5" x14ac:dyDescent="0.2">
      <c r="B300" s="153"/>
      <c r="D300" s="154" t="s">
        <v>138</v>
      </c>
      <c r="E300" s="155" t="s">
        <v>1</v>
      </c>
      <c r="F300" s="156" t="s">
        <v>701</v>
      </c>
      <c r="H300" s="157">
        <v>9.02</v>
      </c>
      <c r="I300" s="158"/>
      <c r="L300" s="153"/>
      <c r="M300" s="159"/>
      <c r="T300" s="160"/>
      <c r="AT300" s="155" t="s">
        <v>138</v>
      </c>
      <c r="AU300" s="155" t="s">
        <v>136</v>
      </c>
      <c r="AV300" s="12" t="s">
        <v>136</v>
      </c>
      <c r="AW300" s="12" t="s">
        <v>30</v>
      </c>
      <c r="AX300" s="12" t="s">
        <v>75</v>
      </c>
      <c r="AY300" s="155" t="s">
        <v>129</v>
      </c>
    </row>
    <row r="301" spans="2:65" s="14" customFormat="1" ht="11.25" x14ac:dyDescent="0.2">
      <c r="B301" s="167"/>
      <c r="D301" s="154" t="s">
        <v>138</v>
      </c>
      <c r="E301" s="168" t="s">
        <v>1</v>
      </c>
      <c r="F301" s="169" t="s">
        <v>151</v>
      </c>
      <c r="H301" s="170">
        <v>32.489999999999995</v>
      </c>
      <c r="I301" s="171"/>
      <c r="L301" s="167"/>
      <c r="M301" s="172"/>
      <c r="T301" s="173"/>
      <c r="AT301" s="168" t="s">
        <v>138</v>
      </c>
      <c r="AU301" s="168" t="s">
        <v>136</v>
      </c>
      <c r="AV301" s="14" t="s">
        <v>135</v>
      </c>
      <c r="AW301" s="14" t="s">
        <v>30</v>
      </c>
      <c r="AX301" s="14" t="s">
        <v>83</v>
      </c>
      <c r="AY301" s="168" t="s">
        <v>129</v>
      </c>
    </row>
    <row r="302" spans="2:65" s="1" customFormat="1" ht="16.5" customHeight="1" x14ac:dyDescent="0.2">
      <c r="B302" s="138"/>
      <c r="C302" s="177" t="s">
        <v>746</v>
      </c>
      <c r="D302" s="177" t="s">
        <v>500</v>
      </c>
      <c r="E302" s="178" t="s">
        <v>738</v>
      </c>
      <c r="F302" s="179" t="s">
        <v>739</v>
      </c>
      <c r="G302" s="180" t="s">
        <v>134</v>
      </c>
      <c r="H302" s="181">
        <v>37.363999999999997</v>
      </c>
      <c r="I302" s="182"/>
      <c r="J302" s="183">
        <f>ROUND(I302*H302,2)</f>
        <v>0</v>
      </c>
      <c r="K302" s="184"/>
      <c r="L302" s="185"/>
      <c r="M302" s="186" t="s">
        <v>1</v>
      </c>
      <c r="N302" s="187" t="s">
        <v>41</v>
      </c>
      <c r="P302" s="149">
        <f>O302*H302</f>
        <v>0</v>
      </c>
      <c r="Q302" s="149">
        <v>2.0000000000000001E-4</v>
      </c>
      <c r="R302" s="149">
        <f>Q302*H302</f>
        <v>7.4727999999999999E-3</v>
      </c>
      <c r="S302" s="149">
        <v>0</v>
      </c>
      <c r="T302" s="150">
        <f>S302*H302</f>
        <v>0</v>
      </c>
      <c r="AR302" s="151" t="s">
        <v>293</v>
      </c>
      <c r="AT302" s="151" t="s">
        <v>500</v>
      </c>
      <c r="AU302" s="151" t="s">
        <v>136</v>
      </c>
      <c r="AY302" s="16" t="s">
        <v>129</v>
      </c>
      <c r="BE302" s="152">
        <f>IF(N302="základná",J302,0)</f>
        <v>0</v>
      </c>
      <c r="BF302" s="152">
        <f>IF(N302="znížená",J302,0)</f>
        <v>0</v>
      </c>
      <c r="BG302" s="152">
        <f>IF(N302="zákl. prenesená",J302,0)</f>
        <v>0</v>
      </c>
      <c r="BH302" s="152">
        <f>IF(N302="zníž. prenesená",J302,0)</f>
        <v>0</v>
      </c>
      <c r="BI302" s="152">
        <f>IF(N302="nulová",J302,0)</f>
        <v>0</v>
      </c>
      <c r="BJ302" s="16" t="s">
        <v>136</v>
      </c>
      <c r="BK302" s="152">
        <f>ROUND(I302*H302,2)</f>
        <v>0</v>
      </c>
      <c r="BL302" s="16" t="s">
        <v>211</v>
      </c>
      <c r="BM302" s="151" t="s">
        <v>747</v>
      </c>
    </row>
    <row r="303" spans="2:65" s="12" customFormat="1" ht="11.25" x14ac:dyDescent="0.2">
      <c r="B303" s="153"/>
      <c r="D303" s="154" t="s">
        <v>138</v>
      </c>
      <c r="F303" s="156" t="s">
        <v>741</v>
      </c>
      <c r="H303" s="157">
        <v>37.363999999999997</v>
      </c>
      <c r="I303" s="158"/>
      <c r="L303" s="153"/>
      <c r="M303" s="159"/>
      <c r="T303" s="160"/>
      <c r="AT303" s="155" t="s">
        <v>138</v>
      </c>
      <c r="AU303" s="155" t="s">
        <v>136</v>
      </c>
      <c r="AV303" s="12" t="s">
        <v>136</v>
      </c>
      <c r="AW303" s="12" t="s">
        <v>3</v>
      </c>
      <c r="AX303" s="12" t="s">
        <v>83</v>
      </c>
      <c r="AY303" s="155" t="s">
        <v>129</v>
      </c>
    </row>
    <row r="304" spans="2:65" s="1" customFormat="1" ht="37.9" customHeight="1" x14ac:dyDescent="0.2">
      <c r="B304" s="138"/>
      <c r="C304" s="139" t="s">
        <v>748</v>
      </c>
      <c r="D304" s="139" t="s">
        <v>131</v>
      </c>
      <c r="E304" s="140" t="s">
        <v>749</v>
      </c>
      <c r="F304" s="141" t="s">
        <v>750</v>
      </c>
      <c r="G304" s="142" t="s">
        <v>134</v>
      </c>
      <c r="H304" s="143">
        <v>3.6</v>
      </c>
      <c r="I304" s="144"/>
      <c r="J304" s="145">
        <f>ROUND(I304*H304,2)</f>
        <v>0</v>
      </c>
      <c r="K304" s="146"/>
      <c r="L304" s="31"/>
      <c r="M304" s="147" t="s">
        <v>1</v>
      </c>
      <c r="N304" s="148" t="s">
        <v>41</v>
      </c>
      <c r="P304" s="149">
        <f>O304*H304</f>
        <v>0</v>
      </c>
      <c r="Q304" s="149">
        <v>0</v>
      </c>
      <c r="R304" s="149">
        <f>Q304*H304</f>
        <v>0</v>
      </c>
      <c r="S304" s="149">
        <v>0</v>
      </c>
      <c r="T304" s="150">
        <f>S304*H304</f>
        <v>0</v>
      </c>
      <c r="AR304" s="151" t="s">
        <v>211</v>
      </c>
      <c r="AT304" s="151" t="s">
        <v>131</v>
      </c>
      <c r="AU304" s="151" t="s">
        <v>136</v>
      </c>
      <c r="AY304" s="16" t="s">
        <v>129</v>
      </c>
      <c r="BE304" s="152">
        <f>IF(N304="základná",J304,0)</f>
        <v>0</v>
      </c>
      <c r="BF304" s="152">
        <f>IF(N304="znížená",J304,0)</f>
        <v>0</v>
      </c>
      <c r="BG304" s="152">
        <f>IF(N304="zákl. prenesená",J304,0)</f>
        <v>0</v>
      </c>
      <c r="BH304" s="152">
        <f>IF(N304="zníž. prenesená",J304,0)</f>
        <v>0</v>
      </c>
      <c r="BI304" s="152">
        <f>IF(N304="nulová",J304,0)</f>
        <v>0</v>
      </c>
      <c r="BJ304" s="16" t="s">
        <v>136</v>
      </c>
      <c r="BK304" s="152">
        <f>ROUND(I304*H304,2)</f>
        <v>0</v>
      </c>
      <c r="BL304" s="16" t="s">
        <v>211</v>
      </c>
      <c r="BM304" s="151" t="s">
        <v>751</v>
      </c>
    </row>
    <row r="305" spans="2:65" s="12" customFormat="1" ht="11.25" x14ac:dyDescent="0.2">
      <c r="B305" s="153"/>
      <c r="D305" s="154" t="s">
        <v>138</v>
      </c>
      <c r="E305" s="155" t="s">
        <v>1</v>
      </c>
      <c r="F305" s="156" t="s">
        <v>513</v>
      </c>
      <c r="H305" s="157">
        <v>3.6</v>
      </c>
      <c r="I305" s="158"/>
      <c r="L305" s="153"/>
      <c r="M305" s="159"/>
      <c r="T305" s="160"/>
      <c r="AT305" s="155" t="s">
        <v>138</v>
      </c>
      <c r="AU305" s="155" t="s">
        <v>136</v>
      </c>
      <c r="AV305" s="12" t="s">
        <v>136</v>
      </c>
      <c r="AW305" s="12" t="s">
        <v>30</v>
      </c>
      <c r="AX305" s="12" t="s">
        <v>83</v>
      </c>
      <c r="AY305" s="155" t="s">
        <v>129</v>
      </c>
    </row>
    <row r="306" spans="2:65" s="1" customFormat="1" ht="16.5" customHeight="1" x14ac:dyDescent="0.2">
      <c r="B306" s="138"/>
      <c r="C306" s="177" t="s">
        <v>752</v>
      </c>
      <c r="D306" s="177" t="s">
        <v>500</v>
      </c>
      <c r="E306" s="178" t="s">
        <v>738</v>
      </c>
      <c r="F306" s="179" t="s">
        <v>739</v>
      </c>
      <c r="G306" s="180" t="s">
        <v>134</v>
      </c>
      <c r="H306" s="181">
        <v>4.32</v>
      </c>
      <c r="I306" s="182"/>
      <c r="J306" s="183">
        <f>ROUND(I306*H306,2)</f>
        <v>0</v>
      </c>
      <c r="K306" s="184"/>
      <c r="L306" s="185"/>
      <c r="M306" s="186" t="s">
        <v>1</v>
      </c>
      <c r="N306" s="187" t="s">
        <v>41</v>
      </c>
      <c r="P306" s="149">
        <f>O306*H306</f>
        <v>0</v>
      </c>
      <c r="Q306" s="149">
        <v>2.0000000000000001E-4</v>
      </c>
      <c r="R306" s="149">
        <f>Q306*H306</f>
        <v>8.6400000000000008E-4</v>
      </c>
      <c r="S306" s="149">
        <v>0</v>
      </c>
      <c r="T306" s="150">
        <f>S306*H306</f>
        <v>0</v>
      </c>
      <c r="AR306" s="151" t="s">
        <v>293</v>
      </c>
      <c r="AT306" s="151" t="s">
        <v>500</v>
      </c>
      <c r="AU306" s="151" t="s">
        <v>136</v>
      </c>
      <c r="AY306" s="16" t="s">
        <v>129</v>
      </c>
      <c r="BE306" s="152">
        <f>IF(N306="základná",J306,0)</f>
        <v>0</v>
      </c>
      <c r="BF306" s="152">
        <f>IF(N306="znížená",J306,0)</f>
        <v>0</v>
      </c>
      <c r="BG306" s="152">
        <f>IF(N306="zákl. prenesená",J306,0)</f>
        <v>0</v>
      </c>
      <c r="BH306" s="152">
        <f>IF(N306="zníž. prenesená",J306,0)</f>
        <v>0</v>
      </c>
      <c r="BI306" s="152">
        <f>IF(N306="nulová",J306,0)</f>
        <v>0</v>
      </c>
      <c r="BJ306" s="16" t="s">
        <v>136</v>
      </c>
      <c r="BK306" s="152">
        <f>ROUND(I306*H306,2)</f>
        <v>0</v>
      </c>
      <c r="BL306" s="16" t="s">
        <v>211</v>
      </c>
      <c r="BM306" s="151" t="s">
        <v>753</v>
      </c>
    </row>
    <row r="307" spans="2:65" s="12" customFormat="1" ht="11.25" x14ac:dyDescent="0.2">
      <c r="B307" s="153"/>
      <c r="D307" s="154" t="s">
        <v>138</v>
      </c>
      <c r="F307" s="156" t="s">
        <v>754</v>
      </c>
      <c r="H307" s="157">
        <v>4.32</v>
      </c>
      <c r="I307" s="158"/>
      <c r="L307" s="153"/>
      <c r="M307" s="159"/>
      <c r="T307" s="160"/>
      <c r="AT307" s="155" t="s">
        <v>138</v>
      </c>
      <c r="AU307" s="155" t="s">
        <v>136</v>
      </c>
      <c r="AV307" s="12" t="s">
        <v>136</v>
      </c>
      <c r="AW307" s="12" t="s">
        <v>3</v>
      </c>
      <c r="AX307" s="12" t="s">
        <v>83</v>
      </c>
      <c r="AY307" s="155" t="s">
        <v>129</v>
      </c>
    </row>
    <row r="308" spans="2:65" s="1" customFormat="1" ht="37.9" customHeight="1" x14ac:dyDescent="0.2">
      <c r="B308" s="138"/>
      <c r="C308" s="139" t="s">
        <v>755</v>
      </c>
      <c r="D308" s="139" t="s">
        <v>131</v>
      </c>
      <c r="E308" s="140" t="s">
        <v>756</v>
      </c>
      <c r="F308" s="141" t="s">
        <v>757</v>
      </c>
      <c r="G308" s="142" t="s">
        <v>134</v>
      </c>
      <c r="H308" s="143">
        <v>3.6</v>
      </c>
      <c r="I308" s="144"/>
      <c r="J308" s="145">
        <f>ROUND(I308*H308,2)</f>
        <v>0</v>
      </c>
      <c r="K308" s="146"/>
      <c r="L308" s="31"/>
      <c r="M308" s="147" t="s">
        <v>1</v>
      </c>
      <c r="N308" s="148" t="s">
        <v>41</v>
      </c>
      <c r="P308" s="149">
        <f>O308*H308</f>
        <v>0</v>
      </c>
      <c r="Q308" s="149">
        <v>2.0000000000000002E-5</v>
      </c>
      <c r="R308" s="149">
        <f>Q308*H308</f>
        <v>7.2000000000000002E-5</v>
      </c>
      <c r="S308" s="149">
        <v>0</v>
      </c>
      <c r="T308" s="150">
        <f>S308*H308</f>
        <v>0</v>
      </c>
      <c r="AR308" s="151" t="s">
        <v>211</v>
      </c>
      <c r="AT308" s="151" t="s">
        <v>131</v>
      </c>
      <c r="AU308" s="151" t="s">
        <v>136</v>
      </c>
      <c r="AY308" s="16" t="s">
        <v>129</v>
      </c>
      <c r="BE308" s="152">
        <f>IF(N308="základná",J308,0)</f>
        <v>0</v>
      </c>
      <c r="BF308" s="152">
        <f>IF(N308="znížená",J308,0)</f>
        <v>0</v>
      </c>
      <c r="BG308" s="152">
        <f>IF(N308="zákl. prenesená",J308,0)</f>
        <v>0</v>
      </c>
      <c r="BH308" s="152">
        <f>IF(N308="zníž. prenesená",J308,0)</f>
        <v>0</v>
      </c>
      <c r="BI308" s="152">
        <f>IF(N308="nulová",J308,0)</f>
        <v>0</v>
      </c>
      <c r="BJ308" s="16" t="s">
        <v>136</v>
      </c>
      <c r="BK308" s="152">
        <f>ROUND(I308*H308,2)</f>
        <v>0</v>
      </c>
      <c r="BL308" s="16" t="s">
        <v>211</v>
      </c>
      <c r="BM308" s="151" t="s">
        <v>758</v>
      </c>
    </row>
    <row r="309" spans="2:65" s="12" customFormat="1" ht="11.25" x14ac:dyDescent="0.2">
      <c r="B309" s="153"/>
      <c r="D309" s="154" t="s">
        <v>138</v>
      </c>
      <c r="E309" s="155" t="s">
        <v>1</v>
      </c>
      <c r="F309" s="156" t="s">
        <v>513</v>
      </c>
      <c r="H309" s="157">
        <v>3.6</v>
      </c>
      <c r="I309" s="158"/>
      <c r="L309" s="153"/>
      <c r="M309" s="159"/>
      <c r="T309" s="160"/>
      <c r="AT309" s="155" t="s">
        <v>138</v>
      </c>
      <c r="AU309" s="155" t="s">
        <v>136</v>
      </c>
      <c r="AV309" s="12" t="s">
        <v>136</v>
      </c>
      <c r="AW309" s="12" t="s">
        <v>30</v>
      </c>
      <c r="AX309" s="12" t="s">
        <v>83</v>
      </c>
      <c r="AY309" s="155" t="s">
        <v>129</v>
      </c>
    </row>
    <row r="310" spans="2:65" s="1" customFormat="1" ht="16.5" customHeight="1" x14ac:dyDescent="0.2">
      <c r="B310" s="138"/>
      <c r="C310" s="177" t="s">
        <v>759</v>
      </c>
      <c r="D310" s="177" t="s">
        <v>500</v>
      </c>
      <c r="E310" s="178" t="s">
        <v>738</v>
      </c>
      <c r="F310" s="179" t="s">
        <v>739</v>
      </c>
      <c r="G310" s="180" t="s">
        <v>134</v>
      </c>
      <c r="H310" s="181">
        <v>4.32</v>
      </c>
      <c r="I310" s="182"/>
      <c r="J310" s="183">
        <f>ROUND(I310*H310,2)</f>
        <v>0</v>
      </c>
      <c r="K310" s="184"/>
      <c r="L310" s="185"/>
      <c r="M310" s="186" t="s">
        <v>1</v>
      </c>
      <c r="N310" s="187" t="s">
        <v>41</v>
      </c>
      <c r="P310" s="149">
        <f>O310*H310</f>
        <v>0</v>
      </c>
      <c r="Q310" s="149">
        <v>2.0000000000000001E-4</v>
      </c>
      <c r="R310" s="149">
        <f>Q310*H310</f>
        <v>8.6400000000000008E-4</v>
      </c>
      <c r="S310" s="149">
        <v>0</v>
      </c>
      <c r="T310" s="150">
        <f>S310*H310</f>
        <v>0</v>
      </c>
      <c r="AR310" s="151" t="s">
        <v>293</v>
      </c>
      <c r="AT310" s="151" t="s">
        <v>500</v>
      </c>
      <c r="AU310" s="151" t="s">
        <v>136</v>
      </c>
      <c r="AY310" s="16" t="s">
        <v>129</v>
      </c>
      <c r="BE310" s="152">
        <f>IF(N310="základná",J310,0)</f>
        <v>0</v>
      </c>
      <c r="BF310" s="152">
        <f>IF(N310="znížená",J310,0)</f>
        <v>0</v>
      </c>
      <c r="BG310" s="152">
        <f>IF(N310="zákl. prenesená",J310,0)</f>
        <v>0</v>
      </c>
      <c r="BH310" s="152">
        <f>IF(N310="zníž. prenesená",J310,0)</f>
        <v>0</v>
      </c>
      <c r="BI310" s="152">
        <f>IF(N310="nulová",J310,0)</f>
        <v>0</v>
      </c>
      <c r="BJ310" s="16" t="s">
        <v>136</v>
      </c>
      <c r="BK310" s="152">
        <f>ROUND(I310*H310,2)</f>
        <v>0</v>
      </c>
      <c r="BL310" s="16" t="s">
        <v>211</v>
      </c>
      <c r="BM310" s="151" t="s">
        <v>760</v>
      </c>
    </row>
    <row r="311" spans="2:65" s="12" customFormat="1" ht="11.25" x14ac:dyDescent="0.2">
      <c r="B311" s="153"/>
      <c r="D311" s="154" t="s">
        <v>138</v>
      </c>
      <c r="F311" s="156" t="s">
        <v>754</v>
      </c>
      <c r="H311" s="157">
        <v>4.32</v>
      </c>
      <c r="I311" s="158"/>
      <c r="L311" s="153"/>
      <c r="M311" s="159"/>
      <c r="T311" s="160"/>
      <c r="AT311" s="155" t="s">
        <v>138</v>
      </c>
      <c r="AU311" s="155" t="s">
        <v>136</v>
      </c>
      <c r="AV311" s="12" t="s">
        <v>136</v>
      </c>
      <c r="AW311" s="12" t="s">
        <v>3</v>
      </c>
      <c r="AX311" s="12" t="s">
        <v>83</v>
      </c>
      <c r="AY311" s="155" t="s">
        <v>129</v>
      </c>
    </row>
    <row r="312" spans="2:65" s="1" customFormat="1" ht="24.2" customHeight="1" x14ac:dyDescent="0.2">
      <c r="B312" s="138"/>
      <c r="C312" s="139" t="s">
        <v>761</v>
      </c>
      <c r="D312" s="139" t="s">
        <v>131</v>
      </c>
      <c r="E312" s="140" t="s">
        <v>762</v>
      </c>
      <c r="F312" s="141" t="s">
        <v>763</v>
      </c>
      <c r="G312" s="142" t="s">
        <v>236</v>
      </c>
      <c r="H312" s="143">
        <v>3</v>
      </c>
      <c r="I312" s="144"/>
      <c r="J312" s="145">
        <f>ROUND(I312*H312,2)</f>
        <v>0</v>
      </c>
      <c r="K312" s="146"/>
      <c r="L312" s="31"/>
      <c r="M312" s="147" t="s">
        <v>1</v>
      </c>
      <c r="N312" s="148" t="s">
        <v>41</v>
      </c>
      <c r="P312" s="149">
        <f>O312*H312</f>
        <v>0</v>
      </c>
      <c r="Q312" s="149">
        <v>2.9E-4</v>
      </c>
      <c r="R312" s="149">
        <f>Q312*H312</f>
        <v>8.7000000000000001E-4</v>
      </c>
      <c r="S312" s="149">
        <v>0</v>
      </c>
      <c r="T312" s="150">
        <f>S312*H312</f>
        <v>0</v>
      </c>
      <c r="AR312" s="151" t="s">
        <v>211</v>
      </c>
      <c r="AT312" s="151" t="s">
        <v>131</v>
      </c>
      <c r="AU312" s="151" t="s">
        <v>136</v>
      </c>
      <c r="AY312" s="16" t="s">
        <v>129</v>
      </c>
      <c r="BE312" s="152">
        <f>IF(N312="základná",J312,0)</f>
        <v>0</v>
      </c>
      <c r="BF312" s="152">
        <f>IF(N312="znížená",J312,0)</f>
        <v>0</v>
      </c>
      <c r="BG312" s="152">
        <f>IF(N312="zákl. prenesená",J312,0)</f>
        <v>0</v>
      </c>
      <c r="BH312" s="152">
        <f>IF(N312="zníž. prenesená",J312,0)</f>
        <v>0</v>
      </c>
      <c r="BI312" s="152">
        <f>IF(N312="nulová",J312,0)</f>
        <v>0</v>
      </c>
      <c r="BJ312" s="16" t="s">
        <v>136</v>
      </c>
      <c r="BK312" s="152">
        <f>ROUND(I312*H312,2)</f>
        <v>0</v>
      </c>
      <c r="BL312" s="16" t="s">
        <v>211</v>
      </c>
      <c r="BM312" s="151" t="s">
        <v>764</v>
      </c>
    </row>
    <row r="313" spans="2:65" s="1" customFormat="1" ht="24.2" customHeight="1" x14ac:dyDescent="0.2">
      <c r="B313" s="138"/>
      <c r="C313" s="139" t="s">
        <v>765</v>
      </c>
      <c r="D313" s="139" t="s">
        <v>131</v>
      </c>
      <c r="E313" s="140" t="s">
        <v>766</v>
      </c>
      <c r="F313" s="141" t="s">
        <v>767</v>
      </c>
      <c r="G313" s="142" t="s">
        <v>768</v>
      </c>
      <c r="H313" s="188"/>
      <c r="I313" s="144"/>
      <c r="J313" s="145">
        <f>ROUND(I313*H313,2)</f>
        <v>0</v>
      </c>
      <c r="K313" s="146"/>
      <c r="L313" s="31"/>
      <c r="M313" s="147" t="s">
        <v>1</v>
      </c>
      <c r="N313" s="148" t="s">
        <v>41</v>
      </c>
      <c r="P313" s="149">
        <f>O313*H313</f>
        <v>0</v>
      </c>
      <c r="Q313" s="149">
        <v>0</v>
      </c>
      <c r="R313" s="149">
        <f>Q313*H313</f>
        <v>0</v>
      </c>
      <c r="S313" s="149">
        <v>0</v>
      </c>
      <c r="T313" s="150">
        <f>S313*H313</f>
        <v>0</v>
      </c>
      <c r="AR313" s="151" t="s">
        <v>211</v>
      </c>
      <c r="AT313" s="151" t="s">
        <v>131</v>
      </c>
      <c r="AU313" s="151" t="s">
        <v>136</v>
      </c>
      <c r="AY313" s="16" t="s">
        <v>129</v>
      </c>
      <c r="BE313" s="152">
        <f>IF(N313="základná",J313,0)</f>
        <v>0</v>
      </c>
      <c r="BF313" s="152">
        <f>IF(N313="znížená",J313,0)</f>
        <v>0</v>
      </c>
      <c r="BG313" s="152">
        <f>IF(N313="zákl. prenesená",J313,0)</f>
        <v>0</v>
      </c>
      <c r="BH313" s="152">
        <f>IF(N313="zníž. prenesená",J313,0)</f>
        <v>0</v>
      </c>
      <c r="BI313" s="152">
        <f>IF(N313="nulová",J313,0)</f>
        <v>0</v>
      </c>
      <c r="BJ313" s="16" t="s">
        <v>136</v>
      </c>
      <c r="BK313" s="152">
        <f>ROUND(I313*H313,2)</f>
        <v>0</v>
      </c>
      <c r="BL313" s="16" t="s">
        <v>211</v>
      </c>
      <c r="BM313" s="151" t="s">
        <v>769</v>
      </c>
    </row>
    <row r="314" spans="2:65" s="11" customFormat="1" ht="22.9" customHeight="1" x14ac:dyDescent="0.2">
      <c r="B314" s="126"/>
      <c r="D314" s="127" t="s">
        <v>74</v>
      </c>
      <c r="E314" s="136" t="s">
        <v>770</v>
      </c>
      <c r="F314" s="136" t="s">
        <v>771</v>
      </c>
      <c r="I314" s="129"/>
      <c r="J314" s="137">
        <f>BK314</f>
        <v>0</v>
      </c>
      <c r="L314" s="126"/>
      <c r="M314" s="131"/>
      <c r="P314" s="132">
        <f>SUM(P315:P333)</f>
        <v>0</v>
      </c>
      <c r="R314" s="132">
        <f>SUM(R315:R333)</f>
        <v>0.77911725999999992</v>
      </c>
      <c r="T314" s="133">
        <f>SUM(T315:T333)</f>
        <v>6.5792000000000003E-2</v>
      </c>
      <c r="AR314" s="127" t="s">
        <v>136</v>
      </c>
      <c r="AT314" s="134" t="s">
        <v>74</v>
      </c>
      <c r="AU314" s="134" t="s">
        <v>83</v>
      </c>
      <c r="AY314" s="127" t="s">
        <v>129</v>
      </c>
      <c r="BK314" s="135">
        <f>SUM(BK315:BK333)</f>
        <v>0</v>
      </c>
    </row>
    <row r="315" spans="2:65" s="1" customFormat="1" ht="24.2" customHeight="1" x14ac:dyDescent="0.2">
      <c r="B315" s="138"/>
      <c r="C315" s="139" t="s">
        <v>772</v>
      </c>
      <c r="D315" s="139" t="s">
        <v>131</v>
      </c>
      <c r="E315" s="140" t="s">
        <v>773</v>
      </c>
      <c r="F315" s="141" t="s">
        <v>774</v>
      </c>
      <c r="G315" s="142" t="s">
        <v>134</v>
      </c>
      <c r="H315" s="143">
        <v>32.896000000000001</v>
      </c>
      <c r="I315" s="144"/>
      <c r="J315" s="145">
        <f>ROUND(I315*H315,2)</f>
        <v>0</v>
      </c>
      <c r="K315" s="146"/>
      <c r="L315" s="31"/>
      <c r="M315" s="147" t="s">
        <v>1</v>
      </c>
      <c r="N315" s="148" t="s">
        <v>41</v>
      </c>
      <c r="P315" s="149">
        <f>O315*H315</f>
        <v>0</v>
      </c>
      <c r="Q315" s="149">
        <v>0</v>
      </c>
      <c r="R315" s="149">
        <f>Q315*H315</f>
        <v>0</v>
      </c>
      <c r="S315" s="149">
        <v>2E-3</v>
      </c>
      <c r="T315" s="150">
        <f>S315*H315</f>
        <v>6.5792000000000003E-2</v>
      </c>
      <c r="AR315" s="151" t="s">
        <v>211</v>
      </c>
      <c r="AT315" s="151" t="s">
        <v>131</v>
      </c>
      <c r="AU315" s="151" t="s">
        <v>136</v>
      </c>
      <c r="AY315" s="16" t="s">
        <v>129</v>
      </c>
      <c r="BE315" s="152">
        <f>IF(N315="základná",J315,0)</f>
        <v>0</v>
      </c>
      <c r="BF315" s="152">
        <f>IF(N315="znížená",J315,0)</f>
        <v>0</v>
      </c>
      <c r="BG315" s="152">
        <f>IF(N315="zákl. prenesená",J315,0)</f>
        <v>0</v>
      </c>
      <c r="BH315" s="152">
        <f>IF(N315="zníž. prenesená",J315,0)</f>
        <v>0</v>
      </c>
      <c r="BI315" s="152">
        <f>IF(N315="nulová",J315,0)</f>
        <v>0</v>
      </c>
      <c r="BJ315" s="16" t="s">
        <v>136</v>
      </c>
      <c r="BK315" s="152">
        <f>ROUND(I315*H315,2)</f>
        <v>0</v>
      </c>
      <c r="BL315" s="16" t="s">
        <v>211</v>
      </c>
      <c r="BM315" s="151" t="s">
        <v>775</v>
      </c>
    </row>
    <row r="316" spans="2:65" s="12" customFormat="1" ht="11.25" x14ac:dyDescent="0.2">
      <c r="B316" s="153"/>
      <c r="D316" s="154" t="s">
        <v>138</v>
      </c>
      <c r="E316" s="155" t="s">
        <v>1</v>
      </c>
      <c r="F316" s="156" t="s">
        <v>337</v>
      </c>
      <c r="H316" s="157">
        <v>32.896000000000001</v>
      </c>
      <c r="I316" s="158"/>
      <c r="L316" s="153"/>
      <c r="M316" s="159"/>
      <c r="T316" s="160"/>
      <c r="AT316" s="155" t="s">
        <v>138</v>
      </c>
      <c r="AU316" s="155" t="s">
        <v>136</v>
      </c>
      <c r="AV316" s="12" t="s">
        <v>136</v>
      </c>
      <c r="AW316" s="12" t="s">
        <v>30</v>
      </c>
      <c r="AX316" s="12" t="s">
        <v>83</v>
      </c>
      <c r="AY316" s="155" t="s">
        <v>129</v>
      </c>
    </row>
    <row r="317" spans="2:65" s="1" customFormat="1" ht="24.2" customHeight="1" x14ac:dyDescent="0.2">
      <c r="B317" s="138"/>
      <c r="C317" s="139" t="s">
        <v>776</v>
      </c>
      <c r="D317" s="139" t="s">
        <v>131</v>
      </c>
      <c r="E317" s="140" t="s">
        <v>777</v>
      </c>
      <c r="F317" s="141" t="s">
        <v>778</v>
      </c>
      <c r="G317" s="142" t="s">
        <v>134</v>
      </c>
      <c r="H317" s="143">
        <v>48.066000000000003</v>
      </c>
      <c r="I317" s="144"/>
      <c r="J317" s="145">
        <f>ROUND(I317*H317,2)</f>
        <v>0</v>
      </c>
      <c r="K317" s="146"/>
      <c r="L317" s="31"/>
      <c r="M317" s="147" t="s">
        <v>1</v>
      </c>
      <c r="N317" s="148" t="s">
        <v>41</v>
      </c>
      <c r="P317" s="149">
        <f>O317*H317</f>
        <v>0</v>
      </c>
      <c r="Q317" s="149">
        <v>9.8999999999999999E-4</v>
      </c>
      <c r="R317" s="149">
        <f>Q317*H317</f>
        <v>4.7585340000000004E-2</v>
      </c>
      <c r="S317" s="149">
        <v>0</v>
      </c>
      <c r="T317" s="150">
        <f>S317*H317</f>
        <v>0</v>
      </c>
      <c r="AR317" s="151" t="s">
        <v>211</v>
      </c>
      <c r="AT317" s="151" t="s">
        <v>131</v>
      </c>
      <c r="AU317" s="151" t="s">
        <v>136</v>
      </c>
      <c r="AY317" s="16" t="s">
        <v>129</v>
      </c>
      <c r="BE317" s="152">
        <f>IF(N317="základná",J317,0)</f>
        <v>0</v>
      </c>
      <c r="BF317" s="152">
        <f>IF(N317="znížená",J317,0)</f>
        <v>0</v>
      </c>
      <c r="BG317" s="152">
        <f>IF(N317="zákl. prenesená",J317,0)</f>
        <v>0</v>
      </c>
      <c r="BH317" s="152">
        <f>IF(N317="zníž. prenesená",J317,0)</f>
        <v>0</v>
      </c>
      <c r="BI317" s="152">
        <f>IF(N317="nulová",J317,0)</f>
        <v>0</v>
      </c>
      <c r="BJ317" s="16" t="s">
        <v>136</v>
      </c>
      <c r="BK317" s="152">
        <f>ROUND(I317*H317,2)</f>
        <v>0</v>
      </c>
      <c r="BL317" s="16" t="s">
        <v>211</v>
      </c>
      <c r="BM317" s="151" t="s">
        <v>779</v>
      </c>
    </row>
    <row r="318" spans="2:65" s="12" customFormat="1" ht="11.25" x14ac:dyDescent="0.2">
      <c r="B318" s="153"/>
      <c r="D318" s="154" t="s">
        <v>138</v>
      </c>
      <c r="E318" s="155" t="s">
        <v>1</v>
      </c>
      <c r="F318" s="156" t="s">
        <v>337</v>
      </c>
      <c r="H318" s="157">
        <v>32.896000000000001</v>
      </c>
      <c r="I318" s="158"/>
      <c r="L318" s="153"/>
      <c r="M318" s="159"/>
      <c r="T318" s="160"/>
      <c r="AT318" s="155" t="s">
        <v>138</v>
      </c>
      <c r="AU318" s="155" t="s">
        <v>136</v>
      </c>
      <c r="AV318" s="12" t="s">
        <v>136</v>
      </c>
      <c r="AW318" s="12" t="s">
        <v>30</v>
      </c>
      <c r="AX318" s="12" t="s">
        <v>75</v>
      </c>
      <c r="AY318" s="155" t="s">
        <v>129</v>
      </c>
    </row>
    <row r="319" spans="2:65" s="12" customFormat="1" ht="11.25" x14ac:dyDescent="0.2">
      <c r="B319" s="153"/>
      <c r="D319" s="154" t="s">
        <v>138</v>
      </c>
      <c r="E319" s="155" t="s">
        <v>1</v>
      </c>
      <c r="F319" s="156" t="s">
        <v>780</v>
      </c>
      <c r="H319" s="157">
        <v>11.898999999999999</v>
      </c>
      <c r="I319" s="158"/>
      <c r="L319" s="153"/>
      <c r="M319" s="159"/>
      <c r="T319" s="160"/>
      <c r="AT319" s="155" t="s">
        <v>138</v>
      </c>
      <c r="AU319" s="155" t="s">
        <v>136</v>
      </c>
      <c r="AV319" s="12" t="s">
        <v>136</v>
      </c>
      <c r="AW319" s="12" t="s">
        <v>30</v>
      </c>
      <c r="AX319" s="12" t="s">
        <v>75</v>
      </c>
      <c r="AY319" s="155" t="s">
        <v>129</v>
      </c>
    </row>
    <row r="320" spans="2:65" s="13" customFormat="1" ht="11.25" x14ac:dyDescent="0.2">
      <c r="B320" s="161"/>
      <c r="D320" s="154" t="s">
        <v>138</v>
      </c>
      <c r="E320" s="162" t="s">
        <v>1</v>
      </c>
      <c r="F320" s="163" t="s">
        <v>781</v>
      </c>
      <c r="H320" s="162" t="s">
        <v>1</v>
      </c>
      <c r="I320" s="164"/>
      <c r="L320" s="161"/>
      <c r="M320" s="165"/>
      <c r="T320" s="166"/>
      <c r="AT320" s="162" t="s">
        <v>138</v>
      </c>
      <c r="AU320" s="162" t="s">
        <v>136</v>
      </c>
      <c r="AV320" s="13" t="s">
        <v>83</v>
      </c>
      <c r="AW320" s="13" t="s">
        <v>30</v>
      </c>
      <c r="AX320" s="13" t="s">
        <v>75</v>
      </c>
      <c r="AY320" s="162" t="s">
        <v>129</v>
      </c>
    </row>
    <row r="321" spans="2:65" s="12" customFormat="1" ht="11.25" x14ac:dyDescent="0.2">
      <c r="B321" s="153"/>
      <c r="D321" s="154" t="s">
        <v>138</v>
      </c>
      <c r="E321" s="155" t="s">
        <v>1</v>
      </c>
      <c r="F321" s="156" t="s">
        <v>635</v>
      </c>
      <c r="H321" s="157">
        <v>3.2709999999999999</v>
      </c>
      <c r="I321" s="158"/>
      <c r="L321" s="153"/>
      <c r="M321" s="159"/>
      <c r="T321" s="160"/>
      <c r="AT321" s="155" t="s">
        <v>138</v>
      </c>
      <c r="AU321" s="155" t="s">
        <v>136</v>
      </c>
      <c r="AV321" s="12" t="s">
        <v>136</v>
      </c>
      <c r="AW321" s="12" t="s">
        <v>30</v>
      </c>
      <c r="AX321" s="12" t="s">
        <v>75</v>
      </c>
      <c r="AY321" s="155" t="s">
        <v>129</v>
      </c>
    </row>
    <row r="322" spans="2:65" s="14" customFormat="1" ht="11.25" x14ac:dyDescent="0.2">
      <c r="B322" s="167"/>
      <c r="D322" s="154" t="s">
        <v>138</v>
      </c>
      <c r="E322" s="168" t="s">
        <v>1</v>
      </c>
      <c r="F322" s="169" t="s">
        <v>151</v>
      </c>
      <c r="H322" s="170">
        <v>48.066000000000003</v>
      </c>
      <c r="I322" s="171"/>
      <c r="L322" s="167"/>
      <c r="M322" s="172"/>
      <c r="T322" s="173"/>
      <c r="AT322" s="168" t="s">
        <v>138</v>
      </c>
      <c r="AU322" s="168" t="s">
        <v>136</v>
      </c>
      <c r="AV322" s="14" t="s">
        <v>135</v>
      </c>
      <c r="AW322" s="14" t="s">
        <v>30</v>
      </c>
      <c r="AX322" s="14" t="s">
        <v>83</v>
      </c>
      <c r="AY322" s="168" t="s">
        <v>129</v>
      </c>
    </row>
    <row r="323" spans="2:65" s="1" customFormat="1" ht="37.9" customHeight="1" x14ac:dyDescent="0.2">
      <c r="B323" s="138"/>
      <c r="C323" s="177" t="s">
        <v>782</v>
      </c>
      <c r="D323" s="177" t="s">
        <v>500</v>
      </c>
      <c r="E323" s="178" t="s">
        <v>783</v>
      </c>
      <c r="F323" s="179" t="s">
        <v>784</v>
      </c>
      <c r="G323" s="180" t="s">
        <v>134</v>
      </c>
      <c r="H323" s="181">
        <v>55.276000000000003</v>
      </c>
      <c r="I323" s="182"/>
      <c r="J323" s="183">
        <f>ROUND(I323*H323,2)</f>
        <v>0</v>
      </c>
      <c r="K323" s="184"/>
      <c r="L323" s="185"/>
      <c r="M323" s="186" t="s">
        <v>1</v>
      </c>
      <c r="N323" s="187" t="s">
        <v>41</v>
      </c>
      <c r="P323" s="149">
        <f>O323*H323</f>
        <v>0</v>
      </c>
      <c r="Q323" s="149">
        <v>4.4999999999999997E-3</v>
      </c>
      <c r="R323" s="149">
        <f>Q323*H323</f>
        <v>0.24874199999999999</v>
      </c>
      <c r="S323" s="149">
        <v>0</v>
      </c>
      <c r="T323" s="150">
        <f>S323*H323</f>
        <v>0</v>
      </c>
      <c r="AR323" s="151" t="s">
        <v>293</v>
      </c>
      <c r="AT323" s="151" t="s">
        <v>500</v>
      </c>
      <c r="AU323" s="151" t="s">
        <v>136</v>
      </c>
      <c r="AY323" s="16" t="s">
        <v>129</v>
      </c>
      <c r="BE323" s="152">
        <f>IF(N323="základná",J323,0)</f>
        <v>0</v>
      </c>
      <c r="BF323" s="152">
        <f>IF(N323="znížená",J323,0)</f>
        <v>0</v>
      </c>
      <c r="BG323" s="152">
        <f>IF(N323="zákl. prenesená",J323,0)</f>
        <v>0</v>
      </c>
      <c r="BH323" s="152">
        <f>IF(N323="zníž. prenesená",J323,0)</f>
        <v>0</v>
      </c>
      <c r="BI323" s="152">
        <f>IF(N323="nulová",J323,0)</f>
        <v>0</v>
      </c>
      <c r="BJ323" s="16" t="s">
        <v>136</v>
      </c>
      <c r="BK323" s="152">
        <f>ROUND(I323*H323,2)</f>
        <v>0</v>
      </c>
      <c r="BL323" s="16" t="s">
        <v>211</v>
      </c>
      <c r="BM323" s="151" t="s">
        <v>785</v>
      </c>
    </row>
    <row r="324" spans="2:65" s="1" customFormat="1" ht="24.2" customHeight="1" x14ac:dyDescent="0.2">
      <c r="B324" s="138"/>
      <c r="C324" s="177" t="s">
        <v>786</v>
      </c>
      <c r="D324" s="177" t="s">
        <v>500</v>
      </c>
      <c r="E324" s="178" t="s">
        <v>787</v>
      </c>
      <c r="F324" s="179" t="s">
        <v>788</v>
      </c>
      <c r="G324" s="180" t="s">
        <v>134</v>
      </c>
      <c r="H324" s="181">
        <v>55.276000000000003</v>
      </c>
      <c r="I324" s="182"/>
      <c r="J324" s="183">
        <f>ROUND(I324*H324,2)</f>
        <v>0</v>
      </c>
      <c r="K324" s="184"/>
      <c r="L324" s="185"/>
      <c r="M324" s="186" t="s">
        <v>1</v>
      </c>
      <c r="N324" s="187" t="s">
        <v>41</v>
      </c>
      <c r="P324" s="149">
        <f>O324*H324</f>
        <v>0</v>
      </c>
      <c r="Q324" s="149">
        <v>4.4999999999999997E-3</v>
      </c>
      <c r="R324" s="149">
        <f>Q324*H324</f>
        <v>0.24874199999999999</v>
      </c>
      <c r="S324" s="149">
        <v>0</v>
      </c>
      <c r="T324" s="150">
        <f>S324*H324</f>
        <v>0</v>
      </c>
      <c r="AR324" s="151" t="s">
        <v>293</v>
      </c>
      <c r="AT324" s="151" t="s">
        <v>500</v>
      </c>
      <c r="AU324" s="151" t="s">
        <v>136</v>
      </c>
      <c r="AY324" s="16" t="s">
        <v>129</v>
      </c>
      <c r="BE324" s="152">
        <f>IF(N324="základná",J324,0)</f>
        <v>0</v>
      </c>
      <c r="BF324" s="152">
        <f>IF(N324="znížená",J324,0)</f>
        <v>0</v>
      </c>
      <c r="BG324" s="152">
        <f>IF(N324="zákl. prenesená",J324,0)</f>
        <v>0</v>
      </c>
      <c r="BH324" s="152">
        <f>IF(N324="zníž. prenesená",J324,0)</f>
        <v>0</v>
      </c>
      <c r="BI324" s="152">
        <f>IF(N324="nulová",J324,0)</f>
        <v>0</v>
      </c>
      <c r="BJ324" s="16" t="s">
        <v>136</v>
      </c>
      <c r="BK324" s="152">
        <f>ROUND(I324*H324,2)</f>
        <v>0</v>
      </c>
      <c r="BL324" s="16" t="s">
        <v>211</v>
      </c>
      <c r="BM324" s="151" t="s">
        <v>789</v>
      </c>
    </row>
    <row r="325" spans="2:65" s="1" customFormat="1" ht="37.9" customHeight="1" x14ac:dyDescent="0.2">
      <c r="B325" s="138"/>
      <c r="C325" s="177" t="s">
        <v>790</v>
      </c>
      <c r="D325" s="177" t="s">
        <v>500</v>
      </c>
      <c r="E325" s="178" t="s">
        <v>791</v>
      </c>
      <c r="F325" s="179" t="s">
        <v>792</v>
      </c>
      <c r="G325" s="180" t="s">
        <v>236</v>
      </c>
      <c r="H325" s="181">
        <v>376.74</v>
      </c>
      <c r="I325" s="182"/>
      <c r="J325" s="183">
        <f>ROUND(I325*H325,2)</f>
        <v>0</v>
      </c>
      <c r="K325" s="184"/>
      <c r="L325" s="185"/>
      <c r="M325" s="186" t="s">
        <v>1</v>
      </c>
      <c r="N325" s="187" t="s">
        <v>41</v>
      </c>
      <c r="P325" s="149">
        <f>O325*H325</f>
        <v>0</v>
      </c>
      <c r="Q325" s="149">
        <v>1.4999999999999999E-4</v>
      </c>
      <c r="R325" s="149">
        <f>Q325*H325</f>
        <v>5.6510999999999999E-2</v>
      </c>
      <c r="S325" s="149">
        <v>0</v>
      </c>
      <c r="T325" s="150">
        <f>S325*H325</f>
        <v>0</v>
      </c>
      <c r="AR325" s="151" t="s">
        <v>293</v>
      </c>
      <c r="AT325" s="151" t="s">
        <v>500</v>
      </c>
      <c r="AU325" s="151" t="s">
        <v>136</v>
      </c>
      <c r="AY325" s="16" t="s">
        <v>129</v>
      </c>
      <c r="BE325" s="152">
        <f>IF(N325="základná",J325,0)</f>
        <v>0</v>
      </c>
      <c r="BF325" s="152">
        <f>IF(N325="znížená",J325,0)</f>
        <v>0</v>
      </c>
      <c r="BG325" s="152">
        <f>IF(N325="zákl. prenesená",J325,0)</f>
        <v>0</v>
      </c>
      <c r="BH325" s="152">
        <f>IF(N325="zníž. prenesená",J325,0)</f>
        <v>0</v>
      </c>
      <c r="BI325" s="152">
        <f>IF(N325="nulová",J325,0)</f>
        <v>0</v>
      </c>
      <c r="BJ325" s="16" t="s">
        <v>136</v>
      </c>
      <c r="BK325" s="152">
        <f>ROUND(I325*H325,2)</f>
        <v>0</v>
      </c>
      <c r="BL325" s="16" t="s">
        <v>211</v>
      </c>
      <c r="BM325" s="151" t="s">
        <v>793</v>
      </c>
    </row>
    <row r="326" spans="2:65" s="1" customFormat="1" ht="37.9" customHeight="1" x14ac:dyDescent="0.2">
      <c r="B326" s="138"/>
      <c r="C326" s="139" t="s">
        <v>794</v>
      </c>
      <c r="D326" s="139" t="s">
        <v>131</v>
      </c>
      <c r="E326" s="140" t="s">
        <v>795</v>
      </c>
      <c r="F326" s="141" t="s">
        <v>796</v>
      </c>
      <c r="G326" s="142" t="s">
        <v>142</v>
      </c>
      <c r="H326" s="143">
        <v>0.64</v>
      </c>
      <c r="I326" s="144"/>
      <c r="J326" s="145">
        <f>ROUND(I326*H326,2)</f>
        <v>0</v>
      </c>
      <c r="K326" s="146"/>
      <c r="L326" s="31"/>
      <c r="M326" s="147" t="s">
        <v>1</v>
      </c>
      <c r="N326" s="148" t="s">
        <v>41</v>
      </c>
      <c r="P326" s="149">
        <f>O326*H326</f>
        <v>0</v>
      </c>
      <c r="Q326" s="149">
        <v>2.9E-4</v>
      </c>
      <c r="R326" s="149">
        <f>Q326*H326</f>
        <v>1.8560000000000001E-4</v>
      </c>
      <c r="S326" s="149">
        <v>0</v>
      </c>
      <c r="T326" s="150">
        <f>S326*H326</f>
        <v>0</v>
      </c>
      <c r="AR326" s="151" t="s">
        <v>211</v>
      </c>
      <c r="AT326" s="151" t="s">
        <v>131</v>
      </c>
      <c r="AU326" s="151" t="s">
        <v>136</v>
      </c>
      <c r="AY326" s="16" t="s">
        <v>129</v>
      </c>
      <c r="BE326" s="152">
        <f>IF(N326="základná",J326,0)</f>
        <v>0</v>
      </c>
      <c r="BF326" s="152">
        <f>IF(N326="znížená",J326,0)</f>
        <v>0</v>
      </c>
      <c r="BG326" s="152">
        <f>IF(N326="zákl. prenesená",J326,0)</f>
        <v>0</v>
      </c>
      <c r="BH326" s="152">
        <f>IF(N326="zníž. prenesená",J326,0)</f>
        <v>0</v>
      </c>
      <c r="BI326" s="152">
        <f>IF(N326="nulová",J326,0)</f>
        <v>0</v>
      </c>
      <c r="BJ326" s="16" t="s">
        <v>136</v>
      </c>
      <c r="BK326" s="152">
        <f>ROUND(I326*H326,2)</f>
        <v>0</v>
      </c>
      <c r="BL326" s="16" t="s">
        <v>211</v>
      </c>
      <c r="BM326" s="151" t="s">
        <v>797</v>
      </c>
    </row>
    <row r="327" spans="2:65" s="12" customFormat="1" ht="11.25" x14ac:dyDescent="0.2">
      <c r="B327" s="153"/>
      <c r="D327" s="154" t="s">
        <v>138</v>
      </c>
      <c r="E327" s="155" t="s">
        <v>1</v>
      </c>
      <c r="F327" s="156" t="s">
        <v>798</v>
      </c>
      <c r="H327" s="157">
        <v>0.64</v>
      </c>
      <c r="I327" s="158"/>
      <c r="L327" s="153"/>
      <c r="M327" s="159"/>
      <c r="T327" s="160"/>
      <c r="AT327" s="155" t="s">
        <v>138</v>
      </c>
      <c r="AU327" s="155" t="s">
        <v>136</v>
      </c>
      <c r="AV327" s="12" t="s">
        <v>136</v>
      </c>
      <c r="AW327" s="12" t="s">
        <v>30</v>
      </c>
      <c r="AX327" s="12" t="s">
        <v>83</v>
      </c>
      <c r="AY327" s="155" t="s">
        <v>129</v>
      </c>
    </row>
    <row r="328" spans="2:65" s="1" customFormat="1" ht="21.75" customHeight="1" x14ac:dyDescent="0.2">
      <c r="B328" s="138"/>
      <c r="C328" s="177" t="s">
        <v>799</v>
      </c>
      <c r="D328" s="177" t="s">
        <v>500</v>
      </c>
      <c r="E328" s="178" t="s">
        <v>800</v>
      </c>
      <c r="F328" s="179" t="s">
        <v>801</v>
      </c>
      <c r="G328" s="180" t="s">
        <v>236</v>
      </c>
      <c r="H328" s="181">
        <v>5.12</v>
      </c>
      <c r="I328" s="182"/>
      <c r="J328" s="183">
        <f>ROUND(I328*H328,2)</f>
        <v>0</v>
      </c>
      <c r="K328" s="184"/>
      <c r="L328" s="185"/>
      <c r="M328" s="186" t="s">
        <v>1</v>
      </c>
      <c r="N328" s="187" t="s">
        <v>41</v>
      </c>
      <c r="P328" s="149">
        <f>O328*H328</f>
        <v>0</v>
      </c>
      <c r="Q328" s="149">
        <v>1.4999999999999999E-4</v>
      </c>
      <c r="R328" s="149">
        <f>Q328*H328</f>
        <v>7.6799999999999991E-4</v>
      </c>
      <c r="S328" s="149">
        <v>0</v>
      </c>
      <c r="T328" s="150">
        <f>S328*H328</f>
        <v>0</v>
      </c>
      <c r="AR328" s="151" t="s">
        <v>293</v>
      </c>
      <c r="AT328" s="151" t="s">
        <v>500</v>
      </c>
      <c r="AU328" s="151" t="s">
        <v>136</v>
      </c>
      <c r="AY328" s="16" t="s">
        <v>129</v>
      </c>
      <c r="BE328" s="152">
        <f>IF(N328="základná",J328,0)</f>
        <v>0</v>
      </c>
      <c r="BF328" s="152">
        <f>IF(N328="znížená",J328,0)</f>
        <v>0</v>
      </c>
      <c r="BG328" s="152">
        <f>IF(N328="zákl. prenesená",J328,0)</f>
        <v>0</v>
      </c>
      <c r="BH328" s="152">
        <f>IF(N328="zníž. prenesená",J328,0)</f>
        <v>0</v>
      </c>
      <c r="BI328" s="152">
        <f>IF(N328="nulová",J328,0)</f>
        <v>0</v>
      </c>
      <c r="BJ328" s="16" t="s">
        <v>136</v>
      </c>
      <c r="BK328" s="152">
        <f>ROUND(I328*H328,2)</f>
        <v>0</v>
      </c>
      <c r="BL328" s="16" t="s">
        <v>211</v>
      </c>
      <c r="BM328" s="151" t="s">
        <v>802</v>
      </c>
    </row>
    <row r="329" spans="2:65" s="1" customFormat="1" ht="33" customHeight="1" x14ac:dyDescent="0.2">
      <c r="B329" s="138"/>
      <c r="C329" s="139" t="s">
        <v>803</v>
      </c>
      <c r="D329" s="139" t="s">
        <v>131</v>
      </c>
      <c r="E329" s="140" t="s">
        <v>804</v>
      </c>
      <c r="F329" s="141" t="s">
        <v>805</v>
      </c>
      <c r="G329" s="142" t="s">
        <v>142</v>
      </c>
      <c r="H329" s="143">
        <v>19.100000000000001</v>
      </c>
      <c r="I329" s="144"/>
      <c r="J329" s="145">
        <f>ROUND(I329*H329,2)</f>
        <v>0</v>
      </c>
      <c r="K329" s="146"/>
      <c r="L329" s="31"/>
      <c r="M329" s="147" t="s">
        <v>1</v>
      </c>
      <c r="N329" s="148" t="s">
        <v>41</v>
      </c>
      <c r="P329" s="149">
        <f>O329*H329</f>
        <v>0</v>
      </c>
      <c r="Q329" s="149">
        <v>3.0000000000000001E-5</v>
      </c>
      <c r="R329" s="149">
        <f>Q329*H329</f>
        <v>5.7300000000000005E-4</v>
      </c>
      <c r="S329" s="149">
        <v>0</v>
      </c>
      <c r="T329" s="150">
        <f>S329*H329</f>
        <v>0</v>
      </c>
      <c r="AR329" s="151" t="s">
        <v>211</v>
      </c>
      <c r="AT329" s="151" t="s">
        <v>131</v>
      </c>
      <c r="AU329" s="151" t="s">
        <v>136</v>
      </c>
      <c r="AY329" s="16" t="s">
        <v>129</v>
      </c>
      <c r="BE329" s="152">
        <f>IF(N329="základná",J329,0)</f>
        <v>0</v>
      </c>
      <c r="BF329" s="152">
        <f>IF(N329="znížená",J329,0)</f>
        <v>0</v>
      </c>
      <c r="BG329" s="152">
        <f>IF(N329="zákl. prenesená",J329,0)</f>
        <v>0</v>
      </c>
      <c r="BH329" s="152">
        <f>IF(N329="zníž. prenesená",J329,0)</f>
        <v>0</v>
      </c>
      <c r="BI329" s="152">
        <f>IF(N329="nulová",J329,0)</f>
        <v>0</v>
      </c>
      <c r="BJ329" s="16" t="s">
        <v>136</v>
      </c>
      <c r="BK329" s="152">
        <f>ROUND(I329*H329,2)</f>
        <v>0</v>
      </c>
      <c r="BL329" s="16" t="s">
        <v>211</v>
      </c>
      <c r="BM329" s="151" t="s">
        <v>806</v>
      </c>
    </row>
    <row r="330" spans="2:65" s="12" customFormat="1" ht="11.25" x14ac:dyDescent="0.2">
      <c r="B330" s="153"/>
      <c r="D330" s="154" t="s">
        <v>138</v>
      </c>
      <c r="E330" s="155" t="s">
        <v>1</v>
      </c>
      <c r="F330" s="156" t="s">
        <v>807</v>
      </c>
      <c r="H330" s="157">
        <v>19.100000000000001</v>
      </c>
      <c r="I330" s="158"/>
      <c r="L330" s="153"/>
      <c r="M330" s="159"/>
      <c r="T330" s="160"/>
      <c r="AT330" s="155" t="s">
        <v>138</v>
      </c>
      <c r="AU330" s="155" t="s">
        <v>136</v>
      </c>
      <c r="AV330" s="12" t="s">
        <v>136</v>
      </c>
      <c r="AW330" s="12" t="s">
        <v>30</v>
      </c>
      <c r="AX330" s="12" t="s">
        <v>83</v>
      </c>
      <c r="AY330" s="155" t="s">
        <v>129</v>
      </c>
    </row>
    <row r="331" spans="2:65" s="1" customFormat="1" ht="16.5" customHeight="1" x14ac:dyDescent="0.2">
      <c r="B331" s="138"/>
      <c r="C331" s="177" t="s">
        <v>808</v>
      </c>
      <c r="D331" s="177" t="s">
        <v>500</v>
      </c>
      <c r="E331" s="178" t="s">
        <v>809</v>
      </c>
      <c r="F331" s="179" t="s">
        <v>810</v>
      </c>
      <c r="G331" s="180" t="s">
        <v>236</v>
      </c>
      <c r="H331" s="181">
        <v>152.80000000000001</v>
      </c>
      <c r="I331" s="182"/>
      <c r="J331" s="183">
        <f>ROUND(I331*H331,2)</f>
        <v>0</v>
      </c>
      <c r="K331" s="184"/>
      <c r="L331" s="185"/>
      <c r="M331" s="186" t="s">
        <v>1</v>
      </c>
      <c r="N331" s="187" t="s">
        <v>41</v>
      </c>
      <c r="P331" s="149">
        <f>O331*H331</f>
        <v>0</v>
      </c>
      <c r="Q331" s="149">
        <v>3.5E-4</v>
      </c>
      <c r="R331" s="149">
        <f>Q331*H331</f>
        <v>5.3480000000000007E-2</v>
      </c>
      <c r="S331" s="149">
        <v>0</v>
      </c>
      <c r="T331" s="150">
        <f>S331*H331</f>
        <v>0</v>
      </c>
      <c r="AR331" s="151" t="s">
        <v>293</v>
      </c>
      <c r="AT331" s="151" t="s">
        <v>500</v>
      </c>
      <c r="AU331" s="151" t="s">
        <v>136</v>
      </c>
      <c r="AY331" s="16" t="s">
        <v>129</v>
      </c>
      <c r="BE331" s="152">
        <f>IF(N331="základná",J331,0)</f>
        <v>0</v>
      </c>
      <c r="BF331" s="152">
        <f>IF(N331="znížená",J331,0)</f>
        <v>0</v>
      </c>
      <c r="BG331" s="152">
        <f>IF(N331="zákl. prenesená",J331,0)</f>
        <v>0</v>
      </c>
      <c r="BH331" s="152">
        <f>IF(N331="zníž. prenesená",J331,0)</f>
        <v>0</v>
      </c>
      <c r="BI331" s="152">
        <f>IF(N331="nulová",J331,0)</f>
        <v>0</v>
      </c>
      <c r="BJ331" s="16" t="s">
        <v>136</v>
      </c>
      <c r="BK331" s="152">
        <f>ROUND(I331*H331,2)</f>
        <v>0</v>
      </c>
      <c r="BL331" s="16" t="s">
        <v>211</v>
      </c>
      <c r="BM331" s="151" t="s">
        <v>811</v>
      </c>
    </row>
    <row r="332" spans="2:65" s="1" customFormat="1" ht="16.5" customHeight="1" x14ac:dyDescent="0.2">
      <c r="B332" s="138"/>
      <c r="C332" s="177" t="s">
        <v>812</v>
      </c>
      <c r="D332" s="177" t="s">
        <v>500</v>
      </c>
      <c r="E332" s="178" t="s">
        <v>813</v>
      </c>
      <c r="F332" s="179" t="s">
        <v>814</v>
      </c>
      <c r="G332" s="180" t="s">
        <v>134</v>
      </c>
      <c r="H332" s="181">
        <v>15.471</v>
      </c>
      <c r="I332" s="182"/>
      <c r="J332" s="183">
        <f>ROUND(I332*H332,2)</f>
        <v>0</v>
      </c>
      <c r="K332" s="184"/>
      <c r="L332" s="185"/>
      <c r="M332" s="186" t="s">
        <v>1</v>
      </c>
      <c r="N332" s="187" t="s">
        <v>41</v>
      </c>
      <c r="P332" s="149">
        <f>O332*H332</f>
        <v>0</v>
      </c>
      <c r="Q332" s="149">
        <v>7.92E-3</v>
      </c>
      <c r="R332" s="149">
        <f>Q332*H332</f>
        <v>0.12253032</v>
      </c>
      <c r="S332" s="149">
        <v>0</v>
      </c>
      <c r="T332" s="150">
        <f>S332*H332</f>
        <v>0</v>
      </c>
      <c r="AR332" s="151" t="s">
        <v>293</v>
      </c>
      <c r="AT332" s="151" t="s">
        <v>500</v>
      </c>
      <c r="AU332" s="151" t="s">
        <v>136</v>
      </c>
      <c r="AY332" s="16" t="s">
        <v>129</v>
      </c>
      <c r="BE332" s="152">
        <f>IF(N332="základná",J332,0)</f>
        <v>0</v>
      </c>
      <c r="BF332" s="152">
        <f>IF(N332="znížená",J332,0)</f>
        <v>0</v>
      </c>
      <c r="BG332" s="152">
        <f>IF(N332="zákl. prenesená",J332,0)</f>
        <v>0</v>
      </c>
      <c r="BH332" s="152">
        <f>IF(N332="zníž. prenesená",J332,0)</f>
        <v>0</v>
      </c>
      <c r="BI332" s="152">
        <f>IF(N332="nulová",J332,0)</f>
        <v>0</v>
      </c>
      <c r="BJ332" s="16" t="s">
        <v>136</v>
      </c>
      <c r="BK332" s="152">
        <f>ROUND(I332*H332,2)</f>
        <v>0</v>
      </c>
      <c r="BL332" s="16" t="s">
        <v>211</v>
      </c>
      <c r="BM332" s="151" t="s">
        <v>815</v>
      </c>
    </row>
    <row r="333" spans="2:65" s="1" customFormat="1" ht="24.2" customHeight="1" x14ac:dyDescent="0.2">
      <c r="B333" s="138"/>
      <c r="C333" s="139" t="s">
        <v>816</v>
      </c>
      <c r="D333" s="139" t="s">
        <v>131</v>
      </c>
      <c r="E333" s="140" t="s">
        <v>817</v>
      </c>
      <c r="F333" s="141" t="s">
        <v>818</v>
      </c>
      <c r="G333" s="142" t="s">
        <v>768</v>
      </c>
      <c r="H333" s="188"/>
      <c r="I333" s="144"/>
      <c r="J333" s="145">
        <f>ROUND(I333*H333,2)</f>
        <v>0</v>
      </c>
      <c r="K333" s="146"/>
      <c r="L333" s="31"/>
      <c r="M333" s="147" t="s">
        <v>1</v>
      </c>
      <c r="N333" s="148" t="s">
        <v>41</v>
      </c>
      <c r="P333" s="149">
        <f>O333*H333</f>
        <v>0</v>
      </c>
      <c r="Q333" s="149">
        <v>0</v>
      </c>
      <c r="R333" s="149">
        <f>Q333*H333</f>
        <v>0</v>
      </c>
      <c r="S333" s="149">
        <v>0</v>
      </c>
      <c r="T333" s="150">
        <f>S333*H333</f>
        <v>0</v>
      </c>
      <c r="AR333" s="151" t="s">
        <v>211</v>
      </c>
      <c r="AT333" s="151" t="s">
        <v>131</v>
      </c>
      <c r="AU333" s="151" t="s">
        <v>136</v>
      </c>
      <c r="AY333" s="16" t="s">
        <v>129</v>
      </c>
      <c r="BE333" s="152">
        <f>IF(N333="základná",J333,0)</f>
        <v>0</v>
      </c>
      <c r="BF333" s="152">
        <f>IF(N333="znížená",J333,0)</f>
        <v>0</v>
      </c>
      <c r="BG333" s="152">
        <f>IF(N333="zákl. prenesená",J333,0)</f>
        <v>0</v>
      </c>
      <c r="BH333" s="152">
        <f>IF(N333="zníž. prenesená",J333,0)</f>
        <v>0</v>
      </c>
      <c r="BI333" s="152">
        <f>IF(N333="nulová",J333,0)</f>
        <v>0</v>
      </c>
      <c r="BJ333" s="16" t="s">
        <v>136</v>
      </c>
      <c r="BK333" s="152">
        <f>ROUND(I333*H333,2)</f>
        <v>0</v>
      </c>
      <c r="BL333" s="16" t="s">
        <v>211</v>
      </c>
      <c r="BM333" s="151" t="s">
        <v>819</v>
      </c>
    </row>
    <row r="334" spans="2:65" s="11" customFormat="1" ht="22.9" customHeight="1" x14ac:dyDescent="0.2">
      <c r="B334" s="126"/>
      <c r="D334" s="127" t="s">
        <v>74</v>
      </c>
      <c r="E334" s="136" t="s">
        <v>331</v>
      </c>
      <c r="F334" s="136" t="s">
        <v>332</v>
      </c>
      <c r="I334" s="129"/>
      <c r="J334" s="137">
        <f>BK334</f>
        <v>0</v>
      </c>
      <c r="L334" s="126"/>
      <c r="M334" s="131"/>
      <c r="P334" s="132">
        <f>SUM(P335:P359)</f>
        <v>0</v>
      </c>
      <c r="R334" s="132">
        <f>SUM(R335:R359)</f>
        <v>0.28868352000000008</v>
      </c>
      <c r="T334" s="133">
        <f>SUM(T335:T359)</f>
        <v>0</v>
      </c>
      <c r="AR334" s="127" t="s">
        <v>136</v>
      </c>
      <c r="AT334" s="134" t="s">
        <v>74</v>
      </c>
      <c r="AU334" s="134" t="s">
        <v>83</v>
      </c>
      <c r="AY334" s="127" t="s">
        <v>129</v>
      </c>
      <c r="BK334" s="135">
        <f>SUM(BK335:BK359)</f>
        <v>0</v>
      </c>
    </row>
    <row r="335" spans="2:65" s="1" customFormat="1" ht="33" customHeight="1" x14ac:dyDescent="0.2">
      <c r="B335" s="138"/>
      <c r="C335" s="139" t="s">
        <v>820</v>
      </c>
      <c r="D335" s="139" t="s">
        <v>131</v>
      </c>
      <c r="E335" s="140" t="s">
        <v>821</v>
      </c>
      <c r="F335" s="141" t="s">
        <v>822</v>
      </c>
      <c r="G335" s="142" t="s">
        <v>134</v>
      </c>
      <c r="H335" s="143">
        <v>32.896000000000001</v>
      </c>
      <c r="I335" s="144"/>
      <c r="J335" s="145">
        <f>ROUND(I335*H335,2)</f>
        <v>0</v>
      </c>
      <c r="K335" s="146"/>
      <c r="L335" s="31"/>
      <c r="M335" s="147" t="s">
        <v>1</v>
      </c>
      <c r="N335" s="148" t="s">
        <v>41</v>
      </c>
      <c r="P335" s="149">
        <f>O335*H335</f>
        <v>0</v>
      </c>
      <c r="Q335" s="149">
        <v>2.9999999999999997E-4</v>
      </c>
      <c r="R335" s="149">
        <f>Q335*H335</f>
        <v>9.8687999999999988E-3</v>
      </c>
      <c r="S335" s="149">
        <v>0</v>
      </c>
      <c r="T335" s="150">
        <f>S335*H335</f>
        <v>0</v>
      </c>
      <c r="AR335" s="151" t="s">
        <v>211</v>
      </c>
      <c r="AT335" s="151" t="s">
        <v>131</v>
      </c>
      <c r="AU335" s="151" t="s">
        <v>136</v>
      </c>
      <c r="AY335" s="16" t="s">
        <v>129</v>
      </c>
      <c r="BE335" s="152">
        <f>IF(N335="základná",J335,0)</f>
        <v>0</v>
      </c>
      <c r="BF335" s="152">
        <f>IF(N335="znížená",J335,0)</f>
        <v>0</v>
      </c>
      <c r="BG335" s="152">
        <f>IF(N335="zákl. prenesená",J335,0)</f>
        <v>0</v>
      </c>
      <c r="BH335" s="152">
        <f>IF(N335="zníž. prenesená",J335,0)</f>
        <v>0</v>
      </c>
      <c r="BI335" s="152">
        <f>IF(N335="nulová",J335,0)</f>
        <v>0</v>
      </c>
      <c r="BJ335" s="16" t="s">
        <v>136</v>
      </c>
      <c r="BK335" s="152">
        <f>ROUND(I335*H335,2)</f>
        <v>0</v>
      </c>
      <c r="BL335" s="16" t="s">
        <v>211</v>
      </c>
      <c r="BM335" s="151" t="s">
        <v>823</v>
      </c>
    </row>
    <row r="336" spans="2:65" s="12" customFormat="1" ht="11.25" x14ac:dyDescent="0.2">
      <c r="B336" s="153"/>
      <c r="D336" s="154" t="s">
        <v>138</v>
      </c>
      <c r="E336" s="155" t="s">
        <v>1</v>
      </c>
      <c r="F336" s="156" t="s">
        <v>337</v>
      </c>
      <c r="H336" s="157">
        <v>32.896000000000001</v>
      </c>
      <c r="I336" s="158"/>
      <c r="L336" s="153"/>
      <c r="M336" s="159"/>
      <c r="T336" s="160"/>
      <c r="AT336" s="155" t="s">
        <v>138</v>
      </c>
      <c r="AU336" s="155" t="s">
        <v>136</v>
      </c>
      <c r="AV336" s="12" t="s">
        <v>136</v>
      </c>
      <c r="AW336" s="12" t="s">
        <v>30</v>
      </c>
      <c r="AX336" s="12" t="s">
        <v>83</v>
      </c>
      <c r="AY336" s="155" t="s">
        <v>129</v>
      </c>
    </row>
    <row r="337" spans="2:65" s="1" customFormat="1" ht="24.2" customHeight="1" x14ac:dyDescent="0.2">
      <c r="B337" s="138"/>
      <c r="C337" s="177" t="s">
        <v>824</v>
      </c>
      <c r="D337" s="177" t="s">
        <v>500</v>
      </c>
      <c r="E337" s="178" t="s">
        <v>825</v>
      </c>
      <c r="F337" s="179" t="s">
        <v>826</v>
      </c>
      <c r="G337" s="180" t="s">
        <v>134</v>
      </c>
      <c r="H337" s="181">
        <v>31.251000000000001</v>
      </c>
      <c r="I337" s="182"/>
      <c r="J337" s="183">
        <f>ROUND(I337*H337,2)</f>
        <v>0</v>
      </c>
      <c r="K337" s="184"/>
      <c r="L337" s="185"/>
      <c r="M337" s="186" t="s">
        <v>1</v>
      </c>
      <c r="N337" s="187" t="s">
        <v>41</v>
      </c>
      <c r="P337" s="149">
        <f>O337*H337</f>
        <v>0</v>
      </c>
      <c r="Q337" s="149">
        <v>0</v>
      </c>
      <c r="R337" s="149">
        <f>Q337*H337</f>
        <v>0</v>
      </c>
      <c r="S337" s="149">
        <v>0</v>
      </c>
      <c r="T337" s="150">
        <f>S337*H337</f>
        <v>0</v>
      </c>
      <c r="AR337" s="151" t="s">
        <v>293</v>
      </c>
      <c r="AT337" s="151" t="s">
        <v>500</v>
      </c>
      <c r="AU337" s="151" t="s">
        <v>136</v>
      </c>
      <c r="AY337" s="16" t="s">
        <v>129</v>
      </c>
      <c r="BE337" s="152">
        <f>IF(N337="základná",J337,0)</f>
        <v>0</v>
      </c>
      <c r="BF337" s="152">
        <f>IF(N337="znížená",J337,0)</f>
        <v>0</v>
      </c>
      <c r="BG337" s="152">
        <f>IF(N337="zákl. prenesená",J337,0)</f>
        <v>0</v>
      </c>
      <c r="BH337" s="152">
        <f>IF(N337="zníž. prenesená",J337,0)</f>
        <v>0</v>
      </c>
      <c r="BI337" s="152">
        <f>IF(N337="nulová",J337,0)</f>
        <v>0</v>
      </c>
      <c r="BJ337" s="16" t="s">
        <v>136</v>
      </c>
      <c r="BK337" s="152">
        <f>ROUND(I337*H337,2)</f>
        <v>0</v>
      </c>
      <c r="BL337" s="16" t="s">
        <v>211</v>
      </c>
      <c r="BM337" s="151" t="s">
        <v>827</v>
      </c>
    </row>
    <row r="338" spans="2:65" s="12" customFormat="1" ht="11.25" x14ac:dyDescent="0.2">
      <c r="B338" s="153"/>
      <c r="D338" s="154" t="s">
        <v>138</v>
      </c>
      <c r="F338" s="156" t="s">
        <v>828</v>
      </c>
      <c r="H338" s="157">
        <v>31.251000000000001</v>
      </c>
      <c r="I338" s="158"/>
      <c r="L338" s="153"/>
      <c r="M338" s="159"/>
      <c r="T338" s="160"/>
      <c r="AT338" s="155" t="s">
        <v>138</v>
      </c>
      <c r="AU338" s="155" t="s">
        <v>136</v>
      </c>
      <c r="AV338" s="12" t="s">
        <v>136</v>
      </c>
      <c r="AW338" s="12" t="s">
        <v>3</v>
      </c>
      <c r="AX338" s="12" t="s">
        <v>83</v>
      </c>
      <c r="AY338" s="155" t="s">
        <v>129</v>
      </c>
    </row>
    <row r="339" spans="2:65" s="1" customFormat="1" ht="16.5" customHeight="1" x14ac:dyDescent="0.2">
      <c r="B339" s="138"/>
      <c r="C339" s="139" t="s">
        <v>829</v>
      </c>
      <c r="D339" s="139" t="s">
        <v>131</v>
      </c>
      <c r="E339" s="140" t="s">
        <v>830</v>
      </c>
      <c r="F339" s="141" t="s">
        <v>831</v>
      </c>
      <c r="G339" s="142" t="s">
        <v>134</v>
      </c>
      <c r="H339" s="143">
        <v>23.47</v>
      </c>
      <c r="I339" s="144"/>
      <c r="J339" s="145">
        <f>ROUND(I339*H339,2)</f>
        <v>0</v>
      </c>
      <c r="K339" s="146"/>
      <c r="L339" s="31"/>
      <c r="M339" s="147" t="s">
        <v>1</v>
      </c>
      <c r="N339" s="148" t="s">
        <v>41</v>
      </c>
      <c r="P339" s="149">
        <f>O339*H339</f>
        <v>0</v>
      </c>
      <c r="Q339" s="149">
        <v>0</v>
      </c>
      <c r="R339" s="149">
        <f>Q339*H339</f>
        <v>0</v>
      </c>
      <c r="S339" s="149">
        <v>0</v>
      </c>
      <c r="T339" s="150">
        <f>S339*H339</f>
        <v>0</v>
      </c>
      <c r="AR339" s="151" t="s">
        <v>211</v>
      </c>
      <c r="AT339" s="151" t="s">
        <v>131</v>
      </c>
      <c r="AU339" s="151" t="s">
        <v>136</v>
      </c>
      <c r="AY339" s="16" t="s">
        <v>129</v>
      </c>
      <c r="BE339" s="152">
        <f>IF(N339="základná",J339,0)</f>
        <v>0</v>
      </c>
      <c r="BF339" s="152">
        <f>IF(N339="znížená",J339,0)</f>
        <v>0</v>
      </c>
      <c r="BG339" s="152">
        <f>IF(N339="zákl. prenesená",J339,0)</f>
        <v>0</v>
      </c>
      <c r="BH339" s="152">
        <f>IF(N339="zníž. prenesená",J339,0)</f>
        <v>0</v>
      </c>
      <c r="BI339" s="152">
        <f>IF(N339="nulová",J339,0)</f>
        <v>0</v>
      </c>
      <c r="BJ339" s="16" t="s">
        <v>136</v>
      </c>
      <c r="BK339" s="152">
        <f>ROUND(I339*H339,2)</f>
        <v>0</v>
      </c>
      <c r="BL339" s="16" t="s">
        <v>211</v>
      </c>
      <c r="BM339" s="151" t="s">
        <v>832</v>
      </c>
    </row>
    <row r="340" spans="2:65" s="12" customFormat="1" ht="11.25" x14ac:dyDescent="0.2">
      <c r="B340" s="153"/>
      <c r="D340" s="154" t="s">
        <v>138</v>
      </c>
      <c r="E340" s="155" t="s">
        <v>1</v>
      </c>
      <c r="F340" s="156" t="s">
        <v>508</v>
      </c>
      <c r="H340" s="157">
        <v>23.47</v>
      </c>
      <c r="I340" s="158"/>
      <c r="L340" s="153"/>
      <c r="M340" s="159"/>
      <c r="T340" s="160"/>
      <c r="AT340" s="155" t="s">
        <v>138</v>
      </c>
      <c r="AU340" s="155" t="s">
        <v>136</v>
      </c>
      <c r="AV340" s="12" t="s">
        <v>136</v>
      </c>
      <c r="AW340" s="12" t="s">
        <v>30</v>
      </c>
      <c r="AX340" s="12" t="s">
        <v>83</v>
      </c>
      <c r="AY340" s="155" t="s">
        <v>129</v>
      </c>
    </row>
    <row r="341" spans="2:65" s="1" customFormat="1" ht="21.75" customHeight="1" x14ac:dyDescent="0.2">
      <c r="B341" s="138"/>
      <c r="C341" s="177" t="s">
        <v>833</v>
      </c>
      <c r="D341" s="177" t="s">
        <v>500</v>
      </c>
      <c r="E341" s="178" t="s">
        <v>834</v>
      </c>
      <c r="F341" s="179" t="s">
        <v>835</v>
      </c>
      <c r="G341" s="180" t="s">
        <v>134</v>
      </c>
      <c r="H341" s="181">
        <v>26.991</v>
      </c>
      <c r="I341" s="182"/>
      <c r="J341" s="183">
        <f>ROUND(I341*H341,2)</f>
        <v>0</v>
      </c>
      <c r="K341" s="184"/>
      <c r="L341" s="185"/>
      <c r="M341" s="186" t="s">
        <v>1</v>
      </c>
      <c r="N341" s="187" t="s">
        <v>41</v>
      </c>
      <c r="P341" s="149">
        <f>O341*H341</f>
        <v>0</v>
      </c>
      <c r="Q341" s="149">
        <v>1E-4</v>
      </c>
      <c r="R341" s="149">
        <f>Q341*H341</f>
        <v>2.6991000000000003E-3</v>
      </c>
      <c r="S341" s="149">
        <v>0</v>
      </c>
      <c r="T341" s="150">
        <f>S341*H341</f>
        <v>0</v>
      </c>
      <c r="AR341" s="151" t="s">
        <v>293</v>
      </c>
      <c r="AT341" s="151" t="s">
        <v>500</v>
      </c>
      <c r="AU341" s="151" t="s">
        <v>136</v>
      </c>
      <c r="AY341" s="16" t="s">
        <v>129</v>
      </c>
      <c r="BE341" s="152">
        <f>IF(N341="základná",J341,0)</f>
        <v>0</v>
      </c>
      <c r="BF341" s="152">
        <f>IF(N341="znížená",J341,0)</f>
        <v>0</v>
      </c>
      <c r="BG341" s="152">
        <f>IF(N341="zákl. prenesená",J341,0)</f>
        <v>0</v>
      </c>
      <c r="BH341" s="152">
        <f>IF(N341="zníž. prenesená",J341,0)</f>
        <v>0</v>
      </c>
      <c r="BI341" s="152">
        <f>IF(N341="nulová",J341,0)</f>
        <v>0</v>
      </c>
      <c r="BJ341" s="16" t="s">
        <v>136</v>
      </c>
      <c r="BK341" s="152">
        <f>ROUND(I341*H341,2)</f>
        <v>0</v>
      </c>
      <c r="BL341" s="16" t="s">
        <v>211</v>
      </c>
      <c r="BM341" s="151" t="s">
        <v>836</v>
      </c>
    </row>
    <row r="342" spans="2:65" s="12" customFormat="1" ht="11.25" x14ac:dyDescent="0.2">
      <c r="B342" s="153"/>
      <c r="D342" s="154" t="s">
        <v>138</v>
      </c>
      <c r="F342" s="156" t="s">
        <v>837</v>
      </c>
      <c r="H342" s="157">
        <v>26.991</v>
      </c>
      <c r="I342" s="158"/>
      <c r="L342" s="153"/>
      <c r="M342" s="159"/>
      <c r="T342" s="160"/>
      <c r="AT342" s="155" t="s">
        <v>138</v>
      </c>
      <c r="AU342" s="155" t="s">
        <v>136</v>
      </c>
      <c r="AV342" s="12" t="s">
        <v>136</v>
      </c>
      <c r="AW342" s="12" t="s">
        <v>3</v>
      </c>
      <c r="AX342" s="12" t="s">
        <v>83</v>
      </c>
      <c r="AY342" s="155" t="s">
        <v>129</v>
      </c>
    </row>
    <row r="343" spans="2:65" s="1" customFormat="1" ht="24.2" customHeight="1" x14ac:dyDescent="0.2">
      <c r="B343" s="138"/>
      <c r="C343" s="139" t="s">
        <v>838</v>
      </c>
      <c r="D343" s="139" t="s">
        <v>131</v>
      </c>
      <c r="E343" s="140" t="s">
        <v>839</v>
      </c>
      <c r="F343" s="141" t="s">
        <v>840</v>
      </c>
      <c r="G343" s="142" t="s">
        <v>134</v>
      </c>
      <c r="H343" s="143">
        <v>23.47</v>
      </c>
      <c r="I343" s="144"/>
      <c r="J343" s="145">
        <f>ROUND(I343*H343,2)</f>
        <v>0</v>
      </c>
      <c r="K343" s="146"/>
      <c r="L343" s="31"/>
      <c r="M343" s="147" t="s">
        <v>1</v>
      </c>
      <c r="N343" s="148" t="s">
        <v>41</v>
      </c>
      <c r="P343" s="149">
        <f>O343*H343</f>
        <v>0</v>
      </c>
      <c r="Q343" s="149">
        <v>0</v>
      </c>
      <c r="R343" s="149">
        <f>Q343*H343</f>
        <v>0</v>
      </c>
      <c r="S343" s="149">
        <v>0</v>
      </c>
      <c r="T343" s="150">
        <f>S343*H343</f>
        <v>0</v>
      </c>
      <c r="AR343" s="151" t="s">
        <v>211</v>
      </c>
      <c r="AT343" s="151" t="s">
        <v>131</v>
      </c>
      <c r="AU343" s="151" t="s">
        <v>136</v>
      </c>
      <c r="AY343" s="16" t="s">
        <v>129</v>
      </c>
      <c r="BE343" s="152">
        <f>IF(N343="základná",J343,0)</f>
        <v>0</v>
      </c>
      <c r="BF343" s="152">
        <f>IF(N343="znížená",J343,0)</f>
        <v>0</v>
      </c>
      <c r="BG343" s="152">
        <f>IF(N343="zákl. prenesená",J343,0)</f>
        <v>0</v>
      </c>
      <c r="BH343" s="152">
        <f>IF(N343="zníž. prenesená",J343,0)</f>
        <v>0</v>
      </c>
      <c r="BI343" s="152">
        <f>IF(N343="nulová",J343,0)</f>
        <v>0</v>
      </c>
      <c r="BJ343" s="16" t="s">
        <v>136</v>
      </c>
      <c r="BK343" s="152">
        <f>ROUND(I343*H343,2)</f>
        <v>0</v>
      </c>
      <c r="BL343" s="16" t="s">
        <v>211</v>
      </c>
      <c r="BM343" s="151" t="s">
        <v>841</v>
      </c>
    </row>
    <row r="344" spans="2:65" s="12" customFormat="1" ht="11.25" x14ac:dyDescent="0.2">
      <c r="B344" s="153"/>
      <c r="D344" s="154" t="s">
        <v>138</v>
      </c>
      <c r="E344" s="155" t="s">
        <v>1</v>
      </c>
      <c r="F344" s="156" t="s">
        <v>508</v>
      </c>
      <c r="H344" s="157">
        <v>23.47</v>
      </c>
      <c r="I344" s="158"/>
      <c r="L344" s="153"/>
      <c r="M344" s="159"/>
      <c r="T344" s="160"/>
      <c r="AT344" s="155" t="s">
        <v>138</v>
      </c>
      <c r="AU344" s="155" t="s">
        <v>136</v>
      </c>
      <c r="AV344" s="12" t="s">
        <v>136</v>
      </c>
      <c r="AW344" s="12" t="s">
        <v>30</v>
      </c>
      <c r="AX344" s="12" t="s">
        <v>83</v>
      </c>
      <c r="AY344" s="155" t="s">
        <v>129</v>
      </c>
    </row>
    <row r="345" spans="2:65" s="1" customFormat="1" ht="33" customHeight="1" x14ac:dyDescent="0.2">
      <c r="B345" s="138"/>
      <c r="C345" s="177" t="s">
        <v>667</v>
      </c>
      <c r="D345" s="177" t="s">
        <v>500</v>
      </c>
      <c r="E345" s="178" t="s">
        <v>842</v>
      </c>
      <c r="F345" s="179" t="s">
        <v>843</v>
      </c>
      <c r="G345" s="180" t="s">
        <v>134</v>
      </c>
      <c r="H345" s="181">
        <v>23.939</v>
      </c>
      <c r="I345" s="182"/>
      <c r="J345" s="183">
        <f>ROUND(I345*H345,2)</f>
        <v>0</v>
      </c>
      <c r="K345" s="184"/>
      <c r="L345" s="185"/>
      <c r="M345" s="186" t="s">
        <v>1</v>
      </c>
      <c r="N345" s="187" t="s">
        <v>41</v>
      </c>
      <c r="P345" s="149">
        <f>O345*H345</f>
        <v>0</v>
      </c>
      <c r="Q345" s="149">
        <v>3.3999999999999998E-3</v>
      </c>
      <c r="R345" s="149">
        <f>Q345*H345</f>
        <v>8.1392599999999996E-2</v>
      </c>
      <c r="S345" s="149">
        <v>0</v>
      </c>
      <c r="T345" s="150">
        <f>S345*H345</f>
        <v>0</v>
      </c>
      <c r="AR345" s="151" t="s">
        <v>293</v>
      </c>
      <c r="AT345" s="151" t="s">
        <v>500</v>
      </c>
      <c r="AU345" s="151" t="s">
        <v>136</v>
      </c>
      <c r="AY345" s="16" t="s">
        <v>129</v>
      </c>
      <c r="BE345" s="152">
        <f>IF(N345="základná",J345,0)</f>
        <v>0</v>
      </c>
      <c r="BF345" s="152">
        <f>IF(N345="znížená",J345,0)</f>
        <v>0</v>
      </c>
      <c r="BG345" s="152">
        <f>IF(N345="zákl. prenesená",J345,0)</f>
        <v>0</v>
      </c>
      <c r="BH345" s="152">
        <f>IF(N345="zníž. prenesená",J345,0)</f>
        <v>0</v>
      </c>
      <c r="BI345" s="152">
        <f>IF(N345="nulová",J345,0)</f>
        <v>0</v>
      </c>
      <c r="BJ345" s="16" t="s">
        <v>136</v>
      </c>
      <c r="BK345" s="152">
        <f>ROUND(I345*H345,2)</f>
        <v>0</v>
      </c>
      <c r="BL345" s="16" t="s">
        <v>211</v>
      </c>
      <c r="BM345" s="151" t="s">
        <v>844</v>
      </c>
    </row>
    <row r="346" spans="2:65" s="12" customFormat="1" ht="11.25" x14ac:dyDescent="0.2">
      <c r="B346" s="153"/>
      <c r="D346" s="154" t="s">
        <v>138</v>
      </c>
      <c r="F346" s="156" t="s">
        <v>845</v>
      </c>
      <c r="H346" s="157">
        <v>23.939</v>
      </c>
      <c r="I346" s="158"/>
      <c r="L346" s="153"/>
      <c r="M346" s="159"/>
      <c r="T346" s="160"/>
      <c r="AT346" s="155" t="s">
        <v>138</v>
      </c>
      <c r="AU346" s="155" t="s">
        <v>136</v>
      </c>
      <c r="AV346" s="12" t="s">
        <v>136</v>
      </c>
      <c r="AW346" s="12" t="s">
        <v>3</v>
      </c>
      <c r="AX346" s="12" t="s">
        <v>83</v>
      </c>
      <c r="AY346" s="155" t="s">
        <v>129</v>
      </c>
    </row>
    <row r="347" spans="2:65" s="1" customFormat="1" ht="24.2" customHeight="1" x14ac:dyDescent="0.2">
      <c r="B347" s="138"/>
      <c r="C347" s="139" t="s">
        <v>846</v>
      </c>
      <c r="D347" s="139" t="s">
        <v>131</v>
      </c>
      <c r="E347" s="140" t="s">
        <v>847</v>
      </c>
      <c r="F347" s="141" t="s">
        <v>848</v>
      </c>
      <c r="G347" s="142" t="s">
        <v>134</v>
      </c>
      <c r="H347" s="143">
        <v>32.896000000000001</v>
      </c>
      <c r="I347" s="144"/>
      <c r="J347" s="145">
        <f>ROUND(I347*H347,2)</f>
        <v>0</v>
      </c>
      <c r="K347" s="146"/>
      <c r="L347" s="31"/>
      <c r="M347" s="147" t="s">
        <v>1</v>
      </c>
      <c r="N347" s="148" t="s">
        <v>41</v>
      </c>
      <c r="P347" s="149">
        <f>O347*H347</f>
        <v>0</v>
      </c>
      <c r="Q347" s="149">
        <v>0</v>
      </c>
      <c r="R347" s="149">
        <f>Q347*H347</f>
        <v>0</v>
      </c>
      <c r="S347" s="149">
        <v>0</v>
      </c>
      <c r="T347" s="150">
        <f>S347*H347</f>
        <v>0</v>
      </c>
      <c r="AR347" s="151" t="s">
        <v>211</v>
      </c>
      <c r="AT347" s="151" t="s">
        <v>131</v>
      </c>
      <c r="AU347" s="151" t="s">
        <v>136</v>
      </c>
      <c r="AY347" s="16" t="s">
        <v>129</v>
      </c>
      <c r="BE347" s="152">
        <f>IF(N347="základná",J347,0)</f>
        <v>0</v>
      </c>
      <c r="BF347" s="152">
        <f>IF(N347="znížená",J347,0)</f>
        <v>0</v>
      </c>
      <c r="BG347" s="152">
        <f>IF(N347="zákl. prenesená",J347,0)</f>
        <v>0</v>
      </c>
      <c r="BH347" s="152">
        <f>IF(N347="zníž. prenesená",J347,0)</f>
        <v>0</v>
      </c>
      <c r="BI347" s="152">
        <f>IF(N347="nulová",J347,0)</f>
        <v>0</v>
      </c>
      <c r="BJ347" s="16" t="s">
        <v>136</v>
      </c>
      <c r="BK347" s="152">
        <f>ROUND(I347*H347,2)</f>
        <v>0</v>
      </c>
      <c r="BL347" s="16" t="s">
        <v>211</v>
      </c>
      <c r="BM347" s="151" t="s">
        <v>849</v>
      </c>
    </row>
    <row r="348" spans="2:65" s="12" customFormat="1" ht="11.25" x14ac:dyDescent="0.2">
      <c r="B348" s="153"/>
      <c r="D348" s="154" t="s">
        <v>138</v>
      </c>
      <c r="E348" s="155" t="s">
        <v>1</v>
      </c>
      <c r="F348" s="156" t="s">
        <v>337</v>
      </c>
      <c r="H348" s="157">
        <v>32.896000000000001</v>
      </c>
      <c r="I348" s="158"/>
      <c r="L348" s="153"/>
      <c r="M348" s="159"/>
      <c r="T348" s="160"/>
      <c r="AT348" s="155" t="s">
        <v>138</v>
      </c>
      <c r="AU348" s="155" t="s">
        <v>136</v>
      </c>
      <c r="AV348" s="12" t="s">
        <v>136</v>
      </c>
      <c r="AW348" s="12" t="s">
        <v>30</v>
      </c>
      <c r="AX348" s="12" t="s">
        <v>83</v>
      </c>
      <c r="AY348" s="155" t="s">
        <v>129</v>
      </c>
    </row>
    <row r="349" spans="2:65" s="1" customFormat="1" ht="24.2" customHeight="1" x14ac:dyDescent="0.2">
      <c r="B349" s="138"/>
      <c r="C349" s="177" t="s">
        <v>850</v>
      </c>
      <c r="D349" s="177" t="s">
        <v>500</v>
      </c>
      <c r="E349" s="178" t="s">
        <v>851</v>
      </c>
      <c r="F349" s="179" t="s">
        <v>852</v>
      </c>
      <c r="G349" s="180" t="s">
        <v>134</v>
      </c>
      <c r="H349" s="181">
        <v>33.554000000000002</v>
      </c>
      <c r="I349" s="182"/>
      <c r="J349" s="183">
        <f>ROUND(I349*H349,2)</f>
        <v>0</v>
      </c>
      <c r="K349" s="184"/>
      <c r="L349" s="185"/>
      <c r="M349" s="186" t="s">
        <v>1</v>
      </c>
      <c r="N349" s="187" t="s">
        <v>41</v>
      </c>
      <c r="P349" s="149">
        <f>O349*H349</f>
        <v>0</v>
      </c>
      <c r="Q349" s="149">
        <v>4.62E-3</v>
      </c>
      <c r="R349" s="149">
        <f>Q349*H349</f>
        <v>0.15501948000000002</v>
      </c>
      <c r="S349" s="149">
        <v>0</v>
      </c>
      <c r="T349" s="150">
        <f>S349*H349</f>
        <v>0</v>
      </c>
      <c r="AR349" s="151" t="s">
        <v>293</v>
      </c>
      <c r="AT349" s="151" t="s">
        <v>500</v>
      </c>
      <c r="AU349" s="151" t="s">
        <v>136</v>
      </c>
      <c r="AY349" s="16" t="s">
        <v>129</v>
      </c>
      <c r="BE349" s="152">
        <f>IF(N349="základná",J349,0)</f>
        <v>0</v>
      </c>
      <c r="BF349" s="152">
        <f>IF(N349="znížená",J349,0)</f>
        <v>0</v>
      </c>
      <c r="BG349" s="152">
        <f>IF(N349="zákl. prenesená",J349,0)</f>
        <v>0</v>
      </c>
      <c r="BH349" s="152">
        <f>IF(N349="zníž. prenesená",J349,0)</f>
        <v>0</v>
      </c>
      <c r="BI349" s="152">
        <f>IF(N349="nulová",J349,0)</f>
        <v>0</v>
      </c>
      <c r="BJ349" s="16" t="s">
        <v>136</v>
      </c>
      <c r="BK349" s="152">
        <f>ROUND(I349*H349,2)</f>
        <v>0</v>
      </c>
      <c r="BL349" s="16" t="s">
        <v>211</v>
      </c>
      <c r="BM349" s="151" t="s">
        <v>853</v>
      </c>
    </row>
    <row r="350" spans="2:65" s="12" customFormat="1" ht="11.25" x14ac:dyDescent="0.2">
      <c r="B350" s="153"/>
      <c r="D350" s="154" t="s">
        <v>138</v>
      </c>
      <c r="F350" s="156" t="s">
        <v>854</v>
      </c>
      <c r="H350" s="157">
        <v>33.554000000000002</v>
      </c>
      <c r="I350" s="158"/>
      <c r="L350" s="153"/>
      <c r="M350" s="159"/>
      <c r="T350" s="160"/>
      <c r="AT350" s="155" t="s">
        <v>138</v>
      </c>
      <c r="AU350" s="155" t="s">
        <v>136</v>
      </c>
      <c r="AV350" s="12" t="s">
        <v>136</v>
      </c>
      <c r="AW350" s="12" t="s">
        <v>3</v>
      </c>
      <c r="AX350" s="12" t="s">
        <v>83</v>
      </c>
      <c r="AY350" s="155" t="s">
        <v>129</v>
      </c>
    </row>
    <row r="351" spans="2:65" s="1" customFormat="1" ht="21.75" customHeight="1" x14ac:dyDescent="0.2">
      <c r="B351" s="138"/>
      <c r="C351" s="139" t="s">
        <v>855</v>
      </c>
      <c r="D351" s="139" t="s">
        <v>131</v>
      </c>
      <c r="E351" s="140" t="s">
        <v>856</v>
      </c>
      <c r="F351" s="141" t="s">
        <v>857</v>
      </c>
      <c r="G351" s="142" t="s">
        <v>134</v>
      </c>
      <c r="H351" s="143">
        <v>3.2709999999999999</v>
      </c>
      <c r="I351" s="144"/>
      <c r="J351" s="145">
        <f>ROUND(I351*H351,2)</f>
        <v>0</v>
      </c>
      <c r="K351" s="146"/>
      <c r="L351" s="31"/>
      <c r="M351" s="147" t="s">
        <v>1</v>
      </c>
      <c r="N351" s="148" t="s">
        <v>41</v>
      </c>
      <c r="P351" s="149">
        <f>O351*H351</f>
        <v>0</v>
      </c>
      <c r="Q351" s="149">
        <v>4.0000000000000001E-3</v>
      </c>
      <c r="R351" s="149">
        <f>Q351*H351</f>
        <v>1.3084E-2</v>
      </c>
      <c r="S351" s="149">
        <v>0</v>
      </c>
      <c r="T351" s="150">
        <f>S351*H351</f>
        <v>0</v>
      </c>
      <c r="AR351" s="151" t="s">
        <v>211</v>
      </c>
      <c r="AT351" s="151" t="s">
        <v>131</v>
      </c>
      <c r="AU351" s="151" t="s">
        <v>136</v>
      </c>
      <c r="AY351" s="16" t="s">
        <v>129</v>
      </c>
      <c r="BE351" s="152">
        <f>IF(N351="základná",J351,0)</f>
        <v>0</v>
      </c>
      <c r="BF351" s="152">
        <f>IF(N351="znížená",J351,0)</f>
        <v>0</v>
      </c>
      <c r="BG351" s="152">
        <f>IF(N351="zákl. prenesená",J351,0)</f>
        <v>0</v>
      </c>
      <c r="BH351" s="152">
        <f>IF(N351="zníž. prenesená",J351,0)</f>
        <v>0</v>
      </c>
      <c r="BI351" s="152">
        <f>IF(N351="nulová",J351,0)</f>
        <v>0</v>
      </c>
      <c r="BJ351" s="16" t="s">
        <v>136</v>
      </c>
      <c r="BK351" s="152">
        <f>ROUND(I351*H351,2)</f>
        <v>0</v>
      </c>
      <c r="BL351" s="16" t="s">
        <v>211</v>
      </c>
      <c r="BM351" s="151" t="s">
        <v>858</v>
      </c>
    </row>
    <row r="352" spans="2:65" s="12" customFormat="1" ht="11.25" x14ac:dyDescent="0.2">
      <c r="B352" s="153"/>
      <c r="D352" s="154" t="s">
        <v>138</v>
      </c>
      <c r="E352" s="155" t="s">
        <v>1</v>
      </c>
      <c r="F352" s="156" t="s">
        <v>635</v>
      </c>
      <c r="H352" s="157">
        <v>3.2709999999999999</v>
      </c>
      <c r="I352" s="158"/>
      <c r="L352" s="153"/>
      <c r="M352" s="159"/>
      <c r="T352" s="160"/>
      <c r="AT352" s="155" t="s">
        <v>138</v>
      </c>
      <c r="AU352" s="155" t="s">
        <v>136</v>
      </c>
      <c r="AV352" s="12" t="s">
        <v>136</v>
      </c>
      <c r="AW352" s="12" t="s">
        <v>30</v>
      </c>
      <c r="AX352" s="12" t="s">
        <v>83</v>
      </c>
      <c r="AY352" s="155" t="s">
        <v>129</v>
      </c>
    </row>
    <row r="353" spans="2:65" s="1" customFormat="1" ht="24.2" customHeight="1" x14ac:dyDescent="0.2">
      <c r="B353" s="138"/>
      <c r="C353" s="177" t="s">
        <v>859</v>
      </c>
      <c r="D353" s="177" t="s">
        <v>500</v>
      </c>
      <c r="E353" s="178" t="s">
        <v>860</v>
      </c>
      <c r="F353" s="179" t="s">
        <v>861</v>
      </c>
      <c r="G353" s="180" t="s">
        <v>134</v>
      </c>
      <c r="H353" s="181">
        <v>3.3359999999999999</v>
      </c>
      <c r="I353" s="182"/>
      <c r="J353" s="183">
        <f>ROUND(I353*H353,2)</f>
        <v>0</v>
      </c>
      <c r="K353" s="184"/>
      <c r="L353" s="185"/>
      <c r="M353" s="186" t="s">
        <v>1</v>
      </c>
      <c r="N353" s="187" t="s">
        <v>41</v>
      </c>
      <c r="P353" s="149">
        <f>O353*H353</f>
        <v>0</v>
      </c>
      <c r="Q353" s="149">
        <v>1.65E-3</v>
      </c>
      <c r="R353" s="149">
        <f>Q353*H353</f>
        <v>5.5043999999999996E-3</v>
      </c>
      <c r="S353" s="149">
        <v>0</v>
      </c>
      <c r="T353" s="150">
        <f>S353*H353</f>
        <v>0</v>
      </c>
      <c r="AR353" s="151" t="s">
        <v>293</v>
      </c>
      <c r="AT353" s="151" t="s">
        <v>500</v>
      </c>
      <c r="AU353" s="151" t="s">
        <v>136</v>
      </c>
      <c r="AY353" s="16" t="s">
        <v>129</v>
      </c>
      <c r="BE353" s="152">
        <f>IF(N353="základná",J353,0)</f>
        <v>0</v>
      </c>
      <c r="BF353" s="152">
        <f>IF(N353="znížená",J353,0)</f>
        <v>0</v>
      </c>
      <c r="BG353" s="152">
        <f>IF(N353="zákl. prenesená",J353,0)</f>
        <v>0</v>
      </c>
      <c r="BH353" s="152">
        <f>IF(N353="zníž. prenesená",J353,0)</f>
        <v>0</v>
      </c>
      <c r="BI353" s="152">
        <f>IF(N353="nulová",J353,0)</f>
        <v>0</v>
      </c>
      <c r="BJ353" s="16" t="s">
        <v>136</v>
      </c>
      <c r="BK353" s="152">
        <f>ROUND(I353*H353,2)</f>
        <v>0</v>
      </c>
      <c r="BL353" s="16" t="s">
        <v>211</v>
      </c>
      <c r="BM353" s="151" t="s">
        <v>862</v>
      </c>
    </row>
    <row r="354" spans="2:65" s="12" customFormat="1" ht="11.25" x14ac:dyDescent="0.2">
      <c r="B354" s="153"/>
      <c r="D354" s="154" t="s">
        <v>138</v>
      </c>
      <c r="F354" s="156" t="s">
        <v>863</v>
      </c>
      <c r="H354" s="157">
        <v>3.3359999999999999</v>
      </c>
      <c r="I354" s="158"/>
      <c r="L354" s="153"/>
      <c r="M354" s="159"/>
      <c r="T354" s="160"/>
      <c r="AT354" s="155" t="s">
        <v>138</v>
      </c>
      <c r="AU354" s="155" t="s">
        <v>136</v>
      </c>
      <c r="AV354" s="12" t="s">
        <v>136</v>
      </c>
      <c r="AW354" s="12" t="s">
        <v>3</v>
      </c>
      <c r="AX354" s="12" t="s">
        <v>83</v>
      </c>
      <c r="AY354" s="155" t="s">
        <v>129</v>
      </c>
    </row>
    <row r="355" spans="2:65" s="1" customFormat="1" ht="21.75" customHeight="1" x14ac:dyDescent="0.2">
      <c r="B355" s="138"/>
      <c r="C355" s="139" t="s">
        <v>864</v>
      </c>
      <c r="D355" s="139" t="s">
        <v>131</v>
      </c>
      <c r="E355" s="140" t="s">
        <v>865</v>
      </c>
      <c r="F355" s="141" t="s">
        <v>866</v>
      </c>
      <c r="G355" s="142" t="s">
        <v>134</v>
      </c>
      <c r="H355" s="143">
        <v>12.797000000000001</v>
      </c>
      <c r="I355" s="144"/>
      <c r="J355" s="145">
        <f>ROUND(I355*H355,2)</f>
        <v>0</v>
      </c>
      <c r="K355" s="146"/>
      <c r="L355" s="31"/>
      <c r="M355" s="147" t="s">
        <v>1</v>
      </c>
      <c r="N355" s="148" t="s">
        <v>41</v>
      </c>
      <c r="P355" s="149">
        <f>O355*H355</f>
        <v>0</v>
      </c>
      <c r="Q355" s="149">
        <v>1.2E-4</v>
      </c>
      <c r="R355" s="149">
        <f>Q355*H355</f>
        <v>1.53564E-3</v>
      </c>
      <c r="S355" s="149">
        <v>0</v>
      </c>
      <c r="T355" s="150">
        <f>S355*H355</f>
        <v>0</v>
      </c>
      <c r="AR355" s="151" t="s">
        <v>211</v>
      </c>
      <c r="AT355" s="151" t="s">
        <v>131</v>
      </c>
      <c r="AU355" s="151" t="s">
        <v>136</v>
      </c>
      <c r="AY355" s="16" t="s">
        <v>129</v>
      </c>
      <c r="BE355" s="152">
        <f>IF(N355="základná",J355,0)</f>
        <v>0</v>
      </c>
      <c r="BF355" s="152">
        <f>IF(N355="znížená",J355,0)</f>
        <v>0</v>
      </c>
      <c r="BG355" s="152">
        <f>IF(N355="zákl. prenesená",J355,0)</f>
        <v>0</v>
      </c>
      <c r="BH355" s="152">
        <f>IF(N355="zníž. prenesená",J355,0)</f>
        <v>0</v>
      </c>
      <c r="BI355" s="152">
        <f>IF(N355="nulová",J355,0)</f>
        <v>0</v>
      </c>
      <c r="BJ355" s="16" t="s">
        <v>136</v>
      </c>
      <c r="BK355" s="152">
        <f>ROUND(I355*H355,2)</f>
        <v>0</v>
      </c>
      <c r="BL355" s="16" t="s">
        <v>211</v>
      </c>
      <c r="BM355" s="151" t="s">
        <v>867</v>
      </c>
    </row>
    <row r="356" spans="2:65" s="12" customFormat="1" ht="11.25" x14ac:dyDescent="0.2">
      <c r="B356" s="153"/>
      <c r="D356" s="154" t="s">
        <v>138</v>
      </c>
      <c r="E356" s="155" t="s">
        <v>1</v>
      </c>
      <c r="F356" s="156" t="s">
        <v>868</v>
      </c>
      <c r="H356" s="157">
        <v>12.797000000000001</v>
      </c>
      <c r="I356" s="158"/>
      <c r="L356" s="153"/>
      <c r="M356" s="159"/>
      <c r="T356" s="160"/>
      <c r="AT356" s="155" t="s">
        <v>138</v>
      </c>
      <c r="AU356" s="155" t="s">
        <v>136</v>
      </c>
      <c r="AV356" s="12" t="s">
        <v>136</v>
      </c>
      <c r="AW356" s="12" t="s">
        <v>30</v>
      </c>
      <c r="AX356" s="12" t="s">
        <v>83</v>
      </c>
      <c r="AY356" s="155" t="s">
        <v>129</v>
      </c>
    </row>
    <row r="357" spans="2:65" s="1" customFormat="1" ht="24.2" customHeight="1" x14ac:dyDescent="0.2">
      <c r="B357" s="138"/>
      <c r="C357" s="177" t="s">
        <v>869</v>
      </c>
      <c r="D357" s="177" t="s">
        <v>500</v>
      </c>
      <c r="E357" s="178" t="s">
        <v>870</v>
      </c>
      <c r="F357" s="179" t="s">
        <v>871</v>
      </c>
      <c r="G357" s="180" t="s">
        <v>134</v>
      </c>
      <c r="H357" s="181">
        <v>13.053000000000001</v>
      </c>
      <c r="I357" s="182"/>
      <c r="J357" s="183">
        <f>ROUND(I357*H357,2)</f>
        <v>0</v>
      </c>
      <c r="K357" s="184"/>
      <c r="L357" s="185"/>
      <c r="M357" s="186" t="s">
        <v>1</v>
      </c>
      <c r="N357" s="187" t="s">
        <v>41</v>
      </c>
      <c r="P357" s="149">
        <f>O357*H357</f>
        <v>0</v>
      </c>
      <c r="Q357" s="149">
        <v>1.5E-3</v>
      </c>
      <c r="R357" s="149">
        <f>Q357*H357</f>
        <v>1.9579500000000003E-2</v>
      </c>
      <c r="S357" s="149">
        <v>0</v>
      </c>
      <c r="T357" s="150">
        <f>S357*H357</f>
        <v>0</v>
      </c>
      <c r="AR357" s="151" t="s">
        <v>293</v>
      </c>
      <c r="AT357" s="151" t="s">
        <v>500</v>
      </c>
      <c r="AU357" s="151" t="s">
        <v>136</v>
      </c>
      <c r="AY357" s="16" t="s">
        <v>129</v>
      </c>
      <c r="BE357" s="152">
        <f>IF(N357="základná",J357,0)</f>
        <v>0</v>
      </c>
      <c r="BF357" s="152">
        <f>IF(N357="znížená",J357,0)</f>
        <v>0</v>
      </c>
      <c r="BG357" s="152">
        <f>IF(N357="zákl. prenesená",J357,0)</f>
        <v>0</v>
      </c>
      <c r="BH357" s="152">
        <f>IF(N357="zníž. prenesená",J357,0)</f>
        <v>0</v>
      </c>
      <c r="BI357" s="152">
        <f>IF(N357="nulová",J357,0)</f>
        <v>0</v>
      </c>
      <c r="BJ357" s="16" t="s">
        <v>136</v>
      </c>
      <c r="BK357" s="152">
        <f>ROUND(I357*H357,2)</f>
        <v>0</v>
      </c>
      <c r="BL357" s="16" t="s">
        <v>211</v>
      </c>
      <c r="BM357" s="151" t="s">
        <v>872</v>
      </c>
    </row>
    <row r="358" spans="2:65" s="12" customFormat="1" ht="11.25" x14ac:dyDescent="0.2">
      <c r="B358" s="153"/>
      <c r="D358" s="154" t="s">
        <v>138</v>
      </c>
      <c r="F358" s="156" t="s">
        <v>873</v>
      </c>
      <c r="H358" s="157">
        <v>13.053000000000001</v>
      </c>
      <c r="I358" s="158"/>
      <c r="L358" s="153"/>
      <c r="M358" s="159"/>
      <c r="T358" s="160"/>
      <c r="AT358" s="155" t="s">
        <v>138</v>
      </c>
      <c r="AU358" s="155" t="s">
        <v>136</v>
      </c>
      <c r="AV358" s="12" t="s">
        <v>136</v>
      </c>
      <c r="AW358" s="12" t="s">
        <v>3</v>
      </c>
      <c r="AX358" s="12" t="s">
        <v>83</v>
      </c>
      <c r="AY358" s="155" t="s">
        <v>129</v>
      </c>
    </row>
    <row r="359" spans="2:65" s="1" customFormat="1" ht="24.2" customHeight="1" x14ac:dyDescent="0.2">
      <c r="B359" s="138"/>
      <c r="C359" s="139" t="s">
        <v>874</v>
      </c>
      <c r="D359" s="139" t="s">
        <v>131</v>
      </c>
      <c r="E359" s="140" t="s">
        <v>875</v>
      </c>
      <c r="F359" s="141" t="s">
        <v>876</v>
      </c>
      <c r="G359" s="142" t="s">
        <v>768</v>
      </c>
      <c r="H359" s="188"/>
      <c r="I359" s="144"/>
      <c r="J359" s="145">
        <f>ROUND(I359*H359,2)</f>
        <v>0</v>
      </c>
      <c r="K359" s="146"/>
      <c r="L359" s="31"/>
      <c r="M359" s="147" t="s">
        <v>1</v>
      </c>
      <c r="N359" s="148" t="s">
        <v>41</v>
      </c>
      <c r="P359" s="149">
        <f>O359*H359</f>
        <v>0</v>
      </c>
      <c r="Q359" s="149">
        <v>0</v>
      </c>
      <c r="R359" s="149">
        <f>Q359*H359</f>
        <v>0</v>
      </c>
      <c r="S359" s="149">
        <v>0</v>
      </c>
      <c r="T359" s="150">
        <f>S359*H359</f>
        <v>0</v>
      </c>
      <c r="AR359" s="151" t="s">
        <v>211</v>
      </c>
      <c r="AT359" s="151" t="s">
        <v>131</v>
      </c>
      <c r="AU359" s="151" t="s">
        <v>136</v>
      </c>
      <c r="AY359" s="16" t="s">
        <v>129</v>
      </c>
      <c r="BE359" s="152">
        <f>IF(N359="základná",J359,0)</f>
        <v>0</v>
      </c>
      <c r="BF359" s="152">
        <f>IF(N359="znížená",J359,0)</f>
        <v>0</v>
      </c>
      <c r="BG359" s="152">
        <f>IF(N359="zákl. prenesená",J359,0)</f>
        <v>0</v>
      </c>
      <c r="BH359" s="152">
        <f>IF(N359="zníž. prenesená",J359,0)</f>
        <v>0</v>
      </c>
      <c r="BI359" s="152">
        <f>IF(N359="nulová",J359,0)</f>
        <v>0</v>
      </c>
      <c r="BJ359" s="16" t="s">
        <v>136</v>
      </c>
      <c r="BK359" s="152">
        <f>ROUND(I359*H359,2)</f>
        <v>0</v>
      </c>
      <c r="BL359" s="16" t="s">
        <v>211</v>
      </c>
      <c r="BM359" s="151" t="s">
        <v>877</v>
      </c>
    </row>
    <row r="360" spans="2:65" s="11" customFormat="1" ht="22.9" customHeight="1" x14ac:dyDescent="0.2">
      <c r="B360" s="126"/>
      <c r="D360" s="127" t="s">
        <v>74</v>
      </c>
      <c r="E360" s="136" t="s">
        <v>346</v>
      </c>
      <c r="F360" s="136" t="s">
        <v>347</v>
      </c>
      <c r="I360" s="129"/>
      <c r="J360" s="137">
        <f>BK360</f>
        <v>0</v>
      </c>
      <c r="L360" s="126"/>
      <c r="M360" s="131"/>
      <c r="P360" s="132">
        <f>SUM(P361:P367)</f>
        <v>0</v>
      </c>
      <c r="R360" s="132">
        <f>SUM(R361:R367)</f>
        <v>1.593E-2</v>
      </c>
      <c r="T360" s="133">
        <f>SUM(T361:T367)</f>
        <v>0</v>
      </c>
      <c r="AR360" s="127" t="s">
        <v>136</v>
      </c>
      <c r="AT360" s="134" t="s">
        <v>74</v>
      </c>
      <c r="AU360" s="134" t="s">
        <v>83</v>
      </c>
      <c r="AY360" s="127" t="s">
        <v>129</v>
      </c>
      <c r="BK360" s="135">
        <f>SUM(BK361:BK367)</f>
        <v>0</v>
      </c>
    </row>
    <row r="361" spans="2:65" s="1" customFormat="1" ht="16.5" customHeight="1" x14ac:dyDescent="0.2">
      <c r="B361" s="138"/>
      <c r="C361" s="139" t="s">
        <v>878</v>
      </c>
      <c r="D361" s="139" t="s">
        <v>131</v>
      </c>
      <c r="E361" s="140" t="s">
        <v>879</v>
      </c>
      <c r="F361" s="141" t="s">
        <v>880</v>
      </c>
      <c r="G361" s="142" t="s">
        <v>236</v>
      </c>
      <c r="H361" s="143">
        <v>1</v>
      </c>
      <c r="I361" s="144"/>
      <c r="J361" s="145">
        <f>ROUND(I361*H361,2)</f>
        <v>0</v>
      </c>
      <c r="K361" s="146"/>
      <c r="L361" s="31"/>
      <c r="M361" s="147" t="s">
        <v>1</v>
      </c>
      <c r="N361" s="148" t="s">
        <v>41</v>
      </c>
      <c r="P361" s="149">
        <f>O361*H361</f>
        <v>0</v>
      </c>
      <c r="Q361" s="149">
        <v>0</v>
      </c>
      <c r="R361" s="149">
        <f>Q361*H361</f>
        <v>0</v>
      </c>
      <c r="S361" s="149">
        <v>0</v>
      </c>
      <c r="T361" s="150">
        <f>S361*H361</f>
        <v>0</v>
      </c>
      <c r="AR361" s="151" t="s">
        <v>211</v>
      </c>
      <c r="AT361" s="151" t="s">
        <v>131</v>
      </c>
      <c r="AU361" s="151" t="s">
        <v>136</v>
      </c>
      <c r="AY361" s="16" t="s">
        <v>129</v>
      </c>
      <c r="BE361" s="152">
        <f>IF(N361="základná",J361,0)</f>
        <v>0</v>
      </c>
      <c r="BF361" s="152">
        <f>IF(N361="znížená",J361,0)</f>
        <v>0</v>
      </c>
      <c r="BG361" s="152">
        <f>IF(N361="zákl. prenesená",J361,0)</f>
        <v>0</v>
      </c>
      <c r="BH361" s="152">
        <f>IF(N361="zníž. prenesená",J361,0)</f>
        <v>0</v>
      </c>
      <c r="BI361" s="152">
        <f>IF(N361="nulová",J361,0)</f>
        <v>0</v>
      </c>
      <c r="BJ361" s="16" t="s">
        <v>136</v>
      </c>
      <c r="BK361" s="152">
        <f>ROUND(I361*H361,2)</f>
        <v>0</v>
      </c>
      <c r="BL361" s="16" t="s">
        <v>211</v>
      </c>
      <c r="BM361" s="151" t="s">
        <v>881</v>
      </c>
    </row>
    <row r="362" spans="2:65" s="12" customFormat="1" ht="11.25" x14ac:dyDescent="0.2">
      <c r="B362" s="153"/>
      <c r="D362" s="154" t="s">
        <v>138</v>
      </c>
      <c r="E362" s="155" t="s">
        <v>1</v>
      </c>
      <c r="F362" s="156" t="s">
        <v>882</v>
      </c>
      <c r="H362" s="157">
        <v>1</v>
      </c>
      <c r="I362" s="158"/>
      <c r="L362" s="153"/>
      <c r="M362" s="159"/>
      <c r="T362" s="160"/>
      <c r="AT362" s="155" t="s">
        <v>138</v>
      </c>
      <c r="AU362" s="155" t="s">
        <v>136</v>
      </c>
      <c r="AV362" s="12" t="s">
        <v>136</v>
      </c>
      <c r="AW362" s="12" t="s">
        <v>30</v>
      </c>
      <c r="AX362" s="12" t="s">
        <v>83</v>
      </c>
      <c r="AY362" s="155" t="s">
        <v>129</v>
      </c>
    </row>
    <row r="363" spans="2:65" s="1" customFormat="1" ht="37.9" customHeight="1" x14ac:dyDescent="0.2">
      <c r="B363" s="138"/>
      <c r="C363" s="177" t="s">
        <v>883</v>
      </c>
      <c r="D363" s="177" t="s">
        <v>500</v>
      </c>
      <c r="E363" s="178" t="s">
        <v>884</v>
      </c>
      <c r="F363" s="179" t="s">
        <v>885</v>
      </c>
      <c r="G363" s="180" t="s">
        <v>236</v>
      </c>
      <c r="H363" s="181">
        <v>1</v>
      </c>
      <c r="I363" s="182"/>
      <c r="J363" s="183">
        <f>ROUND(I363*H363,2)</f>
        <v>0</v>
      </c>
      <c r="K363" s="184"/>
      <c r="L363" s="185"/>
      <c r="M363" s="186" t="s">
        <v>1</v>
      </c>
      <c r="N363" s="187" t="s">
        <v>41</v>
      </c>
      <c r="P363" s="149">
        <f>O363*H363</f>
        <v>0</v>
      </c>
      <c r="Q363" s="149">
        <v>1.47E-2</v>
      </c>
      <c r="R363" s="149">
        <f>Q363*H363</f>
        <v>1.47E-2</v>
      </c>
      <c r="S363" s="149">
        <v>0</v>
      </c>
      <c r="T363" s="150">
        <f>S363*H363</f>
        <v>0</v>
      </c>
      <c r="AR363" s="151" t="s">
        <v>293</v>
      </c>
      <c r="AT363" s="151" t="s">
        <v>500</v>
      </c>
      <c r="AU363" s="151" t="s">
        <v>136</v>
      </c>
      <c r="AY363" s="16" t="s">
        <v>129</v>
      </c>
      <c r="BE363" s="152">
        <f>IF(N363="základná",J363,0)</f>
        <v>0</v>
      </c>
      <c r="BF363" s="152">
        <f>IF(N363="znížená",J363,0)</f>
        <v>0</v>
      </c>
      <c r="BG363" s="152">
        <f>IF(N363="zákl. prenesená",J363,0)</f>
        <v>0</v>
      </c>
      <c r="BH363" s="152">
        <f>IF(N363="zníž. prenesená",J363,0)</f>
        <v>0</v>
      </c>
      <c r="BI363" s="152">
        <f>IF(N363="nulová",J363,0)</f>
        <v>0</v>
      </c>
      <c r="BJ363" s="16" t="s">
        <v>136</v>
      </c>
      <c r="BK363" s="152">
        <f>ROUND(I363*H363,2)</f>
        <v>0</v>
      </c>
      <c r="BL363" s="16" t="s">
        <v>211</v>
      </c>
      <c r="BM363" s="151" t="s">
        <v>886</v>
      </c>
    </row>
    <row r="364" spans="2:65" s="1" customFormat="1" ht="21.75" customHeight="1" x14ac:dyDescent="0.2">
      <c r="B364" s="138"/>
      <c r="C364" s="139" t="s">
        <v>887</v>
      </c>
      <c r="D364" s="139" t="s">
        <v>131</v>
      </c>
      <c r="E364" s="140" t="s">
        <v>888</v>
      </c>
      <c r="F364" s="141" t="s">
        <v>889</v>
      </c>
      <c r="G364" s="142" t="s">
        <v>236</v>
      </c>
      <c r="H364" s="143">
        <v>3</v>
      </c>
      <c r="I364" s="144"/>
      <c r="J364" s="145">
        <f>ROUND(I364*H364,2)</f>
        <v>0</v>
      </c>
      <c r="K364" s="146"/>
      <c r="L364" s="31"/>
      <c r="M364" s="147" t="s">
        <v>1</v>
      </c>
      <c r="N364" s="148" t="s">
        <v>41</v>
      </c>
      <c r="P364" s="149">
        <f>O364*H364</f>
        <v>0</v>
      </c>
      <c r="Q364" s="149">
        <v>0</v>
      </c>
      <c r="R364" s="149">
        <f>Q364*H364</f>
        <v>0</v>
      </c>
      <c r="S364" s="149">
        <v>0</v>
      </c>
      <c r="T364" s="150">
        <f>S364*H364</f>
        <v>0</v>
      </c>
      <c r="AR364" s="151" t="s">
        <v>211</v>
      </c>
      <c r="AT364" s="151" t="s">
        <v>131</v>
      </c>
      <c r="AU364" s="151" t="s">
        <v>136</v>
      </c>
      <c r="AY364" s="16" t="s">
        <v>129</v>
      </c>
      <c r="BE364" s="152">
        <f>IF(N364="základná",J364,0)</f>
        <v>0</v>
      </c>
      <c r="BF364" s="152">
        <f>IF(N364="znížená",J364,0)</f>
        <v>0</v>
      </c>
      <c r="BG364" s="152">
        <f>IF(N364="zákl. prenesená",J364,0)</f>
        <v>0</v>
      </c>
      <c r="BH364" s="152">
        <f>IF(N364="zníž. prenesená",J364,0)</f>
        <v>0</v>
      </c>
      <c r="BI364" s="152">
        <f>IF(N364="nulová",J364,0)</f>
        <v>0</v>
      </c>
      <c r="BJ364" s="16" t="s">
        <v>136</v>
      </c>
      <c r="BK364" s="152">
        <f>ROUND(I364*H364,2)</f>
        <v>0</v>
      </c>
      <c r="BL364" s="16" t="s">
        <v>211</v>
      </c>
      <c r="BM364" s="151" t="s">
        <v>890</v>
      </c>
    </row>
    <row r="365" spans="2:65" s="1" customFormat="1" ht="16.5" customHeight="1" x14ac:dyDescent="0.2">
      <c r="B365" s="138"/>
      <c r="C365" s="177" t="s">
        <v>891</v>
      </c>
      <c r="D365" s="177" t="s">
        <v>500</v>
      </c>
      <c r="E365" s="178" t="s">
        <v>892</v>
      </c>
      <c r="F365" s="179" t="s">
        <v>893</v>
      </c>
      <c r="G365" s="180" t="s">
        <v>236</v>
      </c>
      <c r="H365" s="181">
        <v>1</v>
      </c>
      <c r="I365" s="182"/>
      <c r="J365" s="183">
        <f>ROUND(I365*H365,2)</f>
        <v>0</v>
      </c>
      <c r="K365" s="184"/>
      <c r="L365" s="185"/>
      <c r="M365" s="186" t="s">
        <v>1</v>
      </c>
      <c r="N365" s="187" t="s">
        <v>41</v>
      </c>
      <c r="P365" s="149">
        <f>O365*H365</f>
        <v>0</v>
      </c>
      <c r="Q365" s="149">
        <v>3.5E-4</v>
      </c>
      <c r="R365" s="149">
        <f>Q365*H365</f>
        <v>3.5E-4</v>
      </c>
      <c r="S365" s="149">
        <v>0</v>
      </c>
      <c r="T365" s="150">
        <f>S365*H365</f>
        <v>0</v>
      </c>
      <c r="AR365" s="151" t="s">
        <v>293</v>
      </c>
      <c r="AT365" s="151" t="s">
        <v>500</v>
      </c>
      <c r="AU365" s="151" t="s">
        <v>136</v>
      </c>
      <c r="AY365" s="16" t="s">
        <v>129</v>
      </c>
      <c r="BE365" s="152">
        <f>IF(N365="základná",J365,0)</f>
        <v>0</v>
      </c>
      <c r="BF365" s="152">
        <f>IF(N365="znížená",J365,0)</f>
        <v>0</v>
      </c>
      <c r="BG365" s="152">
        <f>IF(N365="zákl. prenesená",J365,0)</f>
        <v>0</v>
      </c>
      <c r="BH365" s="152">
        <f>IF(N365="zníž. prenesená",J365,0)</f>
        <v>0</v>
      </c>
      <c r="BI365" s="152">
        <f>IF(N365="nulová",J365,0)</f>
        <v>0</v>
      </c>
      <c r="BJ365" s="16" t="s">
        <v>136</v>
      </c>
      <c r="BK365" s="152">
        <f>ROUND(I365*H365,2)</f>
        <v>0</v>
      </c>
      <c r="BL365" s="16" t="s">
        <v>211</v>
      </c>
      <c r="BM365" s="151" t="s">
        <v>894</v>
      </c>
    </row>
    <row r="366" spans="2:65" s="1" customFormat="1" ht="24.2" customHeight="1" x14ac:dyDescent="0.2">
      <c r="B366" s="138"/>
      <c r="C366" s="177" t="s">
        <v>895</v>
      </c>
      <c r="D366" s="177" t="s">
        <v>500</v>
      </c>
      <c r="E366" s="178" t="s">
        <v>896</v>
      </c>
      <c r="F366" s="179" t="s">
        <v>897</v>
      </c>
      <c r="G366" s="180" t="s">
        <v>236</v>
      </c>
      <c r="H366" s="181">
        <v>2</v>
      </c>
      <c r="I366" s="182"/>
      <c r="J366" s="183">
        <f>ROUND(I366*H366,2)</f>
        <v>0</v>
      </c>
      <c r="K366" s="184"/>
      <c r="L366" s="185"/>
      <c r="M366" s="186" t="s">
        <v>1</v>
      </c>
      <c r="N366" s="187" t="s">
        <v>41</v>
      </c>
      <c r="P366" s="149">
        <f>O366*H366</f>
        <v>0</v>
      </c>
      <c r="Q366" s="149">
        <v>4.4000000000000002E-4</v>
      </c>
      <c r="R366" s="149">
        <f>Q366*H366</f>
        <v>8.8000000000000003E-4</v>
      </c>
      <c r="S366" s="149">
        <v>0</v>
      </c>
      <c r="T366" s="150">
        <f>S366*H366</f>
        <v>0</v>
      </c>
      <c r="AR366" s="151" t="s">
        <v>293</v>
      </c>
      <c r="AT366" s="151" t="s">
        <v>500</v>
      </c>
      <c r="AU366" s="151" t="s">
        <v>136</v>
      </c>
      <c r="AY366" s="16" t="s">
        <v>129</v>
      </c>
      <c r="BE366" s="152">
        <f>IF(N366="základná",J366,0)</f>
        <v>0</v>
      </c>
      <c r="BF366" s="152">
        <f>IF(N366="znížená",J366,0)</f>
        <v>0</v>
      </c>
      <c r="BG366" s="152">
        <f>IF(N366="zákl. prenesená",J366,0)</f>
        <v>0</v>
      </c>
      <c r="BH366" s="152">
        <f>IF(N366="zníž. prenesená",J366,0)</f>
        <v>0</v>
      </c>
      <c r="BI366" s="152">
        <f>IF(N366="nulová",J366,0)</f>
        <v>0</v>
      </c>
      <c r="BJ366" s="16" t="s">
        <v>136</v>
      </c>
      <c r="BK366" s="152">
        <f>ROUND(I366*H366,2)</f>
        <v>0</v>
      </c>
      <c r="BL366" s="16" t="s">
        <v>211</v>
      </c>
      <c r="BM366" s="151" t="s">
        <v>898</v>
      </c>
    </row>
    <row r="367" spans="2:65" s="1" customFormat="1" ht="24.2" customHeight="1" x14ac:dyDescent="0.2">
      <c r="B367" s="138"/>
      <c r="C367" s="139" t="s">
        <v>899</v>
      </c>
      <c r="D367" s="139" t="s">
        <v>131</v>
      </c>
      <c r="E367" s="140" t="s">
        <v>900</v>
      </c>
      <c r="F367" s="141" t="s">
        <v>901</v>
      </c>
      <c r="G367" s="142" t="s">
        <v>768</v>
      </c>
      <c r="H367" s="188"/>
      <c r="I367" s="144"/>
      <c r="J367" s="145">
        <f>ROUND(I367*H367,2)</f>
        <v>0</v>
      </c>
      <c r="K367" s="146"/>
      <c r="L367" s="31"/>
      <c r="M367" s="147" t="s">
        <v>1</v>
      </c>
      <c r="N367" s="148" t="s">
        <v>41</v>
      </c>
      <c r="P367" s="149">
        <f>O367*H367</f>
        <v>0</v>
      </c>
      <c r="Q367" s="149">
        <v>0</v>
      </c>
      <c r="R367" s="149">
        <f>Q367*H367</f>
        <v>0</v>
      </c>
      <c r="S367" s="149">
        <v>0</v>
      </c>
      <c r="T367" s="150">
        <f>S367*H367</f>
        <v>0</v>
      </c>
      <c r="AR367" s="151" t="s">
        <v>211</v>
      </c>
      <c r="AT367" s="151" t="s">
        <v>131</v>
      </c>
      <c r="AU367" s="151" t="s">
        <v>136</v>
      </c>
      <c r="AY367" s="16" t="s">
        <v>129</v>
      </c>
      <c r="BE367" s="152">
        <f>IF(N367="základná",J367,0)</f>
        <v>0</v>
      </c>
      <c r="BF367" s="152">
        <f>IF(N367="znížená",J367,0)</f>
        <v>0</v>
      </c>
      <c r="BG367" s="152">
        <f>IF(N367="zákl. prenesená",J367,0)</f>
        <v>0</v>
      </c>
      <c r="BH367" s="152">
        <f>IF(N367="zníž. prenesená",J367,0)</f>
        <v>0</v>
      </c>
      <c r="BI367" s="152">
        <f>IF(N367="nulová",J367,0)</f>
        <v>0</v>
      </c>
      <c r="BJ367" s="16" t="s">
        <v>136</v>
      </c>
      <c r="BK367" s="152">
        <f>ROUND(I367*H367,2)</f>
        <v>0</v>
      </c>
      <c r="BL367" s="16" t="s">
        <v>211</v>
      </c>
      <c r="BM367" s="151" t="s">
        <v>902</v>
      </c>
    </row>
    <row r="368" spans="2:65" s="11" customFormat="1" ht="22.9" customHeight="1" x14ac:dyDescent="0.2">
      <c r="B368" s="126"/>
      <c r="D368" s="127" t="s">
        <v>74</v>
      </c>
      <c r="E368" s="136" t="s">
        <v>903</v>
      </c>
      <c r="F368" s="136" t="s">
        <v>904</v>
      </c>
      <c r="I368" s="129"/>
      <c r="J368" s="137">
        <f>BK368</f>
        <v>0</v>
      </c>
      <c r="L368" s="126"/>
      <c r="M368" s="131"/>
      <c r="P368" s="132">
        <f>SUM(P369:P386)</f>
        <v>0</v>
      </c>
      <c r="R368" s="132">
        <f>SUM(R369:R386)</f>
        <v>0.16690199999999999</v>
      </c>
      <c r="T368" s="133">
        <f>SUM(T369:T386)</f>
        <v>0</v>
      </c>
      <c r="AR368" s="127" t="s">
        <v>136</v>
      </c>
      <c r="AT368" s="134" t="s">
        <v>74</v>
      </c>
      <c r="AU368" s="134" t="s">
        <v>83</v>
      </c>
      <c r="AY368" s="127" t="s">
        <v>129</v>
      </c>
      <c r="BK368" s="135">
        <f>SUM(BK369:BK386)</f>
        <v>0</v>
      </c>
    </row>
    <row r="369" spans="2:65" s="1" customFormat="1" ht="33" customHeight="1" x14ac:dyDescent="0.2">
      <c r="B369" s="138"/>
      <c r="C369" s="139" t="s">
        <v>905</v>
      </c>
      <c r="D369" s="139" t="s">
        <v>131</v>
      </c>
      <c r="E369" s="140" t="s">
        <v>906</v>
      </c>
      <c r="F369" s="141" t="s">
        <v>907</v>
      </c>
      <c r="G369" s="142" t="s">
        <v>134</v>
      </c>
      <c r="H369" s="143">
        <v>3.65</v>
      </c>
      <c r="I369" s="144"/>
      <c r="J369" s="145">
        <f>ROUND(I369*H369,2)</f>
        <v>0</v>
      </c>
      <c r="K369" s="146"/>
      <c r="L369" s="31"/>
      <c r="M369" s="147" t="s">
        <v>1</v>
      </c>
      <c r="N369" s="148" t="s">
        <v>41</v>
      </c>
      <c r="P369" s="149">
        <f>O369*H369</f>
        <v>0</v>
      </c>
      <c r="Q369" s="149">
        <v>7.1599999999999997E-3</v>
      </c>
      <c r="R369" s="149">
        <f>Q369*H369</f>
        <v>2.6133999999999998E-2</v>
      </c>
      <c r="S369" s="149">
        <v>0</v>
      </c>
      <c r="T369" s="150">
        <f>S369*H369</f>
        <v>0</v>
      </c>
      <c r="AR369" s="151" t="s">
        <v>211</v>
      </c>
      <c r="AT369" s="151" t="s">
        <v>131</v>
      </c>
      <c r="AU369" s="151" t="s">
        <v>136</v>
      </c>
      <c r="AY369" s="16" t="s">
        <v>129</v>
      </c>
      <c r="BE369" s="152">
        <f>IF(N369="základná",J369,0)</f>
        <v>0</v>
      </c>
      <c r="BF369" s="152">
        <f>IF(N369="znížená",J369,0)</f>
        <v>0</v>
      </c>
      <c r="BG369" s="152">
        <f>IF(N369="zákl. prenesená",J369,0)</f>
        <v>0</v>
      </c>
      <c r="BH369" s="152">
        <f>IF(N369="zníž. prenesená",J369,0)</f>
        <v>0</v>
      </c>
      <c r="BI369" s="152">
        <f>IF(N369="nulová",J369,0)</f>
        <v>0</v>
      </c>
      <c r="BJ369" s="16" t="s">
        <v>136</v>
      </c>
      <c r="BK369" s="152">
        <f>ROUND(I369*H369,2)</f>
        <v>0</v>
      </c>
      <c r="BL369" s="16" t="s">
        <v>211</v>
      </c>
      <c r="BM369" s="151" t="s">
        <v>908</v>
      </c>
    </row>
    <row r="370" spans="2:65" s="12" customFormat="1" ht="11.25" x14ac:dyDescent="0.2">
      <c r="B370" s="153"/>
      <c r="D370" s="154" t="s">
        <v>138</v>
      </c>
      <c r="E370" s="155" t="s">
        <v>1</v>
      </c>
      <c r="F370" s="156" t="s">
        <v>550</v>
      </c>
      <c r="H370" s="157">
        <v>2.13</v>
      </c>
      <c r="I370" s="158"/>
      <c r="L370" s="153"/>
      <c r="M370" s="159"/>
      <c r="T370" s="160"/>
      <c r="AT370" s="155" t="s">
        <v>138</v>
      </c>
      <c r="AU370" s="155" t="s">
        <v>136</v>
      </c>
      <c r="AV370" s="12" t="s">
        <v>136</v>
      </c>
      <c r="AW370" s="12" t="s">
        <v>30</v>
      </c>
      <c r="AX370" s="12" t="s">
        <v>75</v>
      </c>
      <c r="AY370" s="155" t="s">
        <v>129</v>
      </c>
    </row>
    <row r="371" spans="2:65" s="12" customFormat="1" ht="11.25" x14ac:dyDescent="0.2">
      <c r="B371" s="153"/>
      <c r="D371" s="154" t="s">
        <v>138</v>
      </c>
      <c r="E371" s="155" t="s">
        <v>1</v>
      </c>
      <c r="F371" s="156" t="s">
        <v>909</v>
      </c>
      <c r="H371" s="157">
        <v>1.52</v>
      </c>
      <c r="I371" s="158"/>
      <c r="L371" s="153"/>
      <c r="M371" s="159"/>
      <c r="T371" s="160"/>
      <c r="AT371" s="155" t="s">
        <v>138</v>
      </c>
      <c r="AU371" s="155" t="s">
        <v>136</v>
      </c>
      <c r="AV371" s="12" t="s">
        <v>136</v>
      </c>
      <c r="AW371" s="12" t="s">
        <v>30</v>
      </c>
      <c r="AX371" s="12" t="s">
        <v>75</v>
      </c>
      <c r="AY371" s="155" t="s">
        <v>129</v>
      </c>
    </row>
    <row r="372" spans="2:65" s="14" customFormat="1" ht="11.25" x14ac:dyDescent="0.2">
      <c r="B372" s="167"/>
      <c r="D372" s="154" t="s">
        <v>138</v>
      </c>
      <c r="E372" s="168" t="s">
        <v>1</v>
      </c>
      <c r="F372" s="169" t="s">
        <v>151</v>
      </c>
      <c r="H372" s="170">
        <v>3.65</v>
      </c>
      <c r="I372" s="171"/>
      <c r="L372" s="167"/>
      <c r="M372" s="172"/>
      <c r="T372" s="173"/>
      <c r="AT372" s="168" t="s">
        <v>138</v>
      </c>
      <c r="AU372" s="168" t="s">
        <v>136</v>
      </c>
      <c r="AV372" s="14" t="s">
        <v>135</v>
      </c>
      <c r="AW372" s="14" t="s">
        <v>30</v>
      </c>
      <c r="AX372" s="14" t="s">
        <v>83</v>
      </c>
      <c r="AY372" s="168" t="s">
        <v>129</v>
      </c>
    </row>
    <row r="373" spans="2:65" s="1" customFormat="1" ht="16.5" customHeight="1" x14ac:dyDescent="0.2">
      <c r="B373" s="138"/>
      <c r="C373" s="139" t="s">
        <v>910</v>
      </c>
      <c r="D373" s="139" t="s">
        <v>131</v>
      </c>
      <c r="E373" s="140" t="s">
        <v>911</v>
      </c>
      <c r="F373" s="141" t="s">
        <v>912</v>
      </c>
      <c r="G373" s="142" t="s">
        <v>142</v>
      </c>
      <c r="H373" s="143">
        <v>58.6</v>
      </c>
      <c r="I373" s="144"/>
      <c r="J373" s="145">
        <f>ROUND(I373*H373,2)</f>
        <v>0</v>
      </c>
      <c r="K373" s="146"/>
      <c r="L373" s="31"/>
      <c r="M373" s="147" t="s">
        <v>1</v>
      </c>
      <c r="N373" s="148" t="s">
        <v>41</v>
      </c>
      <c r="P373" s="149">
        <f>O373*H373</f>
        <v>0</v>
      </c>
      <c r="Q373" s="149">
        <v>6.0000000000000002E-5</v>
      </c>
      <c r="R373" s="149">
        <f>Q373*H373</f>
        <v>3.516E-3</v>
      </c>
      <c r="S373" s="149">
        <v>0</v>
      </c>
      <c r="T373" s="150">
        <f>S373*H373</f>
        <v>0</v>
      </c>
      <c r="AR373" s="151" t="s">
        <v>211</v>
      </c>
      <c r="AT373" s="151" t="s">
        <v>131</v>
      </c>
      <c r="AU373" s="151" t="s">
        <v>136</v>
      </c>
      <c r="AY373" s="16" t="s">
        <v>129</v>
      </c>
      <c r="BE373" s="152">
        <f>IF(N373="základná",J373,0)</f>
        <v>0</v>
      </c>
      <c r="BF373" s="152">
        <f>IF(N373="znížená",J373,0)</f>
        <v>0</v>
      </c>
      <c r="BG373" s="152">
        <f>IF(N373="zákl. prenesená",J373,0)</f>
        <v>0</v>
      </c>
      <c r="BH373" s="152">
        <f>IF(N373="zníž. prenesená",J373,0)</f>
        <v>0</v>
      </c>
      <c r="BI373" s="152">
        <f>IF(N373="nulová",J373,0)</f>
        <v>0</v>
      </c>
      <c r="BJ373" s="16" t="s">
        <v>136</v>
      </c>
      <c r="BK373" s="152">
        <f>ROUND(I373*H373,2)</f>
        <v>0</v>
      </c>
      <c r="BL373" s="16" t="s">
        <v>211</v>
      </c>
      <c r="BM373" s="151" t="s">
        <v>913</v>
      </c>
    </row>
    <row r="374" spans="2:65" s="13" customFormat="1" ht="11.25" x14ac:dyDescent="0.2">
      <c r="B374" s="161"/>
      <c r="D374" s="154" t="s">
        <v>138</v>
      </c>
      <c r="E374" s="162" t="s">
        <v>1</v>
      </c>
      <c r="F374" s="163" t="s">
        <v>914</v>
      </c>
      <c r="H374" s="162" t="s">
        <v>1</v>
      </c>
      <c r="I374" s="164"/>
      <c r="L374" s="161"/>
      <c r="M374" s="165"/>
      <c r="T374" s="166"/>
      <c r="AT374" s="162" t="s">
        <v>138</v>
      </c>
      <c r="AU374" s="162" t="s">
        <v>136</v>
      </c>
      <c r="AV374" s="13" t="s">
        <v>83</v>
      </c>
      <c r="AW374" s="13" t="s">
        <v>30</v>
      </c>
      <c r="AX374" s="13" t="s">
        <v>75</v>
      </c>
      <c r="AY374" s="162" t="s">
        <v>129</v>
      </c>
    </row>
    <row r="375" spans="2:65" s="12" customFormat="1" ht="11.25" x14ac:dyDescent="0.2">
      <c r="B375" s="153"/>
      <c r="D375" s="154" t="s">
        <v>138</v>
      </c>
      <c r="E375" s="155" t="s">
        <v>1</v>
      </c>
      <c r="F375" s="156" t="s">
        <v>915</v>
      </c>
      <c r="H375" s="157">
        <v>58.6</v>
      </c>
      <c r="I375" s="158"/>
      <c r="L375" s="153"/>
      <c r="M375" s="159"/>
      <c r="T375" s="160"/>
      <c r="AT375" s="155" t="s">
        <v>138</v>
      </c>
      <c r="AU375" s="155" t="s">
        <v>136</v>
      </c>
      <c r="AV375" s="12" t="s">
        <v>136</v>
      </c>
      <c r="AW375" s="12" t="s">
        <v>30</v>
      </c>
      <c r="AX375" s="12" t="s">
        <v>75</v>
      </c>
      <c r="AY375" s="155" t="s">
        <v>129</v>
      </c>
    </row>
    <row r="376" spans="2:65" s="14" customFormat="1" ht="11.25" x14ac:dyDescent="0.2">
      <c r="B376" s="167"/>
      <c r="D376" s="154" t="s">
        <v>138</v>
      </c>
      <c r="E376" s="168" t="s">
        <v>1</v>
      </c>
      <c r="F376" s="169" t="s">
        <v>151</v>
      </c>
      <c r="H376" s="170">
        <v>58.6</v>
      </c>
      <c r="I376" s="171"/>
      <c r="L376" s="167"/>
      <c r="M376" s="172"/>
      <c r="T376" s="173"/>
      <c r="AT376" s="168" t="s">
        <v>138</v>
      </c>
      <c r="AU376" s="168" t="s">
        <v>136</v>
      </c>
      <c r="AV376" s="14" t="s">
        <v>135</v>
      </c>
      <c r="AW376" s="14" t="s">
        <v>30</v>
      </c>
      <c r="AX376" s="14" t="s">
        <v>83</v>
      </c>
      <c r="AY376" s="168" t="s">
        <v>129</v>
      </c>
    </row>
    <row r="377" spans="2:65" s="1" customFormat="1" ht="37.9" customHeight="1" x14ac:dyDescent="0.2">
      <c r="B377" s="138"/>
      <c r="C377" s="177" t="s">
        <v>916</v>
      </c>
      <c r="D377" s="177" t="s">
        <v>500</v>
      </c>
      <c r="E377" s="178" t="s">
        <v>917</v>
      </c>
      <c r="F377" s="179" t="s">
        <v>918</v>
      </c>
      <c r="G377" s="180" t="s">
        <v>158</v>
      </c>
      <c r="H377" s="181">
        <v>0.14699999999999999</v>
      </c>
      <c r="I377" s="182"/>
      <c r="J377" s="183">
        <f>ROUND(I377*H377,2)</f>
        <v>0</v>
      </c>
      <c r="K377" s="184"/>
      <c r="L377" s="185"/>
      <c r="M377" s="186" t="s">
        <v>1</v>
      </c>
      <c r="N377" s="187" t="s">
        <v>41</v>
      </c>
      <c r="P377" s="149">
        <f>O377*H377</f>
        <v>0</v>
      </c>
      <c r="Q377" s="149">
        <v>0.5</v>
      </c>
      <c r="R377" s="149">
        <f>Q377*H377</f>
        <v>7.3499999999999996E-2</v>
      </c>
      <c r="S377" s="149">
        <v>0</v>
      </c>
      <c r="T377" s="150">
        <f>S377*H377</f>
        <v>0</v>
      </c>
      <c r="AR377" s="151" t="s">
        <v>293</v>
      </c>
      <c r="AT377" s="151" t="s">
        <v>500</v>
      </c>
      <c r="AU377" s="151" t="s">
        <v>136</v>
      </c>
      <c r="AY377" s="16" t="s">
        <v>129</v>
      </c>
      <c r="BE377" s="152">
        <f>IF(N377="základná",J377,0)</f>
        <v>0</v>
      </c>
      <c r="BF377" s="152">
        <f>IF(N377="znížená",J377,0)</f>
        <v>0</v>
      </c>
      <c r="BG377" s="152">
        <f>IF(N377="zákl. prenesená",J377,0)</f>
        <v>0</v>
      </c>
      <c r="BH377" s="152">
        <f>IF(N377="zníž. prenesená",J377,0)</f>
        <v>0</v>
      </c>
      <c r="BI377" s="152">
        <f>IF(N377="nulová",J377,0)</f>
        <v>0</v>
      </c>
      <c r="BJ377" s="16" t="s">
        <v>136</v>
      </c>
      <c r="BK377" s="152">
        <f>ROUND(I377*H377,2)</f>
        <v>0</v>
      </c>
      <c r="BL377" s="16" t="s">
        <v>211</v>
      </c>
      <c r="BM377" s="151" t="s">
        <v>919</v>
      </c>
    </row>
    <row r="378" spans="2:65" s="12" customFormat="1" ht="11.25" x14ac:dyDescent="0.2">
      <c r="B378" s="153"/>
      <c r="D378" s="154" t="s">
        <v>138</v>
      </c>
      <c r="E378" s="155" t="s">
        <v>1</v>
      </c>
      <c r="F378" s="156" t="s">
        <v>920</v>
      </c>
      <c r="H378" s="157">
        <v>0.14099999999999999</v>
      </c>
      <c r="I378" s="158"/>
      <c r="L378" s="153"/>
      <c r="M378" s="159"/>
      <c r="T378" s="160"/>
      <c r="AT378" s="155" t="s">
        <v>138</v>
      </c>
      <c r="AU378" s="155" t="s">
        <v>136</v>
      </c>
      <c r="AV378" s="12" t="s">
        <v>136</v>
      </c>
      <c r="AW378" s="12" t="s">
        <v>30</v>
      </c>
      <c r="AX378" s="12" t="s">
        <v>83</v>
      </c>
      <c r="AY378" s="155" t="s">
        <v>129</v>
      </c>
    </row>
    <row r="379" spans="2:65" s="12" customFormat="1" ht="11.25" x14ac:dyDescent="0.2">
      <c r="B379" s="153"/>
      <c r="D379" s="154" t="s">
        <v>138</v>
      </c>
      <c r="F379" s="156" t="s">
        <v>921</v>
      </c>
      <c r="H379" s="157">
        <v>0.14699999999999999</v>
      </c>
      <c r="I379" s="158"/>
      <c r="L379" s="153"/>
      <c r="M379" s="159"/>
      <c r="T379" s="160"/>
      <c r="AT379" s="155" t="s">
        <v>138</v>
      </c>
      <c r="AU379" s="155" t="s">
        <v>136</v>
      </c>
      <c r="AV379" s="12" t="s">
        <v>136</v>
      </c>
      <c r="AW379" s="12" t="s">
        <v>3</v>
      </c>
      <c r="AX379" s="12" t="s">
        <v>83</v>
      </c>
      <c r="AY379" s="155" t="s">
        <v>129</v>
      </c>
    </row>
    <row r="380" spans="2:65" s="1" customFormat="1" ht="33" customHeight="1" x14ac:dyDescent="0.2">
      <c r="B380" s="138"/>
      <c r="C380" s="139" t="s">
        <v>922</v>
      </c>
      <c r="D380" s="139" t="s">
        <v>131</v>
      </c>
      <c r="E380" s="140" t="s">
        <v>923</v>
      </c>
      <c r="F380" s="141" t="s">
        <v>924</v>
      </c>
      <c r="G380" s="142" t="s">
        <v>142</v>
      </c>
      <c r="H380" s="143">
        <v>7.6</v>
      </c>
      <c r="I380" s="144"/>
      <c r="J380" s="145">
        <f>ROUND(I380*H380,2)</f>
        <v>0</v>
      </c>
      <c r="K380" s="146"/>
      <c r="L380" s="31"/>
      <c r="M380" s="147" t="s">
        <v>1</v>
      </c>
      <c r="N380" s="148" t="s">
        <v>41</v>
      </c>
      <c r="P380" s="149">
        <f>O380*H380</f>
        <v>0</v>
      </c>
      <c r="Q380" s="149">
        <v>2.1000000000000001E-4</v>
      </c>
      <c r="R380" s="149">
        <f>Q380*H380</f>
        <v>1.596E-3</v>
      </c>
      <c r="S380" s="149">
        <v>0</v>
      </c>
      <c r="T380" s="150">
        <f>S380*H380</f>
        <v>0</v>
      </c>
      <c r="AR380" s="151" t="s">
        <v>211</v>
      </c>
      <c r="AT380" s="151" t="s">
        <v>131</v>
      </c>
      <c r="AU380" s="151" t="s">
        <v>136</v>
      </c>
      <c r="AY380" s="16" t="s">
        <v>129</v>
      </c>
      <c r="BE380" s="152">
        <f>IF(N380="základná",J380,0)</f>
        <v>0</v>
      </c>
      <c r="BF380" s="152">
        <f>IF(N380="znížená",J380,0)</f>
        <v>0</v>
      </c>
      <c r="BG380" s="152">
        <f>IF(N380="zákl. prenesená",J380,0)</f>
        <v>0</v>
      </c>
      <c r="BH380" s="152">
        <f>IF(N380="zníž. prenesená",J380,0)</f>
        <v>0</v>
      </c>
      <c r="BI380" s="152">
        <f>IF(N380="nulová",J380,0)</f>
        <v>0</v>
      </c>
      <c r="BJ380" s="16" t="s">
        <v>136</v>
      </c>
      <c r="BK380" s="152">
        <f>ROUND(I380*H380,2)</f>
        <v>0</v>
      </c>
      <c r="BL380" s="16" t="s">
        <v>211</v>
      </c>
      <c r="BM380" s="151" t="s">
        <v>925</v>
      </c>
    </row>
    <row r="381" spans="2:65" s="12" customFormat="1" ht="11.25" x14ac:dyDescent="0.2">
      <c r="B381" s="153"/>
      <c r="D381" s="154" t="s">
        <v>138</v>
      </c>
      <c r="E381" s="155" t="s">
        <v>1</v>
      </c>
      <c r="F381" s="156" t="s">
        <v>926</v>
      </c>
      <c r="H381" s="157">
        <v>7.6</v>
      </c>
      <c r="I381" s="158"/>
      <c r="L381" s="153"/>
      <c r="M381" s="159"/>
      <c r="T381" s="160"/>
      <c r="AT381" s="155" t="s">
        <v>138</v>
      </c>
      <c r="AU381" s="155" t="s">
        <v>136</v>
      </c>
      <c r="AV381" s="12" t="s">
        <v>136</v>
      </c>
      <c r="AW381" s="12" t="s">
        <v>30</v>
      </c>
      <c r="AX381" s="12" t="s">
        <v>83</v>
      </c>
      <c r="AY381" s="155" t="s">
        <v>129</v>
      </c>
    </row>
    <row r="382" spans="2:65" s="1" customFormat="1" ht="37.9" customHeight="1" x14ac:dyDescent="0.2">
      <c r="B382" s="138"/>
      <c r="C382" s="177" t="s">
        <v>927</v>
      </c>
      <c r="D382" s="177" t="s">
        <v>500</v>
      </c>
      <c r="E382" s="178" t="s">
        <v>928</v>
      </c>
      <c r="F382" s="179" t="s">
        <v>929</v>
      </c>
      <c r="G382" s="180" t="s">
        <v>158</v>
      </c>
      <c r="H382" s="181">
        <v>0.114</v>
      </c>
      <c r="I382" s="182"/>
      <c r="J382" s="183">
        <f>ROUND(I382*H382,2)</f>
        <v>0</v>
      </c>
      <c r="K382" s="184"/>
      <c r="L382" s="185"/>
      <c r="M382" s="186" t="s">
        <v>1</v>
      </c>
      <c r="N382" s="187" t="s">
        <v>41</v>
      </c>
      <c r="P382" s="149">
        <f>O382*H382</f>
        <v>0</v>
      </c>
      <c r="Q382" s="149">
        <v>0.5</v>
      </c>
      <c r="R382" s="149">
        <f>Q382*H382</f>
        <v>5.7000000000000002E-2</v>
      </c>
      <c r="S382" s="149">
        <v>0</v>
      </c>
      <c r="T382" s="150">
        <f>S382*H382</f>
        <v>0</v>
      </c>
      <c r="AR382" s="151" t="s">
        <v>293</v>
      </c>
      <c r="AT382" s="151" t="s">
        <v>500</v>
      </c>
      <c r="AU382" s="151" t="s">
        <v>136</v>
      </c>
      <c r="AY382" s="16" t="s">
        <v>129</v>
      </c>
      <c r="BE382" s="152">
        <f>IF(N382="základná",J382,0)</f>
        <v>0</v>
      </c>
      <c r="BF382" s="152">
        <f>IF(N382="znížená",J382,0)</f>
        <v>0</v>
      </c>
      <c r="BG382" s="152">
        <f>IF(N382="zákl. prenesená",J382,0)</f>
        <v>0</v>
      </c>
      <c r="BH382" s="152">
        <f>IF(N382="zníž. prenesená",J382,0)</f>
        <v>0</v>
      </c>
      <c r="BI382" s="152">
        <f>IF(N382="nulová",J382,0)</f>
        <v>0</v>
      </c>
      <c r="BJ382" s="16" t="s">
        <v>136</v>
      </c>
      <c r="BK382" s="152">
        <f>ROUND(I382*H382,2)</f>
        <v>0</v>
      </c>
      <c r="BL382" s="16" t="s">
        <v>211</v>
      </c>
      <c r="BM382" s="151" t="s">
        <v>930</v>
      </c>
    </row>
    <row r="383" spans="2:65" s="12" customFormat="1" ht="11.25" x14ac:dyDescent="0.2">
      <c r="B383" s="153"/>
      <c r="D383" s="154" t="s">
        <v>138</v>
      </c>
      <c r="E383" s="155" t="s">
        <v>1</v>
      </c>
      <c r="F383" s="156" t="s">
        <v>931</v>
      </c>
      <c r="H383" s="157">
        <v>0.106</v>
      </c>
      <c r="I383" s="158"/>
      <c r="L383" s="153"/>
      <c r="M383" s="159"/>
      <c r="T383" s="160"/>
      <c r="AT383" s="155" t="s">
        <v>138</v>
      </c>
      <c r="AU383" s="155" t="s">
        <v>136</v>
      </c>
      <c r="AV383" s="12" t="s">
        <v>136</v>
      </c>
      <c r="AW383" s="12" t="s">
        <v>30</v>
      </c>
      <c r="AX383" s="12" t="s">
        <v>83</v>
      </c>
      <c r="AY383" s="155" t="s">
        <v>129</v>
      </c>
    </row>
    <row r="384" spans="2:65" s="12" customFormat="1" ht="11.25" x14ac:dyDescent="0.2">
      <c r="B384" s="153"/>
      <c r="D384" s="154" t="s">
        <v>138</v>
      </c>
      <c r="F384" s="156" t="s">
        <v>932</v>
      </c>
      <c r="H384" s="157">
        <v>0.114</v>
      </c>
      <c r="I384" s="158"/>
      <c r="L384" s="153"/>
      <c r="M384" s="159"/>
      <c r="T384" s="160"/>
      <c r="AT384" s="155" t="s">
        <v>138</v>
      </c>
      <c r="AU384" s="155" t="s">
        <v>136</v>
      </c>
      <c r="AV384" s="12" t="s">
        <v>136</v>
      </c>
      <c r="AW384" s="12" t="s">
        <v>3</v>
      </c>
      <c r="AX384" s="12" t="s">
        <v>83</v>
      </c>
      <c r="AY384" s="155" t="s">
        <v>129</v>
      </c>
    </row>
    <row r="385" spans="2:65" s="1" customFormat="1" ht="24.2" customHeight="1" x14ac:dyDescent="0.2">
      <c r="B385" s="138"/>
      <c r="C385" s="139" t="s">
        <v>933</v>
      </c>
      <c r="D385" s="139" t="s">
        <v>131</v>
      </c>
      <c r="E385" s="140" t="s">
        <v>934</v>
      </c>
      <c r="F385" s="141" t="s">
        <v>935</v>
      </c>
      <c r="G385" s="142" t="s">
        <v>158</v>
      </c>
      <c r="H385" s="143">
        <v>0.2</v>
      </c>
      <c r="I385" s="144"/>
      <c r="J385" s="145">
        <f>ROUND(I385*H385,2)</f>
        <v>0</v>
      </c>
      <c r="K385" s="146"/>
      <c r="L385" s="31"/>
      <c r="M385" s="147" t="s">
        <v>1</v>
      </c>
      <c r="N385" s="148" t="s">
        <v>41</v>
      </c>
      <c r="P385" s="149">
        <f>O385*H385</f>
        <v>0</v>
      </c>
      <c r="Q385" s="149">
        <v>2.5780000000000001E-2</v>
      </c>
      <c r="R385" s="149">
        <f>Q385*H385</f>
        <v>5.1560000000000009E-3</v>
      </c>
      <c r="S385" s="149">
        <v>0</v>
      </c>
      <c r="T385" s="150">
        <f>S385*H385</f>
        <v>0</v>
      </c>
      <c r="AR385" s="151" t="s">
        <v>211</v>
      </c>
      <c r="AT385" s="151" t="s">
        <v>131</v>
      </c>
      <c r="AU385" s="151" t="s">
        <v>136</v>
      </c>
      <c r="AY385" s="16" t="s">
        <v>129</v>
      </c>
      <c r="BE385" s="152">
        <f>IF(N385="základná",J385,0)</f>
        <v>0</v>
      </c>
      <c r="BF385" s="152">
        <f>IF(N385="znížená",J385,0)</f>
        <v>0</v>
      </c>
      <c r="BG385" s="152">
        <f>IF(N385="zákl. prenesená",J385,0)</f>
        <v>0</v>
      </c>
      <c r="BH385" s="152">
        <f>IF(N385="zníž. prenesená",J385,0)</f>
        <v>0</v>
      </c>
      <c r="BI385" s="152">
        <f>IF(N385="nulová",J385,0)</f>
        <v>0</v>
      </c>
      <c r="BJ385" s="16" t="s">
        <v>136</v>
      </c>
      <c r="BK385" s="152">
        <f>ROUND(I385*H385,2)</f>
        <v>0</v>
      </c>
      <c r="BL385" s="16" t="s">
        <v>211</v>
      </c>
      <c r="BM385" s="151" t="s">
        <v>936</v>
      </c>
    </row>
    <row r="386" spans="2:65" s="1" customFormat="1" ht="24.2" customHeight="1" x14ac:dyDescent="0.2">
      <c r="B386" s="138"/>
      <c r="C386" s="139" t="s">
        <v>937</v>
      </c>
      <c r="D386" s="139" t="s">
        <v>131</v>
      </c>
      <c r="E386" s="140" t="s">
        <v>938</v>
      </c>
      <c r="F386" s="141" t="s">
        <v>939</v>
      </c>
      <c r="G386" s="142" t="s">
        <v>768</v>
      </c>
      <c r="H386" s="188"/>
      <c r="I386" s="144"/>
      <c r="J386" s="145">
        <f>ROUND(I386*H386,2)</f>
        <v>0</v>
      </c>
      <c r="K386" s="146"/>
      <c r="L386" s="31"/>
      <c r="M386" s="147" t="s">
        <v>1</v>
      </c>
      <c r="N386" s="148" t="s">
        <v>41</v>
      </c>
      <c r="P386" s="149">
        <f>O386*H386</f>
        <v>0</v>
      </c>
      <c r="Q386" s="149">
        <v>0</v>
      </c>
      <c r="R386" s="149">
        <f>Q386*H386</f>
        <v>0</v>
      </c>
      <c r="S386" s="149">
        <v>0</v>
      </c>
      <c r="T386" s="150">
        <f>S386*H386</f>
        <v>0</v>
      </c>
      <c r="AR386" s="151" t="s">
        <v>211</v>
      </c>
      <c r="AT386" s="151" t="s">
        <v>131</v>
      </c>
      <c r="AU386" s="151" t="s">
        <v>136</v>
      </c>
      <c r="AY386" s="16" t="s">
        <v>129</v>
      </c>
      <c r="BE386" s="152">
        <f>IF(N386="základná",J386,0)</f>
        <v>0</v>
      </c>
      <c r="BF386" s="152">
        <f>IF(N386="znížená",J386,0)</f>
        <v>0</v>
      </c>
      <c r="BG386" s="152">
        <f>IF(N386="zákl. prenesená",J386,0)</f>
        <v>0</v>
      </c>
      <c r="BH386" s="152">
        <f>IF(N386="zníž. prenesená",J386,0)</f>
        <v>0</v>
      </c>
      <c r="BI386" s="152">
        <f>IF(N386="nulová",J386,0)</f>
        <v>0</v>
      </c>
      <c r="BJ386" s="16" t="s">
        <v>136</v>
      </c>
      <c r="BK386" s="152">
        <f>ROUND(I386*H386,2)</f>
        <v>0</v>
      </c>
      <c r="BL386" s="16" t="s">
        <v>211</v>
      </c>
      <c r="BM386" s="151" t="s">
        <v>940</v>
      </c>
    </row>
    <row r="387" spans="2:65" s="11" customFormat="1" ht="22.9" customHeight="1" x14ac:dyDescent="0.2">
      <c r="B387" s="126"/>
      <c r="D387" s="127" t="s">
        <v>74</v>
      </c>
      <c r="E387" s="136" t="s">
        <v>377</v>
      </c>
      <c r="F387" s="136" t="s">
        <v>378</v>
      </c>
      <c r="I387" s="129"/>
      <c r="J387" s="137">
        <f>BK387</f>
        <v>0</v>
      </c>
      <c r="L387" s="126"/>
      <c r="M387" s="131"/>
      <c r="P387" s="132">
        <f>SUM(P388:P409)</f>
        <v>0</v>
      </c>
      <c r="R387" s="132">
        <f>SUM(R388:R409)</f>
        <v>0.54207901000000014</v>
      </c>
      <c r="T387" s="133">
        <f>SUM(T388:T409)</f>
        <v>0</v>
      </c>
      <c r="AR387" s="127" t="s">
        <v>136</v>
      </c>
      <c r="AT387" s="134" t="s">
        <v>74</v>
      </c>
      <c r="AU387" s="134" t="s">
        <v>83</v>
      </c>
      <c r="AY387" s="127" t="s">
        <v>129</v>
      </c>
      <c r="BK387" s="135">
        <f>SUM(BK388:BK409)</f>
        <v>0</v>
      </c>
    </row>
    <row r="388" spans="2:65" s="1" customFormat="1" ht="55.5" customHeight="1" x14ac:dyDescent="0.2">
      <c r="B388" s="138"/>
      <c r="C388" s="139" t="s">
        <v>941</v>
      </c>
      <c r="D388" s="139" t="s">
        <v>131</v>
      </c>
      <c r="E388" s="140" t="s">
        <v>942</v>
      </c>
      <c r="F388" s="141" t="s">
        <v>943</v>
      </c>
      <c r="G388" s="142" t="s">
        <v>1</v>
      </c>
      <c r="H388" s="143">
        <v>0</v>
      </c>
      <c r="I388" s="144"/>
      <c r="J388" s="145">
        <f>ROUND(I388*H388,2)</f>
        <v>0</v>
      </c>
      <c r="K388" s="146"/>
      <c r="L388" s="31"/>
      <c r="M388" s="147" t="s">
        <v>1</v>
      </c>
      <c r="N388" s="148" t="s">
        <v>41</v>
      </c>
      <c r="P388" s="149">
        <f>O388*H388</f>
        <v>0</v>
      </c>
      <c r="Q388" s="149">
        <v>0</v>
      </c>
      <c r="R388" s="149">
        <f>Q388*H388</f>
        <v>0</v>
      </c>
      <c r="S388" s="149">
        <v>0</v>
      </c>
      <c r="T388" s="150">
        <f>S388*H388</f>
        <v>0</v>
      </c>
      <c r="AR388" s="151" t="s">
        <v>211</v>
      </c>
      <c r="AT388" s="151" t="s">
        <v>131</v>
      </c>
      <c r="AU388" s="151" t="s">
        <v>136</v>
      </c>
      <c r="AY388" s="16" t="s">
        <v>129</v>
      </c>
      <c r="BE388" s="152">
        <f>IF(N388="základná",J388,0)</f>
        <v>0</v>
      </c>
      <c r="BF388" s="152">
        <f>IF(N388="znížená",J388,0)</f>
        <v>0</v>
      </c>
      <c r="BG388" s="152">
        <f>IF(N388="zákl. prenesená",J388,0)</f>
        <v>0</v>
      </c>
      <c r="BH388" s="152">
        <f>IF(N388="zníž. prenesená",J388,0)</f>
        <v>0</v>
      </c>
      <c r="BI388" s="152">
        <f>IF(N388="nulová",J388,0)</f>
        <v>0</v>
      </c>
      <c r="BJ388" s="16" t="s">
        <v>136</v>
      </c>
      <c r="BK388" s="152">
        <f>ROUND(I388*H388,2)</f>
        <v>0</v>
      </c>
      <c r="BL388" s="16" t="s">
        <v>211</v>
      </c>
      <c r="BM388" s="151" t="s">
        <v>944</v>
      </c>
    </row>
    <row r="389" spans="2:65" s="1" customFormat="1" ht="21.75" customHeight="1" x14ac:dyDescent="0.2">
      <c r="B389" s="138"/>
      <c r="C389" s="139" t="s">
        <v>945</v>
      </c>
      <c r="D389" s="139" t="s">
        <v>131</v>
      </c>
      <c r="E389" s="140" t="s">
        <v>946</v>
      </c>
      <c r="F389" s="141" t="s">
        <v>947</v>
      </c>
      <c r="G389" s="142" t="s">
        <v>134</v>
      </c>
      <c r="H389" s="143">
        <v>8.2040000000000006</v>
      </c>
      <c r="I389" s="144"/>
      <c r="J389" s="145">
        <f>ROUND(I389*H389,2)</f>
        <v>0</v>
      </c>
      <c r="K389" s="146"/>
      <c r="L389" s="31"/>
      <c r="M389" s="147" t="s">
        <v>1</v>
      </c>
      <c r="N389" s="148" t="s">
        <v>41</v>
      </c>
      <c r="P389" s="149">
        <f>O389*H389</f>
        <v>0</v>
      </c>
      <c r="Q389" s="149">
        <v>6.9999999999999994E-5</v>
      </c>
      <c r="R389" s="149">
        <f>Q389*H389</f>
        <v>5.7428000000000004E-4</v>
      </c>
      <c r="S389" s="149">
        <v>0</v>
      </c>
      <c r="T389" s="150">
        <f>S389*H389</f>
        <v>0</v>
      </c>
      <c r="AR389" s="151" t="s">
        <v>211</v>
      </c>
      <c r="AT389" s="151" t="s">
        <v>131</v>
      </c>
      <c r="AU389" s="151" t="s">
        <v>136</v>
      </c>
      <c r="AY389" s="16" t="s">
        <v>129</v>
      </c>
      <c r="BE389" s="152">
        <f>IF(N389="základná",J389,0)</f>
        <v>0</v>
      </c>
      <c r="BF389" s="152">
        <f>IF(N389="znížená",J389,0)</f>
        <v>0</v>
      </c>
      <c r="BG389" s="152">
        <f>IF(N389="zákl. prenesená",J389,0)</f>
        <v>0</v>
      </c>
      <c r="BH389" s="152">
        <f>IF(N389="zníž. prenesená",J389,0)</f>
        <v>0</v>
      </c>
      <c r="BI389" s="152">
        <f>IF(N389="nulová",J389,0)</f>
        <v>0</v>
      </c>
      <c r="BJ389" s="16" t="s">
        <v>136</v>
      </c>
      <c r="BK389" s="152">
        <f>ROUND(I389*H389,2)</f>
        <v>0</v>
      </c>
      <c r="BL389" s="16" t="s">
        <v>211</v>
      </c>
      <c r="BM389" s="151" t="s">
        <v>948</v>
      </c>
    </row>
    <row r="390" spans="2:65" s="12" customFormat="1" ht="11.25" x14ac:dyDescent="0.2">
      <c r="B390" s="153"/>
      <c r="D390" s="154" t="s">
        <v>138</v>
      </c>
      <c r="E390" s="155" t="s">
        <v>1</v>
      </c>
      <c r="F390" s="156" t="s">
        <v>949</v>
      </c>
      <c r="H390" s="157">
        <v>7.2240000000000002</v>
      </c>
      <c r="I390" s="158"/>
      <c r="L390" s="153"/>
      <c r="M390" s="159"/>
      <c r="T390" s="160"/>
      <c r="AT390" s="155" t="s">
        <v>138</v>
      </c>
      <c r="AU390" s="155" t="s">
        <v>136</v>
      </c>
      <c r="AV390" s="12" t="s">
        <v>136</v>
      </c>
      <c r="AW390" s="12" t="s">
        <v>30</v>
      </c>
      <c r="AX390" s="12" t="s">
        <v>75</v>
      </c>
      <c r="AY390" s="155" t="s">
        <v>129</v>
      </c>
    </row>
    <row r="391" spans="2:65" s="12" customFormat="1" ht="11.25" x14ac:dyDescent="0.2">
      <c r="B391" s="153"/>
      <c r="D391" s="154" t="s">
        <v>138</v>
      </c>
      <c r="E391" s="155" t="s">
        <v>1</v>
      </c>
      <c r="F391" s="156" t="s">
        <v>950</v>
      </c>
      <c r="H391" s="157">
        <v>0.98</v>
      </c>
      <c r="I391" s="158"/>
      <c r="L391" s="153"/>
      <c r="M391" s="159"/>
      <c r="T391" s="160"/>
      <c r="AT391" s="155" t="s">
        <v>138</v>
      </c>
      <c r="AU391" s="155" t="s">
        <v>136</v>
      </c>
      <c r="AV391" s="12" t="s">
        <v>136</v>
      </c>
      <c r="AW391" s="12" t="s">
        <v>30</v>
      </c>
      <c r="AX391" s="12" t="s">
        <v>75</v>
      </c>
      <c r="AY391" s="155" t="s">
        <v>129</v>
      </c>
    </row>
    <row r="392" spans="2:65" s="14" customFormat="1" ht="11.25" x14ac:dyDescent="0.2">
      <c r="B392" s="167"/>
      <c r="D392" s="154" t="s">
        <v>138</v>
      </c>
      <c r="E392" s="168" t="s">
        <v>1</v>
      </c>
      <c r="F392" s="169" t="s">
        <v>151</v>
      </c>
      <c r="H392" s="170">
        <v>8.2040000000000006</v>
      </c>
      <c r="I392" s="171"/>
      <c r="L392" s="167"/>
      <c r="M392" s="172"/>
      <c r="T392" s="173"/>
      <c r="AT392" s="168" t="s">
        <v>138</v>
      </c>
      <c r="AU392" s="168" t="s">
        <v>136</v>
      </c>
      <c r="AV392" s="14" t="s">
        <v>135</v>
      </c>
      <c r="AW392" s="14" t="s">
        <v>30</v>
      </c>
      <c r="AX392" s="14" t="s">
        <v>83</v>
      </c>
      <c r="AY392" s="168" t="s">
        <v>129</v>
      </c>
    </row>
    <row r="393" spans="2:65" s="1" customFormat="1" ht="37.9" customHeight="1" x14ac:dyDescent="0.2">
      <c r="B393" s="138"/>
      <c r="C393" s="139" t="s">
        <v>951</v>
      </c>
      <c r="D393" s="139" t="s">
        <v>131</v>
      </c>
      <c r="E393" s="140" t="s">
        <v>952</v>
      </c>
      <c r="F393" s="141" t="s">
        <v>953</v>
      </c>
      <c r="G393" s="142" t="s">
        <v>134</v>
      </c>
      <c r="H393" s="143">
        <v>8.2040000000000006</v>
      </c>
      <c r="I393" s="144"/>
      <c r="J393" s="145">
        <f>ROUND(I393*H393,2)</f>
        <v>0</v>
      </c>
      <c r="K393" s="146"/>
      <c r="L393" s="31"/>
      <c r="M393" s="147" t="s">
        <v>1</v>
      </c>
      <c r="N393" s="148" t="s">
        <v>41</v>
      </c>
      <c r="P393" s="149">
        <f>O393*H393</f>
        <v>0</v>
      </c>
      <c r="Q393" s="149">
        <v>2.1770000000000001E-2</v>
      </c>
      <c r="R393" s="149">
        <f>Q393*H393</f>
        <v>0.17860108000000002</v>
      </c>
      <c r="S393" s="149">
        <v>0</v>
      </c>
      <c r="T393" s="150">
        <f>S393*H393</f>
        <v>0</v>
      </c>
      <c r="AR393" s="151" t="s">
        <v>211</v>
      </c>
      <c r="AT393" s="151" t="s">
        <v>131</v>
      </c>
      <c r="AU393" s="151" t="s">
        <v>136</v>
      </c>
      <c r="AY393" s="16" t="s">
        <v>129</v>
      </c>
      <c r="BE393" s="152">
        <f>IF(N393="základná",J393,0)</f>
        <v>0</v>
      </c>
      <c r="BF393" s="152">
        <f>IF(N393="znížená",J393,0)</f>
        <v>0</v>
      </c>
      <c r="BG393" s="152">
        <f>IF(N393="zákl. prenesená",J393,0)</f>
        <v>0</v>
      </c>
      <c r="BH393" s="152">
        <f>IF(N393="zníž. prenesená",J393,0)</f>
        <v>0</v>
      </c>
      <c r="BI393" s="152">
        <f>IF(N393="nulová",J393,0)</f>
        <v>0</v>
      </c>
      <c r="BJ393" s="16" t="s">
        <v>136</v>
      </c>
      <c r="BK393" s="152">
        <f>ROUND(I393*H393,2)</f>
        <v>0</v>
      </c>
      <c r="BL393" s="16" t="s">
        <v>211</v>
      </c>
      <c r="BM393" s="151" t="s">
        <v>954</v>
      </c>
    </row>
    <row r="394" spans="2:65" s="12" customFormat="1" ht="11.25" x14ac:dyDescent="0.2">
      <c r="B394" s="153"/>
      <c r="D394" s="154" t="s">
        <v>138</v>
      </c>
      <c r="E394" s="155" t="s">
        <v>1</v>
      </c>
      <c r="F394" s="156" t="s">
        <v>949</v>
      </c>
      <c r="H394" s="157">
        <v>7.2240000000000002</v>
      </c>
      <c r="I394" s="158"/>
      <c r="L394" s="153"/>
      <c r="M394" s="159"/>
      <c r="T394" s="160"/>
      <c r="AT394" s="155" t="s">
        <v>138</v>
      </c>
      <c r="AU394" s="155" t="s">
        <v>136</v>
      </c>
      <c r="AV394" s="12" t="s">
        <v>136</v>
      </c>
      <c r="AW394" s="12" t="s">
        <v>30</v>
      </c>
      <c r="AX394" s="12" t="s">
        <v>75</v>
      </c>
      <c r="AY394" s="155" t="s">
        <v>129</v>
      </c>
    </row>
    <row r="395" spans="2:65" s="12" customFormat="1" ht="11.25" x14ac:dyDescent="0.2">
      <c r="B395" s="153"/>
      <c r="D395" s="154" t="s">
        <v>138</v>
      </c>
      <c r="E395" s="155" t="s">
        <v>1</v>
      </c>
      <c r="F395" s="156" t="s">
        <v>950</v>
      </c>
      <c r="H395" s="157">
        <v>0.98</v>
      </c>
      <c r="I395" s="158"/>
      <c r="L395" s="153"/>
      <c r="M395" s="159"/>
      <c r="T395" s="160"/>
      <c r="AT395" s="155" t="s">
        <v>138</v>
      </c>
      <c r="AU395" s="155" t="s">
        <v>136</v>
      </c>
      <c r="AV395" s="12" t="s">
        <v>136</v>
      </c>
      <c r="AW395" s="12" t="s">
        <v>30</v>
      </c>
      <c r="AX395" s="12" t="s">
        <v>75</v>
      </c>
      <c r="AY395" s="155" t="s">
        <v>129</v>
      </c>
    </row>
    <row r="396" spans="2:65" s="14" customFormat="1" ht="11.25" x14ac:dyDescent="0.2">
      <c r="B396" s="167"/>
      <c r="D396" s="154" t="s">
        <v>138</v>
      </c>
      <c r="E396" s="168" t="s">
        <v>1</v>
      </c>
      <c r="F396" s="169" t="s">
        <v>151</v>
      </c>
      <c r="H396" s="170">
        <v>8.2040000000000006</v>
      </c>
      <c r="I396" s="171"/>
      <c r="L396" s="167"/>
      <c r="M396" s="172"/>
      <c r="T396" s="173"/>
      <c r="AT396" s="168" t="s">
        <v>138</v>
      </c>
      <c r="AU396" s="168" t="s">
        <v>136</v>
      </c>
      <c r="AV396" s="14" t="s">
        <v>135</v>
      </c>
      <c r="AW396" s="14" t="s">
        <v>30</v>
      </c>
      <c r="AX396" s="14" t="s">
        <v>83</v>
      </c>
      <c r="AY396" s="168" t="s">
        <v>129</v>
      </c>
    </row>
    <row r="397" spans="2:65" s="1" customFormat="1" ht="37.9" customHeight="1" x14ac:dyDescent="0.2">
      <c r="B397" s="138"/>
      <c r="C397" s="139" t="s">
        <v>955</v>
      </c>
      <c r="D397" s="139" t="s">
        <v>131</v>
      </c>
      <c r="E397" s="140" t="s">
        <v>956</v>
      </c>
      <c r="F397" s="141" t="s">
        <v>957</v>
      </c>
      <c r="G397" s="142" t="s">
        <v>134</v>
      </c>
      <c r="H397" s="143">
        <v>26.1</v>
      </c>
      <c r="I397" s="144"/>
      <c r="J397" s="145">
        <f>ROUND(I397*H397,2)</f>
        <v>0</v>
      </c>
      <c r="K397" s="146"/>
      <c r="L397" s="31"/>
      <c r="M397" s="147" t="s">
        <v>1</v>
      </c>
      <c r="N397" s="148" t="s">
        <v>41</v>
      </c>
      <c r="P397" s="149">
        <f>O397*H397</f>
        <v>0</v>
      </c>
      <c r="Q397" s="149">
        <v>1.3440000000000001E-2</v>
      </c>
      <c r="R397" s="149">
        <f>Q397*H397</f>
        <v>0.35078400000000004</v>
      </c>
      <c r="S397" s="149">
        <v>0</v>
      </c>
      <c r="T397" s="150">
        <f>S397*H397</f>
        <v>0</v>
      </c>
      <c r="AR397" s="151" t="s">
        <v>211</v>
      </c>
      <c r="AT397" s="151" t="s">
        <v>131</v>
      </c>
      <c r="AU397" s="151" t="s">
        <v>136</v>
      </c>
      <c r="AY397" s="16" t="s">
        <v>129</v>
      </c>
      <c r="BE397" s="152">
        <f>IF(N397="základná",J397,0)</f>
        <v>0</v>
      </c>
      <c r="BF397" s="152">
        <f>IF(N397="znížená",J397,0)</f>
        <v>0</v>
      </c>
      <c r="BG397" s="152">
        <f>IF(N397="zákl. prenesená",J397,0)</f>
        <v>0</v>
      </c>
      <c r="BH397" s="152">
        <f>IF(N397="zníž. prenesená",J397,0)</f>
        <v>0</v>
      </c>
      <c r="BI397" s="152">
        <f>IF(N397="nulová",J397,0)</f>
        <v>0</v>
      </c>
      <c r="BJ397" s="16" t="s">
        <v>136</v>
      </c>
      <c r="BK397" s="152">
        <f>ROUND(I397*H397,2)</f>
        <v>0</v>
      </c>
      <c r="BL397" s="16" t="s">
        <v>211</v>
      </c>
      <c r="BM397" s="151" t="s">
        <v>958</v>
      </c>
    </row>
    <row r="398" spans="2:65" s="12" customFormat="1" ht="11.25" x14ac:dyDescent="0.2">
      <c r="B398" s="153"/>
      <c r="D398" s="154" t="s">
        <v>138</v>
      </c>
      <c r="E398" s="155" t="s">
        <v>1</v>
      </c>
      <c r="F398" s="156" t="s">
        <v>959</v>
      </c>
      <c r="H398" s="157">
        <v>26.1</v>
      </c>
      <c r="I398" s="158"/>
      <c r="L398" s="153"/>
      <c r="M398" s="159"/>
      <c r="T398" s="160"/>
      <c r="AT398" s="155" t="s">
        <v>138</v>
      </c>
      <c r="AU398" s="155" t="s">
        <v>136</v>
      </c>
      <c r="AV398" s="12" t="s">
        <v>136</v>
      </c>
      <c r="AW398" s="12" t="s">
        <v>30</v>
      </c>
      <c r="AX398" s="12" t="s">
        <v>83</v>
      </c>
      <c r="AY398" s="155" t="s">
        <v>129</v>
      </c>
    </row>
    <row r="399" spans="2:65" s="1" customFormat="1" ht="44.25" customHeight="1" x14ac:dyDescent="0.2">
      <c r="B399" s="138"/>
      <c r="C399" s="177" t="s">
        <v>960</v>
      </c>
      <c r="D399" s="177" t="s">
        <v>500</v>
      </c>
      <c r="E399" s="178" t="s">
        <v>961</v>
      </c>
      <c r="F399" s="179" t="s">
        <v>962</v>
      </c>
      <c r="G399" s="180" t="s">
        <v>134</v>
      </c>
      <c r="H399" s="181">
        <v>30.015000000000001</v>
      </c>
      <c r="I399" s="182"/>
      <c r="J399" s="183">
        <f>ROUND(I399*H399,2)</f>
        <v>0</v>
      </c>
      <c r="K399" s="184"/>
      <c r="L399" s="185"/>
      <c r="M399" s="186" t="s">
        <v>1</v>
      </c>
      <c r="N399" s="187" t="s">
        <v>41</v>
      </c>
      <c r="P399" s="149">
        <f>O399*H399</f>
        <v>0</v>
      </c>
      <c r="Q399" s="149">
        <v>1.1E-4</v>
      </c>
      <c r="R399" s="149">
        <f>Q399*H399</f>
        <v>3.3016500000000002E-3</v>
      </c>
      <c r="S399" s="149">
        <v>0</v>
      </c>
      <c r="T399" s="150">
        <f>S399*H399</f>
        <v>0</v>
      </c>
      <c r="AR399" s="151" t="s">
        <v>293</v>
      </c>
      <c r="AT399" s="151" t="s">
        <v>500</v>
      </c>
      <c r="AU399" s="151" t="s">
        <v>136</v>
      </c>
      <c r="AY399" s="16" t="s">
        <v>129</v>
      </c>
      <c r="BE399" s="152">
        <f>IF(N399="základná",J399,0)</f>
        <v>0</v>
      </c>
      <c r="BF399" s="152">
        <f>IF(N399="znížená",J399,0)</f>
        <v>0</v>
      </c>
      <c r="BG399" s="152">
        <f>IF(N399="zákl. prenesená",J399,0)</f>
        <v>0</v>
      </c>
      <c r="BH399" s="152">
        <f>IF(N399="zníž. prenesená",J399,0)</f>
        <v>0</v>
      </c>
      <c r="BI399" s="152">
        <f>IF(N399="nulová",J399,0)</f>
        <v>0</v>
      </c>
      <c r="BJ399" s="16" t="s">
        <v>136</v>
      </c>
      <c r="BK399" s="152">
        <f>ROUND(I399*H399,2)</f>
        <v>0</v>
      </c>
      <c r="BL399" s="16" t="s">
        <v>211</v>
      </c>
      <c r="BM399" s="151" t="s">
        <v>963</v>
      </c>
    </row>
    <row r="400" spans="2:65" s="12" customFormat="1" ht="11.25" x14ac:dyDescent="0.2">
      <c r="B400" s="153"/>
      <c r="D400" s="154" t="s">
        <v>138</v>
      </c>
      <c r="F400" s="156" t="s">
        <v>964</v>
      </c>
      <c r="H400" s="157">
        <v>30.015000000000001</v>
      </c>
      <c r="I400" s="158"/>
      <c r="L400" s="153"/>
      <c r="M400" s="159"/>
      <c r="T400" s="160"/>
      <c r="AT400" s="155" t="s">
        <v>138</v>
      </c>
      <c r="AU400" s="155" t="s">
        <v>136</v>
      </c>
      <c r="AV400" s="12" t="s">
        <v>136</v>
      </c>
      <c r="AW400" s="12" t="s">
        <v>3</v>
      </c>
      <c r="AX400" s="12" t="s">
        <v>83</v>
      </c>
      <c r="AY400" s="155" t="s">
        <v>129</v>
      </c>
    </row>
    <row r="401" spans="2:65" s="1" customFormat="1" ht="24.2" customHeight="1" x14ac:dyDescent="0.2">
      <c r="B401" s="138"/>
      <c r="C401" s="139" t="s">
        <v>965</v>
      </c>
      <c r="D401" s="139" t="s">
        <v>131</v>
      </c>
      <c r="E401" s="140" t="s">
        <v>966</v>
      </c>
      <c r="F401" s="141" t="s">
        <v>967</v>
      </c>
      <c r="G401" s="142" t="s">
        <v>236</v>
      </c>
      <c r="H401" s="143">
        <v>1</v>
      </c>
      <c r="I401" s="144"/>
      <c r="J401" s="145">
        <f>ROUND(I401*H401,2)</f>
        <v>0</v>
      </c>
      <c r="K401" s="146"/>
      <c r="L401" s="31"/>
      <c r="M401" s="147" t="s">
        <v>1</v>
      </c>
      <c r="N401" s="148" t="s">
        <v>41</v>
      </c>
      <c r="P401" s="149">
        <f>O401*H401</f>
        <v>0</v>
      </c>
      <c r="Q401" s="149">
        <v>1.2E-4</v>
      </c>
      <c r="R401" s="149">
        <f>Q401*H401</f>
        <v>1.2E-4</v>
      </c>
      <c r="S401" s="149">
        <v>0</v>
      </c>
      <c r="T401" s="150">
        <f>S401*H401</f>
        <v>0</v>
      </c>
      <c r="AR401" s="151" t="s">
        <v>211</v>
      </c>
      <c r="AT401" s="151" t="s">
        <v>131</v>
      </c>
      <c r="AU401" s="151" t="s">
        <v>136</v>
      </c>
      <c r="AY401" s="16" t="s">
        <v>129</v>
      </c>
      <c r="BE401" s="152">
        <f>IF(N401="základná",J401,0)</f>
        <v>0</v>
      </c>
      <c r="BF401" s="152">
        <f>IF(N401="znížená",J401,0)</f>
        <v>0</v>
      </c>
      <c r="BG401" s="152">
        <f>IF(N401="zákl. prenesená",J401,0)</f>
        <v>0</v>
      </c>
      <c r="BH401" s="152">
        <f>IF(N401="zníž. prenesená",J401,0)</f>
        <v>0</v>
      </c>
      <c r="BI401" s="152">
        <f>IF(N401="nulová",J401,0)</f>
        <v>0</v>
      </c>
      <c r="BJ401" s="16" t="s">
        <v>136</v>
      </c>
      <c r="BK401" s="152">
        <f>ROUND(I401*H401,2)</f>
        <v>0</v>
      </c>
      <c r="BL401" s="16" t="s">
        <v>211</v>
      </c>
      <c r="BM401" s="151" t="s">
        <v>968</v>
      </c>
    </row>
    <row r="402" spans="2:65" s="12" customFormat="1" ht="11.25" x14ac:dyDescent="0.2">
      <c r="B402" s="153"/>
      <c r="D402" s="154" t="s">
        <v>138</v>
      </c>
      <c r="E402" s="155" t="s">
        <v>1</v>
      </c>
      <c r="F402" s="156" t="s">
        <v>969</v>
      </c>
      <c r="H402" s="157">
        <v>1</v>
      </c>
      <c r="I402" s="158"/>
      <c r="L402" s="153"/>
      <c r="M402" s="159"/>
      <c r="T402" s="160"/>
      <c r="AT402" s="155" t="s">
        <v>138</v>
      </c>
      <c r="AU402" s="155" t="s">
        <v>136</v>
      </c>
      <c r="AV402" s="12" t="s">
        <v>136</v>
      </c>
      <c r="AW402" s="12" t="s">
        <v>30</v>
      </c>
      <c r="AX402" s="12" t="s">
        <v>83</v>
      </c>
      <c r="AY402" s="155" t="s">
        <v>129</v>
      </c>
    </row>
    <row r="403" spans="2:65" s="1" customFormat="1" ht="33" customHeight="1" x14ac:dyDescent="0.2">
      <c r="B403" s="138"/>
      <c r="C403" s="177" t="s">
        <v>970</v>
      </c>
      <c r="D403" s="177" t="s">
        <v>500</v>
      </c>
      <c r="E403" s="178" t="s">
        <v>971</v>
      </c>
      <c r="F403" s="179" t="s">
        <v>972</v>
      </c>
      <c r="G403" s="180" t="s">
        <v>236</v>
      </c>
      <c r="H403" s="181">
        <v>1</v>
      </c>
      <c r="I403" s="182"/>
      <c r="J403" s="183">
        <f>ROUND(I403*H403,2)</f>
        <v>0</v>
      </c>
      <c r="K403" s="184"/>
      <c r="L403" s="185"/>
      <c r="M403" s="186" t="s">
        <v>1</v>
      </c>
      <c r="N403" s="187" t="s">
        <v>41</v>
      </c>
      <c r="P403" s="149">
        <f>O403*H403</f>
        <v>0</v>
      </c>
      <c r="Q403" s="149">
        <v>5.4999999999999997E-3</v>
      </c>
      <c r="R403" s="149">
        <f>Q403*H403</f>
        <v>5.4999999999999997E-3</v>
      </c>
      <c r="S403" s="149">
        <v>0</v>
      </c>
      <c r="T403" s="150">
        <f>S403*H403</f>
        <v>0</v>
      </c>
      <c r="AR403" s="151" t="s">
        <v>293</v>
      </c>
      <c r="AT403" s="151" t="s">
        <v>500</v>
      </c>
      <c r="AU403" s="151" t="s">
        <v>136</v>
      </c>
      <c r="AY403" s="16" t="s">
        <v>129</v>
      </c>
      <c r="BE403" s="152">
        <f>IF(N403="základná",J403,0)</f>
        <v>0</v>
      </c>
      <c r="BF403" s="152">
        <f>IF(N403="znížená",J403,0)</f>
        <v>0</v>
      </c>
      <c r="BG403" s="152">
        <f>IF(N403="zákl. prenesená",J403,0)</f>
        <v>0</v>
      </c>
      <c r="BH403" s="152">
        <f>IF(N403="zníž. prenesená",J403,0)</f>
        <v>0</v>
      </c>
      <c r="BI403" s="152">
        <f>IF(N403="nulová",J403,0)</f>
        <v>0</v>
      </c>
      <c r="BJ403" s="16" t="s">
        <v>136</v>
      </c>
      <c r="BK403" s="152">
        <f>ROUND(I403*H403,2)</f>
        <v>0</v>
      </c>
      <c r="BL403" s="16" t="s">
        <v>211</v>
      </c>
      <c r="BM403" s="151" t="s">
        <v>973</v>
      </c>
    </row>
    <row r="404" spans="2:65" s="1" customFormat="1" ht="33" customHeight="1" x14ac:dyDescent="0.2">
      <c r="B404" s="138"/>
      <c r="C404" s="139" t="s">
        <v>974</v>
      </c>
      <c r="D404" s="139" t="s">
        <v>131</v>
      </c>
      <c r="E404" s="140" t="s">
        <v>975</v>
      </c>
      <c r="F404" s="141" t="s">
        <v>976</v>
      </c>
      <c r="G404" s="142" t="s">
        <v>142</v>
      </c>
      <c r="H404" s="143">
        <v>63.96</v>
      </c>
      <c r="I404" s="144"/>
      <c r="J404" s="145">
        <f>ROUND(I404*H404,2)</f>
        <v>0</v>
      </c>
      <c r="K404" s="146"/>
      <c r="L404" s="31"/>
      <c r="M404" s="147" t="s">
        <v>1</v>
      </c>
      <c r="N404" s="148" t="s">
        <v>41</v>
      </c>
      <c r="P404" s="149">
        <f>O404*H404</f>
        <v>0</v>
      </c>
      <c r="Q404" s="149">
        <v>5.0000000000000002E-5</v>
      </c>
      <c r="R404" s="149">
        <f>Q404*H404</f>
        <v>3.1980000000000003E-3</v>
      </c>
      <c r="S404" s="149">
        <v>0</v>
      </c>
      <c r="T404" s="150">
        <f>S404*H404</f>
        <v>0</v>
      </c>
      <c r="AR404" s="151" t="s">
        <v>211</v>
      </c>
      <c r="AT404" s="151" t="s">
        <v>131</v>
      </c>
      <c r="AU404" s="151" t="s">
        <v>136</v>
      </c>
      <c r="AY404" s="16" t="s">
        <v>129</v>
      </c>
      <c r="BE404" s="152">
        <f>IF(N404="základná",J404,0)</f>
        <v>0</v>
      </c>
      <c r="BF404" s="152">
        <f>IF(N404="znížená",J404,0)</f>
        <v>0</v>
      </c>
      <c r="BG404" s="152">
        <f>IF(N404="zákl. prenesená",J404,0)</f>
        <v>0</v>
      </c>
      <c r="BH404" s="152">
        <f>IF(N404="zníž. prenesená",J404,0)</f>
        <v>0</v>
      </c>
      <c r="BI404" s="152">
        <f>IF(N404="nulová",J404,0)</f>
        <v>0</v>
      </c>
      <c r="BJ404" s="16" t="s">
        <v>136</v>
      </c>
      <c r="BK404" s="152">
        <f>ROUND(I404*H404,2)</f>
        <v>0</v>
      </c>
      <c r="BL404" s="16" t="s">
        <v>211</v>
      </c>
      <c r="BM404" s="151" t="s">
        <v>977</v>
      </c>
    </row>
    <row r="405" spans="2:65" s="12" customFormat="1" ht="22.5" x14ac:dyDescent="0.2">
      <c r="B405" s="153"/>
      <c r="D405" s="154" t="s">
        <v>138</v>
      </c>
      <c r="E405" s="155" t="s">
        <v>1</v>
      </c>
      <c r="F405" s="156" t="s">
        <v>591</v>
      </c>
      <c r="H405" s="157">
        <v>45.1</v>
      </c>
      <c r="I405" s="158"/>
      <c r="L405" s="153"/>
      <c r="M405" s="159"/>
      <c r="T405" s="160"/>
      <c r="AT405" s="155" t="s">
        <v>138</v>
      </c>
      <c r="AU405" s="155" t="s">
        <v>136</v>
      </c>
      <c r="AV405" s="12" t="s">
        <v>136</v>
      </c>
      <c r="AW405" s="12" t="s">
        <v>30</v>
      </c>
      <c r="AX405" s="12" t="s">
        <v>75</v>
      </c>
      <c r="AY405" s="155" t="s">
        <v>129</v>
      </c>
    </row>
    <row r="406" spans="2:65" s="12" customFormat="1" ht="11.25" x14ac:dyDescent="0.2">
      <c r="B406" s="153"/>
      <c r="D406" s="154" t="s">
        <v>138</v>
      </c>
      <c r="E406" s="155" t="s">
        <v>1</v>
      </c>
      <c r="F406" s="156" t="s">
        <v>978</v>
      </c>
      <c r="H406" s="157">
        <v>13.56</v>
      </c>
      <c r="I406" s="158"/>
      <c r="L406" s="153"/>
      <c r="M406" s="159"/>
      <c r="T406" s="160"/>
      <c r="AT406" s="155" t="s">
        <v>138</v>
      </c>
      <c r="AU406" s="155" t="s">
        <v>136</v>
      </c>
      <c r="AV406" s="12" t="s">
        <v>136</v>
      </c>
      <c r="AW406" s="12" t="s">
        <v>30</v>
      </c>
      <c r="AX406" s="12" t="s">
        <v>75</v>
      </c>
      <c r="AY406" s="155" t="s">
        <v>129</v>
      </c>
    </row>
    <row r="407" spans="2:65" s="12" customFormat="1" ht="11.25" x14ac:dyDescent="0.2">
      <c r="B407" s="153"/>
      <c r="D407" s="154" t="s">
        <v>138</v>
      </c>
      <c r="E407" s="155" t="s">
        <v>1</v>
      </c>
      <c r="F407" s="156" t="s">
        <v>979</v>
      </c>
      <c r="H407" s="157">
        <v>5.3</v>
      </c>
      <c r="I407" s="158"/>
      <c r="L407" s="153"/>
      <c r="M407" s="159"/>
      <c r="T407" s="160"/>
      <c r="AT407" s="155" t="s">
        <v>138</v>
      </c>
      <c r="AU407" s="155" t="s">
        <v>136</v>
      </c>
      <c r="AV407" s="12" t="s">
        <v>136</v>
      </c>
      <c r="AW407" s="12" t="s">
        <v>30</v>
      </c>
      <c r="AX407" s="12" t="s">
        <v>75</v>
      </c>
      <c r="AY407" s="155" t="s">
        <v>129</v>
      </c>
    </row>
    <row r="408" spans="2:65" s="14" customFormat="1" ht="11.25" x14ac:dyDescent="0.2">
      <c r="B408" s="167"/>
      <c r="D408" s="154" t="s">
        <v>138</v>
      </c>
      <c r="E408" s="168" t="s">
        <v>1</v>
      </c>
      <c r="F408" s="169" t="s">
        <v>151</v>
      </c>
      <c r="H408" s="170">
        <v>63.96</v>
      </c>
      <c r="I408" s="171"/>
      <c r="L408" s="167"/>
      <c r="M408" s="172"/>
      <c r="T408" s="173"/>
      <c r="AT408" s="168" t="s">
        <v>138</v>
      </c>
      <c r="AU408" s="168" t="s">
        <v>136</v>
      </c>
      <c r="AV408" s="14" t="s">
        <v>135</v>
      </c>
      <c r="AW408" s="14" t="s">
        <v>30</v>
      </c>
      <c r="AX408" s="14" t="s">
        <v>83</v>
      </c>
      <c r="AY408" s="168" t="s">
        <v>129</v>
      </c>
    </row>
    <row r="409" spans="2:65" s="1" customFormat="1" ht="24.2" customHeight="1" x14ac:dyDescent="0.2">
      <c r="B409" s="138"/>
      <c r="C409" s="139" t="s">
        <v>980</v>
      </c>
      <c r="D409" s="139" t="s">
        <v>131</v>
      </c>
      <c r="E409" s="140" t="s">
        <v>981</v>
      </c>
      <c r="F409" s="141" t="s">
        <v>982</v>
      </c>
      <c r="G409" s="142" t="s">
        <v>768</v>
      </c>
      <c r="H409" s="188"/>
      <c r="I409" s="144"/>
      <c r="J409" s="145">
        <f>ROUND(I409*H409,2)</f>
        <v>0</v>
      </c>
      <c r="K409" s="146"/>
      <c r="L409" s="31"/>
      <c r="M409" s="147" t="s">
        <v>1</v>
      </c>
      <c r="N409" s="148" t="s">
        <v>41</v>
      </c>
      <c r="P409" s="149">
        <f>O409*H409</f>
        <v>0</v>
      </c>
      <c r="Q409" s="149">
        <v>0</v>
      </c>
      <c r="R409" s="149">
        <f>Q409*H409</f>
        <v>0</v>
      </c>
      <c r="S409" s="149">
        <v>0</v>
      </c>
      <c r="T409" s="150">
        <f>S409*H409</f>
        <v>0</v>
      </c>
      <c r="AR409" s="151" t="s">
        <v>211</v>
      </c>
      <c r="AT409" s="151" t="s">
        <v>131</v>
      </c>
      <c r="AU409" s="151" t="s">
        <v>136</v>
      </c>
      <c r="AY409" s="16" t="s">
        <v>129</v>
      </c>
      <c r="BE409" s="152">
        <f>IF(N409="základná",J409,0)</f>
        <v>0</v>
      </c>
      <c r="BF409" s="152">
        <f>IF(N409="znížená",J409,0)</f>
        <v>0</v>
      </c>
      <c r="BG409" s="152">
        <f>IF(N409="zákl. prenesená",J409,0)</f>
        <v>0</v>
      </c>
      <c r="BH409" s="152">
        <f>IF(N409="zníž. prenesená",J409,0)</f>
        <v>0</v>
      </c>
      <c r="BI409" s="152">
        <f>IF(N409="nulová",J409,0)</f>
        <v>0</v>
      </c>
      <c r="BJ409" s="16" t="s">
        <v>136</v>
      </c>
      <c r="BK409" s="152">
        <f>ROUND(I409*H409,2)</f>
        <v>0</v>
      </c>
      <c r="BL409" s="16" t="s">
        <v>211</v>
      </c>
      <c r="BM409" s="151" t="s">
        <v>983</v>
      </c>
    </row>
    <row r="410" spans="2:65" s="11" customFormat="1" ht="22.9" customHeight="1" x14ac:dyDescent="0.2">
      <c r="B410" s="126"/>
      <c r="D410" s="127" t="s">
        <v>74</v>
      </c>
      <c r="E410" s="136" t="s">
        <v>383</v>
      </c>
      <c r="F410" s="136" t="s">
        <v>384</v>
      </c>
      <c r="I410" s="129"/>
      <c r="J410" s="137">
        <f>BK410</f>
        <v>0</v>
      </c>
      <c r="L410" s="126"/>
      <c r="M410" s="131"/>
      <c r="P410" s="132">
        <f>SUM(P411:P429)</f>
        <v>0</v>
      </c>
      <c r="R410" s="132">
        <f>SUM(R411:R429)</f>
        <v>0.17672800000000002</v>
      </c>
      <c r="T410" s="133">
        <f>SUM(T411:T429)</f>
        <v>0</v>
      </c>
      <c r="AR410" s="127" t="s">
        <v>136</v>
      </c>
      <c r="AT410" s="134" t="s">
        <v>74</v>
      </c>
      <c r="AU410" s="134" t="s">
        <v>83</v>
      </c>
      <c r="AY410" s="127" t="s">
        <v>129</v>
      </c>
      <c r="BK410" s="135">
        <f>SUM(BK411:BK429)</f>
        <v>0</v>
      </c>
    </row>
    <row r="411" spans="2:65" s="1" customFormat="1" ht="24.2" customHeight="1" x14ac:dyDescent="0.2">
      <c r="B411" s="138"/>
      <c r="C411" s="139" t="s">
        <v>984</v>
      </c>
      <c r="D411" s="139" t="s">
        <v>131</v>
      </c>
      <c r="E411" s="140" t="s">
        <v>985</v>
      </c>
      <c r="F411" s="141" t="s">
        <v>986</v>
      </c>
      <c r="G411" s="142" t="s">
        <v>142</v>
      </c>
      <c r="H411" s="143">
        <v>6.9</v>
      </c>
      <c r="I411" s="144"/>
      <c r="J411" s="145">
        <f>ROUND(I411*H411,2)</f>
        <v>0</v>
      </c>
      <c r="K411" s="146"/>
      <c r="L411" s="31"/>
      <c r="M411" s="147" t="s">
        <v>1</v>
      </c>
      <c r="N411" s="148" t="s">
        <v>41</v>
      </c>
      <c r="P411" s="149">
        <f>O411*H411</f>
        <v>0</v>
      </c>
      <c r="Q411" s="149">
        <v>3.2000000000000003E-4</v>
      </c>
      <c r="R411" s="149">
        <f>Q411*H411</f>
        <v>2.2080000000000003E-3</v>
      </c>
      <c r="S411" s="149">
        <v>0</v>
      </c>
      <c r="T411" s="150">
        <f>S411*H411</f>
        <v>0</v>
      </c>
      <c r="AR411" s="151" t="s">
        <v>211</v>
      </c>
      <c r="AT411" s="151" t="s">
        <v>131</v>
      </c>
      <c r="AU411" s="151" t="s">
        <v>136</v>
      </c>
      <c r="AY411" s="16" t="s">
        <v>129</v>
      </c>
      <c r="BE411" s="152">
        <f>IF(N411="základná",J411,0)</f>
        <v>0</v>
      </c>
      <c r="BF411" s="152">
        <f>IF(N411="znížená",J411,0)</f>
        <v>0</v>
      </c>
      <c r="BG411" s="152">
        <f>IF(N411="zákl. prenesená",J411,0)</f>
        <v>0</v>
      </c>
      <c r="BH411" s="152">
        <f>IF(N411="zníž. prenesená",J411,0)</f>
        <v>0</v>
      </c>
      <c r="BI411" s="152">
        <f>IF(N411="nulová",J411,0)</f>
        <v>0</v>
      </c>
      <c r="BJ411" s="16" t="s">
        <v>136</v>
      </c>
      <c r="BK411" s="152">
        <f>ROUND(I411*H411,2)</f>
        <v>0</v>
      </c>
      <c r="BL411" s="16" t="s">
        <v>211</v>
      </c>
      <c r="BM411" s="151" t="s">
        <v>987</v>
      </c>
    </row>
    <row r="412" spans="2:65" s="12" customFormat="1" ht="11.25" x14ac:dyDescent="0.2">
      <c r="B412" s="153"/>
      <c r="D412" s="154" t="s">
        <v>138</v>
      </c>
      <c r="E412" s="155" t="s">
        <v>1</v>
      </c>
      <c r="F412" s="156" t="s">
        <v>988</v>
      </c>
      <c r="H412" s="157">
        <v>6.9</v>
      </c>
      <c r="I412" s="158"/>
      <c r="L412" s="153"/>
      <c r="M412" s="159"/>
      <c r="T412" s="160"/>
      <c r="AT412" s="155" t="s">
        <v>138</v>
      </c>
      <c r="AU412" s="155" t="s">
        <v>136</v>
      </c>
      <c r="AV412" s="12" t="s">
        <v>136</v>
      </c>
      <c r="AW412" s="12" t="s">
        <v>30</v>
      </c>
      <c r="AX412" s="12" t="s">
        <v>83</v>
      </c>
      <c r="AY412" s="155" t="s">
        <v>129</v>
      </c>
    </row>
    <row r="413" spans="2:65" s="1" customFormat="1" ht="24.2" customHeight="1" x14ac:dyDescent="0.2">
      <c r="B413" s="138"/>
      <c r="C413" s="139" t="s">
        <v>989</v>
      </c>
      <c r="D413" s="139" t="s">
        <v>131</v>
      </c>
      <c r="E413" s="140" t="s">
        <v>990</v>
      </c>
      <c r="F413" s="141" t="s">
        <v>991</v>
      </c>
      <c r="G413" s="142" t="s">
        <v>142</v>
      </c>
      <c r="H413" s="143">
        <v>3.4</v>
      </c>
      <c r="I413" s="144"/>
      <c r="J413" s="145">
        <f>ROUND(I413*H413,2)</f>
        <v>0</v>
      </c>
      <c r="K413" s="146"/>
      <c r="L413" s="31"/>
      <c r="M413" s="147" t="s">
        <v>1</v>
      </c>
      <c r="N413" s="148" t="s">
        <v>41</v>
      </c>
      <c r="P413" s="149">
        <f>O413*H413</f>
        <v>0</v>
      </c>
      <c r="Q413" s="149">
        <v>2.2599999999999999E-3</v>
      </c>
      <c r="R413" s="149">
        <f>Q413*H413</f>
        <v>7.683999999999999E-3</v>
      </c>
      <c r="S413" s="149">
        <v>0</v>
      </c>
      <c r="T413" s="150">
        <f>S413*H413</f>
        <v>0</v>
      </c>
      <c r="AR413" s="151" t="s">
        <v>211</v>
      </c>
      <c r="AT413" s="151" t="s">
        <v>131</v>
      </c>
      <c r="AU413" s="151" t="s">
        <v>136</v>
      </c>
      <c r="AY413" s="16" t="s">
        <v>129</v>
      </c>
      <c r="BE413" s="152">
        <f>IF(N413="základná",J413,0)</f>
        <v>0</v>
      </c>
      <c r="BF413" s="152">
        <f>IF(N413="znížená",J413,0)</f>
        <v>0</v>
      </c>
      <c r="BG413" s="152">
        <f>IF(N413="zákl. prenesená",J413,0)</f>
        <v>0</v>
      </c>
      <c r="BH413" s="152">
        <f>IF(N413="zníž. prenesená",J413,0)</f>
        <v>0</v>
      </c>
      <c r="BI413" s="152">
        <f>IF(N413="nulová",J413,0)</f>
        <v>0</v>
      </c>
      <c r="BJ413" s="16" t="s">
        <v>136</v>
      </c>
      <c r="BK413" s="152">
        <f>ROUND(I413*H413,2)</f>
        <v>0</v>
      </c>
      <c r="BL413" s="16" t="s">
        <v>211</v>
      </c>
      <c r="BM413" s="151" t="s">
        <v>992</v>
      </c>
    </row>
    <row r="414" spans="2:65" s="12" customFormat="1" ht="11.25" x14ac:dyDescent="0.2">
      <c r="B414" s="153"/>
      <c r="D414" s="154" t="s">
        <v>138</v>
      </c>
      <c r="E414" s="155" t="s">
        <v>1</v>
      </c>
      <c r="F414" s="156" t="s">
        <v>993</v>
      </c>
      <c r="H414" s="157">
        <v>3.4</v>
      </c>
      <c r="I414" s="158"/>
      <c r="L414" s="153"/>
      <c r="M414" s="159"/>
      <c r="T414" s="160"/>
      <c r="AT414" s="155" t="s">
        <v>138</v>
      </c>
      <c r="AU414" s="155" t="s">
        <v>136</v>
      </c>
      <c r="AV414" s="12" t="s">
        <v>136</v>
      </c>
      <c r="AW414" s="12" t="s">
        <v>30</v>
      </c>
      <c r="AX414" s="12" t="s">
        <v>83</v>
      </c>
      <c r="AY414" s="155" t="s">
        <v>129</v>
      </c>
    </row>
    <row r="415" spans="2:65" s="1" customFormat="1" ht="24.2" customHeight="1" x14ac:dyDescent="0.2">
      <c r="B415" s="138"/>
      <c r="C415" s="139" t="s">
        <v>994</v>
      </c>
      <c r="D415" s="139" t="s">
        <v>131</v>
      </c>
      <c r="E415" s="140" t="s">
        <v>995</v>
      </c>
      <c r="F415" s="141" t="s">
        <v>996</v>
      </c>
      <c r="G415" s="142" t="s">
        <v>142</v>
      </c>
      <c r="H415" s="143">
        <v>19.100000000000001</v>
      </c>
      <c r="I415" s="144"/>
      <c r="J415" s="145">
        <f>ROUND(I415*H415,2)</f>
        <v>0</v>
      </c>
      <c r="K415" s="146"/>
      <c r="L415" s="31"/>
      <c r="M415" s="147" t="s">
        <v>1</v>
      </c>
      <c r="N415" s="148" t="s">
        <v>41</v>
      </c>
      <c r="P415" s="149">
        <f>O415*H415</f>
        <v>0</v>
      </c>
      <c r="Q415" s="149">
        <v>7.7799999999999996E-3</v>
      </c>
      <c r="R415" s="149">
        <f>Q415*H415</f>
        <v>0.14859800000000001</v>
      </c>
      <c r="S415" s="149">
        <v>0</v>
      </c>
      <c r="T415" s="150">
        <f>S415*H415</f>
        <v>0</v>
      </c>
      <c r="AR415" s="151" t="s">
        <v>211</v>
      </c>
      <c r="AT415" s="151" t="s">
        <v>131</v>
      </c>
      <c r="AU415" s="151" t="s">
        <v>136</v>
      </c>
      <c r="AY415" s="16" t="s">
        <v>129</v>
      </c>
      <c r="BE415" s="152">
        <f>IF(N415="základná",J415,0)</f>
        <v>0</v>
      </c>
      <c r="BF415" s="152">
        <f>IF(N415="znížená",J415,0)</f>
        <v>0</v>
      </c>
      <c r="BG415" s="152">
        <f>IF(N415="zákl. prenesená",J415,0)</f>
        <v>0</v>
      </c>
      <c r="BH415" s="152">
        <f>IF(N415="zníž. prenesená",J415,0)</f>
        <v>0</v>
      </c>
      <c r="BI415" s="152">
        <f>IF(N415="nulová",J415,0)</f>
        <v>0</v>
      </c>
      <c r="BJ415" s="16" t="s">
        <v>136</v>
      </c>
      <c r="BK415" s="152">
        <f>ROUND(I415*H415,2)</f>
        <v>0</v>
      </c>
      <c r="BL415" s="16" t="s">
        <v>211</v>
      </c>
      <c r="BM415" s="151" t="s">
        <v>997</v>
      </c>
    </row>
    <row r="416" spans="2:65" s="12" customFormat="1" ht="11.25" x14ac:dyDescent="0.2">
      <c r="B416" s="153"/>
      <c r="D416" s="154" t="s">
        <v>138</v>
      </c>
      <c r="E416" s="155" t="s">
        <v>1</v>
      </c>
      <c r="F416" s="156" t="s">
        <v>807</v>
      </c>
      <c r="H416" s="157">
        <v>19.100000000000001</v>
      </c>
      <c r="I416" s="158"/>
      <c r="L416" s="153"/>
      <c r="M416" s="159"/>
      <c r="T416" s="160"/>
      <c r="AT416" s="155" t="s">
        <v>138</v>
      </c>
      <c r="AU416" s="155" t="s">
        <v>136</v>
      </c>
      <c r="AV416" s="12" t="s">
        <v>136</v>
      </c>
      <c r="AW416" s="12" t="s">
        <v>30</v>
      </c>
      <c r="AX416" s="12" t="s">
        <v>83</v>
      </c>
      <c r="AY416" s="155" t="s">
        <v>129</v>
      </c>
    </row>
    <row r="417" spans="2:65" s="1" customFormat="1" ht="24.2" customHeight="1" x14ac:dyDescent="0.2">
      <c r="B417" s="138"/>
      <c r="C417" s="139" t="s">
        <v>998</v>
      </c>
      <c r="D417" s="139" t="s">
        <v>131</v>
      </c>
      <c r="E417" s="140" t="s">
        <v>999</v>
      </c>
      <c r="F417" s="141" t="s">
        <v>1000</v>
      </c>
      <c r="G417" s="142" t="s">
        <v>142</v>
      </c>
      <c r="H417" s="143">
        <v>2.5</v>
      </c>
      <c r="I417" s="144"/>
      <c r="J417" s="145">
        <f>ROUND(I417*H417,2)</f>
        <v>0</v>
      </c>
      <c r="K417" s="146"/>
      <c r="L417" s="31"/>
      <c r="M417" s="147" t="s">
        <v>1</v>
      </c>
      <c r="N417" s="148" t="s">
        <v>41</v>
      </c>
      <c r="P417" s="149">
        <f>O417*H417</f>
        <v>0</v>
      </c>
      <c r="Q417" s="149">
        <v>2.1099999999999999E-3</v>
      </c>
      <c r="R417" s="149">
        <f>Q417*H417</f>
        <v>5.2750000000000002E-3</v>
      </c>
      <c r="S417" s="149">
        <v>0</v>
      </c>
      <c r="T417" s="150">
        <f>S417*H417</f>
        <v>0</v>
      </c>
      <c r="AR417" s="151" t="s">
        <v>211</v>
      </c>
      <c r="AT417" s="151" t="s">
        <v>131</v>
      </c>
      <c r="AU417" s="151" t="s">
        <v>136</v>
      </c>
      <c r="AY417" s="16" t="s">
        <v>129</v>
      </c>
      <c r="BE417" s="152">
        <f>IF(N417="základná",J417,0)</f>
        <v>0</v>
      </c>
      <c r="BF417" s="152">
        <f>IF(N417="znížená",J417,0)</f>
        <v>0</v>
      </c>
      <c r="BG417" s="152">
        <f>IF(N417="zákl. prenesená",J417,0)</f>
        <v>0</v>
      </c>
      <c r="BH417" s="152">
        <f>IF(N417="zníž. prenesená",J417,0)</f>
        <v>0</v>
      </c>
      <c r="BI417" s="152">
        <f>IF(N417="nulová",J417,0)</f>
        <v>0</v>
      </c>
      <c r="BJ417" s="16" t="s">
        <v>136</v>
      </c>
      <c r="BK417" s="152">
        <f>ROUND(I417*H417,2)</f>
        <v>0</v>
      </c>
      <c r="BL417" s="16" t="s">
        <v>211</v>
      </c>
      <c r="BM417" s="151" t="s">
        <v>1001</v>
      </c>
    </row>
    <row r="418" spans="2:65" s="12" customFormat="1" ht="11.25" x14ac:dyDescent="0.2">
      <c r="B418" s="153"/>
      <c r="D418" s="154" t="s">
        <v>138</v>
      </c>
      <c r="E418" s="155" t="s">
        <v>1</v>
      </c>
      <c r="F418" s="156" t="s">
        <v>1002</v>
      </c>
      <c r="H418" s="157">
        <v>2.5</v>
      </c>
      <c r="I418" s="158"/>
      <c r="L418" s="153"/>
      <c r="M418" s="159"/>
      <c r="T418" s="160"/>
      <c r="AT418" s="155" t="s">
        <v>138</v>
      </c>
      <c r="AU418" s="155" t="s">
        <v>136</v>
      </c>
      <c r="AV418" s="12" t="s">
        <v>136</v>
      </c>
      <c r="AW418" s="12" t="s">
        <v>30</v>
      </c>
      <c r="AX418" s="12" t="s">
        <v>83</v>
      </c>
      <c r="AY418" s="155" t="s">
        <v>129</v>
      </c>
    </row>
    <row r="419" spans="2:65" s="1" customFormat="1" ht="21.75" customHeight="1" x14ac:dyDescent="0.2">
      <c r="B419" s="138"/>
      <c r="C419" s="139" t="s">
        <v>1003</v>
      </c>
      <c r="D419" s="139" t="s">
        <v>131</v>
      </c>
      <c r="E419" s="140" t="s">
        <v>1004</v>
      </c>
      <c r="F419" s="141" t="s">
        <v>1005</v>
      </c>
      <c r="G419" s="142" t="s">
        <v>236</v>
      </c>
      <c r="H419" s="143">
        <v>1</v>
      </c>
      <c r="I419" s="144"/>
      <c r="J419" s="145">
        <f>ROUND(I419*H419,2)</f>
        <v>0</v>
      </c>
      <c r="K419" s="146"/>
      <c r="L419" s="31"/>
      <c r="M419" s="147" t="s">
        <v>1</v>
      </c>
      <c r="N419" s="148" t="s">
        <v>41</v>
      </c>
      <c r="P419" s="149">
        <f>O419*H419</f>
        <v>0</v>
      </c>
      <c r="Q419" s="149">
        <v>4.2000000000000002E-4</v>
      </c>
      <c r="R419" s="149">
        <f>Q419*H419</f>
        <v>4.2000000000000002E-4</v>
      </c>
      <c r="S419" s="149">
        <v>0</v>
      </c>
      <c r="T419" s="150">
        <f>S419*H419</f>
        <v>0</v>
      </c>
      <c r="AR419" s="151" t="s">
        <v>211</v>
      </c>
      <c r="AT419" s="151" t="s">
        <v>131</v>
      </c>
      <c r="AU419" s="151" t="s">
        <v>136</v>
      </c>
      <c r="AY419" s="16" t="s">
        <v>129</v>
      </c>
      <c r="BE419" s="152">
        <f>IF(N419="základná",J419,0)</f>
        <v>0</v>
      </c>
      <c r="BF419" s="152">
        <f>IF(N419="znížená",J419,0)</f>
        <v>0</v>
      </c>
      <c r="BG419" s="152">
        <f>IF(N419="zákl. prenesená",J419,0)</f>
        <v>0</v>
      </c>
      <c r="BH419" s="152">
        <f>IF(N419="zníž. prenesená",J419,0)</f>
        <v>0</v>
      </c>
      <c r="BI419" s="152">
        <f>IF(N419="nulová",J419,0)</f>
        <v>0</v>
      </c>
      <c r="BJ419" s="16" t="s">
        <v>136</v>
      </c>
      <c r="BK419" s="152">
        <f>ROUND(I419*H419,2)</f>
        <v>0</v>
      </c>
      <c r="BL419" s="16" t="s">
        <v>211</v>
      </c>
      <c r="BM419" s="151" t="s">
        <v>1006</v>
      </c>
    </row>
    <row r="420" spans="2:65" s="12" customFormat="1" ht="11.25" x14ac:dyDescent="0.2">
      <c r="B420" s="153"/>
      <c r="D420" s="154" t="s">
        <v>138</v>
      </c>
      <c r="E420" s="155" t="s">
        <v>1</v>
      </c>
      <c r="F420" s="156" t="s">
        <v>1007</v>
      </c>
      <c r="H420" s="157">
        <v>1</v>
      </c>
      <c r="I420" s="158"/>
      <c r="L420" s="153"/>
      <c r="M420" s="159"/>
      <c r="T420" s="160"/>
      <c r="AT420" s="155" t="s">
        <v>138</v>
      </c>
      <c r="AU420" s="155" t="s">
        <v>136</v>
      </c>
      <c r="AV420" s="12" t="s">
        <v>136</v>
      </c>
      <c r="AW420" s="12" t="s">
        <v>30</v>
      </c>
      <c r="AX420" s="12" t="s">
        <v>83</v>
      </c>
      <c r="AY420" s="155" t="s">
        <v>129</v>
      </c>
    </row>
    <row r="421" spans="2:65" s="1" customFormat="1" ht="24.2" customHeight="1" x14ac:dyDescent="0.2">
      <c r="B421" s="138"/>
      <c r="C421" s="139" t="s">
        <v>1008</v>
      </c>
      <c r="D421" s="139" t="s">
        <v>131</v>
      </c>
      <c r="E421" s="140" t="s">
        <v>1009</v>
      </c>
      <c r="F421" s="141" t="s">
        <v>1010</v>
      </c>
      <c r="G421" s="142" t="s">
        <v>236</v>
      </c>
      <c r="H421" s="143">
        <v>1</v>
      </c>
      <c r="I421" s="144"/>
      <c r="J421" s="145">
        <f>ROUND(I421*H421,2)</f>
        <v>0</v>
      </c>
      <c r="K421" s="146"/>
      <c r="L421" s="31"/>
      <c r="M421" s="147" t="s">
        <v>1</v>
      </c>
      <c r="N421" s="148" t="s">
        <v>41</v>
      </c>
      <c r="P421" s="149">
        <f>O421*H421</f>
        <v>0</v>
      </c>
      <c r="Q421" s="149">
        <v>3.8999999999999999E-4</v>
      </c>
      <c r="R421" s="149">
        <f>Q421*H421</f>
        <v>3.8999999999999999E-4</v>
      </c>
      <c r="S421" s="149">
        <v>0</v>
      </c>
      <c r="T421" s="150">
        <f>S421*H421</f>
        <v>0</v>
      </c>
      <c r="AR421" s="151" t="s">
        <v>211</v>
      </c>
      <c r="AT421" s="151" t="s">
        <v>131</v>
      </c>
      <c r="AU421" s="151" t="s">
        <v>136</v>
      </c>
      <c r="AY421" s="16" t="s">
        <v>129</v>
      </c>
      <c r="BE421" s="152">
        <f>IF(N421="základná",J421,0)</f>
        <v>0</v>
      </c>
      <c r="BF421" s="152">
        <f>IF(N421="znížená",J421,0)</f>
        <v>0</v>
      </c>
      <c r="BG421" s="152">
        <f>IF(N421="zákl. prenesená",J421,0)</f>
        <v>0</v>
      </c>
      <c r="BH421" s="152">
        <f>IF(N421="zníž. prenesená",J421,0)</f>
        <v>0</v>
      </c>
      <c r="BI421" s="152">
        <f>IF(N421="nulová",J421,0)</f>
        <v>0</v>
      </c>
      <c r="BJ421" s="16" t="s">
        <v>136</v>
      </c>
      <c r="BK421" s="152">
        <f>ROUND(I421*H421,2)</f>
        <v>0</v>
      </c>
      <c r="BL421" s="16" t="s">
        <v>211</v>
      </c>
      <c r="BM421" s="151" t="s">
        <v>1011</v>
      </c>
    </row>
    <row r="422" spans="2:65" s="12" customFormat="1" ht="11.25" x14ac:dyDescent="0.2">
      <c r="B422" s="153"/>
      <c r="D422" s="154" t="s">
        <v>138</v>
      </c>
      <c r="E422" s="155" t="s">
        <v>1</v>
      </c>
      <c r="F422" s="156" t="s">
        <v>1007</v>
      </c>
      <c r="H422" s="157">
        <v>1</v>
      </c>
      <c r="I422" s="158"/>
      <c r="L422" s="153"/>
      <c r="M422" s="159"/>
      <c r="T422" s="160"/>
      <c r="AT422" s="155" t="s">
        <v>138</v>
      </c>
      <c r="AU422" s="155" t="s">
        <v>136</v>
      </c>
      <c r="AV422" s="12" t="s">
        <v>136</v>
      </c>
      <c r="AW422" s="12" t="s">
        <v>30</v>
      </c>
      <c r="AX422" s="12" t="s">
        <v>83</v>
      </c>
      <c r="AY422" s="155" t="s">
        <v>129</v>
      </c>
    </row>
    <row r="423" spans="2:65" s="1" customFormat="1" ht="24.2" customHeight="1" x14ac:dyDescent="0.2">
      <c r="B423" s="138"/>
      <c r="C423" s="139" t="s">
        <v>1012</v>
      </c>
      <c r="D423" s="139" t="s">
        <v>131</v>
      </c>
      <c r="E423" s="140" t="s">
        <v>1013</v>
      </c>
      <c r="F423" s="141" t="s">
        <v>1014</v>
      </c>
      <c r="G423" s="142" t="s">
        <v>236</v>
      </c>
      <c r="H423" s="143">
        <v>1</v>
      </c>
      <c r="I423" s="144"/>
      <c r="J423" s="145">
        <f>ROUND(I423*H423,2)</f>
        <v>0</v>
      </c>
      <c r="K423" s="146"/>
      <c r="L423" s="31"/>
      <c r="M423" s="147" t="s">
        <v>1</v>
      </c>
      <c r="N423" s="148" t="s">
        <v>41</v>
      </c>
      <c r="P423" s="149">
        <f>O423*H423</f>
        <v>0</v>
      </c>
      <c r="Q423" s="149">
        <v>2.7E-4</v>
      </c>
      <c r="R423" s="149">
        <f>Q423*H423</f>
        <v>2.7E-4</v>
      </c>
      <c r="S423" s="149">
        <v>0</v>
      </c>
      <c r="T423" s="150">
        <f>S423*H423</f>
        <v>0</v>
      </c>
      <c r="AR423" s="151" t="s">
        <v>211</v>
      </c>
      <c r="AT423" s="151" t="s">
        <v>131</v>
      </c>
      <c r="AU423" s="151" t="s">
        <v>136</v>
      </c>
      <c r="AY423" s="16" t="s">
        <v>129</v>
      </c>
      <c r="BE423" s="152">
        <f>IF(N423="základná",J423,0)</f>
        <v>0</v>
      </c>
      <c r="BF423" s="152">
        <f>IF(N423="znížená",J423,0)</f>
        <v>0</v>
      </c>
      <c r="BG423" s="152">
        <f>IF(N423="zákl. prenesená",J423,0)</f>
        <v>0</v>
      </c>
      <c r="BH423" s="152">
        <f>IF(N423="zníž. prenesená",J423,0)</f>
        <v>0</v>
      </c>
      <c r="BI423" s="152">
        <f>IF(N423="nulová",J423,0)</f>
        <v>0</v>
      </c>
      <c r="BJ423" s="16" t="s">
        <v>136</v>
      </c>
      <c r="BK423" s="152">
        <f>ROUND(I423*H423,2)</f>
        <v>0</v>
      </c>
      <c r="BL423" s="16" t="s">
        <v>211</v>
      </c>
      <c r="BM423" s="151" t="s">
        <v>1015</v>
      </c>
    </row>
    <row r="424" spans="2:65" s="12" customFormat="1" ht="11.25" x14ac:dyDescent="0.2">
      <c r="B424" s="153"/>
      <c r="D424" s="154" t="s">
        <v>138</v>
      </c>
      <c r="E424" s="155" t="s">
        <v>1</v>
      </c>
      <c r="F424" s="156" t="s">
        <v>1007</v>
      </c>
      <c r="H424" s="157">
        <v>1</v>
      </c>
      <c r="I424" s="158"/>
      <c r="L424" s="153"/>
      <c r="M424" s="159"/>
      <c r="T424" s="160"/>
      <c r="AT424" s="155" t="s">
        <v>138</v>
      </c>
      <c r="AU424" s="155" t="s">
        <v>136</v>
      </c>
      <c r="AV424" s="12" t="s">
        <v>136</v>
      </c>
      <c r="AW424" s="12" t="s">
        <v>30</v>
      </c>
      <c r="AX424" s="12" t="s">
        <v>83</v>
      </c>
      <c r="AY424" s="155" t="s">
        <v>129</v>
      </c>
    </row>
    <row r="425" spans="2:65" s="1" customFormat="1" ht="24.2" customHeight="1" x14ac:dyDescent="0.2">
      <c r="B425" s="138"/>
      <c r="C425" s="139" t="s">
        <v>1016</v>
      </c>
      <c r="D425" s="139" t="s">
        <v>131</v>
      </c>
      <c r="E425" s="140" t="s">
        <v>1017</v>
      </c>
      <c r="F425" s="141" t="s">
        <v>1018</v>
      </c>
      <c r="G425" s="142" t="s">
        <v>142</v>
      </c>
      <c r="H425" s="143">
        <v>6.9</v>
      </c>
      <c r="I425" s="144"/>
      <c r="J425" s="145">
        <f>ROUND(I425*H425,2)</f>
        <v>0</v>
      </c>
      <c r="K425" s="146"/>
      <c r="L425" s="31"/>
      <c r="M425" s="147" t="s">
        <v>1</v>
      </c>
      <c r="N425" s="148" t="s">
        <v>41</v>
      </c>
      <c r="P425" s="149">
        <f>O425*H425</f>
        <v>0</v>
      </c>
      <c r="Q425" s="149">
        <v>1.67E-3</v>
      </c>
      <c r="R425" s="149">
        <f>Q425*H425</f>
        <v>1.1523E-2</v>
      </c>
      <c r="S425" s="149">
        <v>0</v>
      </c>
      <c r="T425" s="150">
        <f>S425*H425</f>
        <v>0</v>
      </c>
      <c r="AR425" s="151" t="s">
        <v>211</v>
      </c>
      <c r="AT425" s="151" t="s">
        <v>131</v>
      </c>
      <c r="AU425" s="151" t="s">
        <v>136</v>
      </c>
      <c r="AY425" s="16" t="s">
        <v>129</v>
      </c>
      <c r="BE425" s="152">
        <f>IF(N425="základná",J425,0)</f>
        <v>0</v>
      </c>
      <c r="BF425" s="152">
        <f>IF(N425="znížená",J425,0)</f>
        <v>0</v>
      </c>
      <c r="BG425" s="152">
        <f>IF(N425="zákl. prenesená",J425,0)</f>
        <v>0</v>
      </c>
      <c r="BH425" s="152">
        <f>IF(N425="zníž. prenesená",J425,0)</f>
        <v>0</v>
      </c>
      <c r="BI425" s="152">
        <f>IF(N425="nulová",J425,0)</f>
        <v>0</v>
      </c>
      <c r="BJ425" s="16" t="s">
        <v>136</v>
      </c>
      <c r="BK425" s="152">
        <f>ROUND(I425*H425,2)</f>
        <v>0</v>
      </c>
      <c r="BL425" s="16" t="s">
        <v>211</v>
      </c>
      <c r="BM425" s="151" t="s">
        <v>1019</v>
      </c>
    </row>
    <row r="426" spans="2:65" s="12" customFormat="1" ht="11.25" x14ac:dyDescent="0.2">
      <c r="B426" s="153"/>
      <c r="D426" s="154" t="s">
        <v>138</v>
      </c>
      <c r="E426" s="155" t="s">
        <v>1</v>
      </c>
      <c r="F426" s="156" t="s">
        <v>1020</v>
      </c>
      <c r="H426" s="157">
        <v>6.9</v>
      </c>
      <c r="I426" s="158"/>
      <c r="L426" s="153"/>
      <c r="M426" s="159"/>
      <c r="T426" s="160"/>
      <c r="AT426" s="155" t="s">
        <v>138</v>
      </c>
      <c r="AU426" s="155" t="s">
        <v>136</v>
      </c>
      <c r="AV426" s="12" t="s">
        <v>136</v>
      </c>
      <c r="AW426" s="12" t="s">
        <v>30</v>
      </c>
      <c r="AX426" s="12" t="s">
        <v>83</v>
      </c>
      <c r="AY426" s="155" t="s">
        <v>129</v>
      </c>
    </row>
    <row r="427" spans="2:65" s="1" customFormat="1" ht="24.2" customHeight="1" x14ac:dyDescent="0.2">
      <c r="B427" s="138"/>
      <c r="C427" s="139" t="s">
        <v>1021</v>
      </c>
      <c r="D427" s="139" t="s">
        <v>131</v>
      </c>
      <c r="E427" s="140" t="s">
        <v>1022</v>
      </c>
      <c r="F427" s="141" t="s">
        <v>1023</v>
      </c>
      <c r="G427" s="142" t="s">
        <v>236</v>
      </c>
      <c r="H427" s="143">
        <v>1</v>
      </c>
      <c r="I427" s="144"/>
      <c r="J427" s="145">
        <f>ROUND(I427*H427,2)</f>
        <v>0</v>
      </c>
      <c r="K427" s="146"/>
      <c r="L427" s="31"/>
      <c r="M427" s="147" t="s">
        <v>1</v>
      </c>
      <c r="N427" s="148" t="s">
        <v>41</v>
      </c>
      <c r="P427" s="149">
        <f>O427*H427</f>
        <v>0</v>
      </c>
      <c r="Q427" s="149">
        <v>3.6000000000000002E-4</v>
      </c>
      <c r="R427" s="149">
        <f>Q427*H427</f>
        <v>3.6000000000000002E-4</v>
      </c>
      <c r="S427" s="149">
        <v>0</v>
      </c>
      <c r="T427" s="150">
        <f>S427*H427</f>
        <v>0</v>
      </c>
      <c r="AR427" s="151" t="s">
        <v>211</v>
      </c>
      <c r="AT427" s="151" t="s">
        <v>131</v>
      </c>
      <c r="AU427" s="151" t="s">
        <v>136</v>
      </c>
      <c r="AY427" s="16" t="s">
        <v>129</v>
      </c>
      <c r="BE427" s="152">
        <f>IF(N427="základná",J427,0)</f>
        <v>0</v>
      </c>
      <c r="BF427" s="152">
        <f>IF(N427="znížená",J427,0)</f>
        <v>0</v>
      </c>
      <c r="BG427" s="152">
        <f>IF(N427="zákl. prenesená",J427,0)</f>
        <v>0</v>
      </c>
      <c r="BH427" s="152">
        <f>IF(N427="zníž. prenesená",J427,0)</f>
        <v>0</v>
      </c>
      <c r="BI427" s="152">
        <f>IF(N427="nulová",J427,0)</f>
        <v>0</v>
      </c>
      <c r="BJ427" s="16" t="s">
        <v>136</v>
      </c>
      <c r="BK427" s="152">
        <f>ROUND(I427*H427,2)</f>
        <v>0</v>
      </c>
      <c r="BL427" s="16" t="s">
        <v>211</v>
      </c>
      <c r="BM427" s="151" t="s">
        <v>1024</v>
      </c>
    </row>
    <row r="428" spans="2:65" s="12" customFormat="1" ht="11.25" x14ac:dyDescent="0.2">
      <c r="B428" s="153"/>
      <c r="D428" s="154" t="s">
        <v>138</v>
      </c>
      <c r="E428" s="155" t="s">
        <v>1</v>
      </c>
      <c r="F428" s="156" t="s">
        <v>1007</v>
      </c>
      <c r="H428" s="157">
        <v>1</v>
      </c>
      <c r="I428" s="158"/>
      <c r="L428" s="153"/>
      <c r="M428" s="159"/>
      <c r="T428" s="160"/>
      <c r="AT428" s="155" t="s">
        <v>138</v>
      </c>
      <c r="AU428" s="155" t="s">
        <v>136</v>
      </c>
      <c r="AV428" s="12" t="s">
        <v>136</v>
      </c>
      <c r="AW428" s="12" t="s">
        <v>30</v>
      </c>
      <c r="AX428" s="12" t="s">
        <v>83</v>
      </c>
      <c r="AY428" s="155" t="s">
        <v>129</v>
      </c>
    </row>
    <row r="429" spans="2:65" s="1" customFormat="1" ht="24.2" customHeight="1" x14ac:dyDescent="0.2">
      <c r="B429" s="138"/>
      <c r="C429" s="139" t="s">
        <v>1025</v>
      </c>
      <c r="D429" s="139" t="s">
        <v>131</v>
      </c>
      <c r="E429" s="140" t="s">
        <v>1026</v>
      </c>
      <c r="F429" s="141" t="s">
        <v>1027</v>
      </c>
      <c r="G429" s="142" t="s">
        <v>768</v>
      </c>
      <c r="H429" s="188"/>
      <c r="I429" s="144"/>
      <c r="J429" s="145">
        <f>ROUND(I429*H429,2)</f>
        <v>0</v>
      </c>
      <c r="K429" s="146"/>
      <c r="L429" s="31"/>
      <c r="M429" s="147" t="s">
        <v>1</v>
      </c>
      <c r="N429" s="148" t="s">
        <v>41</v>
      </c>
      <c r="P429" s="149">
        <f>O429*H429</f>
        <v>0</v>
      </c>
      <c r="Q429" s="149">
        <v>0</v>
      </c>
      <c r="R429" s="149">
        <f>Q429*H429</f>
        <v>0</v>
      </c>
      <c r="S429" s="149">
        <v>0</v>
      </c>
      <c r="T429" s="150">
        <f>S429*H429</f>
        <v>0</v>
      </c>
      <c r="AR429" s="151" t="s">
        <v>211</v>
      </c>
      <c r="AT429" s="151" t="s">
        <v>131</v>
      </c>
      <c r="AU429" s="151" t="s">
        <v>136</v>
      </c>
      <c r="AY429" s="16" t="s">
        <v>129</v>
      </c>
      <c r="BE429" s="152">
        <f>IF(N429="základná",J429,0)</f>
        <v>0</v>
      </c>
      <c r="BF429" s="152">
        <f>IF(N429="znížená",J429,0)</f>
        <v>0</v>
      </c>
      <c r="BG429" s="152">
        <f>IF(N429="zákl. prenesená",J429,0)</f>
        <v>0</v>
      </c>
      <c r="BH429" s="152">
        <f>IF(N429="zníž. prenesená",J429,0)</f>
        <v>0</v>
      </c>
      <c r="BI429" s="152">
        <f>IF(N429="nulová",J429,0)</f>
        <v>0</v>
      </c>
      <c r="BJ429" s="16" t="s">
        <v>136</v>
      </c>
      <c r="BK429" s="152">
        <f>ROUND(I429*H429,2)</f>
        <v>0</v>
      </c>
      <c r="BL429" s="16" t="s">
        <v>211</v>
      </c>
      <c r="BM429" s="151" t="s">
        <v>1028</v>
      </c>
    </row>
    <row r="430" spans="2:65" s="11" customFormat="1" ht="22.9" customHeight="1" x14ac:dyDescent="0.2">
      <c r="B430" s="126"/>
      <c r="D430" s="127" t="s">
        <v>74</v>
      </c>
      <c r="E430" s="136" t="s">
        <v>1029</v>
      </c>
      <c r="F430" s="136" t="s">
        <v>1030</v>
      </c>
      <c r="I430" s="129"/>
      <c r="J430" s="137">
        <f>BK430</f>
        <v>0</v>
      </c>
      <c r="L430" s="126"/>
      <c r="M430" s="131"/>
      <c r="P430" s="132">
        <f>SUM(P431:P451)</f>
        <v>0</v>
      </c>
      <c r="R430" s="132">
        <f>SUM(R431:R451)</f>
        <v>1.5959734000000001</v>
      </c>
      <c r="T430" s="133">
        <f>SUM(T431:T451)</f>
        <v>0</v>
      </c>
      <c r="AR430" s="127" t="s">
        <v>136</v>
      </c>
      <c r="AT430" s="134" t="s">
        <v>74</v>
      </c>
      <c r="AU430" s="134" t="s">
        <v>83</v>
      </c>
      <c r="AY430" s="127" t="s">
        <v>129</v>
      </c>
      <c r="BK430" s="135">
        <f>SUM(BK431:BK451)</f>
        <v>0</v>
      </c>
    </row>
    <row r="431" spans="2:65" s="1" customFormat="1" ht="24.2" customHeight="1" x14ac:dyDescent="0.2">
      <c r="B431" s="138"/>
      <c r="C431" s="139" t="s">
        <v>1031</v>
      </c>
      <c r="D431" s="139" t="s">
        <v>131</v>
      </c>
      <c r="E431" s="140" t="s">
        <v>1032</v>
      </c>
      <c r="F431" s="141" t="s">
        <v>1033</v>
      </c>
      <c r="G431" s="142" t="s">
        <v>1</v>
      </c>
      <c r="H431" s="143">
        <v>0</v>
      </c>
      <c r="I431" s="144"/>
      <c r="J431" s="145">
        <f>ROUND(I431*H431,2)</f>
        <v>0</v>
      </c>
      <c r="K431" s="146"/>
      <c r="L431" s="31"/>
      <c r="M431" s="147" t="s">
        <v>1</v>
      </c>
      <c r="N431" s="148" t="s">
        <v>41</v>
      </c>
      <c r="P431" s="149">
        <f>O431*H431</f>
        <v>0</v>
      </c>
      <c r="Q431" s="149">
        <v>0</v>
      </c>
      <c r="R431" s="149">
        <f>Q431*H431</f>
        <v>0</v>
      </c>
      <c r="S431" s="149">
        <v>0</v>
      </c>
      <c r="T431" s="150">
        <f>S431*H431</f>
        <v>0</v>
      </c>
      <c r="AR431" s="151" t="s">
        <v>211</v>
      </c>
      <c r="AT431" s="151" t="s">
        <v>131</v>
      </c>
      <c r="AU431" s="151" t="s">
        <v>136</v>
      </c>
      <c r="AY431" s="16" t="s">
        <v>129</v>
      </c>
      <c r="BE431" s="152">
        <f>IF(N431="základná",J431,0)</f>
        <v>0</v>
      </c>
      <c r="BF431" s="152">
        <f>IF(N431="znížená",J431,0)</f>
        <v>0</v>
      </c>
      <c r="BG431" s="152">
        <f>IF(N431="zákl. prenesená",J431,0)</f>
        <v>0</v>
      </c>
      <c r="BH431" s="152">
        <f>IF(N431="zníž. prenesená",J431,0)</f>
        <v>0</v>
      </c>
      <c r="BI431" s="152">
        <f>IF(N431="nulová",J431,0)</f>
        <v>0</v>
      </c>
      <c r="BJ431" s="16" t="s">
        <v>136</v>
      </c>
      <c r="BK431" s="152">
        <f>ROUND(I431*H431,2)</f>
        <v>0</v>
      </c>
      <c r="BL431" s="16" t="s">
        <v>211</v>
      </c>
      <c r="BM431" s="151" t="s">
        <v>1034</v>
      </c>
    </row>
    <row r="432" spans="2:65" s="1" customFormat="1" ht="37.9" customHeight="1" x14ac:dyDescent="0.2">
      <c r="B432" s="138"/>
      <c r="C432" s="139" t="s">
        <v>1035</v>
      </c>
      <c r="D432" s="139" t="s">
        <v>131</v>
      </c>
      <c r="E432" s="140" t="s">
        <v>1036</v>
      </c>
      <c r="F432" s="141" t="s">
        <v>1037</v>
      </c>
      <c r="G432" s="142" t="s">
        <v>134</v>
      </c>
      <c r="H432" s="143">
        <v>7.9130000000000003</v>
      </c>
      <c r="I432" s="144"/>
      <c r="J432" s="145">
        <f>ROUND(I432*H432,2)</f>
        <v>0</v>
      </c>
      <c r="K432" s="146"/>
      <c r="L432" s="31"/>
      <c r="M432" s="147" t="s">
        <v>1</v>
      </c>
      <c r="N432" s="148" t="s">
        <v>41</v>
      </c>
      <c r="P432" s="149">
        <f>O432*H432</f>
        <v>0</v>
      </c>
      <c r="Q432" s="149">
        <v>0</v>
      </c>
      <c r="R432" s="149">
        <f>Q432*H432</f>
        <v>0</v>
      </c>
      <c r="S432" s="149">
        <v>0</v>
      </c>
      <c r="T432" s="150">
        <f>S432*H432</f>
        <v>0</v>
      </c>
      <c r="AR432" s="151" t="s">
        <v>135</v>
      </c>
      <c r="AT432" s="151" t="s">
        <v>131</v>
      </c>
      <c r="AU432" s="151" t="s">
        <v>136</v>
      </c>
      <c r="AY432" s="16" t="s">
        <v>129</v>
      </c>
      <c r="BE432" s="152">
        <f>IF(N432="základná",J432,0)</f>
        <v>0</v>
      </c>
      <c r="BF432" s="152">
        <f>IF(N432="znížená",J432,0)</f>
        <v>0</v>
      </c>
      <c r="BG432" s="152">
        <f>IF(N432="zákl. prenesená",J432,0)</f>
        <v>0</v>
      </c>
      <c r="BH432" s="152">
        <f>IF(N432="zníž. prenesená",J432,0)</f>
        <v>0</v>
      </c>
      <c r="BI432" s="152">
        <f>IF(N432="nulová",J432,0)</f>
        <v>0</v>
      </c>
      <c r="BJ432" s="16" t="s">
        <v>136</v>
      </c>
      <c r="BK432" s="152">
        <f>ROUND(I432*H432,2)</f>
        <v>0</v>
      </c>
      <c r="BL432" s="16" t="s">
        <v>135</v>
      </c>
      <c r="BM432" s="151" t="s">
        <v>1038</v>
      </c>
    </row>
    <row r="433" spans="2:65" s="12" customFormat="1" ht="11.25" x14ac:dyDescent="0.2">
      <c r="B433" s="153"/>
      <c r="D433" s="154" t="s">
        <v>138</v>
      </c>
      <c r="E433" s="155" t="s">
        <v>1</v>
      </c>
      <c r="F433" s="156" t="s">
        <v>1039</v>
      </c>
      <c r="H433" s="157">
        <v>7.9130000000000003</v>
      </c>
      <c r="I433" s="158"/>
      <c r="L433" s="153"/>
      <c r="M433" s="159"/>
      <c r="T433" s="160"/>
      <c r="AT433" s="155" t="s">
        <v>138</v>
      </c>
      <c r="AU433" s="155" t="s">
        <v>136</v>
      </c>
      <c r="AV433" s="12" t="s">
        <v>136</v>
      </c>
      <c r="AW433" s="12" t="s">
        <v>30</v>
      </c>
      <c r="AX433" s="12" t="s">
        <v>83</v>
      </c>
      <c r="AY433" s="155" t="s">
        <v>129</v>
      </c>
    </row>
    <row r="434" spans="2:65" s="1" customFormat="1" ht="37.9" customHeight="1" x14ac:dyDescent="0.2">
      <c r="B434" s="138"/>
      <c r="C434" s="139" t="s">
        <v>1040</v>
      </c>
      <c r="D434" s="139" t="s">
        <v>131</v>
      </c>
      <c r="E434" s="140" t="s">
        <v>1041</v>
      </c>
      <c r="F434" s="141" t="s">
        <v>1042</v>
      </c>
      <c r="G434" s="142" t="s">
        <v>134</v>
      </c>
      <c r="H434" s="143">
        <v>7.38</v>
      </c>
      <c r="I434" s="144"/>
      <c r="J434" s="145">
        <f>ROUND(I434*H434,2)</f>
        <v>0</v>
      </c>
      <c r="K434" s="146"/>
      <c r="L434" s="31"/>
      <c r="M434" s="147" t="s">
        <v>1</v>
      </c>
      <c r="N434" s="148" t="s">
        <v>41</v>
      </c>
      <c r="P434" s="149">
        <f>O434*H434</f>
        <v>0</v>
      </c>
      <c r="Q434" s="149">
        <v>0</v>
      </c>
      <c r="R434" s="149">
        <f>Q434*H434</f>
        <v>0</v>
      </c>
      <c r="S434" s="149">
        <v>0</v>
      </c>
      <c r="T434" s="150">
        <f>S434*H434</f>
        <v>0</v>
      </c>
      <c r="AR434" s="151" t="s">
        <v>135</v>
      </c>
      <c r="AT434" s="151" t="s">
        <v>131</v>
      </c>
      <c r="AU434" s="151" t="s">
        <v>136</v>
      </c>
      <c r="AY434" s="16" t="s">
        <v>129</v>
      </c>
      <c r="BE434" s="152">
        <f>IF(N434="základná",J434,0)</f>
        <v>0</v>
      </c>
      <c r="BF434" s="152">
        <f>IF(N434="znížená",J434,0)</f>
        <v>0</v>
      </c>
      <c r="BG434" s="152">
        <f>IF(N434="zákl. prenesená",J434,0)</f>
        <v>0</v>
      </c>
      <c r="BH434" s="152">
        <f>IF(N434="zníž. prenesená",J434,0)</f>
        <v>0</v>
      </c>
      <c r="BI434" s="152">
        <f>IF(N434="nulová",J434,0)</f>
        <v>0</v>
      </c>
      <c r="BJ434" s="16" t="s">
        <v>136</v>
      </c>
      <c r="BK434" s="152">
        <f>ROUND(I434*H434,2)</f>
        <v>0</v>
      </c>
      <c r="BL434" s="16" t="s">
        <v>135</v>
      </c>
      <c r="BM434" s="151" t="s">
        <v>1043</v>
      </c>
    </row>
    <row r="435" spans="2:65" s="12" customFormat="1" ht="11.25" x14ac:dyDescent="0.2">
      <c r="B435" s="153"/>
      <c r="D435" s="154" t="s">
        <v>138</v>
      </c>
      <c r="E435" s="155" t="s">
        <v>1</v>
      </c>
      <c r="F435" s="156" t="s">
        <v>1044</v>
      </c>
      <c r="H435" s="157">
        <v>6.15</v>
      </c>
      <c r="I435" s="158"/>
      <c r="L435" s="153"/>
      <c r="M435" s="159"/>
      <c r="T435" s="160"/>
      <c r="AT435" s="155" t="s">
        <v>138</v>
      </c>
      <c r="AU435" s="155" t="s">
        <v>136</v>
      </c>
      <c r="AV435" s="12" t="s">
        <v>136</v>
      </c>
      <c r="AW435" s="12" t="s">
        <v>30</v>
      </c>
      <c r="AX435" s="12" t="s">
        <v>75</v>
      </c>
      <c r="AY435" s="155" t="s">
        <v>129</v>
      </c>
    </row>
    <row r="436" spans="2:65" s="12" customFormat="1" ht="11.25" x14ac:dyDescent="0.2">
      <c r="B436" s="153"/>
      <c r="D436" s="154" t="s">
        <v>138</v>
      </c>
      <c r="E436" s="155" t="s">
        <v>1</v>
      </c>
      <c r="F436" s="156" t="s">
        <v>1045</v>
      </c>
      <c r="H436" s="157">
        <v>1.23</v>
      </c>
      <c r="I436" s="158"/>
      <c r="L436" s="153"/>
      <c r="M436" s="159"/>
      <c r="T436" s="160"/>
      <c r="AT436" s="155" t="s">
        <v>138</v>
      </c>
      <c r="AU436" s="155" t="s">
        <v>136</v>
      </c>
      <c r="AV436" s="12" t="s">
        <v>136</v>
      </c>
      <c r="AW436" s="12" t="s">
        <v>30</v>
      </c>
      <c r="AX436" s="12" t="s">
        <v>75</v>
      </c>
      <c r="AY436" s="155" t="s">
        <v>129</v>
      </c>
    </row>
    <row r="437" spans="2:65" s="14" customFormat="1" ht="11.25" x14ac:dyDescent="0.2">
      <c r="B437" s="167"/>
      <c r="D437" s="154" t="s">
        <v>138</v>
      </c>
      <c r="E437" s="168" t="s">
        <v>1</v>
      </c>
      <c r="F437" s="169" t="s">
        <v>151</v>
      </c>
      <c r="H437" s="170">
        <v>7.3800000000000008</v>
      </c>
      <c r="I437" s="171"/>
      <c r="L437" s="167"/>
      <c r="M437" s="172"/>
      <c r="T437" s="173"/>
      <c r="AT437" s="168" t="s">
        <v>138</v>
      </c>
      <c r="AU437" s="168" t="s">
        <v>136</v>
      </c>
      <c r="AV437" s="14" t="s">
        <v>135</v>
      </c>
      <c r="AW437" s="14" t="s">
        <v>30</v>
      </c>
      <c r="AX437" s="14" t="s">
        <v>83</v>
      </c>
      <c r="AY437" s="168" t="s">
        <v>129</v>
      </c>
    </row>
    <row r="438" spans="2:65" s="1" customFormat="1" ht="24.2" customHeight="1" x14ac:dyDescent="0.2">
      <c r="B438" s="138"/>
      <c r="C438" s="139" t="s">
        <v>1046</v>
      </c>
      <c r="D438" s="139" t="s">
        <v>131</v>
      </c>
      <c r="E438" s="140" t="s">
        <v>1047</v>
      </c>
      <c r="F438" s="141" t="s">
        <v>1048</v>
      </c>
      <c r="G438" s="142" t="s">
        <v>142</v>
      </c>
      <c r="H438" s="143">
        <v>29.74</v>
      </c>
      <c r="I438" s="144"/>
      <c r="J438" s="145">
        <f>ROUND(I438*H438,2)</f>
        <v>0</v>
      </c>
      <c r="K438" s="146"/>
      <c r="L438" s="31"/>
      <c r="M438" s="147" t="s">
        <v>1</v>
      </c>
      <c r="N438" s="148" t="s">
        <v>41</v>
      </c>
      <c r="P438" s="149">
        <f>O438*H438</f>
        <v>0</v>
      </c>
      <c r="Q438" s="149">
        <v>2.1000000000000001E-4</v>
      </c>
      <c r="R438" s="149">
        <f>Q438*H438</f>
        <v>6.2453999999999999E-3</v>
      </c>
      <c r="S438" s="149">
        <v>0</v>
      </c>
      <c r="T438" s="150">
        <f>S438*H438</f>
        <v>0</v>
      </c>
      <c r="AR438" s="151" t="s">
        <v>211</v>
      </c>
      <c r="AT438" s="151" t="s">
        <v>131</v>
      </c>
      <c r="AU438" s="151" t="s">
        <v>136</v>
      </c>
      <c r="AY438" s="16" t="s">
        <v>129</v>
      </c>
      <c r="BE438" s="152">
        <f>IF(N438="základná",J438,0)</f>
        <v>0</v>
      </c>
      <c r="BF438" s="152">
        <f>IF(N438="znížená",J438,0)</f>
        <v>0</v>
      </c>
      <c r="BG438" s="152">
        <f>IF(N438="zákl. prenesená",J438,0)</f>
        <v>0</v>
      </c>
      <c r="BH438" s="152">
        <f>IF(N438="zníž. prenesená",J438,0)</f>
        <v>0</v>
      </c>
      <c r="BI438" s="152">
        <f>IF(N438="nulová",J438,0)</f>
        <v>0</v>
      </c>
      <c r="BJ438" s="16" t="s">
        <v>136</v>
      </c>
      <c r="BK438" s="152">
        <f>ROUND(I438*H438,2)</f>
        <v>0</v>
      </c>
      <c r="BL438" s="16" t="s">
        <v>211</v>
      </c>
      <c r="BM438" s="151" t="s">
        <v>1049</v>
      </c>
    </row>
    <row r="439" spans="2:65" s="12" customFormat="1" ht="11.25" x14ac:dyDescent="0.2">
      <c r="B439" s="153"/>
      <c r="D439" s="154" t="s">
        <v>138</v>
      </c>
      <c r="E439" s="155" t="s">
        <v>1</v>
      </c>
      <c r="F439" s="156" t="s">
        <v>1050</v>
      </c>
      <c r="H439" s="157">
        <v>12.2</v>
      </c>
      <c r="I439" s="158"/>
      <c r="L439" s="153"/>
      <c r="M439" s="159"/>
      <c r="T439" s="160"/>
      <c r="AT439" s="155" t="s">
        <v>138</v>
      </c>
      <c r="AU439" s="155" t="s">
        <v>136</v>
      </c>
      <c r="AV439" s="12" t="s">
        <v>136</v>
      </c>
      <c r="AW439" s="12" t="s">
        <v>30</v>
      </c>
      <c r="AX439" s="12" t="s">
        <v>75</v>
      </c>
      <c r="AY439" s="155" t="s">
        <v>129</v>
      </c>
    </row>
    <row r="440" spans="2:65" s="12" customFormat="1" ht="11.25" x14ac:dyDescent="0.2">
      <c r="B440" s="153"/>
      <c r="D440" s="154" t="s">
        <v>138</v>
      </c>
      <c r="E440" s="155" t="s">
        <v>1</v>
      </c>
      <c r="F440" s="156" t="s">
        <v>1051</v>
      </c>
      <c r="H440" s="157">
        <v>6.26</v>
      </c>
      <c r="I440" s="158"/>
      <c r="L440" s="153"/>
      <c r="M440" s="159"/>
      <c r="T440" s="160"/>
      <c r="AT440" s="155" t="s">
        <v>138</v>
      </c>
      <c r="AU440" s="155" t="s">
        <v>136</v>
      </c>
      <c r="AV440" s="12" t="s">
        <v>136</v>
      </c>
      <c r="AW440" s="12" t="s">
        <v>30</v>
      </c>
      <c r="AX440" s="12" t="s">
        <v>75</v>
      </c>
      <c r="AY440" s="155" t="s">
        <v>129</v>
      </c>
    </row>
    <row r="441" spans="2:65" s="12" customFormat="1" ht="11.25" x14ac:dyDescent="0.2">
      <c r="B441" s="153"/>
      <c r="D441" s="154" t="s">
        <v>138</v>
      </c>
      <c r="E441" s="155" t="s">
        <v>1</v>
      </c>
      <c r="F441" s="156" t="s">
        <v>1052</v>
      </c>
      <c r="H441" s="157">
        <v>11.28</v>
      </c>
      <c r="I441" s="158"/>
      <c r="L441" s="153"/>
      <c r="M441" s="159"/>
      <c r="T441" s="160"/>
      <c r="AT441" s="155" t="s">
        <v>138</v>
      </c>
      <c r="AU441" s="155" t="s">
        <v>136</v>
      </c>
      <c r="AV441" s="12" t="s">
        <v>136</v>
      </c>
      <c r="AW441" s="12" t="s">
        <v>30</v>
      </c>
      <c r="AX441" s="12" t="s">
        <v>75</v>
      </c>
      <c r="AY441" s="155" t="s">
        <v>129</v>
      </c>
    </row>
    <row r="442" spans="2:65" s="14" customFormat="1" ht="11.25" x14ac:dyDescent="0.2">
      <c r="B442" s="167"/>
      <c r="D442" s="154" t="s">
        <v>138</v>
      </c>
      <c r="E442" s="168" t="s">
        <v>1</v>
      </c>
      <c r="F442" s="169" t="s">
        <v>151</v>
      </c>
      <c r="H442" s="170">
        <v>29.740000000000002</v>
      </c>
      <c r="I442" s="171"/>
      <c r="L442" s="167"/>
      <c r="M442" s="172"/>
      <c r="T442" s="173"/>
      <c r="AT442" s="168" t="s">
        <v>138</v>
      </c>
      <c r="AU442" s="168" t="s">
        <v>136</v>
      </c>
      <c r="AV442" s="14" t="s">
        <v>135</v>
      </c>
      <c r="AW442" s="14" t="s">
        <v>30</v>
      </c>
      <c r="AX442" s="14" t="s">
        <v>83</v>
      </c>
      <c r="AY442" s="168" t="s">
        <v>129</v>
      </c>
    </row>
    <row r="443" spans="2:65" s="1" customFormat="1" ht="37.9" customHeight="1" x14ac:dyDescent="0.2">
      <c r="B443" s="138"/>
      <c r="C443" s="177" t="s">
        <v>1053</v>
      </c>
      <c r="D443" s="177" t="s">
        <v>500</v>
      </c>
      <c r="E443" s="178" t="s">
        <v>1054</v>
      </c>
      <c r="F443" s="179" t="s">
        <v>1055</v>
      </c>
      <c r="G443" s="180" t="s">
        <v>142</v>
      </c>
      <c r="H443" s="181">
        <v>29.74</v>
      </c>
      <c r="I443" s="182"/>
      <c r="J443" s="183">
        <f t="shared" ref="J443:J451" si="0">ROUND(I443*H443,2)</f>
        <v>0</v>
      </c>
      <c r="K443" s="184"/>
      <c r="L443" s="185"/>
      <c r="M443" s="186" t="s">
        <v>1</v>
      </c>
      <c r="N443" s="187" t="s">
        <v>41</v>
      </c>
      <c r="P443" s="149">
        <f t="shared" ref="P443:P451" si="1">O443*H443</f>
        <v>0</v>
      </c>
      <c r="Q443" s="149">
        <v>1E-4</v>
      </c>
      <c r="R443" s="149">
        <f t="shared" ref="R443:R451" si="2">Q443*H443</f>
        <v>2.9740000000000001E-3</v>
      </c>
      <c r="S443" s="149">
        <v>0</v>
      </c>
      <c r="T443" s="150">
        <f t="shared" ref="T443:T451" si="3">S443*H443</f>
        <v>0</v>
      </c>
      <c r="AR443" s="151" t="s">
        <v>293</v>
      </c>
      <c r="AT443" s="151" t="s">
        <v>500</v>
      </c>
      <c r="AU443" s="151" t="s">
        <v>136</v>
      </c>
      <c r="AY443" s="16" t="s">
        <v>129</v>
      </c>
      <c r="BE443" s="152">
        <f t="shared" ref="BE443:BE451" si="4">IF(N443="základná",J443,0)</f>
        <v>0</v>
      </c>
      <c r="BF443" s="152">
        <f t="shared" ref="BF443:BF451" si="5">IF(N443="znížená",J443,0)</f>
        <v>0</v>
      </c>
      <c r="BG443" s="152">
        <f t="shared" ref="BG443:BG451" si="6">IF(N443="zákl. prenesená",J443,0)</f>
        <v>0</v>
      </c>
      <c r="BH443" s="152">
        <f t="shared" ref="BH443:BH451" si="7">IF(N443="zníž. prenesená",J443,0)</f>
        <v>0</v>
      </c>
      <c r="BI443" s="152">
        <f t="shared" ref="BI443:BI451" si="8">IF(N443="nulová",J443,0)</f>
        <v>0</v>
      </c>
      <c r="BJ443" s="16" t="s">
        <v>136</v>
      </c>
      <c r="BK443" s="152">
        <f t="shared" ref="BK443:BK451" si="9">ROUND(I443*H443,2)</f>
        <v>0</v>
      </c>
      <c r="BL443" s="16" t="s">
        <v>211</v>
      </c>
      <c r="BM443" s="151" t="s">
        <v>1056</v>
      </c>
    </row>
    <row r="444" spans="2:65" s="1" customFormat="1" ht="37.9" customHeight="1" x14ac:dyDescent="0.2">
      <c r="B444" s="138"/>
      <c r="C444" s="177" t="s">
        <v>1057</v>
      </c>
      <c r="D444" s="177" t="s">
        <v>500</v>
      </c>
      <c r="E444" s="178" t="s">
        <v>1058</v>
      </c>
      <c r="F444" s="179" t="s">
        <v>1059</v>
      </c>
      <c r="G444" s="180" t="s">
        <v>142</v>
      </c>
      <c r="H444" s="181">
        <v>29.74</v>
      </c>
      <c r="I444" s="182"/>
      <c r="J444" s="183">
        <f t="shared" si="0"/>
        <v>0</v>
      </c>
      <c r="K444" s="184"/>
      <c r="L444" s="185"/>
      <c r="M444" s="186" t="s">
        <v>1</v>
      </c>
      <c r="N444" s="187" t="s">
        <v>41</v>
      </c>
      <c r="P444" s="149">
        <f t="shared" si="1"/>
        <v>0</v>
      </c>
      <c r="Q444" s="149">
        <v>1E-4</v>
      </c>
      <c r="R444" s="149">
        <f t="shared" si="2"/>
        <v>2.9740000000000001E-3</v>
      </c>
      <c r="S444" s="149">
        <v>0</v>
      </c>
      <c r="T444" s="150">
        <f t="shared" si="3"/>
        <v>0</v>
      </c>
      <c r="AR444" s="151" t="s">
        <v>293</v>
      </c>
      <c r="AT444" s="151" t="s">
        <v>500</v>
      </c>
      <c r="AU444" s="151" t="s">
        <v>136</v>
      </c>
      <c r="AY444" s="16" t="s">
        <v>129</v>
      </c>
      <c r="BE444" s="152">
        <f t="shared" si="4"/>
        <v>0</v>
      </c>
      <c r="BF444" s="152">
        <f t="shared" si="5"/>
        <v>0</v>
      </c>
      <c r="BG444" s="152">
        <f t="shared" si="6"/>
        <v>0</v>
      </c>
      <c r="BH444" s="152">
        <f t="shared" si="7"/>
        <v>0</v>
      </c>
      <c r="BI444" s="152">
        <f t="shared" si="8"/>
        <v>0</v>
      </c>
      <c r="BJ444" s="16" t="s">
        <v>136</v>
      </c>
      <c r="BK444" s="152">
        <f t="shared" si="9"/>
        <v>0</v>
      </c>
      <c r="BL444" s="16" t="s">
        <v>211</v>
      </c>
      <c r="BM444" s="151" t="s">
        <v>1060</v>
      </c>
    </row>
    <row r="445" spans="2:65" s="1" customFormat="1" ht="24.2" customHeight="1" x14ac:dyDescent="0.2">
      <c r="B445" s="138"/>
      <c r="C445" s="177" t="s">
        <v>1061</v>
      </c>
      <c r="D445" s="177" t="s">
        <v>500</v>
      </c>
      <c r="E445" s="178" t="s">
        <v>1062</v>
      </c>
      <c r="F445" s="179" t="s">
        <v>1063</v>
      </c>
      <c r="G445" s="180" t="s">
        <v>236</v>
      </c>
      <c r="H445" s="181">
        <v>4</v>
      </c>
      <c r="I445" s="182"/>
      <c r="J445" s="183">
        <f t="shared" si="0"/>
        <v>0</v>
      </c>
      <c r="K445" s="184"/>
      <c r="L445" s="185"/>
      <c r="M445" s="186" t="s">
        <v>1</v>
      </c>
      <c r="N445" s="187" t="s">
        <v>41</v>
      </c>
      <c r="P445" s="149">
        <f t="shared" si="1"/>
        <v>0</v>
      </c>
      <c r="Q445" s="149">
        <v>0.2261</v>
      </c>
      <c r="R445" s="149">
        <f t="shared" si="2"/>
        <v>0.90439999999999998</v>
      </c>
      <c r="S445" s="149">
        <v>0</v>
      </c>
      <c r="T445" s="150">
        <f t="shared" si="3"/>
        <v>0</v>
      </c>
      <c r="AR445" s="151" t="s">
        <v>293</v>
      </c>
      <c r="AT445" s="151" t="s">
        <v>500</v>
      </c>
      <c r="AU445" s="151" t="s">
        <v>136</v>
      </c>
      <c r="AY445" s="16" t="s">
        <v>129</v>
      </c>
      <c r="BE445" s="152">
        <f t="shared" si="4"/>
        <v>0</v>
      </c>
      <c r="BF445" s="152">
        <f t="shared" si="5"/>
        <v>0</v>
      </c>
      <c r="BG445" s="152">
        <f t="shared" si="6"/>
        <v>0</v>
      </c>
      <c r="BH445" s="152">
        <f t="shared" si="7"/>
        <v>0</v>
      </c>
      <c r="BI445" s="152">
        <f t="shared" si="8"/>
        <v>0</v>
      </c>
      <c r="BJ445" s="16" t="s">
        <v>136</v>
      </c>
      <c r="BK445" s="152">
        <f t="shared" si="9"/>
        <v>0</v>
      </c>
      <c r="BL445" s="16" t="s">
        <v>211</v>
      </c>
      <c r="BM445" s="151" t="s">
        <v>1064</v>
      </c>
    </row>
    <row r="446" spans="2:65" s="1" customFormat="1" ht="37.9" customHeight="1" x14ac:dyDescent="0.2">
      <c r="B446" s="138"/>
      <c r="C446" s="177" t="s">
        <v>1065</v>
      </c>
      <c r="D446" s="177" t="s">
        <v>500</v>
      </c>
      <c r="E446" s="178" t="s">
        <v>1066</v>
      </c>
      <c r="F446" s="179" t="s">
        <v>1067</v>
      </c>
      <c r="G446" s="180" t="s">
        <v>236</v>
      </c>
      <c r="H446" s="181">
        <v>2</v>
      </c>
      <c r="I446" s="182"/>
      <c r="J446" s="183">
        <f t="shared" si="0"/>
        <v>0</v>
      </c>
      <c r="K446" s="184"/>
      <c r="L446" s="185"/>
      <c r="M446" s="186" t="s">
        <v>1</v>
      </c>
      <c r="N446" s="187" t="s">
        <v>41</v>
      </c>
      <c r="P446" s="149">
        <f t="shared" si="1"/>
        <v>0</v>
      </c>
      <c r="Q446" s="149">
        <v>0.2261</v>
      </c>
      <c r="R446" s="149">
        <f t="shared" si="2"/>
        <v>0.45219999999999999</v>
      </c>
      <c r="S446" s="149">
        <v>0</v>
      </c>
      <c r="T446" s="150">
        <f t="shared" si="3"/>
        <v>0</v>
      </c>
      <c r="AR446" s="151" t="s">
        <v>293</v>
      </c>
      <c r="AT446" s="151" t="s">
        <v>500</v>
      </c>
      <c r="AU446" s="151" t="s">
        <v>136</v>
      </c>
      <c r="AY446" s="16" t="s">
        <v>129</v>
      </c>
      <c r="BE446" s="152">
        <f t="shared" si="4"/>
        <v>0</v>
      </c>
      <c r="BF446" s="152">
        <f t="shared" si="5"/>
        <v>0</v>
      </c>
      <c r="BG446" s="152">
        <f t="shared" si="6"/>
        <v>0</v>
      </c>
      <c r="BH446" s="152">
        <f t="shared" si="7"/>
        <v>0</v>
      </c>
      <c r="BI446" s="152">
        <f t="shared" si="8"/>
        <v>0</v>
      </c>
      <c r="BJ446" s="16" t="s">
        <v>136</v>
      </c>
      <c r="BK446" s="152">
        <f t="shared" si="9"/>
        <v>0</v>
      </c>
      <c r="BL446" s="16" t="s">
        <v>211</v>
      </c>
      <c r="BM446" s="151" t="s">
        <v>1068</v>
      </c>
    </row>
    <row r="447" spans="2:65" s="1" customFormat="1" ht="44.25" customHeight="1" x14ac:dyDescent="0.2">
      <c r="B447" s="138"/>
      <c r="C447" s="177" t="s">
        <v>1069</v>
      </c>
      <c r="D447" s="177" t="s">
        <v>500</v>
      </c>
      <c r="E447" s="178" t="s">
        <v>1070</v>
      </c>
      <c r="F447" s="179" t="s">
        <v>1071</v>
      </c>
      <c r="G447" s="180" t="s">
        <v>236</v>
      </c>
      <c r="H447" s="181">
        <v>1</v>
      </c>
      <c r="I447" s="182"/>
      <c r="J447" s="183">
        <f t="shared" si="0"/>
        <v>0</v>
      </c>
      <c r="K447" s="184"/>
      <c r="L447" s="185"/>
      <c r="M447" s="186" t="s">
        <v>1</v>
      </c>
      <c r="N447" s="187" t="s">
        <v>41</v>
      </c>
      <c r="P447" s="149">
        <f t="shared" si="1"/>
        <v>0</v>
      </c>
      <c r="Q447" s="149">
        <v>0.2261</v>
      </c>
      <c r="R447" s="149">
        <f t="shared" si="2"/>
        <v>0.2261</v>
      </c>
      <c r="S447" s="149">
        <v>0</v>
      </c>
      <c r="T447" s="150">
        <f t="shared" si="3"/>
        <v>0</v>
      </c>
      <c r="AR447" s="151" t="s">
        <v>293</v>
      </c>
      <c r="AT447" s="151" t="s">
        <v>500</v>
      </c>
      <c r="AU447" s="151" t="s">
        <v>136</v>
      </c>
      <c r="AY447" s="16" t="s">
        <v>129</v>
      </c>
      <c r="BE447" s="152">
        <f t="shared" si="4"/>
        <v>0</v>
      </c>
      <c r="BF447" s="152">
        <f t="shared" si="5"/>
        <v>0</v>
      </c>
      <c r="BG447" s="152">
        <f t="shared" si="6"/>
        <v>0</v>
      </c>
      <c r="BH447" s="152">
        <f t="shared" si="7"/>
        <v>0</v>
      </c>
      <c r="BI447" s="152">
        <f t="shared" si="8"/>
        <v>0</v>
      </c>
      <c r="BJ447" s="16" t="s">
        <v>136</v>
      </c>
      <c r="BK447" s="152">
        <f t="shared" si="9"/>
        <v>0</v>
      </c>
      <c r="BL447" s="16" t="s">
        <v>211</v>
      </c>
      <c r="BM447" s="151" t="s">
        <v>1072</v>
      </c>
    </row>
    <row r="448" spans="2:65" s="1" customFormat="1" ht="21.75" customHeight="1" x14ac:dyDescent="0.2">
      <c r="B448" s="138"/>
      <c r="C448" s="177" t="s">
        <v>1073</v>
      </c>
      <c r="D448" s="177" t="s">
        <v>500</v>
      </c>
      <c r="E448" s="178" t="s">
        <v>1074</v>
      </c>
      <c r="F448" s="179" t="s">
        <v>1075</v>
      </c>
      <c r="G448" s="180" t="s">
        <v>236</v>
      </c>
      <c r="H448" s="181">
        <v>1</v>
      </c>
      <c r="I448" s="182"/>
      <c r="J448" s="183">
        <f t="shared" si="0"/>
        <v>0</v>
      </c>
      <c r="K448" s="184"/>
      <c r="L448" s="185"/>
      <c r="M448" s="186" t="s">
        <v>1</v>
      </c>
      <c r="N448" s="187" t="s">
        <v>41</v>
      </c>
      <c r="P448" s="149">
        <f t="shared" si="1"/>
        <v>0</v>
      </c>
      <c r="Q448" s="149">
        <v>3.5E-4</v>
      </c>
      <c r="R448" s="149">
        <f t="shared" si="2"/>
        <v>3.5E-4</v>
      </c>
      <c r="S448" s="149">
        <v>0</v>
      </c>
      <c r="T448" s="150">
        <f t="shared" si="3"/>
        <v>0</v>
      </c>
      <c r="AR448" s="151" t="s">
        <v>293</v>
      </c>
      <c r="AT448" s="151" t="s">
        <v>500</v>
      </c>
      <c r="AU448" s="151" t="s">
        <v>136</v>
      </c>
      <c r="AY448" s="16" t="s">
        <v>129</v>
      </c>
      <c r="BE448" s="152">
        <f t="shared" si="4"/>
        <v>0</v>
      </c>
      <c r="BF448" s="152">
        <f t="shared" si="5"/>
        <v>0</v>
      </c>
      <c r="BG448" s="152">
        <f t="shared" si="6"/>
        <v>0</v>
      </c>
      <c r="BH448" s="152">
        <f t="shared" si="7"/>
        <v>0</v>
      </c>
      <c r="BI448" s="152">
        <f t="shared" si="8"/>
        <v>0</v>
      </c>
      <c r="BJ448" s="16" t="s">
        <v>136</v>
      </c>
      <c r="BK448" s="152">
        <f t="shared" si="9"/>
        <v>0</v>
      </c>
      <c r="BL448" s="16" t="s">
        <v>211</v>
      </c>
      <c r="BM448" s="151" t="s">
        <v>1076</v>
      </c>
    </row>
    <row r="449" spans="2:65" s="1" customFormat="1" ht="16.5" customHeight="1" x14ac:dyDescent="0.2">
      <c r="B449" s="138"/>
      <c r="C449" s="177" t="s">
        <v>1077</v>
      </c>
      <c r="D449" s="177" t="s">
        <v>500</v>
      </c>
      <c r="E449" s="178" t="s">
        <v>1078</v>
      </c>
      <c r="F449" s="179" t="s">
        <v>1079</v>
      </c>
      <c r="G449" s="180" t="s">
        <v>236</v>
      </c>
      <c r="H449" s="181">
        <v>1</v>
      </c>
      <c r="I449" s="182"/>
      <c r="J449" s="183">
        <f t="shared" si="0"/>
        <v>0</v>
      </c>
      <c r="K449" s="184"/>
      <c r="L449" s="185"/>
      <c r="M449" s="186" t="s">
        <v>1</v>
      </c>
      <c r="N449" s="187" t="s">
        <v>41</v>
      </c>
      <c r="P449" s="149">
        <f t="shared" si="1"/>
        <v>0</v>
      </c>
      <c r="Q449" s="149">
        <v>3.8000000000000002E-4</v>
      </c>
      <c r="R449" s="149">
        <f t="shared" si="2"/>
        <v>3.8000000000000002E-4</v>
      </c>
      <c r="S449" s="149">
        <v>0</v>
      </c>
      <c r="T449" s="150">
        <f t="shared" si="3"/>
        <v>0</v>
      </c>
      <c r="AR449" s="151" t="s">
        <v>293</v>
      </c>
      <c r="AT449" s="151" t="s">
        <v>500</v>
      </c>
      <c r="AU449" s="151" t="s">
        <v>136</v>
      </c>
      <c r="AY449" s="16" t="s">
        <v>129</v>
      </c>
      <c r="BE449" s="152">
        <f t="shared" si="4"/>
        <v>0</v>
      </c>
      <c r="BF449" s="152">
        <f t="shared" si="5"/>
        <v>0</v>
      </c>
      <c r="BG449" s="152">
        <f t="shared" si="6"/>
        <v>0</v>
      </c>
      <c r="BH449" s="152">
        <f t="shared" si="7"/>
        <v>0</v>
      </c>
      <c r="BI449" s="152">
        <f t="shared" si="8"/>
        <v>0</v>
      </c>
      <c r="BJ449" s="16" t="s">
        <v>136</v>
      </c>
      <c r="BK449" s="152">
        <f t="shared" si="9"/>
        <v>0</v>
      </c>
      <c r="BL449" s="16" t="s">
        <v>211</v>
      </c>
      <c r="BM449" s="151" t="s">
        <v>1080</v>
      </c>
    </row>
    <row r="450" spans="2:65" s="1" customFormat="1" ht="21.75" customHeight="1" x14ac:dyDescent="0.2">
      <c r="B450" s="138"/>
      <c r="C450" s="177" t="s">
        <v>1081</v>
      </c>
      <c r="D450" s="177" t="s">
        <v>500</v>
      </c>
      <c r="E450" s="178" t="s">
        <v>1082</v>
      </c>
      <c r="F450" s="179" t="s">
        <v>1083</v>
      </c>
      <c r="G450" s="180" t="s">
        <v>236</v>
      </c>
      <c r="H450" s="181">
        <v>1</v>
      </c>
      <c r="I450" s="182"/>
      <c r="J450" s="183">
        <f t="shared" si="0"/>
        <v>0</v>
      </c>
      <c r="K450" s="184"/>
      <c r="L450" s="185"/>
      <c r="M450" s="186" t="s">
        <v>1</v>
      </c>
      <c r="N450" s="187" t="s">
        <v>41</v>
      </c>
      <c r="P450" s="149">
        <f t="shared" si="1"/>
        <v>0</v>
      </c>
      <c r="Q450" s="149">
        <v>3.5E-4</v>
      </c>
      <c r="R450" s="149">
        <f t="shared" si="2"/>
        <v>3.5E-4</v>
      </c>
      <c r="S450" s="149">
        <v>0</v>
      </c>
      <c r="T450" s="150">
        <f t="shared" si="3"/>
        <v>0</v>
      </c>
      <c r="AR450" s="151" t="s">
        <v>293</v>
      </c>
      <c r="AT450" s="151" t="s">
        <v>500</v>
      </c>
      <c r="AU450" s="151" t="s">
        <v>136</v>
      </c>
      <c r="AY450" s="16" t="s">
        <v>129</v>
      </c>
      <c r="BE450" s="152">
        <f t="shared" si="4"/>
        <v>0</v>
      </c>
      <c r="BF450" s="152">
        <f t="shared" si="5"/>
        <v>0</v>
      </c>
      <c r="BG450" s="152">
        <f t="shared" si="6"/>
        <v>0</v>
      </c>
      <c r="BH450" s="152">
        <f t="shared" si="7"/>
        <v>0</v>
      </c>
      <c r="BI450" s="152">
        <f t="shared" si="8"/>
        <v>0</v>
      </c>
      <c r="BJ450" s="16" t="s">
        <v>136</v>
      </c>
      <c r="BK450" s="152">
        <f t="shared" si="9"/>
        <v>0</v>
      </c>
      <c r="BL450" s="16" t="s">
        <v>211</v>
      </c>
      <c r="BM450" s="151" t="s">
        <v>1084</v>
      </c>
    </row>
    <row r="451" spans="2:65" s="1" customFormat="1" ht="24.2" customHeight="1" x14ac:dyDescent="0.2">
      <c r="B451" s="138"/>
      <c r="C451" s="139" t="s">
        <v>1085</v>
      </c>
      <c r="D451" s="139" t="s">
        <v>131</v>
      </c>
      <c r="E451" s="140" t="s">
        <v>1086</v>
      </c>
      <c r="F451" s="141" t="s">
        <v>1087</v>
      </c>
      <c r="G451" s="142" t="s">
        <v>768</v>
      </c>
      <c r="H451" s="188"/>
      <c r="I451" s="144"/>
      <c r="J451" s="145">
        <f t="shared" si="0"/>
        <v>0</v>
      </c>
      <c r="K451" s="146"/>
      <c r="L451" s="31"/>
      <c r="M451" s="147" t="s">
        <v>1</v>
      </c>
      <c r="N451" s="148" t="s">
        <v>41</v>
      </c>
      <c r="P451" s="149">
        <f t="shared" si="1"/>
        <v>0</v>
      </c>
      <c r="Q451" s="149">
        <v>0</v>
      </c>
      <c r="R451" s="149">
        <f t="shared" si="2"/>
        <v>0</v>
      </c>
      <c r="S451" s="149">
        <v>0</v>
      </c>
      <c r="T451" s="150">
        <f t="shared" si="3"/>
        <v>0</v>
      </c>
      <c r="AR451" s="151" t="s">
        <v>211</v>
      </c>
      <c r="AT451" s="151" t="s">
        <v>131</v>
      </c>
      <c r="AU451" s="151" t="s">
        <v>136</v>
      </c>
      <c r="AY451" s="16" t="s">
        <v>129</v>
      </c>
      <c r="BE451" s="152">
        <f t="shared" si="4"/>
        <v>0</v>
      </c>
      <c r="BF451" s="152">
        <f t="shared" si="5"/>
        <v>0</v>
      </c>
      <c r="BG451" s="152">
        <f t="shared" si="6"/>
        <v>0</v>
      </c>
      <c r="BH451" s="152">
        <f t="shared" si="7"/>
        <v>0</v>
      </c>
      <c r="BI451" s="152">
        <f t="shared" si="8"/>
        <v>0</v>
      </c>
      <c r="BJ451" s="16" t="s">
        <v>136</v>
      </c>
      <c r="BK451" s="152">
        <f t="shared" si="9"/>
        <v>0</v>
      </c>
      <c r="BL451" s="16" t="s">
        <v>211</v>
      </c>
      <c r="BM451" s="151" t="s">
        <v>1088</v>
      </c>
    </row>
    <row r="452" spans="2:65" s="11" customFormat="1" ht="22.9" customHeight="1" x14ac:dyDescent="0.2">
      <c r="B452" s="126"/>
      <c r="D452" s="127" t="s">
        <v>74</v>
      </c>
      <c r="E452" s="136" t="s">
        <v>1089</v>
      </c>
      <c r="F452" s="136" t="s">
        <v>1090</v>
      </c>
      <c r="I452" s="129"/>
      <c r="J452" s="137">
        <f>BK452</f>
        <v>0</v>
      </c>
      <c r="L452" s="126"/>
      <c r="M452" s="131"/>
      <c r="P452" s="132">
        <f>SUM(P453:P457)</f>
        <v>0</v>
      </c>
      <c r="R452" s="132">
        <f>SUM(R453:R457)</f>
        <v>0.68817319999999993</v>
      </c>
      <c r="T452" s="133">
        <f>SUM(T453:T457)</f>
        <v>0</v>
      </c>
      <c r="AR452" s="127" t="s">
        <v>136</v>
      </c>
      <c r="AT452" s="134" t="s">
        <v>74</v>
      </c>
      <c r="AU452" s="134" t="s">
        <v>83</v>
      </c>
      <c r="AY452" s="127" t="s">
        <v>129</v>
      </c>
      <c r="BK452" s="135">
        <f>SUM(BK453:BK457)</f>
        <v>0</v>
      </c>
    </row>
    <row r="453" spans="2:65" s="1" customFormat="1" ht="24.2" customHeight="1" x14ac:dyDescent="0.2">
      <c r="B453" s="138"/>
      <c r="C453" s="139" t="s">
        <v>1091</v>
      </c>
      <c r="D453" s="139" t="s">
        <v>131</v>
      </c>
      <c r="E453" s="140" t="s">
        <v>1092</v>
      </c>
      <c r="F453" s="141" t="s">
        <v>1093</v>
      </c>
      <c r="G453" s="142" t="s">
        <v>134</v>
      </c>
      <c r="H453" s="143">
        <v>26.5</v>
      </c>
      <c r="I453" s="144"/>
      <c r="J453" s="145">
        <f>ROUND(I453*H453,2)</f>
        <v>0</v>
      </c>
      <c r="K453" s="146"/>
      <c r="L453" s="31"/>
      <c r="M453" s="147" t="s">
        <v>1</v>
      </c>
      <c r="N453" s="148" t="s">
        <v>41</v>
      </c>
      <c r="P453" s="149">
        <f>O453*H453</f>
        <v>0</v>
      </c>
      <c r="Q453" s="149">
        <v>3.2000000000000002E-3</v>
      </c>
      <c r="R453" s="149">
        <f>Q453*H453</f>
        <v>8.48E-2</v>
      </c>
      <c r="S453" s="149">
        <v>0</v>
      </c>
      <c r="T453" s="150">
        <f>S453*H453</f>
        <v>0</v>
      </c>
      <c r="AR453" s="151" t="s">
        <v>211</v>
      </c>
      <c r="AT453" s="151" t="s">
        <v>131</v>
      </c>
      <c r="AU453" s="151" t="s">
        <v>136</v>
      </c>
      <c r="AY453" s="16" t="s">
        <v>129</v>
      </c>
      <c r="BE453" s="152">
        <f>IF(N453="základná",J453,0)</f>
        <v>0</v>
      </c>
      <c r="BF453" s="152">
        <f>IF(N453="znížená",J453,0)</f>
        <v>0</v>
      </c>
      <c r="BG453" s="152">
        <f>IF(N453="zákl. prenesená",J453,0)</f>
        <v>0</v>
      </c>
      <c r="BH453" s="152">
        <f>IF(N453="zníž. prenesená",J453,0)</f>
        <v>0</v>
      </c>
      <c r="BI453" s="152">
        <f>IF(N453="nulová",J453,0)</f>
        <v>0</v>
      </c>
      <c r="BJ453" s="16" t="s">
        <v>136</v>
      </c>
      <c r="BK453" s="152">
        <f>ROUND(I453*H453,2)</f>
        <v>0</v>
      </c>
      <c r="BL453" s="16" t="s">
        <v>211</v>
      </c>
      <c r="BM453" s="151" t="s">
        <v>1094</v>
      </c>
    </row>
    <row r="454" spans="2:65" s="12" customFormat="1" ht="11.25" x14ac:dyDescent="0.2">
      <c r="B454" s="153"/>
      <c r="D454" s="154" t="s">
        <v>138</v>
      </c>
      <c r="E454" s="155" t="s">
        <v>1</v>
      </c>
      <c r="F454" s="156" t="s">
        <v>1095</v>
      </c>
      <c r="H454" s="157">
        <v>26.5</v>
      </c>
      <c r="I454" s="158"/>
      <c r="L454" s="153"/>
      <c r="M454" s="159"/>
      <c r="T454" s="160"/>
      <c r="AT454" s="155" t="s">
        <v>138</v>
      </c>
      <c r="AU454" s="155" t="s">
        <v>136</v>
      </c>
      <c r="AV454" s="12" t="s">
        <v>136</v>
      </c>
      <c r="AW454" s="12" t="s">
        <v>30</v>
      </c>
      <c r="AX454" s="12" t="s">
        <v>83</v>
      </c>
      <c r="AY454" s="155" t="s">
        <v>129</v>
      </c>
    </row>
    <row r="455" spans="2:65" s="1" customFormat="1" ht="37.9" customHeight="1" x14ac:dyDescent="0.2">
      <c r="B455" s="138"/>
      <c r="C455" s="177" t="s">
        <v>1096</v>
      </c>
      <c r="D455" s="177" t="s">
        <v>500</v>
      </c>
      <c r="E455" s="178" t="s">
        <v>1097</v>
      </c>
      <c r="F455" s="179" t="s">
        <v>1098</v>
      </c>
      <c r="G455" s="180" t="s">
        <v>134</v>
      </c>
      <c r="H455" s="181">
        <v>28.09</v>
      </c>
      <c r="I455" s="182"/>
      <c r="J455" s="183">
        <f>ROUND(I455*H455,2)</f>
        <v>0</v>
      </c>
      <c r="K455" s="184"/>
      <c r="L455" s="185"/>
      <c r="M455" s="186" t="s">
        <v>1</v>
      </c>
      <c r="N455" s="187" t="s">
        <v>41</v>
      </c>
      <c r="P455" s="149">
        <f>O455*H455</f>
        <v>0</v>
      </c>
      <c r="Q455" s="149">
        <v>2.1479999999999999E-2</v>
      </c>
      <c r="R455" s="149">
        <f>Q455*H455</f>
        <v>0.60337319999999994</v>
      </c>
      <c r="S455" s="149">
        <v>0</v>
      </c>
      <c r="T455" s="150">
        <f>S455*H455</f>
        <v>0</v>
      </c>
      <c r="AR455" s="151" t="s">
        <v>293</v>
      </c>
      <c r="AT455" s="151" t="s">
        <v>500</v>
      </c>
      <c r="AU455" s="151" t="s">
        <v>136</v>
      </c>
      <c r="AY455" s="16" t="s">
        <v>129</v>
      </c>
      <c r="BE455" s="152">
        <f>IF(N455="základná",J455,0)</f>
        <v>0</v>
      </c>
      <c r="BF455" s="152">
        <f>IF(N455="znížená",J455,0)</f>
        <v>0</v>
      </c>
      <c r="BG455" s="152">
        <f>IF(N455="zákl. prenesená",J455,0)</f>
        <v>0</v>
      </c>
      <c r="BH455" s="152">
        <f>IF(N455="zníž. prenesená",J455,0)</f>
        <v>0</v>
      </c>
      <c r="BI455" s="152">
        <f>IF(N455="nulová",J455,0)</f>
        <v>0</v>
      </c>
      <c r="BJ455" s="16" t="s">
        <v>136</v>
      </c>
      <c r="BK455" s="152">
        <f>ROUND(I455*H455,2)</f>
        <v>0</v>
      </c>
      <c r="BL455" s="16" t="s">
        <v>211</v>
      </c>
      <c r="BM455" s="151" t="s">
        <v>1099</v>
      </c>
    </row>
    <row r="456" spans="2:65" s="12" customFormat="1" ht="11.25" x14ac:dyDescent="0.2">
      <c r="B456" s="153"/>
      <c r="D456" s="154" t="s">
        <v>138</v>
      </c>
      <c r="F456" s="156" t="s">
        <v>1100</v>
      </c>
      <c r="H456" s="157">
        <v>28.09</v>
      </c>
      <c r="I456" s="158"/>
      <c r="L456" s="153"/>
      <c r="M456" s="159"/>
      <c r="T456" s="160"/>
      <c r="AT456" s="155" t="s">
        <v>138</v>
      </c>
      <c r="AU456" s="155" t="s">
        <v>136</v>
      </c>
      <c r="AV456" s="12" t="s">
        <v>136</v>
      </c>
      <c r="AW456" s="12" t="s">
        <v>3</v>
      </c>
      <c r="AX456" s="12" t="s">
        <v>83</v>
      </c>
      <c r="AY456" s="155" t="s">
        <v>129</v>
      </c>
    </row>
    <row r="457" spans="2:65" s="1" customFormat="1" ht="24.2" customHeight="1" x14ac:dyDescent="0.2">
      <c r="B457" s="138"/>
      <c r="C457" s="139" t="s">
        <v>1101</v>
      </c>
      <c r="D457" s="139" t="s">
        <v>131</v>
      </c>
      <c r="E457" s="140" t="s">
        <v>1102</v>
      </c>
      <c r="F457" s="141" t="s">
        <v>1103</v>
      </c>
      <c r="G457" s="142" t="s">
        <v>768</v>
      </c>
      <c r="H457" s="188"/>
      <c r="I457" s="144"/>
      <c r="J457" s="145">
        <f>ROUND(I457*H457,2)</f>
        <v>0</v>
      </c>
      <c r="K457" s="146"/>
      <c r="L457" s="31"/>
      <c r="M457" s="147" t="s">
        <v>1</v>
      </c>
      <c r="N457" s="148" t="s">
        <v>41</v>
      </c>
      <c r="P457" s="149">
        <f>O457*H457</f>
        <v>0</v>
      </c>
      <c r="Q457" s="149">
        <v>0</v>
      </c>
      <c r="R457" s="149">
        <f>Q457*H457</f>
        <v>0</v>
      </c>
      <c r="S457" s="149">
        <v>0</v>
      </c>
      <c r="T457" s="150">
        <f>S457*H457</f>
        <v>0</v>
      </c>
      <c r="AR457" s="151" t="s">
        <v>211</v>
      </c>
      <c r="AT457" s="151" t="s">
        <v>131</v>
      </c>
      <c r="AU457" s="151" t="s">
        <v>136</v>
      </c>
      <c r="AY457" s="16" t="s">
        <v>129</v>
      </c>
      <c r="BE457" s="152">
        <f>IF(N457="základná",J457,0)</f>
        <v>0</v>
      </c>
      <c r="BF457" s="152">
        <f>IF(N457="znížená",J457,0)</f>
        <v>0</v>
      </c>
      <c r="BG457" s="152">
        <f>IF(N457="zákl. prenesená",J457,0)</f>
        <v>0</v>
      </c>
      <c r="BH457" s="152">
        <f>IF(N457="zníž. prenesená",J457,0)</f>
        <v>0</v>
      </c>
      <c r="BI457" s="152">
        <f>IF(N457="nulová",J457,0)</f>
        <v>0</v>
      </c>
      <c r="BJ457" s="16" t="s">
        <v>136</v>
      </c>
      <c r="BK457" s="152">
        <f>ROUND(I457*H457,2)</f>
        <v>0</v>
      </c>
      <c r="BL457" s="16" t="s">
        <v>211</v>
      </c>
      <c r="BM457" s="151" t="s">
        <v>1104</v>
      </c>
    </row>
    <row r="458" spans="2:65" s="11" customFormat="1" ht="22.9" customHeight="1" x14ac:dyDescent="0.2">
      <c r="B458" s="126"/>
      <c r="D458" s="127" t="s">
        <v>74</v>
      </c>
      <c r="E458" s="136" t="s">
        <v>1105</v>
      </c>
      <c r="F458" s="136" t="s">
        <v>1106</v>
      </c>
      <c r="I458" s="129"/>
      <c r="J458" s="137">
        <f>BK458</f>
        <v>0</v>
      </c>
      <c r="L458" s="126"/>
      <c r="M458" s="131"/>
      <c r="P458" s="132">
        <f>SUM(P459:P475)</f>
        <v>0</v>
      </c>
      <c r="R458" s="132">
        <f>SUM(R459:R475)</f>
        <v>2.7850601499999996</v>
      </c>
      <c r="T458" s="133">
        <f>SUM(T459:T475)</f>
        <v>0</v>
      </c>
      <c r="AR458" s="127" t="s">
        <v>136</v>
      </c>
      <c r="AT458" s="134" t="s">
        <v>74</v>
      </c>
      <c r="AU458" s="134" t="s">
        <v>83</v>
      </c>
      <c r="AY458" s="127" t="s">
        <v>129</v>
      </c>
      <c r="BK458" s="135">
        <f>SUM(BK459:BK475)</f>
        <v>0</v>
      </c>
    </row>
    <row r="459" spans="2:65" s="1" customFormat="1" ht="33" customHeight="1" x14ac:dyDescent="0.2">
      <c r="B459" s="138"/>
      <c r="C459" s="139" t="s">
        <v>1107</v>
      </c>
      <c r="D459" s="139" t="s">
        <v>131</v>
      </c>
      <c r="E459" s="140" t="s">
        <v>1108</v>
      </c>
      <c r="F459" s="141" t="s">
        <v>1109</v>
      </c>
      <c r="G459" s="142" t="s">
        <v>134</v>
      </c>
      <c r="H459" s="143">
        <v>108.917</v>
      </c>
      <c r="I459" s="144"/>
      <c r="J459" s="145">
        <f>ROUND(I459*H459,2)</f>
        <v>0</v>
      </c>
      <c r="K459" s="146"/>
      <c r="L459" s="31"/>
      <c r="M459" s="147" t="s">
        <v>1</v>
      </c>
      <c r="N459" s="148" t="s">
        <v>41</v>
      </c>
      <c r="P459" s="149">
        <f>O459*H459</f>
        <v>0</v>
      </c>
      <c r="Q459" s="149">
        <v>2.9499999999999999E-3</v>
      </c>
      <c r="R459" s="149">
        <f>Q459*H459</f>
        <v>0.32130514999999998</v>
      </c>
      <c r="S459" s="149">
        <v>0</v>
      </c>
      <c r="T459" s="150">
        <f>S459*H459</f>
        <v>0</v>
      </c>
      <c r="AR459" s="151" t="s">
        <v>211</v>
      </c>
      <c r="AT459" s="151" t="s">
        <v>131</v>
      </c>
      <c r="AU459" s="151" t="s">
        <v>136</v>
      </c>
      <c r="AY459" s="16" t="s">
        <v>129</v>
      </c>
      <c r="BE459" s="152">
        <f>IF(N459="základná",J459,0)</f>
        <v>0</v>
      </c>
      <c r="BF459" s="152">
        <f>IF(N459="znížená",J459,0)</f>
        <v>0</v>
      </c>
      <c r="BG459" s="152">
        <f>IF(N459="zákl. prenesená",J459,0)</f>
        <v>0</v>
      </c>
      <c r="BH459" s="152">
        <f>IF(N459="zníž. prenesená",J459,0)</f>
        <v>0</v>
      </c>
      <c r="BI459" s="152">
        <f>IF(N459="nulová",J459,0)</f>
        <v>0</v>
      </c>
      <c r="BJ459" s="16" t="s">
        <v>136</v>
      </c>
      <c r="BK459" s="152">
        <f>ROUND(I459*H459,2)</f>
        <v>0</v>
      </c>
      <c r="BL459" s="16" t="s">
        <v>211</v>
      </c>
      <c r="BM459" s="151" t="s">
        <v>1110</v>
      </c>
    </row>
    <row r="460" spans="2:65" s="12" customFormat="1" ht="11.25" x14ac:dyDescent="0.2">
      <c r="B460" s="153"/>
      <c r="D460" s="154" t="s">
        <v>138</v>
      </c>
      <c r="E460" s="155" t="s">
        <v>1</v>
      </c>
      <c r="F460" s="156" t="s">
        <v>1111</v>
      </c>
      <c r="H460" s="157">
        <v>0</v>
      </c>
      <c r="I460" s="158"/>
      <c r="L460" s="153"/>
      <c r="M460" s="159"/>
      <c r="T460" s="160"/>
      <c r="AT460" s="155" t="s">
        <v>138</v>
      </c>
      <c r="AU460" s="155" t="s">
        <v>136</v>
      </c>
      <c r="AV460" s="12" t="s">
        <v>136</v>
      </c>
      <c r="AW460" s="12" t="s">
        <v>30</v>
      </c>
      <c r="AX460" s="12" t="s">
        <v>75</v>
      </c>
      <c r="AY460" s="155" t="s">
        <v>129</v>
      </c>
    </row>
    <row r="461" spans="2:65" s="12" customFormat="1" ht="45" x14ac:dyDescent="0.2">
      <c r="B461" s="153"/>
      <c r="D461" s="154" t="s">
        <v>138</v>
      </c>
      <c r="E461" s="155" t="s">
        <v>1</v>
      </c>
      <c r="F461" s="156" t="s">
        <v>1112</v>
      </c>
      <c r="H461" s="157">
        <v>111.217</v>
      </c>
      <c r="I461" s="158"/>
      <c r="L461" s="153"/>
      <c r="M461" s="159"/>
      <c r="T461" s="160"/>
      <c r="AT461" s="155" t="s">
        <v>138</v>
      </c>
      <c r="AU461" s="155" t="s">
        <v>136</v>
      </c>
      <c r="AV461" s="12" t="s">
        <v>136</v>
      </c>
      <c r="AW461" s="12" t="s">
        <v>30</v>
      </c>
      <c r="AX461" s="12" t="s">
        <v>75</v>
      </c>
      <c r="AY461" s="155" t="s">
        <v>129</v>
      </c>
    </row>
    <row r="462" spans="2:65" s="12" customFormat="1" ht="11.25" x14ac:dyDescent="0.2">
      <c r="B462" s="153"/>
      <c r="D462" s="154" t="s">
        <v>138</v>
      </c>
      <c r="E462" s="155" t="s">
        <v>1</v>
      </c>
      <c r="F462" s="156" t="s">
        <v>1113</v>
      </c>
      <c r="H462" s="157">
        <v>-2.2999999999999998</v>
      </c>
      <c r="I462" s="158"/>
      <c r="L462" s="153"/>
      <c r="M462" s="159"/>
      <c r="T462" s="160"/>
      <c r="AT462" s="155" t="s">
        <v>138</v>
      </c>
      <c r="AU462" s="155" t="s">
        <v>136</v>
      </c>
      <c r="AV462" s="12" t="s">
        <v>136</v>
      </c>
      <c r="AW462" s="12" t="s">
        <v>30</v>
      </c>
      <c r="AX462" s="12" t="s">
        <v>75</v>
      </c>
      <c r="AY462" s="155" t="s">
        <v>129</v>
      </c>
    </row>
    <row r="463" spans="2:65" s="14" customFormat="1" ht="11.25" x14ac:dyDescent="0.2">
      <c r="B463" s="167"/>
      <c r="D463" s="154" t="s">
        <v>138</v>
      </c>
      <c r="E463" s="168" t="s">
        <v>1</v>
      </c>
      <c r="F463" s="169" t="s">
        <v>151</v>
      </c>
      <c r="H463" s="170">
        <v>108.917</v>
      </c>
      <c r="I463" s="171"/>
      <c r="L463" s="167"/>
      <c r="M463" s="172"/>
      <c r="T463" s="173"/>
      <c r="AT463" s="168" t="s">
        <v>138</v>
      </c>
      <c r="AU463" s="168" t="s">
        <v>136</v>
      </c>
      <c r="AV463" s="14" t="s">
        <v>135</v>
      </c>
      <c r="AW463" s="14" t="s">
        <v>30</v>
      </c>
      <c r="AX463" s="14" t="s">
        <v>83</v>
      </c>
      <c r="AY463" s="168" t="s">
        <v>129</v>
      </c>
    </row>
    <row r="464" spans="2:65" s="1" customFormat="1" ht="33" customHeight="1" x14ac:dyDescent="0.2">
      <c r="B464" s="138"/>
      <c r="C464" s="177" t="s">
        <v>1114</v>
      </c>
      <c r="D464" s="177" t="s">
        <v>500</v>
      </c>
      <c r="E464" s="178" t="s">
        <v>1115</v>
      </c>
      <c r="F464" s="179" t="s">
        <v>1116</v>
      </c>
      <c r="G464" s="180" t="s">
        <v>134</v>
      </c>
      <c r="H464" s="181">
        <v>113.274</v>
      </c>
      <c r="I464" s="182"/>
      <c r="J464" s="183">
        <f>ROUND(I464*H464,2)</f>
        <v>0</v>
      </c>
      <c r="K464" s="184"/>
      <c r="L464" s="185"/>
      <c r="M464" s="186" t="s">
        <v>1</v>
      </c>
      <c r="N464" s="187" t="s">
        <v>41</v>
      </c>
      <c r="P464" s="149">
        <f>O464*H464</f>
        <v>0</v>
      </c>
      <c r="Q464" s="149">
        <v>2.1000000000000001E-2</v>
      </c>
      <c r="R464" s="149">
        <f>Q464*H464</f>
        <v>2.3787540000000003</v>
      </c>
      <c r="S464" s="149">
        <v>0</v>
      </c>
      <c r="T464" s="150">
        <f>S464*H464</f>
        <v>0</v>
      </c>
      <c r="AR464" s="151" t="s">
        <v>293</v>
      </c>
      <c r="AT464" s="151" t="s">
        <v>500</v>
      </c>
      <c r="AU464" s="151" t="s">
        <v>136</v>
      </c>
      <c r="AY464" s="16" t="s">
        <v>129</v>
      </c>
      <c r="BE464" s="152">
        <f>IF(N464="základná",J464,0)</f>
        <v>0</v>
      </c>
      <c r="BF464" s="152">
        <f>IF(N464="znížená",J464,0)</f>
        <v>0</v>
      </c>
      <c r="BG464" s="152">
        <f>IF(N464="zákl. prenesená",J464,0)</f>
        <v>0</v>
      </c>
      <c r="BH464" s="152">
        <f>IF(N464="zníž. prenesená",J464,0)</f>
        <v>0</v>
      </c>
      <c r="BI464" s="152">
        <f>IF(N464="nulová",J464,0)</f>
        <v>0</v>
      </c>
      <c r="BJ464" s="16" t="s">
        <v>136</v>
      </c>
      <c r="BK464" s="152">
        <f>ROUND(I464*H464,2)</f>
        <v>0</v>
      </c>
      <c r="BL464" s="16" t="s">
        <v>211</v>
      </c>
      <c r="BM464" s="151" t="s">
        <v>1117</v>
      </c>
    </row>
    <row r="465" spans="2:65" s="12" customFormat="1" ht="11.25" x14ac:dyDescent="0.2">
      <c r="B465" s="153"/>
      <c r="D465" s="154" t="s">
        <v>138</v>
      </c>
      <c r="F465" s="156" t="s">
        <v>1118</v>
      </c>
      <c r="H465" s="157">
        <v>113.274</v>
      </c>
      <c r="I465" s="158"/>
      <c r="L465" s="153"/>
      <c r="M465" s="159"/>
      <c r="T465" s="160"/>
      <c r="AT465" s="155" t="s">
        <v>138</v>
      </c>
      <c r="AU465" s="155" t="s">
        <v>136</v>
      </c>
      <c r="AV465" s="12" t="s">
        <v>136</v>
      </c>
      <c r="AW465" s="12" t="s">
        <v>3</v>
      </c>
      <c r="AX465" s="12" t="s">
        <v>83</v>
      </c>
      <c r="AY465" s="155" t="s">
        <v>129</v>
      </c>
    </row>
    <row r="466" spans="2:65" s="1" customFormat="1" ht="24.2" customHeight="1" x14ac:dyDescent="0.2">
      <c r="B466" s="138"/>
      <c r="C466" s="139" t="s">
        <v>1119</v>
      </c>
      <c r="D466" s="139" t="s">
        <v>131</v>
      </c>
      <c r="E466" s="140" t="s">
        <v>1120</v>
      </c>
      <c r="F466" s="141" t="s">
        <v>1121</v>
      </c>
      <c r="G466" s="142" t="s">
        <v>142</v>
      </c>
      <c r="H466" s="143">
        <v>46</v>
      </c>
      <c r="I466" s="144"/>
      <c r="J466" s="145">
        <f>ROUND(I466*H466,2)</f>
        <v>0</v>
      </c>
      <c r="K466" s="146"/>
      <c r="L466" s="31"/>
      <c r="M466" s="147" t="s">
        <v>1</v>
      </c>
      <c r="N466" s="148" t="s">
        <v>41</v>
      </c>
      <c r="P466" s="149">
        <f>O466*H466</f>
        <v>0</v>
      </c>
      <c r="Q466" s="149">
        <v>4.4000000000000002E-4</v>
      </c>
      <c r="R466" s="149">
        <f>Q466*H466</f>
        <v>2.0240000000000001E-2</v>
      </c>
      <c r="S466" s="149">
        <v>0</v>
      </c>
      <c r="T466" s="150">
        <f>S466*H466</f>
        <v>0</v>
      </c>
      <c r="AR466" s="151" t="s">
        <v>211</v>
      </c>
      <c r="AT466" s="151" t="s">
        <v>131</v>
      </c>
      <c r="AU466" s="151" t="s">
        <v>136</v>
      </c>
      <c r="AY466" s="16" t="s">
        <v>129</v>
      </c>
      <c r="BE466" s="152">
        <f>IF(N466="základná",J466,0)</f>
        <v>0</v>
      </c>
      <c r="BF466" s="152">
        <f>IF(N466="znížená",J466,0)</f>
        <v>0</v>
      </c>
      <c r="BG466" s="152">
        <f>IF(N466="zákl. prenesená",J466,0)</f>
        <v>0</v>
      </c>
      <c r="BH466" s="152">
        <f>IF(N466="zníž. prenesená",J466,0)</f>
        <v>0</v>
      </c>
      <c r="BI466" s="152">
        <f>IF(N466="nulová",J466,0)</f>
        <v>0</v>
      </c>
      <c r="BJ466" s="16" t="s">
        <v>136</v>
      </c>
      <c r="BK466" s="152">
        <f>ROUND(I466*H466,2)</f>
        <v>0</v>
      </c>
      <c r="BL466" s="16" t="s">
        <v>211</v>
      </c>
      <c r="BM466" s="151" t="s">
        <v>1122</v>
      </c>
    </row>
    <row r="467" spans="2:65" s="12" customFormat="1" ht="11.25" x14ac:dyDescent="0.2">
      <c r="B467" s="153"/>
      <c r="D467" s="154" t="s">
        <v>138</v>
      </c>
      <c r="E467" s="155" t="s">
        <v>1</v>
      </c>
      <c r="F467" s="156" t="s">
        <v>1123</v>
      </c>
      <c r="H467" s="157">
        <v>46</v>
      </c>
      <c r="I467" s="158"/>
      <c r="L467" s="153"/>
      <c r="M467" s="159"/>
      <c r="T467" s="160"/>
      <c r="AT467" s="155" t="s">
        <v>138</v>
      </c>
      <c r="AU467" s="155" t="s">
        <v>136</v>
      </c>
      <c r="AV467" s="12" t="s">
        <v>136</v>
      </c>
      <c r="AW467" s="12" t="s">
        <v>30</v>
      </c>
      <c r="AX467" s="12" t="s">
        <v>83</v>
      </c>
      <c r="AY467" s="155" t="s">
        <v>129</v>
      </c>
    </row>
    <row r="468" spans="2:65" s="1" customFormat="1" ht="37.9" customHeight="1" x14ac:dyDescent="0.2">
      <c r="B468" s="138"/>
      <c r="C468" s="177" t="s">
        <v>1124</v>
      </c>
      <c r="D468" s="177" t="s">
        <v>500</v>
      </c>
      <c r="E468" s="178" t="s">
        <v>1125</v>
      </c>
      <c r="F468" s="179" t="s">
        <v>1126</v>
      </c>
      <c r="G468" s="180" t="s">
        <v>236</v>
      </c>
      <c r="H468" s="181">
        <v>243.8</v>
      </c>
      <c r="I468" s="182"/>
      <c r="J468" s="183">
        <f>ROUND(I468*H468,2)</f>
        <v>0</v>
      </c>
      <c r="K468" s="184"/>
      <c r="L468" s="185"/>
      <c r="M468" s="186" t="s">
        <v>1</v>
      </c>
      <c r="N468" s="187" t="s">
        <v>41</v>
      </c>
      <c r="P468" s="149">
        <f>O468*H468</f>
        <v>0</v>
      </c>
      <c r="Q468" s="149">
        <v>1.8000000000000001E-4</v>
      </c>
      <c r="R468" s="149">
        <f>Q468*H468</f>
        <v>4.3884000000000006E-2</v>
      </c>
      <c r="S468" s="149">
        <v>0</v>
      </c>
      <c r="T468" s="150">
        <f>S468*H468</f>
        <v>0</v>
      </c>
      <c r="AR468" s="151" t="s">
        <v>293</v>
      </c>
      <c r="AT468" s="151" t="s">
        <v>500</v>
      </c>
      <c r="AU468" s="151" t="s">
        <v>136</v>
      </c>
      <c r="AY468" s="16" t="s">
        <v>129</v>
      </c>
      <c r="BE468" s="152">
        <f>IF(N468="základná",J468,0)</f>
        <v>0</v>
      </c>
      <c r="BF468" s="152">
        <f>IF(N468="znížená",J468,0)</f>
        <v>0</v>
      </c>
      <c r="BG468" s="152">
        <f>IF(N468="zákl. prenesená",J468,0)</f>
        <v>0</v>
      </c>
      <c r="BH468" s="152">
        <f>IF(N468="zníž. prenesená",J468,0)</f>
        <v>0</v>
      </c>
      <c r="BI468" s="152">
        <f>IF(N468="nulová",J468,0)</f>
        <v>0</v>
      </c>
      <c r="BJ468" s="16" t="s">
        <v>136</v>
      </c>
      <c r="BK468" s="152">
        <f>ROUND(I468*H468,2)</f>
        <v>0</v>
      </c>
      <c r="BL468" s="16" t="s">
        <v>211</v>
      </c>
      <c r="BM468" s="151" t="s">
        <v>1127</v>
      </c>
    </row>
    <row r="469" spans="2:65" s="12" customFormat="1" ht="11.25" x14ac:dyDescent="0.2">
      <c r="B469" s="153"/>
      <c r="D469" s="154" t="s">
        <v>138</v>
      </c>
      <c r="F469" s="156" t="s">
        <v>1128</v>
      </c>
      <c r="H469" s="157">
        <v>243.8</v>
      </c>
      <c r="I469" s="158"/>
      <c r="L469" s="153"/>
      <c r="M469" s="159"/>
      <c r="T469" s="160"/>
      <c r="AT469" s="155" t="s">
        <v>138</v>
      </c>
      <c r="AU469" s="155" t="s">
        <v>136</v>
      </c>
      <c r="AV469" s="12" t="s">
        <v>136</v>
      </c>
      <c r="AW469" s="12" t="s">
        <v>3</v>
      </c>
      <c r="AX469" s="12" t="s">
        <v>83</v>
      </c>
      <c r="AY469" s="155" t="s">
        <v>129</v>
      </c>
    </row>
    <row r="470" spans="2:65" s="1" customFormat="1" ht="24.2" customHeight="1" x14ac:dyDescent="0.2">
      <c r="B470" s="138"/>
      <c r="C470" s="139" t="s">
        <v>1129</v>
      </c>
      <c r="D470" s="139" t="s">
        <v>131</v>
      </c>
      <c r="E470" s="140" t="s">
        <v>1130</v>
      </c>
      <c r="F470" s="141" t="s">
        <v>1131</v>
      </c>
      <c r="G470" s="142" t="s">
        <v>142</v>
      </c>
      <c r="H470" s="143">
        <v>3.4</v>
      </c>
      <c r="I470" s="144"/>
      <c r="J470" s="145">
        <f>ROUND(I470*H470,2)</f>
        <v>0</v>
      </c>
      <c r="K470" s="146"/>
      <c r="L470" s="31"/>
      <c r="M470" s="147" t="s">
        <v>1</v>
      </c>
      <c r="N470" s="148" t="s">
        <v>41</v>
      </c>
      <c r="P470" s="149">
        <f>O470*H470</f>
        <v>0</v>
      </c>
      <c r="Q470" s="149">
        <v>1.0200000000000001E-3</v>
      </c>
      <c r="R470" s="149">
        <f>Q470*H470</f>
        <v>3.4680000000000002E-3</v>
      </c>
      <c r="S470" s="149">
        <v>0</v>
      </c>
      <c r="T470" s="150">
        <f>S470*H470</f>
        <v>0</v>
      </c>
      <c r="AR470" s="151" t="s">
        <v>211</v>
      </c>
      <c r="AT470" s="151" t="s">
        <v>131</v>
      </c>
      <c r="AU470" s="151" t="s">
        <v>136</v>
      </c>
      <c r="AY470" s="16" t="s">
        <v>129</v>
      </c>
      <c r="BE470" s="152">
        <f>IF(N470="základná",J470,0)</f>
        <v>0</v>
      </c>
      <c r="BF470" s="152">
        <f>IF(N470="znížená",J470,0)</f>
        <v>0</v>
      </c>
      <c r="BG470" s="152">
        <f>IF(N470="zákl. prenesená",J470,0)</f>
        <v>0</v>
      </c>
      <c r="BH470" s="152">
        <f>IF(N470="zníž. prenesená",J470,0)</f>
        <v>0</v>
      </c>
      <c r="BI470" s="152">
        <f>IF(N470="nulová",J470,0)</f>
        <v>0</v>
      </c>
      <c r="BJ470" s="16" t="s">
        <v>136</v>
      </c>
      <c r="BK470" s="152">
        <f>ROUND(I470*H470,2)</f>
        <v>0</v>
      </c>
      <c r="BL470" s="16" t="s">
        <v>211</v>
      </c>
      <c r="BM470" s="151" t="s">
        <v>1132</v>
      </c>
    </row>
    <row r="471" spans="2:65" s="12" customFormat="1" ht="11.25" x14ac:dyDescent="0.2">
      <c r="B471" s="153"/>
      <c r="D471" s="154" t="s">
        <v>138</v>
      </c>
      <c r="E471" s="155" t="s">
        <v>1</v>
      </c>
      <c r="F471" s="156" t="s">
        <v>993</v>
      </c>
      <c r="H471" s="157">
        <v>3.4</v>
      </c>
      <c r="I471" s="158"/>
      <c r="L471" s="153"/>
      <c r="M471" s="159"/>
      <c r="T471" s="160"/>
      <c r="AT471" s="155" t="s">
        <v>138</v>
      </c>
      <c r="AU471" s="155" t="s">
        <v>136</v>
      </c>
      <c r="AV471" s="12" t="s">
        <v>136</v>
      </c>
      <c r="AW471" s="12" t="s">
        <v>30</v>
      </c>
      <c r="AX471" s="12" t="s">
        <v>83</v>
      </c>
      <c r="AY471" s="155" t="s">
        <v>129</v>
      </c>
    </row>
    <row r="472" spans="2:65" s="1" customFormat="1" ht="33" customHeight="1" x14ac:dyDescent="0.2">
      <c r="B472" s="138"/>
      <c r="C472" s="177" t="s">
        <v>1133</v>
      </c>
      <c r="D472" s="177" t="s">
        <v>500</v>
      </c>
      <c r="E472" s="178" t="s">
        <v>1134</v>
      </c>
      <c r="F472" s="179" t="s">
        <v>1116</v>
      </c>
      <c r="G472" s="180" t="s">
        <v>134</v>
      </c>
      <c r="H472" s="181">
        <v>1.6579999999999999</v>
      </c>
      <c r="I472" s="182"/>
      <c r="J472" s="183">
        <f>ROUND(I472*H472,2)</f>
        <v>0</v>
      </c>
      <c r="K472" s="184"/>
      <c r="L472" s="185"/>
      <c r="M472" s="186" t="s">
        <v>1</v>
      </c>
      <c r="N472" s="187" t="s">
        <v>41</v>
      </c>
      <c r="P472" s="149">
        <f>O472*H472</f>
        <v>0</v>
      </c>
      <c r="Q472" s="149">
        <v>1.0500000000000001E-2</v>
      </c>
      <c r="R472" s="149">
        <f>Q472*H472</f>
        <v>1.7409000000000001E-2</v>
      </c>
      <c r="S472" s="149">
        <v>0</v>
      </c>
      <c r="T472" s="150">
        <f>S472*H472</f>
        <v>0</v>
      </c>
      <c r="AR472" s="151" t="s">
        <v>293</v>
      </c>
      <c r="AT472" s="151" t="s">
        <v>500</v>
      </c>
      <c r="AU472" s="151" t="s">
        <v>136</v>
      </c>
      <c r="AY472" s="16" t="s">
        <v>129</v>
      </c>
      <c r="BE472" s="152">
        <f>IF(N472="základná",J472,0)</f>
        <v>0</v>
      </c>
      <c r="BF472" s="152">
        <f>IF(N472="znížená",J472,0)</f>
        <v>0</v>
      </c>
      <c r="BG472" s="152">
        <f>IF(N472="zákl. prenesená",J472,0)</f>
        <v>0</v>
      </c>
      <c r="BH472" s="152">
        <f>IF(N472="zníž. prenesená",J472,0)</f>
        <v>0</v>
      </c>
      <c r="BI472" s="152">
        <f>IF(N472="nulová",J472,0)</f>
        <v>0</v>
      </c>
      <c r="BJ472" s="16" t="s">
        <v>136</v>
      </c>
      <c r="BK472" s="152">
        <f>ROUND(I472*H472,2)</f>
        <v>0</v>
      </c>
      <c r="BL472" s="16" t="s">
        <v>211</v>
      </c>
      <c r="BM472" s="151" t="s">
        <v>1135</v>
      </c>
    </row>
    <row r="473" spans="2:65" s="12" customFormat="1" ht="11.25" x14ac:dyDescent="0.2">
      <c r="B473" s="153"/>
      <c r="D473" s="154" t="s">
        <v>138</v>
      </c>
      <c r="E473" s="155" t="s">
        <v>1</v>
      </c>
      <c r="F473" s="156" t="s">
        <v>1136</v>
      </c>
      <c r="H473" s="157">
        <v>1.5640000000000001</v>
      </c>
      <c r="I473" s="158"/>
      <c r="L473" s="153"/>
      <c r="M473" s="159"/>
      <c r="T473" s="160"/>
      <c r="AT473" s="155" t="s">
        <v>138</v>
      </c>
      <c r="AU473" s="155" t="s">
        <v>136</v>
      </c>
      <c r="AV473" s="12" t="s">
        <v>136</v>
      </c>
      <c r="AW473" s="12" t="s">
        <v>30</v>
      </c>
      <c r="AX473" s="12" t="s">
        <v>83</v>
      </c>
      <c r="AY473" s="155" t="s">
        <v>129</v>
      </c>
    </row>
    <row r="474" spans="2:65" s="12" customFormat="1" ht="11.25" x14ac:dyDescent="0.2">
      <c r="B474" s="153"/>
      <c r="D474" s="154" t="s">
        <v>138</v>
      </c>
      <c r="F474" s="156" t="s">
        <v>1137</v>
      </c>
      <c r="H474" s="157">
        <v>1.6579999999999999</v>
      </c>
      <c r="I474" s="158"/>
      <c r="L474" s="153"/>
      <c r="M474" s="159"/>
      <c r="T474" s="160"/>
      <c r="AT474" s="155" t="s">
        <v>138</v>
      </c>
      <c r="AU474" s="155" t="s">
        <v>136</v>
      </c>
      <c r="AV474" s="12" t="s">
        <v>136</v>
      </c>
      <c r="AW474" s="12" t="s">
        <v>3</v>
      </c>
      <c r="AX474" s="12" t="s">
        <v>83</v>
      </c>
      <c r="AY474" s="155" t="s">
        <v>129</v>
      </c>
    </row>
    <row r="475" spans="2:65" s="1" customFormat="1" ht="24.2" customHeight="1" x14ac:dyDescent="0.2">
      <c r="B475" s="138"/>
      <c r="C475" s="139" t="s">
        <v>1138</v>
      </c>
      <c r="D475" s="139" t="s">
        <v>131</v>
      </c>
      <c r="E475" s="140" t="s">
        <v>1139</v>
      </c>
      <c r="F475" s="141" t="s">
        <v>1140</v>
      </c>
      <c r="G475" s="142" t="s">
        <v>768</v>
      </c>
      <c r="H475" s="188"/>
      <c r="I475" s="144"/>
      <c r="J475" s="145">
        <f>ROUND(I475*H475,2)</f>
        <v>0</v>
      </c>
      <c r="K475" s="146"/>
      <c r="L475" s="31"/>
      <c r="M475" s="147" t="s">
        <v>1</v>
      </c>
      <c r="N475" s="148" t="s">
        <v>41</v>
      </c>
      <c r="P475" s="149">
        <f>O475*H475</f>
        <v>0</v>
      </c>
      <c r="Q475" s="149">
        <v>0</v>
      </c>
      <c r="R475" s="149">
        <f>Q475*H475</f>
        <v>0</v>
      </c>
      <c r="S475" s="149">
        <v>0</v>
      </c>
      <c r="T475" s="150">
        <f>S475*H475</f>
        <v>0</v>
      </c>
      <c r="AR475" s="151" t="s">
        <v>211</v>
      </c>
      <c r="AT475" s="151" t="s">
        <v>131</v>
      </c>
      <c r="AU475" s="151" t="s">
        <v>136</v>
      </c>
      <c r="AY475" s="16" t="s">
        <v>129</v>
      </c>
      <c r="BE475" s="152">
        <f>IF(N475="základná",J475,0)</f>
        <v>0</v>
      </c>
      <c r="BF475" s="152">
        <f>IF(N475="znížená",J475,0)</f>
        <v>0</v>
      </c>
      <c r="BG475" s="152">
        <f>IF(N475="zákl. prenesená",J475,0)</f>
        <v>0</v>
      </c>
      <c r="BH475" s="152">
        <f>IF(N475="zníž. prenesená",J475,0)</f>
        <v>0</v>
      </c>
      <c r="BI475" s="152">
        <f>IF(N475="nulová",J475,0)</f>
        <v>0</v>
      </c>
      <c r="BJ475" s="16" t="s">
        <v>136</v>
      </c>
      <c r="BK475" s="152">
        <f>ROUND(I475*H475,2)</f>
        <v>0</v>
      </c>
      <c r="BL475" s="16" t="s">
        <v>211</v>
      </c>
      <c r="BM475" s="151" t="s">
        <v>1141</v>
      </c>
    </row>
    <row r="476" spans="2:65" s="11" customFormat="1" ht="22.9" customHeight="1" x14ac:dyDescent="0.2">
      <c r="B476" s="126"/>
      <c r="D476" s="127" t="s">
        <v>74</v>
      </c>
      <c r="E476" s="136" t="s">
        <v>1142</v>
      </c>
      <c r="F476" s="136" t="s">
        <v>1143</v>
      </c>
      <c r="I476" s="129"/>
      <c r="J476" s="137">
        <f>BK476</f>
        <v>0</v>
      </c>
      <c r="L476" s="126"/>
      <c r="M476" s="131"/>
      <c r="P476" s="132">
        <f>SUM(P477:P480)</f>
        <v>0</v>
      </c>
      <c r="R476" s="132">
        <f>SUM(R477:R480)</f>
        <v>7.8180599999999999E-3</v>
      </c>
      <c r="T476" s="133">
        <f>SUM(T477:T480)</f>
        <v>0</v>
      </c>
      <c r="AR476" s="127" t="s">
        <v>136</v>
      </c>
      <c r="AT476" s="134" t="s">
        <v>74</v>
      </c>
      <c r="AU476" s="134" t="s">
        <v>83</v>
      </c>
      <c r="AY476" s="127" t="s">
        <v>129</v>
      </c>
      <c r="BK476" s="135">
        <f>SUM(BK477:BK480)</f>
        <v>0</v>
      </c>
    </row>
    <row r="477" spans="2:65" s="1" customFormat="1" ht="37.9" customHeight="1" x14ac:dyDescent="0.2">
      <c r="B477" s="138"/>
      <c r="C477" s="139" t="s">
        <v>1144</v>
      </c>
      <c r="D477" s="139" t="s">
        <v>131</v>
      </c>
      <c r="E477" s="140" t="s">
        <v>1145</v>
      </c>
      <c r="F477" s="141" t="s">
        <v>1146</v>
      </c>
      <c r="G477" s="142" t="s">
        <v>134</v>
      </c>
      <c r="H477" s="143">
        <v>3.6480000000000001</v>
      </c>
      <c r="I477" s="144"/>
      <c r="J477" s="145">
        <f>ROUND(I477*H477,2)</f>
        <v>0</v>
      </c>
      <c r="K477" s="146"/>
      <c r="L477" s="31"/>
      <c r="M477" s="147" t="s">
        <v>1</v>
      </c>
      <c r="N477" s="148" t="s">
        <v>41</v>
      </c>
      <c r="P477" s="149">
        <f>O477*H477</f>
        <v>0</v>
      </c>
      <c r="Q477" s="149">
        <v>2.0000000000000002E-5</v>
      </c>
      <c r="R477" s="149">
        <f>Q477*H477</f>
        <v>7.2960000000000006E-5</v>
      </c>
      <c r="S477" s="149">
        <v>0</v>
      </c>
      <c r="T477" s="150">
        <f>S477*H477</f>
        <v>0</v>
      </c>
      <c r="AR477" s="151" t="s">
        <v>211</v>
      </c>
      <c r="AT477" s="151" t="s">
        <v>131</v>
      </c>
      <c r="AU477" s="151" t="s">
        <v>136</v>
      </c>
      <c r="AY477" s="16" t="s">
        <v>129</v>
      </c>
      <c r="BE477" s="152">
        <f>IF(N477="základná",J477,0)</f>
        <v>0</v>
      </c>
      <c r="BF477" s="152">
        <f>IF(N477="znížená",J477,0)</f>
        <v>0</v>
      </c>
      <c r="BG477" s="152">
        <f>IF(N477="zákl. prenesená",J477,0)</f>
        <v>0</v>
      </c>
      <c r="BH477" s="152">
        <f>IF(N477="zníž. prenesená",J477,0)</f>
        <v>0</v>
      </c>
      <c r="BI477" s="152">
        <f>IF(N477="nulová",J477,0)</f>
        <v>0</v>
      </c>
      <c r="BJ477" s="16" t="s">
        <v>136</v>
      </c>
      <c r="BK477" s="152">
        <f>ROUND(I477*H477,2)</f>
        <v>0</v>
      </c>
      <c r="BL477" s="16" t="s">
        <v>211</v>
      </c>
      <c r="BM477" s="151" t="s">
        <v>1147</v>
      </c>
    </row>
    <row r="478" spans="2:65" s="12" customFormat="1" ht="11.25" x14ac:dyDescent="0.2">
      <c r="B478" s="153"/>
      <c r="D478" s="154" t="s">
        <v>138</v>
      </c>
      <c r="E478" s="155" t="s">
        <v>1</v>
      </c>
      <c r="F478" s="156" t="s">
        <v>1148</v>
      </c>
      <c r="H478" s="157">
        <v>3.6480000000000001</v>
      </c>
      <c r="I478" s="158"/>
      <c r="L478" s="153"/>
      <c r="M478" s="159"/>
      <c r="T478" s="160"/>
      <c r="AT478" s="155" t="s">
        <v>138</v>
      </c>
      <c r="AU478" s="155" t="s">
        <v>136</v>
      </c>
      <c r="AV478" s="12" t="s">
        <v>136</v>
      </c>
      <c r="AW478" s="12" t="s">
        <v>30</v>
      </c>
      <c r="AX478" s="12" t="s">
        <v>83</v>
      </c>
      <c r="AY478" s="155" t="s">
        <v>129</v>
      </c>
    </row>
    <row r="479" spans="2:65" s="1" customFormat="1" ht="33" customHeight="1" x14ac:dyDescent="0.2">
      <c r="B479" s="138"/>
      <c r="C479" s="139" t="s">
        <v>1149</v>
      </c>
      <c r="D479" s="139" t="s">
        <v>131</v>
      </c>
      <c r="E479" s="140" t="s">
        <v>1150</v>
      </c>
      <c r="F479" s="141" t="s">
        <v>1151</v>
      </c>
      <c r="G479" s="142" t="s">
        <v>134</v>
      </c>
      <c r="H479" s="143">
        <v>23.47</v>
      </c>
      <c r="I479" s="144"/>
      <c r="J479" s="145">
        <f>ROUND(I479*H479,2)</f>
        <v>0</v>
      </c>
      <c r="K479" s="146"/>
      <c r="L479" s="31"/>
      <c r="M479" s="147" t="s">
        <v>1</v>
      </c>
      <c r="N479" s="148" t="s">
        <v>41</v>
      </c>
      <c r="P479" s="149">
        <f>O479*H479</f>
        <v>0</v>
      </c>
      <c r="Q479" s="149">
        <v>3.3E-4</v>
      </c>
      <c r="R479" s="149">
        <f>Q479*H479</f>
        <v>7.7450999999999996E-3</v>
      </c>
      <c r="S479" s="149">
        <v>0</v>
      </c>
      <c r="T479" s="150">
        <f>S479*H479</f>
        <v>0</v>
      </c>
      <c r="AR479" s="151" t="s">
        <v>211</v>
      </c>
      <c r="AT479" s="151" t="s">
        <v>131</v>
      </c>
      <c r="AU479" s="151" t="s">
        <v>136</v>
      </c>
      <c r="AY479" s="16" t="s">
        <v>129</v>
      </c>
      <c r="BE479" s="152">
        <f>IF(N479="základná",J479,0)</f>
        <v>0</v>
      </c>
      <c r="BF479" s="152">
        <f>IF(N479="znížená",J479,0)</f>
        <v>0</v>
      </c>
      <c r="BG479" s="152">
        <f>IF(N479="zákl. prenesená",J479,0)</f>
        <v>0</v>
      </c>
      <c r="BH479" s="152">
        <f>IF(N479="zníž. prenesená",J479,0)</f>
        <v>0</v>
      </c>
      <c r="BI479" s="152">
        <f>IF(N479="nulová",J479,0)</f>
        <v>0</v>
      </c>
      <c r="BJ479" s="16" t="s">
        <v>136</v>
      </c>
      <c r="BK479" s="152">
        <f>ROUND(I479*H479,2)</f>
        <v>0</v>
      </c>
      <c r="BL479" s="16" t="s">
        <v>211</v>
      </c>
      <c r="BM479" s="151" t="s">
        <v>1152</v>
      </c>
    </row>
    <row r="480" spans="2:65" s="12" customFormat="1" ht="11.25" x14ac:dyDescent="0.2">
      <c r="B480" s="153"/>
      <c r="D480" s="154" t="s">
        <v>138</v>
      </c>
      <c r="E480" s="155" t="s">
        <v>1</v>
      </c>
      <c r="F480" s="156" t="s">
        <v>508</v>
      </c>
      <c r="H480" s="157">
        <v>23.47</v>
      </c>
      <c r="I480" s="158"/>
      <c r="L480" s="153"/>
      <c r="M480" s="174"/>
      <c r="N480" s="175"/>
      <c r="O480" s="175"/>
      <c r="P480" s="175"/>
      <c r="Q480" s="175"/>
      <c r="R480" s="175"/>
      <c r="S480" s="175"/>
      <c r="T480" s="176"/>
      <c r="AT480" s="155" t="s">
        <v>138</v>
      </c>
      <c r="AU480" s="155" t="s">
        <v>136</v>
      </c>
      <c r="AV480" s="12" t="s">
        <v>136</v>
      </c>
      <c r="AW480" s="12" t="s">
        <v>30</v>
      </c>
      <c r="AX480" s="12" t="s">
        <v>83</v>
      </c>
      <c r="AY480" s="155" t="s">
        <v>129</v>
      </c>
    </row>
    <row r="481" spans="2:12" s="1" customFormat="1" ht="6.95" customHeight="1" x14ac:dyDescent="0.2">
      <c r="B481" s="46"/>
      <c r="C481" s="47"/>
      <c r="D481" s="47"/>
      <c r="E481" s="47"/>
      <c r="F481" s="47"/>
      <c r="G481" s="47"/>
      <c r="H481" s="47"/>
      <c r="I481" s="47"/>
      <c r="J481" s="47"/>
      <c r="K481" s="47"/>
      <c r="L481" s="31"/>
    </row>
  </sheetData>
  <autoFilter ref="C135:K480" xr:uid="{00000000-0009-0000-0000-000002000000}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76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90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97</v>
      </c>
      <c r="L4" s="19"/>
      <c r="M4" s="9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6" t="str">
        <f>'Rekapitulácia stavby'!K6</f>
        <v>Martinský cintorín - sociálne zariadenie, Trnavská cesta 4933, Bratislava</v>
      </c>
      <c r="F7" s="237"/>
      <c r="G7" s="237"/>
      <c r="H7" s="237"/>
      <c r="L7" s="19"/>
    </row>
    <row r="8" spans="2:46" s="1" customFormat="1" ht="12" customHeight="1" x14ac:dyDescent="0.2">
      <c r="B8" s="31"/>
      <c r="D8" s="26" t="s">
        <v>98</v>
      </c>
      <c r="L8" s="31"/>
    </row>
    <row r="9" spans="2:46" s="1" customFormat="1" ht="16.5" customHeight="1" x14ac:dyDescent="0.2">
      <c r="B9" s="31"/>
      <c r="E9" s="194" t="s">
        <v>1153</v>
      </c>
      <c r="F9" s="238"/>
      <c r="G9" s="238"/>
      <c r="H9" s="238"/>
      <c r="L9" s="31"/>
    </row>
    <row r="10" spans="2:46" s="1" customFormat="1" ht="11.25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9" t="str">
        <f>'Rekapitulácia stavby'!E14</f>
        <v>Vyplň údaj</v>
      </c>
      <c r="F18" s="216"/>
      <c r="G18" s="216"/>
      <c r="H18" s="216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1154</v>
      </c>
      <c r="I21" s="26" t="s">
        <v>25</v>
      </c>
      <c r="J21" s="24" t="s">
        <v>1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1154</v>
      </c>
      <c r="I24" s="26" t="s">
        <v>25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21" t="s">
        <v>1</v>
      </c>
      <c r="F27" s="221"/>
      <c r="G27" s="221"/>
      <c r="H27" s="221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35</v>
      </c>
      <c r="J30" s="68">
        <f>ROUND(J130,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 x14ac:dyDescent="0.2">
      <c r="B33" s="31"/>
      <c r="D33" s="57" t="s">
        <v>39</v>
      </c>
      <c r="E33" s="36" t="s">
        <v>40</v>
      </c>
      <c r="F33" s="93">
        <f>ROUND((SUM(BE130:BE275)),  2)</f>
        <v>0</v>
      </c>
      <c r="G33" s="94"/>
      <c r="H33" s="94"/>
      <c r="I33" s="95">
        <v>0.2</v>
      </c>
      <c r="J33" s="93">
        <f>ROUND(((SUM(BE130:BE275))*I33),  2)</f>
        <v>0</v>
      </c>
      <c r="L33" s="31"/>
    </row>
    <row r="34" spans="2:12" s="1" customFormat="1" ht="14.45" customHeight="1" x14ac:dyDescent="0.2">
      <c r="B34" s="31"/>
      <c r="E34" s="36" t="s">
        <v>41</v>
      </c>
      <c r="F34" s="93">
        <f>ROUND((SUM(BF130:BF275)),  2)</f>
        <v>0</v>
      </c>
      <c r="G34" s="94"/>
      <c r="H34" s="94"/>
      <c r="I34" s="95">
        <v>0.2</v>
      </c>
      <c r="J34" s="93">
        <f>ROUND(((SUM(BF130:BF275))*I34),  2)</f>
        <v>0</v>
      </c>
      <c r="L34" s="31"/>
    </row>
    <row r="35" spans="2:12" s="1" customFormat="1" ht="14.45" hidden="1" customHeight="1" x14ac:dyDescent="0.2">
      <c r="B35" s="31"/>
      <c r="E35" s="26" t="s">
        <v>42</v>
      </c>
      <c r="F35" s="96">
        <f>ROUND((SUM(BG130:BG275)),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43</v>
      </c>
      <c r="F36" s="96">
        <f>ROUND((SUM(BH130:BH275)),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44</v>
      </c>
      <c r="F37" s="93">
        <f>ROUND((SUM(BI130:BI275)),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1.25" x14ac:dyDescent="0.2">
      <c r="B51" s="19"/>
      <c r="L51" s="19"/>
    </row>
    <row r="52" spans="2:12" ht="11.25" x14ac:dyDescent="0.2">
      <c r="B52" s="19"/>
      <c r="L52" s="19"/>
    </row>
    <row r="53" spans="2:12" ht="11.25" x14ac:dyDescent="0.2">
      <c r="B53" s="19"/>
      <c r="L53" s="19"/>
    </row>
    <row r="54" spans="2:12" ht="11.25" x14ac:dyDescent="0.2">
      <c r="B54" s="19"/>
      <c r="L54" s="19"/>
    </row>
    <row r="55" spans="2:12" ht="11.25" x14ac:dyDescent="0.2">
      <c r="B55" s="19"/>
      <c r="L55" s="19"/>
    </row>
    <row r="56" spans="2:12" ht="11.25" x14ac:dyDescent="0.2">
      <c r="B56" s="19"/>
      <c r="L56" s="19"/>
    </row>
    <row r="57" spans="2:12" ht="11.25" x14ac:dyDescent="0.2">
      <c r="B57" s="19"/>
      <c r="L57" s="19"/>
    </row>
    <row r="58" spans="2:12" ht="11.25" x14ac:dyDescent="0.2">
      <c r="B58" s="19"/>
      <c r="L58" s="19"/>
    </row>
    <row r="59" spans="2:12" ht="11.25" x14ac:dyDescent="0.2">
      <c r="B59" s="19"/>
      <c r="L59" s="19"/>
    </row>
    <row r="60" spans="2:12" ht="11.25" x14ac:dyDescent="0.2">
      <c r="B60" s="19"/>
      <c r="L60" s="19"/>
    </row>
    <row r="61" spans="2:12" s="1" customFormat="1" ht="12.75" x14ac:dyDescent="0.2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1.25" x14ac:dyDescent="0.2">
      <c r="B62" s="19"/>
      <c r="L62" s="19"/>
    </row>
    <row r="63" spans="2:12" ht="11.25" x14ac:dyDescent="0.2">
      <c r="B63" s="19"/>
      <c r="L63" s="19"/>
    </row>
    <row r="64" spans="2:12" ht="11.25" x14ac:dyDescent="0.2">
      <c r="B64" s="19"/>
      <c r="L64" s="19"/>
    </row>
    <row r="65" spans="2:12" s="1" customFormat="1" ht="12.75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1.25" x14ac:dyDescent="0.2">
      <c r="B66" s="19"/>
      <c r="L66" s="19"/>
    </row>
    <row r="67" spans="2:12" ht="11.25" x14ac:dyDescent="0.2">
      <c r="B67" s="19"/>
      <c r="L67" s="19"/>
    </row>
    <row r="68" spans="2:12" ht="11.25" x14ac:dyDescent="0.2">
      <c r="B68" s="19"/>
      <c r="L68" s="19"/>
    </row>
    <row r="69" spans="2:12" ht="11.25" x14ac:dyDescent="0.2">
      <c r="B69" s="19"/>
      <c r="L69" s="19"/>
    </row>
    <row r="70" spans="2:12" ht="11.25" x14ac:dyDescent="0.2">
      <c r="B70" s="19"/>
      <c r="L70" s="19"/>
    </row>
    <row r="71" spans="2:12" ht="11.25" x14ac:dyDescent="0.2">
      <c r="B71" s="19"/>
      <c r="L71" s="19"/>
    </row>
    <row r="72" spans="2:12" ht="11.25" x14ac:dyDescent="0.2">
      <c r="B72" s="19"/>
      <c r="L72" s="19"/>
    </row>
    <row r="73" spans="2:12" ht="11.25" x14ac:dyDescent="0.2">
      <c r="B73" s="19"/>
      <c r="L73" s="19"/>
    </row>
    <row r="74" spans="2:12" ht="11.25" x14ac:dyDescent="0.2">
      <c r="B74" s="19"/>
      <c r="L74" s="19"/>
    </row>
    <row r="75" spans="2:12" ht="11.25" x14ac:dyDescent="0.2">
      <c r="B75" s="19"/>
      <c r="L75" s="19"/>
    </row>
    <row r="76" spans="2:12" s="1" customFormat="1" ht="12.75" x14ac:dyDescent="0.2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hidden="1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hidden="1" customHeight="1" x14ac:dyDescent="0.2">
      <c r="B82" s="31"/>
      <c r="C82" s="20" t="s">
        <v>100</v>
      </c>
      <c r="L82" s="31"/>
    </row>
    <row r="83" spans="2:47" s="1" customFormat="1" ht="6.95" hidden="1" customHeight="1" x14ac:dyDescent="0.2">
      <c r="B83" s="31"/>
      <c r="L83" s="31"/>
    </row>
    <row r="84" spans="2:47" s="1" customFormat="1" ht="12" hidden="1" customHeight="1" x14ac:dyDescent="0.2">
      <c r="B84" s="31"/>
      <c r="C84" s="26" t="s">
        <v>15</v>
      </c>
      <c r="L84" s="31"/>
    </row>
    <row r="85" spans="2:47" s="1" customFormat="1" ht="26.25" hidden="1" customHeight="1" x14ac:dyDescent="0.2">
      <c r="B85" s="31"/>
      <c r="E85" s="236" t="str">
        <f>E7</f>
        <v>Martinský cintorín - sociálne zariadenie, Trnavská cesta 4933, Bratislava</v>
      </c>
      <c r="F85" s="237"/>
      <c r="G85" s="237"/>
      <c r="H85" s="237"/>
      <c r="L85" s="31"/>
    </row>
    <row r="86" spans="2:47" s="1" customFormat="1" ht="12" hidden="1" customHeight="1" x14ac:dyDescent="0.2">
      <c r="B86" s="31"/>
      <c r="C86" s="26" t="s">
        <v>98</v>
      </c>
      <c r="L86" s="31"/>
    </row>
    <row r="87" spans="2:47" s="1" customFormat="1" ht="16.5" hidden="1" customHeight="1" x14ac:dyDescent="0.2">
      <c r="B87" s="31"/>
      <c r="E87" s="194" t="str">
        <f>E9</f>
        <v>20220702_z - Časť Zdravotechnika</v>
      </c>
      <c r="F87" s="238"/>
      <c r="G87" s="238"/>
      <c r="H87" s="238"/>
      <c r="L87" s="31"/>
    </row>
    <row r="88" spans="2:47" s="1" customFormat="1" ht="6.95" hidden="1" customHeight="1" x14ac:dyDescent="0.2">
      <c r="B88" s="31"/>
      <c r="L88" s="31"/>
    </row>
    <row r="89" spans="2:47" s="1" customFormat="1" ht="12" hidden="1" customHeight="1" x14ac:dyDescent="0.2">
      <c r="B89" s="31"/>
      <c r="C89" s="26" t="s">
        <v>19</v>
      </c>
      <c r="F89" s="24" t="str">
        <f>F12</f>
        <v>Bratislava</v>
      </c>
      <c r="I89" s="26" t="s">
        <v>21</v>
      </c>
      <c r="J89" s="54">
        <f>IF(J12="","",J12)</f>
        <v>0</v>
      </c>
      <c r="L89" s="31"/>
    </row>
    <row r="90" spans="2:47" s="1" customFormat="1" ht="6.95" hidden="1" customHeight="1" x14ac:dyDescent="0.2">
      <c r="B90" s="31"/>
      <c r="L90" s="31"/>
    </row>
    <row r="91" spans="2:47" s="1" customFormat="1" ht="15.2" hidden="1" customHeight="1" x14ac:dyDescent="0.2">
      <c r="B91" s="31"/>
      <c r="C91" s="26" t="s">
        <v>22</v>
      </c>
      <c r="F91" s="24" t="str">
        <f>E15</f>
        <v>Marianum - pohreb. mesta Bratislavy, Bratislava</v>
      </c>
      <c r="I91" s="26" t="s">
        <v>28</v>
      </c>
      <c r="J91" s="29" t="str">
        <f>E21</f>
        <v>Ing. Norbert Jókay</v>
      </c>
      <c r="L91" s="31"/>
    </row>
    <row r="92" spans="2:47" s="1" customFormat="1" ht="15.2" hidden="1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Ing. Norbert Jókay</v>
      </c>
      <c r="L92" s="31"/>
    </row>
    <row r="93" spans="2:47" s="1" customFormat="1" ht="10.35" hidden="1" customHeight="1" x14ac:dyDescent="0.2">
      <c r="B93" s="31"/>
      <c r="L93" s="31"/>
    </row>
    <row r="94" spans="2:47" s="1" customFormat="1" ht="29.25" hidden="1" customHeight="1" x14ac:dyDescent="0.2">
      <c r="B94" s="31"/>
      <c r="C94" s="106" t="s">
        <v>101</v>
      </c>
      <c r="D94" s="98"/>
      <c r="E94" s="98"/>
      <c r="F94" s="98"/>
      <c r="G94" s="98"/>
      <c r="H94" s="98"/>
      <c r="I94" s="98"/>
      <c r="J94" s="107" t="s">
        <v>102</v>
      </c>
      <c r="K94" s="98"/>
      <c r="L94" s="31"/>
    </row>
    <row r="95" spans="2:47" s="1" customFormat="1" ht="10.35" hidden="1" customHeight="1" x14ac:dyDescent="0.2">
      <c r="B95" s="31"/>
      <c r="L95" s="31"/>
    </row>
    <row r="96" spans="2:47" s="1" customFormat="1" ht="22.9" hidden="1" customHeight="1" x14ac:dyDescent="0.2">
      <c r="B96" s="31"/>
      <c r="C96" s="108" t="s">
        <v>103</v>
      </c>
      <c r="J96" s="68">
        <f>J130</f>
        <v>0</v>
      </c>
      <c r="L96" s="31"/>
      <c r="AU96" s="16" t="s">
        <v>104</v>
      </c>
    </row>
    <row r="97" spans="2:12" s="8" customFormat="1" ht="24.95" hidden="1" customHeight="1" x14ac:dyDescent="0.2">
      <c r="B97" s="109"/>
      <c r="D97" s="110" t="s">
        <v>105</v>
      </c>
      <c r="E97" s="111"/>
      <c r="F97" s="111"/>
      <c r="G97" s="111"/>
      <c r="H97" s="111"/>
      <c r="I97" s="111"/>
      <c r="J97" s="112">
        <f>J131</f>
        <v>0</v>
      </c>
      <c r="L97" s="109"/>
    </row>
    <row r="98" spans="2:12" s="9" customFormat="1" ht="19.899999999999999" hidden="1" customHeight="1" x14ac:dyDescent="0.2">
      <c r="B98" s="113"/>
      <c r="D98" s="114" t="s">
        <v>1155</v>
      </c>
      <c r="E98" s="115"/>
      <c r="F98" s="115"/>
      <c r="G98" s="115"/>
      <c r="H98" s="115"/>
      <c r="I98" s="115"/>
      <c r="J98" s="116">
        <f>J132</f>
        <v>0</v>
      </c>
      <c r="L98" s="113"/>
    </row>
    <row r="99" spans="2:12" s="9" customFormat="1" ht="19.899999999999999" hidden="1" customHeight="1" x14ac:dyDescent="0.2">
      <c r="B99" s="113"/>
      <c r="D99" s="114" t="s">
        <v>1156</v>
      </c>
      <c r="E99" s="115"/>
      <c r="F99" s="115"/>
      <c r="G99" s="115"/>
      <c r="H99" s="115"/>
      <c r="I99" s="115"/>
      <c r="J99" s="116">
        <f>J145</f>
        <v>0</v>
      </c>
      <c r="L99" s="113"/>
    </row>
    <row r="100" spans="2:12" s="9" customFormat="1" ht="19.899999999999999" hidden="1" customHeight="1" x14ac:dyDescent="0.2">
      <c r="B100" s="113"/>
      <c r="D100" s="114" t="s">
        <v>107</v>
      </c>
      <c r="E100" s="115"/>
      <c r="F100" s="115"/>
      <c r="G100" s="115"/>
      <c r="H100" s="115"/>
      <c r="I100" s="115"/>
      <c r="J100" s="116">
        <f>J147</f>
        <v>0</v>
      </c>
      <c r="L100" s="113"/>
    </row>
    <row r="101" spans="2:12" s="9" customFormat="1" ht="19.899999999999999" hidden="1" customHeight="1" x14ac:dyDescent="0.2">
      <c r="B101" s="113"/>
      <c r="D101" s="114" t="s">
        <v>1157</v>
      </c>
      <c r="E101" s="115"/>
      <c r="F101" s="115"/>
      <c r="G101" s="115"/>
      <c r="H101" s="115"/>
      <c r="I101" s="115"/>
      <c r="J101" s="116">
        <f>J151</f>
        <v>0</v>
      </c>
      <c r="L101" s="113"/>
    </row>
    <row r="102" spans="2:12" s="9" customFormat="1" ht="19.899999999999999" hidden="1" customHeight="1" x14ac:dyDescent="0.2">
      <c r="B102" s="113"/>
      <c r="D102" s="114" t="s">
        <v>1158</v>
      </c>
      <c r="E102" s="115"/>
      <c r="F102" s="115"/>
      <c r="G102" s="115"/>
      <c r="H102" s="115"/>
      <c r="I102" s="115"/>
      <c r="J102" s="116">
        <f>J168</f>
        <v>0</v>
      </c>
      <c r="L102" s="113"/>
    </row>
    <row r="103" spans="2:12" s="9" customFormat="1" ht="19.899999999999999" hidden="1" customHeight="1" x14ac:dyDescent="0.2">
      <c r="B103" s="113"/>
      <c r="D103" s="114" t="s">
        <v>463</v>
      </c>
      <c r="E103" s="115"/>
      <c r="F103" s="115"/>
      <c r="G103" s="115"/>
      <c r="H103" s="115"/>
      <c r="I103" s="115"/>
      <c r="J103" s="116">
        <f>J180</f>
        <v>0</v>
      </c>
      <c r="L103" s="113"/>
    </row>
    <row r="104" spans="2:12" s="8" customFormat="1" ht="24.95" hidden="1" customHeight="1" x14ac:dyDescent="0.2">
      <c r="B104" s="109"/>
      <c r="D104" s="110" t="s">
        <v>109</v>
      </c>
      <c r="E104" s="111"/>
      <c r="F104" s="111"/>
      <c r="G104" s="111"/>
      <c r="H104" s="111"/>
      <c r="I104" s="111"/>
      <c r="J104" s="112">
        <f>J182</f>
        <v>0</v>
      </c>
      <c r="L104" s="109"/>
    </row>
    <row r="105" spans="2:12" s="9" customFormat="1" ht="19.899999999999999" hidden="1" customHeight="1" x14ac:dyDescent="0.2">
      <c r="B105" s="113"/>
      <c r="D105" s="114" t="s">
        <v>110</v>
      </c>
      <c r="E105" s="115"/>
      <c r="F105" s="115"/>
      <c r="G105" s="115"/>
      <c r="H105" s="115"/>
      <c r="I105" s="115"/>
      <c r="J105" s="116">
        <f>J183</f>
        <v>0</v>
      </c>
      <c r="L105" s="113"/>
    </row>
    <row r="106" spans="2:12" s="9" customFormat="1" ht="19.899999999999999" hidden="1" customHeight="1" x14ac:dyDescent="0.2">
      <c r="B106" s="113"/>
      <c r="D106" s="114" t="s">
        <v>1159</v>
      </c>
      <c r="E106" s="115"/>
      <c r="F106" s="115"/>
      <c r="G106" s="115"/>
      <c r="H106" s="115"/>
      <c r="I106" s="115"/>
      <c r="J106" s="116">
        <f>J191</f>
        <v>0</v>
      </c>
      <c r="L106" s="113"/>
    </row>
    <row r="107" spans="2:12" s="9" customFormat="1" ht="19.899999999999999" hidden="1" customHeight="1" x14ac:dyDescent="0.2">
      <c r="B107" s="113"/>
      <c r="D107" s="114" t="s">
        <v>1160</v>
      </c>
      <c r="E107" s="115"/>
      <c r="F107" s="115"/>
      <c r="G107" s="115"/>
      <c r="H107" s="115"/>
      <c r="I107" s="115"/>
      <c r="J107" s="116">
        <f>J215</f>
        <v>0</v>
      </c>
      <c r="L107" s="113"/>
    </row>
    <row r="108" spans="2:12" s="9" customFormat="1" ht="19.899999999999999" hidden="1" customHeight="1" x14ac:dyDescent="0.2">
      <c r="B108" s="113"/>
      <c r="D108" s="114" t="s">
        <v>1161</v>
      </c>
      <c r="E108" s="115"/>
      <c r="F108" s="115"/>
      <c r="G108" s="115"/>
      <c r="H108" s="115"/>
      <c r="I108" s="115"/>
      <c r="J108" s="116">
        <f>J239</f>
        <v>0</v>
      </c>
      <c r="L108" s="113"/>
    </row>
    <row r="109" spans="2:12" s="9" customFormat="1" ht="19.899999999999999" hidden="1" customHeight="1" x14ac:dyDescent="0.2">
      <c r="B109" s="113"/>
      <c r="D109" s="114" t="s">
        <v>467</v>
      </c>
      <c r="E109" s="115"/>
      <c r="F109" s="115"/>
      <c r="G109" s="115"/>
      <c r="H109" s="115"/>
      <c r="I109" s="115"/>
      <c r="J109" s="116">
        <f>J265</f>
        <v>0</v>
      </c>
      <c r="L109" s="113"/>
    </row>
    <row r="110" spans="2:12" s="8" customFormat="1" ht="24.95" hidden="1" customHeight="1" x14ac:dyDescent="0.2">
      <c r="B110" s="109"/>
      <c r="D110" s="110" t="s">
        <v>1162</v>
      </c>
      <c r="E110" s="111"/>
      <c r="F110" s="111"/>
      <c r="G110" s="111"/>
      <c r="H110" s="111"/>
      <c r="I110" s="111"/>
      <c r="J110" s="112">
        <f>J274</f>
        <v>0</v>
      </c>
      <c r="L110" s="109"/>
    </row>
    <row r="111" spans="2:12" s="1" customFormat="1" ht="21.75" hidden="1" customHeight="1" x14ac:dyDescent="0.2">
      <c r="B111" s="31"/>
      <c r="L111" s="31"/>
    </row>
    <row r="112" spans="2:12" s="1" customFormat="1" ht="6.95" hidden="1" customHeight="1" x14ac:dyDescent="0.2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1"/>
    </row>
    <row r="113" spans="2:12" ht="11.25" hidden="1" x14ac:dyDescent="0.2"/>
    <row r="114" spans="2:12" ht="11.25" hidden="1" x14ac:dyDescent="0.2"/>
    <row r="115" spans="2:12" ht="11.25" hidden="1" x14ac:dyDescent="0.2"/>
    <row r="116" spans="2:12" s="1" customFormat="1" ht="6.95" customHeight="1" x14ac:dyDescent="0.2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31"/>
    </row>
    <row r="117" spans="2:12" s="1" customFormat="1" ht="24.95" customHeight="1" x14ac:dyDescent="0.2">
      <c r="B117" s="31"/>
      <c r="C117" s="20" t="s">
        <v>115</v>
      </c>
      <c r="L117" s="31"/>
    </row>
    <row r="118" spans="2:12" s="1" customFormat="1" ht="6.95" customHeight="1" x14ac:dyDescent="0.2">
      <c r="B118" s="31"/>
      <c r="L118" s="31"/>
    </row>
    <row r="119" spans="2:12" s="1" customFormat="1" ht="12" customHeight="1" x14ac:dyDescent="0.2">
      <c r="B119" s="31"/>
      <c r="C119" s="26" t="s">
        <v>15</v>
      </c>
      <c r="L119" s="31"/>
    </row>
    <row r="120" spans="2:12" s="1" customFormat="1" ht="26.25" customHeight="1" x14ac:dyDescent="0.2">
      <c r="B120" s="31"/>
      <c r="E120" s="236" t="str">
        <f>E7</f>
        <v>Martinský cintorín - sociálne zariadenie, Trnavská cesta 4933, Bratislava</v>
      </c>
      <c r="F120" s="237"/>
      <c r="G120" s="237"/>
      <c r="H120" s="237"/>
      <c r="L120" s="31"/>
    </row>
    <row r="121" spans="2:12" s="1" customFormat="1" ht="12" customHeight="1" x14ac:dyDescent="0.2">
      <c r="B121" s="31"/>
      <c r="C121" s="26" t="s">
        <v>98</v>
      </c>
      <c r="L121" s="31"/>
    </row>
    <row r="122" spans="2:12" s="1" customFormat="1" ht="16.5" customHeight="1" x14ac:dyDescent="0.2">
      <c r="B122" s="31"/>
      <c r="E122" s="194" t="str">
        <f>E9</f>
        <v>20220702_z - Časť Zdravotechnika</v>
      </c>
      <c r="F122" s="238"/>
      <c r="G122" s="238"/>
      <c r="H122" s="238"/>
      <c r="L122" s="31"/>
    </row>
    <row r="123" spans="2:12" s="1" customFormat="1" ht="6.95" customHeight="1" x14ac:dyDescent="0.2">
      <c r="B123" s="31"/>
      <c r="L123" s="31"/>
    </row>
    <row r="124" spans="2:12" s="1" customFormat="1" ht="12" customHeight="1" x14ac:dyDescent="0.2">
      <c r="B124" s="31"/>
      <c r="C124" s="26" t="s">
        <v>19</v>
      </c>
      <c r="F124" s="24" t="str">
        <f>F12</f>
        <v>Bratislava</v>
      </c>
      <c r="I124" s="26" t="s">
        <v>21</v>
      </c>
      <c r="J124" s="54">
        <f>IF(J12="","",J12)</f>
        <v>0</v>
      </c>
      <c r="L124" s="31"/>
    </row>
    <row r="125" spans="2:12" s="1" customFormat="1" ht="6.95" customHeight="1" x14ac:dyDescent="0.2">
      <c r="B125" s="31"/>
      <c r="L125" s="31"/>
    </row>
    <row r="126" spans="2:12" s="1" customFormat="1" ht="15.2" customHeight="1" x14ac:dyDescent="0.2">
      <c r="B126" s="31"/>
      <c r="C126" s="26" t="s">
        <v>22</v>
      </c>
      <c r="F126" s="24" t="str">
        <f>E15</f>
        <v>Marianum - pohreb. mesta Bratislavy, Bratislava</v>
      </c>
      <c r="I126" s="26" t="s">
        <v>28</v>
      </c>
      <c r="J126" s="29" t="str">
        <f>E21</f>
        <v>Ing. Norbert Jókay</v>
      </c>
      <c r="L126" s="31"/>
    </row>
    <row r="127" spans="2:12" s="1" customFormat="1" ht="15.2" customHeight="1" x14ac:dyDescent="0.2">
      <c r="B127" s="31"/>
      <c r="C127" s="26" t="s">
        <v>26</v>
      </c>
      <c r="F127" s="24" t="str">
        <f>IF(E18="","",E18)</f>
        <v>Vyplň údaj</v>
      </c>
      <c r="I127" s="26" t="s">
        <v>31</v>
      </c>
      <c r="J127" s="29" t="str">
        <f>E24</f>
        <v>Ing. Norbert Jókay</v>
      </c>
      <c r="L127" s="31"/>
    </row>
    <row r="128" spans="2:12" s="1" customFormat="1" ht="10.35" customHeight="1" x14ac:dyDescent="0.2">
      <c r="B128" s="31"/>
      <c r="L128" s="31"/>
    </row>
    <row r="129" spans="2:65" s="10" customFormat="1" ht="29.25" customHeight="1" x14ac:dyDescent="0.2">
      <c r="B129" s="117"/>
      <c r="C129" s="118" t="s">
        <v>116</v>
      </c>
      <c r="D129" s="119" t="s">
        <v>60</v>
      </c>
      <c r="E129" s="119" t="s">
        <v>56</v>
      </c>
      <c r="F129" s="119" t="s">
        <v>57</v>
      </c>
      <c r="G129" s="119" t="s">
        <v>117</v>
      </c>
      <c r="H129" s="119" t="s">
        <v>118</v>
      </c>
      <c r="I129" s="119" t="s">
        <v>119</v>
      </c>
      <c r="J129" s="120" t="s">
        <v>102</v>
      </c>
      <c r="K129" s="121" t="s">
        <v>120</v>
      </c>
      <c r="L129" s="117"/>
      <c r="M129" s="61" t="s">
        <v>1</v>
      </c>
      <c r="N129" s="62" t="s">
        <v>39</v>
      </c>
      <c r="O129" s="62" t="s">
        <v>121</v>
      </c>
      <c r="P129" s="62" t="s">
        <v>122</v>
      </c>
      <c r="Q129" s="62" t="s">
        <v>123</v>
      </c>
      <c r="R129" s="62" t="s">
        <v>124</v>
      </c>
      <c r="S129" s="62" t="s">
        <v>125</v>
      </c>
      <c r="T129" s="63" t="s">
        <v>126</v>
      </c>
    </row>
    <row r="130" spans="2:65" s="1" customFormat="1" ht="22.9" customHeight="1" x14ac:dyDescent="0.25">
      <c r="B130" s="31"/>
      <c r="C130" s="66" t="s">
        <v>103</v>
      </c>
      <c r="J130" s="122">
        <f>BK130</f>
        <v>0</v>
      </c>
      <c r="L130" s="31"/>
      <c r="M130" s="64"/>
      <c r="N130" s="55"/>
      <c r="O130" s="55"/>
      <c r="P130" s="123">
        <f>P131+P182+P274</f>
        <v>0</v>
      </c>
      <c r="Q130" s="55"/>
      <c r="R130" s="123">
        <f>R131+R182+R274</f>
        <v>19.275667139999999</v>
      </c>
      <c r="S130" s="55"/>
      <c r="T130" s="124">
        <f>T131+T182+T274</f>
        <v>13.875</v>
      </c>
      <c r="AT130" s="16" t="s">
        <v>74</v>
      </c>
      <c r="AU130" s="16" t="s">
        <v>104</v>
      </c>
      <c r="BK130" s="125">
        <f>BK131+BK182+BK274</f>
        <v>0</v>
      </c>
    </row>
    <row r="131" spans="2:65" s="11" customFormat="1" ht="25.9" customHeight="1" x14ac:dyDescent="0.2">
      <c r="B131" s="126"/>
      <c r="D131" s="127" t="s">
        <v>74</v>
      </c>
      <c r="E131" s="128" t="s">
        <v>127</v>
      </c>
      <c r="F131" s="128" t="s">
        <v>128</v>
      </c>
      <c r="I131" s="129"/>
      <c r="J131" s="130">
        <f>BK131</f>
        <v>0</v>
      </c>
      <c r="L131" s="126"/>
      <c r="M131" s="131"/>
      <c r="P131" s="132">
        <f>P132+P145+P147+P151+P168+P180</f>
        <v>0</v>
      </c>
      <c r="R131" s="132">
        <f>R132+R145+R147+R151+R168+R180</f>
        <v>18.84200714</v>
      </c>
      <c r="T131" s="133">
        <f>T132+T145+T147+T151+T168+T180</f>
        <v>13.875</v>
      </c>
      <c r="AR131" s="127" t="s">
        <v>83</v>
      </c>
      <c r="AT131" s="134" t="s">
        <v>74</v>
      </c>
      <c r="AU131" s="134" t="s">
        <v>75</v>
      </c>
      <c r="AY131" s="127" t="s">
        <v>129</v>
      </c>
      <c r="BK131" s="135">
        <f>BK132+BK145+BK147+BK151+BK168+BK180</f>
        <v>0</v>
      </c>
    </row>
    <row r="132" spans="2:65" s="11" customFormat="1" ht="22.9" customHeight="1" x14ac:dyDescent="0.2">
      <c r="B132" s="126"/>
      <c r="D132" s="127" t="s">
        <v>74</v>
      </c>
      <c r="E132" s="136" t="s">
        <v>83</v>
      </c>
      <c r="F132" s="136" t="s">
        <v>1163</v>
      </c>
      <c r="I132" s="129"/>
      <c r="J132" s="137">
        <f>BK132</f>
        <v>0</v>
      </c>
      <c r="L132" s="126"/>
      <c r="M132" s="131"/>
      <c r="P132" s="132">
        <f>SUM(P133:P144)</f>
        <v>0</v>
      </c>
      <c r="R132" s="132">
        <f>SUM(R133:R144)</f>
        <v>2</v>
      </c>
      <c r="T132" s="133">
        <f>SUM(T133:T144)</f>
        <v>0</v>
      </c>
      <c r="AR132" s="127" t="s">
        <v>83</v>
      </c>
      <c r="AT132" s="134" t="s">
        <v>74</v>
      </c>
      <c r="AU132" s="134" t="s">
        <v>83</v>
      </c>
      <c r="AY132" s="127" t="s">
        <v>129</v>
      </c>
      <c r="BK132" s="135">
        <f>SUM(BK133:BK144)</f>
        <v>0</v>
      </c>
    </row>
    <row r="133" spans="2:65" s="1" customFormat="1" ht="24.2" customHeight="1" x14ac:dyDescent="0.2">
      <c r="B133" s="138"/>
      <c r="C133" s="139" t="s">
        <v>83</v>
      </c>
      <c r="D133" s="139" t="s">
        <v>131</v>
      </c>
      <c r="E133" s="140" t="s">
        <v>477</v>
      </c>
      <c r="F133" s="141" t="s">
        <v>478</v>
      </c>
      <c r="G133" s="142" t="s">
        <v>158</v>
      </c>
      <c r="H133" s="143">
        <v>12</v>
      </c>
      <c r="I133" s="144"/>
      <c r="J133" s="145">
        <f t="shared" ref="J133:J144" si="0">ROUND(I133*H133,2)</f>
        <v>0</v>
      </c>
      <c r="K133" s="146"/>
      <c r="L133" s="31"/>
      <c r="M133" s="147" t="s">
        <v>1</v>
      </c>
      <c r="N133" s="148" t="s">
        <v>41</v>
      </c>
      <c r="P133" s="149">
        <f t="shared" ref="P133:P144" si="1">O133*H133</f>
        <v>0</v>
      </c>
      <c r="Q133" s="149">
        <v>0</v>
      </c>
      <c r="R133" s="149">
        <f t="shared" ref="R133:R144" si="2">Q133*H133</f>
        <v>0</v>
      </c>
      <c r="S133" s="149">
        <v>0</v>
      </c>
      <c r="T133" s="150">
        <f t="shared" ref="T133:T144" si="3">S133*H133</f>
        <v>0</v>
      </c>
      <c r="AR133" s="151" t="s">
        <v>135</v>
      </c>
      <c r="AT133" s="151" t="s">
        <v>131</v>
      </c>
      <c r="AU133" s="151" t="s">
        <v>136</v>
      </c>
      <c r="AY133" s="16" t="s">
        <v>129</v>
      </c>
      <c r="BE133" s="152">
        <f t="shared" ref="BE133:BE144" si="4">IF(N133="základná",J133,0)</f>
        <v>0</v>
      </c>
      <c r="BF133" s="152">
        <f t="shared" ref="BF133:BF144" si="5">IF(N133="znížená",J133,0)</f>
        <v>0</v>
      </c>
      <c r="BG133" s="152">
        <f t="shared" ref="BG133:BG144" si="6">IF(N133="zákl. prenesená",J133,0)</f>
        <v>0</v>
      </c>
      <c r="BH133" s="152">
        <f t="shared" ref="BH133:BH144" si="7">IF(N133="zníž. prenesená",J133,0)</f>
        <v>0</v>
      </c>
      <c r="BI133" s="152">
        <f t="shared" ref="BI133:BI144" si="8">IF(N133="nulová",J133,0)</f>
        <v>0</v>
      </c>
      <c r="BJ133" s="16" t="s">
        <v>136</v>
      </c>
      <c r="BK133" s="152">
        <f t="shared" ref="BK133:BK144" si="9">ROUND(I133*H133,2)</f>
        <v>0</v>
      </c>
      <c r="BL133" s="16" t="s">
        <v>135</v>
      </c>
      <c r="BM133" s="151" t="s">
        <v>1164</v>
      </c>
    </row>
    <row r="134" spans="2:65" s="1" customFormat="1" ht="24.2" customHeight="1" x14ac:dyDescent="0.2">
      <c r="B134" s="138"/>
      <c r="C134" s="139" t="s">
        <v>136</v>
      </c>
      <c r="D134" s="139" t="s">
        <v>131</v>
      </c>
      <c r="E134" s="140" t="s">
        <v>1165</v>
      </c>
      <c r="F134" s="141" t="s">
        <v>1166</v>
      </c>
      <c r="G134" s="142" t="s">
        <v>158</v>
      </c>
      <c r="H134" s="143">
        <v>6</v>
      </c>
      <c r="I134" s="144"/>
      <c r="J134" s="145">
        <f t="shared" si="0"/>
        <v>0</v>
      </c>
      <c r="K134" s="146"/>
      <c r="L134" s="31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135</v>
      </c>
      <c r="AT134" s="151" t="s">
        <v>131</v>
      </c>
      <c r="AU134" s="151" t="s">
        <v>136</v>
      </c>
      <c r="AY134" s="16" t="s">
        <v>129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6" t="s">
        <v>136</v>
      </c>
      <c r="BK134" s="152">
        <f t="shared" si="9"/>
        <v>0</v>
      </c>
      <c r="BL134" s="16" t="s">
        <v>135</v>
      </c>
      <c r="BM134" s="151" t="s">
        <v>1167</v>
      </c>
    </row>
    <row r="135" spans="2:65" s="1" customFormat="1" ht="24.2" customHeight="1" x14ac:dyDescent="0.2">
      <c r="B135" s="138"/>
      <c r="C135" s="139" t="s">
        <v>145</v>
      </c>
      <c r="D135" s="139" t="s">
        <v>131</v>
      </c>
      <c r="E135" s="140" t="s">
        <v>1168</v>
      </c>
      <c r="F135" s="141" t="s">
        <v>1169</v>
      </c>
      <c r="G135" s="142" t="s">
        <v>158</v>
      </c>
      <c r="H135" s="143">
        <v>6</v>
      </c>
      <c r="I135" s="144"/>
      <c r="J135" s="145">
        <f t="shared" si="0"/>
        <v>0</v>
      </c>
      <c r="K135" s="146"/>
      <c r="L135" s="31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135</v>
      </c>
      <c r="AT135" s="151" t="s">
        <v>131</v>
      </c>
      <c r="AU135" s="151" t="s">
        <v>136</v>
      </c>
      <c r="AY135" s="16" t="s">
        <v>129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6" t="s">
        <v>136</v>
      </c>
      <c r="BK135" s="152">
        <f t="shared" si="9"/>
        <v>0</v>
      </c>
      <c r="BL135" s="16" t="s">
        <v>135</v>
      </c>
      <c r="BM135" s="151" t="s">
        <v>1170</v>
      </c>
    </row>
    <row r="136" spans="2:65" s="1" customFormat="1" ht="24.2" customHeight="1" x14ac:dyDescent="0.2">
      <c r="B136" s="138"/>
      <c r="C136" s="139" t="s">
        <v>135</v>
      </c>
      <c r="D136" s="139" t="s">
        <v>131</v>
      </c>
      <c r="E136" s="140" t="s">
        <v>162</v>
      </c>
      <c r="F136" s="141" t="s">
        <v>163</v>
      </c>
      <c r="G136" s="142" t="s">
        <v>158</v>
      </c>
      <c r="H136" s="143">
        <v>12</v>
      </c>
      <c r="I136" s="144"/>
      <c r="J136" s="145">
        <f t="shared" si="0"/>
        <v>0</v>
      </c>
      <c r="K136" s="146"/>
      <c r="L136" s="31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135</v>
      </c>
      <c r="AT136" s="151" t="s">
        <v>131</v>
      </c>
      <c r="AU136" s="151" t="s">
        <v>136</v>
      </c>
      <c r="AY136" s="16" t="s">
        <v>129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6" t="s">
        <v>136</v>
      </c>
      <c r="BK136" s="152">
        <f t="shared" si="9"/>
        <v>0</v>
      </c>
      <c r="BL136" s="16" t="s">
        <v>135</v>
      </c>
      <c r="BM136" s="151" t="s">
        <v>1171</v>
      </c>
    </row>
    <row r="137" spans="2:65" s="1" customFormat="1" ht="33" customHeight="1" x14ac:dyDescent="0.2">
      <c r="B137" s="138"/>
      <c r="C137" s="139" t="s">
        <v>155</v>
      </c>
      <c r="D137" s="139" t="s">
        <v>131</v>
      </c>
      <c r="E137" s="140" t="s">
        <v>1172</v>
      </c>
      <c r="F137" s="141" t="s">
        <v>1173</v>
      </c>
      <c r="G137" s="142" t="s">
        <v>158</v>
      </c>
      <c r="H137" s="143">
        <v>6</v>
      </c>
      <c r="I137" s="144"/>
      <c r="J137" s="145">
        <f t="shared" si="0"/>
        <v>0</v>
      </c>
      <c r="K137" s="146"/>
      <c r="L137" s="31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135</v>
      </c>
      <c r="AT137" s="151" t="s">
        <v>131</v>
      </c>
      <c r="AU137" s="151" t="s">
        <v>136</v>
      </c>
      <c r="AY137" s="16" t="s">
        <v>129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6" t="s">
        <v>136</v>
      </c>
      <c r="BK137" s="152">
        <f t="shared" si="9"/>
        <v>0</v>
      </c>
      <c r="BL137" s="16" t="s">
        <v>135</v>
      </c>
      <c r="BM137" s="151" t="s">
        <v>1174</v>
      </c>
    </row>
    <row r="138" spans="2:65" s="1" customFormat="1" ht="37.9" customHeight="1" x14ac:dyDescent="0.2">
      <c r="B138" s="138"/>
      <c r="C138" s="139" t="s">
        <v>161</v>
      </c>
      <c r="D138" s="139" t="s">
        <v>131</v>
      </c>
      <c r="E138" s="140" t="s">
        <v>1175</v>
      </c>
      <c r="F138" s="141" t="s">
        <v>1176</v>
      </c>
      <c r="G138" s="142" t="s">
        <v>158</v>
      </c>
      <c r="H138" s="143">
        <v>12</v>
      </c>
      <c r="I138" s="144"/>
      <c r="J138" s="145">
        <f t="shared" si="0"/>
        <v>0</v>
      </c>
      <c r="K138" s="146"/>
      <c r="L138" s="31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135</v>
      </c>
      <c r="AT138" s="151" t="s">
        <v>131</v>
      </c>
      <c r="AU138" s="151" t="s">
        <v>136</v>
      </c>
      <c r="AY138" s="16" t="s">
        <v>129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6" t="s">
        <v>136</v>
      </c>
      <c r="BK138" s="152">
        <f t="shared" si="9"/>
        <v>0</v>
      </c>
      <c r="BL138" s="16" t="s">
        <v>135</v>
      </c>
      <c r="BM138" s="151" t="s">
        <v>1177</v>
      </c>
    </row>
    <row r="139" spans="2:65" s="1" customFormat="1" ht="24.2" customHeight="1" x14ac:dyDescent="0.2">
      <c r="B139" s="138"/>
      <c r="C139" s="139" t="s">
        <v>168</v>
      </c>
      <c r="D139" s="139" t="s">
        <v>131</v>
      </c>
      <c r="E139" s="140" t="s">
        <v>1178</v>
      </c>
      <c r="F139" s="141" t="s">
        <v>1179</v>
      </c>
      <c r="G139" s="142" t="s">
        <v>158</v>
      </c>
      <c r="H139" s="143">
        <v>6</v>
      </c>
      <c r="I139" s="144"/>
      <c r="J139" s="145">
        <f t="shared" si="0"/>
        <v>0</v>
      </c>
      <c r="K139" s="146"/>
      <c r="L139" s="31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135</v>
      </c>
      <c r="AT139" s="151" t="s">
        <v>131</v>
      </c>
      <c r="AU139" s="151" t="s">
        <v>136</v>
      </c>
      <c r="AY139" s="16" t="s">
        <v>129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6" t="s">
        <v>136</v>
      </c>
      <c r="BK139" s="152">
        <f t="shared" si="9"/>
        <v>0</v>
      </c>
      <c r="BL139" s="16" t="s">
        <v>135</v>
      </c>
      <c r="BM139" s="151" t="s">
        <v>1180</v>
      </c>
    </row>
    <row r="140" spans="2:65" s="1" customFormat="1" ht="16.5" customHeight="1" x14ac:dyDescent="0.2">
      <c r="B140" s="138"/>
      <c r="C140" s="139" t="s">
        <v>172</v>
      </c>
      <c r="D140" s="139" t="s">
        <v>131</v>
      </c>
      <c r="E140" s="140" t="s">
        <v>177</v>
      </c>
      <c r="F140" s="141" t="s">
        <v>178</v>
      </c>
      <c r="G140" s="142" t="s">
        <v>158</v>
      </c>
      <c r="H140" s="143">
        <v>6</v>
      </c>
      <c r="I140" s="144"/>
      <c r="J140" s="145">
        <f t="shared" si="0"/>
        <v>0</v>
      </c>
      <c r="K140" s="146"/>
      <c r="L140" s="31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135</v>
      </c>
      <c r="AT140" s="151" t="s">
        <v>131</v>
      </c>
      <c r="AU140" s="151" t="s">
        <v>136</v>
      </c>
      <c r="AY140" s="16" t="s">
        <v>129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6" t="s">
        <v>136</v>
      </c>
      <c r="BK140" s="152">
        <f t="shared" si="9"/>
        <v>0</v>
      </c>
      <c r="BL140" s="16" t="s">
        <v>135</v>
      </c>
      <c r="BM140" s="151" t="s">
        <v>1181</v>
      </c>
    </row>
    <row r="141" spans="2:65" s="1" customFormat="1" ht="24.2" customHeight="1" x14ac:dyDescent="0.2">
      <c r="B141" s="138"/>
      <c r="C141" s="139" t="s">
        <v>176</v>
      </c>
      <c r="D141" s="139" t="s">
        <v>131</v>
      </c>
      <c r="E141" s="140" t="s">
        <v>1182</v>
      </c>
      <c r="F141" s="141" t="s">
        <v>1183</v>
      </c>
      <c r="G141" s="142" t="s">
        <v>277</v>
      </c>
      <c r="H141" s="143">
        <v>2</v>
      </c>
      <c r="I141" s="144"/>
      <c r="J141" s="145">
        <f t="shared" si="0"/>
        <v>0</v>
      </c>
      <c r="K141" s="146"/>
      <c r="L141" s="31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135</v>
      </c>
      <c r="AT141" s="151" t="s">
        <v>131</v>
      </c>
      <c r="AU141" s="151" t="s">
        <v>136</v>
      </c>
      <c r="AY141" s="16" t="s">
        <v>129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6" t="s">
        <v>136</v>
      </c>
      <c r="BK141" s="152">
        <f t="shared" si="9"/>
        <v>0</v>
      </c>
      <c r="BL141" s="16" t="s">
        <v>135</v>
      </c>
      <c r="BM141" s="151" t="s">
        <v>1184</v>
      </c>
    </row>
    <row r="142" spans="2:65" s="1" customFormat="1" ht="24.2" customHeight="1" x14ac:dyDescent="0.2">
      <c r="B142" s="138"/>
      <c r="C142" s="139" t="s">
        <v>180</v>
      </c>
      <c r="D142" s="139" t="s">
        <v>131</v>
      </c>
      <c r="E142" s="140" t="s">
        <v>1185</v>
      </c>
      <c r="F142" s="141" t="s">
        <v>1186</v>
      </c>
      <c r="G142" s="142" t="s">
        <v>158</v>
      </c>
      <c r="H142" s="143">
        <v>4</v>
      </c>
      <c r="I142" s="144"/>
      <c r="J142" s="145">
        <f t="shared" si="0"/>
        <v>0</v>
      </c>
      <c r="K142" s="146"/>
      <c r="L142" s="31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135</v>
      </c>
      <c r="AT142" s="151" t="s">
        <v>131</v>
      </c>
      <c r="AU142" s="151" t="s">
        <v>136</v>
      </c>
      <c r="AY142" s="16" t="s">
        <v>129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6" t="s">
        <v>136</v>
      </c>
      <c r="BK142" s="152">
        <f t="shared" si="9"/>
        <v>0</v>
      </c>
      <c r="BL142" s="16" t="s">
        <v>135</v>
      </c>
      <c r="BM142" s="151" t="s">
        <v>1187</v>
      </c>
    </row>
    <row r="143" spans="2:65" s="1" customFormat="1" ht="24.2" customHeight="1" x14ac:dyDescent="0.2">
      <c r="B143" s="138"/>
      <c r="C143" s="139" t="s">
        <v>184</v>
      </c>
      <c r="D143" s="139" t="s">
        <v>131</v>
      </c>
      <c r="E143" s="140" t="s">
        <v>1188</v>
      </c>
      <c r="F143" s="141" t="s">
        <v>1189</v>
      </c>
      <c r="G143" s="142" t="s">
        <v>158</v>
      </c>
      <c r="H143" s="143">
        <v>4</v>
      </c>
      <c r="I143" s="144"/>
      <c r="J143" s="145">
        <f t="shared" si="0"/>
        <v>0</v>
      </c>
      <c r="K143" s="146"/>
      <c r="L143" s="31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135</v>
      </c>
      <c r="AT143" s="151" t="s">
        <v>131</v>
      </c>
      <c r="AU143" s="151" t="s">
        <v>136</v>
      </c>
      <c r="AY143" s="16" t="s">
        <v>129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6" t="s">
        <v>136</v>
      </c>
      <c r="BK143" s="152">
        <f t="shared" si="9"/>
        <v>0</v>
      </c>
      <c r="BL143" s="16" t="s">
        <v>135</v>
      </c>
      <c r="BM143" s="151" t="s">
        <v>1190</v>
      </c>
    </row>
    <row r="144" spans="2:65" s="1" customFormat="1" ht="16.5" customHeight="1" x14ac:dyDescent="0.2">
      <c r="B144" s="138"/>
      <c r="C144" s="177" t="s">
        <v>189</v>
      </c>
      <c r="D144" s="177" t="s">
        <v>500</v>
      </c>
      <c r="E144" s="178" t="s">
        <v>1191</v>
      </c>
      <c r="F144" s="179" t="s">
        <v>1192</v>
      </c>
      <c r="G144" s="180" t="s">
        <v>277</v>
      </c>
      <c r="H144" s="181">
        <v>2</v>
      </c>
      <c r="I144" s="182"/>
      <c r="J144" s="183">
        <f t="shared" si="0"/>
        <v>0</v>
      </c>
      <c r="K144" s="184"/>
      <c r="L144" s="185"/>
      <c r="M144" s="186" t="s">
        <v>1</v>
      </c>
      <c r="N144" s="187" t="s">
        <v>41</v>
      </c>
      <c r="P144" s="149">
        <f t="shared" si="1"/>
        <v>0</v>
      </c>
      <c r="Q144" s="149">
        <v>1</v>
      </c>
      <c r="R144" s="149">
        <f t="shared" si="2"/>
        <v>2</v>
      </c>
      <c r="S144" s="149">
        <v>0</v>
      </c>
      <c r="T144" s="150">
        <f t="shared" si="3"/>
        <v>0</v>
      </c>
      <c r="AR144" s="151" t="s">
        <v>172</v>
      </c>
      <c r="AT144" s="151" t="s">
        <v>500</v>
      </c>
      <c r="AU144" s="151" t="s">
        <v>136</v>
      </c>
      <c r="AY144" s="16" t="s">
        <v>129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6" t="s">
        <v>136</v>
      </c>
      <c r="BK144" s="152">
        <f t="shared" si="9"/>
        <v>0</v>
      </c>
      <c r="BL144" s="16" t="s">
        <v>135</v>
      </c>
      <c r="BM144" s="151" t="s">
        <v>1193</v>
      </c>
    </row>
    <row r="145" spans="2:65" s="11" customFormat="1" ht="22.9" customHeight="1" x14ac:dyDescent="0.2">
      <c r="B145" s="126"/>
      <c r="D145" s="127" t="s">
        <v>74</v>
      </c>
      <c r="E145" s="136" t="s">
        <v>135</v>
      </c>
      <c r="F145" s="136" t="s">
        <v>1194</v>
      </c>
      <c r="I145" s="129"/>
      <c r="J145" s="137">
        <f>BK145</f>
        <v>0</v>
      </c>
      <c r="L145" s="126"/>
      <c r="M145" s="131"/>
      <c r="P145" s="132">
        <f>P146</f>
        <v>0</v>
      </c>
      <c r="R145" s="132">
        <f>R146</f>
        <v>7.5630800000000002</v>
      </c>
      <c r="T145" s="133">
        <f>T146</f>
        <v>0</v>
      </c>
      <c r="AR145" s="127" t="s">
        <v>83</v>
      </c>
      <c r="AT145" s="134" t="s">
        <v>74</v>
      </c>
      <c r="AU145" s="134" t="s">
        <v>83</v>
      </c>
      <c r="AY145" s="127" t="s">
        <v>129</v>
      </c>
      <c r="BK145" s="135">
        <f>BK146</f>
        <v>0</v>
      </c>
    </row>
    <row r="146" spans="2:65" s="1" customFormat="1" ht="37.9" customHeight="1" x14ac:dyDescent="0.2">
      <c r="B146" s="138"/>
      <c r="C146" s="139" t="s">
        <v>195</v>
      </c>
      <c r="D146" s="139" t="s">
        <v>131</v>
      </c>
      <c r="E146" s="140" t="s">
        <v>1195</v>
      </c>
      <c r="F146" s="141" t="s">
        <v>1196</v>
      </c>
      <c r="G146" s="142" t="s">
        <v>158</v>
      </c>
      <c r="H146" s="143">
        <v>4</v>
      </c>
      <c r="I146" s="144"/>
      <c r="J146" s="145">
        <f>ROUND(I146*H146,2)</f>
        <v>0</v>
      </c>
      <c r="K146" s="146"/>
      <c r="L146" s="31"/>
      <c r="M146" s="147" t="s">
        <v>1</v>
      </c>
      <c r="N146" s="148" t="s">
        <v>41</v>
      </c>
      <c r="P146" s="149">
        <f>O146*H146</f>
        <v>0</v>
      </c>
      <c r="Q146" s="149">
        <v>1.8907700000000001</v>
      </c>
      <c r="R146" s="149">
        <f>Q146*H146</f>
        <v>7.5630800000000002</v>
      </c>
      <c r="S146" s="149">
        <v>0</v>
      </c>
      <c r="T146" s="150">
        <f>S146*H146</f>
        <v>0</v>
      </c>
      <c r="AR146" s="151" t="s">
        <v>135</v>
      </c>
      <c r="AT146" s="151" t="s">
        <v>131</v>
      </c>
      <c r="AU146" s="151" t="s">
        <v>136</v>
      </c>
      <c r="AY146" s="16" t="s">
        <v>129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6" t="s">
        <v>136</v>
      </c>
      <c r="BK146" s="152">
        <f>ROUND(I146*H146,2)</f>
        <v>0</v>
      </c>
      <c r="BL146" s="16" t="s">
        <v>135</v>
      </c>
      <c r="BM146" s="151" t="s">
        <v>1197</v>
      </c>
    </row>
    <row r="147" spans="2:65" s="11" customFormat="1" ht="22.9" customHeight="1" x14ac:dyDescent="0.2">
      <c r="B147" s="126"/>
      <c r="D147" s="127" t="s">
        <v>74</v>
      </c>
      <c r="E147" s="136" t="s">
        <v>161</v>
      </c>
      <c r="F147" s="136" t="s">
        <v>188</v>
      </c>
      <c r="I147" s="129"/>
      <c r="J147" s="137">
        <f>BK147</f>
        <v>0</v>
      </c>
      <c r="L147" s="126"/>
      <c r="M147" s="131"/>
      <c r="P147" s="132">
        <f>SUM(P148:P150)</f>
        <v>0</v>
      </c>
      <c r="R147" s="132">
        <f>SUM(R148:R150)</f>
        <v>9.2460000000000004</v>
      </c>
      <c r="T147" s="133">
        <f>SUM(T148:T150)</f>
        <v>0</v>
      </c>
      <c r="AR147" s="127" t="s">
        <v>83</v>
      </c>
      <c r="AT147" s="134" t="s">
        <v>74</v>
      </c>
      <c r="AU147" s="134" t="s">
        <v>83</v>
      </c>
      <c r="AY147" s="127" t="s">
        <v>129</v>
      </c>
      <c r="BK147" s="135">
        <f>SUM(BK148:BK150)</f>
        <v>0</v>
      </c>
    </row>
    <row r="148" spans="2:65" s="1" customFormat="1" ht="44.25" customHeight="1" x14ac:dyDescent="0.2">
      <c r="B148" s="138"/>
      <c r="C148" s="139" t="s">
        <v>200</v>
      </c>
      <c r="D148" s="139" t="s">
        <v>131</v>
      </c>
      <c r="E148" s="140" t="s">
        <v>1198</v>
      </c>
      <c r="F148" s="141" t="s">
        <v>1199</v>
      </c>
      <c r="G148" s="142" t="s">
        <v>134</v>
      </c>
      <c r="H148" s="143">
        <v>10</v>
      </c>
      <c r="I148" s="144"/>
      <c r="J148" s="145">
        <f>ROUND(I148*H148,2)</f>
        <v>0</v>
      </c>
      <c r="K148" s="146"/>
      <c r="L148" s="31"/>
      <c r="M148" s="147" t="s">
        <v>1</v>
      </c>
      <c r="N148" s="148" t="s">
        <v>41</v>
      </c>
      <c r="P148" s="149">
        <f>O148*H148</f>
        <v>0</v>
      </c>
      <c r="Q148" s="149">
        <v>1.098E-2</v>
      </c>
      <c r="R148" s="149">
        <f>Q148*H148</f>
        <v>0.10980000000000001</v>
      </c>
      <c r="S148" s="149">
        <v>0</v>
      </c>
      <c r="T148" s="150">
        <f>S148*H148</f>
        <v>0</v>
      </c>
      <c r="AR148" s="151" t="s">
        <v>135</v>
      </c>
      <c r="AT148" s="151" t="s">
        <v>131</v>
      </c>
      <c r="AU148" s="151" t="s">
        <v>136</v>
      </c>
      <c r="AY148" s="16" t="s">
        <v>129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136</v>
      </c>
      <c r="BK148" s="152">
        <f>ROUND(I148*H148,2)</f>
        <v>0</v>
      </c>
      <c r="BL148" s="16" t="s">
        <v>135</v>
      </c>
      <c r="BM148" s="151" t="s">
        <v>1200</v>
      </c>
    </row>
    <row r="149" spans="2:65" s="1" customFormat="1" ht="24.2" customHeight="1" x14ac:dyDescent="0.2">
      <c r="B149" s="138"/>
      <c r="C149" s="139" t="s">
        <v>206</v>
      </c>
      <c r="D149" s="139" t="s">
        <v>131</v>
      </c>
      <c r="E149" s="140" t="s">
        <v>1201</v>
      </c>
      <c r="F149" s="141" t="s">
        <v>1202</v>
      </c>
      <c r="G149" s="142" t="s">
        <v>134</v>
      </c>
      <c r="H149" s="143">
        <v>10</v>
      </c>
      <c r="I149" s="144"/>
      <c r="J149" s="145">
        <f>ROUND(I149*H149,2)</f>
        <v>0</v>
      </c>
      <c r="K149" s="146"/>
      <c r="L149" s="31"/>
      <c r="M149" s="147" t="s">
        <v>1</v>
      </c>
      <c r="N149" s="148" t="s">
        <v>41</v>
      </c>
      <c r="P149" s="149">
        <f>O149*H149</f>
        <v>0</v>
      </c>
      <c r="Q149" s="149">
        <v>7.5520000000000004E-2</v>
      </c>
      <c r="R149" s="149">
        <f>Q149*H149</f>
        <v>0.75520000000000009</v>
      </c>
      <c r="S149" s="149">
        <v>0</v>
      </c>
      <c r="T149" s="150">
        <f>S149*H149</f>
        <v>0</v>
      </c>
      <c r="AR149" s="151" t="s">
        <v>135</v>
      </c>
      <c r="AT149" s="151" t="s">
        <v>131</v>
      </c>
      <c r="AU149" s="151" t="s">
        <v>136</v>
      </c>
      <c r="AY149" s="16" t="s">
        <v>129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6" t="s">
        <v>136</v>
      </c>
      <c r="BK149" s="152">
        <f>ROUND(I149*H149,2)</f>
        <v>0</v>
      </c>
      <c r="BL149" s="16" t="s">
        <v>135</v>
      </c>
      <c r="BM149" s="151" t="s">
        <v>1203</v>
      </c>
    </row>
    <row r="150" spans="2:65" s="1" customFormat="1" ht="33" customHeight="1" x14ac:dyDescent="0.2">
      <c r="B150" s="138"/>
      <c r="C150" s="139" t="s">
        <v>211</v>
      </c>
      <c r="D150" s="139" t="s">
        <v>131</v>
      </c>
      <c r="E150" s="140" t="s">
        <v>1204</v>
      </c>
      <c r="F150" s="141" t="s">
        <v>1205</v>
      </c>
      <c r="G150" s="142" t="s">
        <v>158</v>
      </c>
      <c r="H150" s="143">
        <v>4</v>
      </c>
      <c r="I150" s="144"/>
      <c r="J150" s="145">
        <f>ROUND(I150*H150,2)</f>
        <v>0</v>
      </c>
      <c r="K150" s="146"/>
      <c r="L150" s="31"/>
      <c r="M150" s="147" t="s">
        <v>1</v>
      </c>
      <c r="N150" s="148" t="s">
        <v>41</v>
      </c>
      <c r="P150" s="149">
        <f>O150*H150</f>
        <v>0</v>
      </c>
      <c r="Q150" s="149">
        <v>2.0952500000000001</v>
      </c>
      <c r="R150" s="149">
        <f>Q150*H150</f>
        <v>8.3810000000000002</v>
      </c>
      <c r="S150" s="149">
        <v>0</v>
      </c>
      <c r="T150" s="150">
        <f>S150*H150</f>
        <v>0</v>
      </c>
      <c r="AR150" s="151" t="s">
        <v>135</v>
      </c>
      <c r="AT150" s="151" t="s">
        <v>131</v>
      </c>
      <c r="AU150" s="151" t="s">
        <v>136</v>
      </c>
      <c r="AY150" s="16" t="s">
        <v>129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6" t="s">
        <v>136</v>
      </c>
      <c r="BK150" s="152">
        <f>ROUND(I150*H150,2)</f>
        <v>0</v>
      </c>
      <c r="BL150" s="16" t="s">
        <v>135</v>
      </c>
      <c r="BM150" s="151" t="s">
        <v>1206</v>
      </c>
    </row>
    <row r="151" spans="2:65" s="11" customFormat="1" ht="22.9" customHeight="1" x14ac:dyDescent="0.2">
      <c r="B151" s="126"/>
      <c r="D151" s="127" t="s">
        <v>74</v>
      </c>
      <c r="E151" s="136" t="s">
        <v>172</v>
      </c>
      <c r="F151" s="136" t="s">
        <v>1207</v>
      </c>
      <c r="I151" s="129"/>
      <c r="J151" s="137">
        <f>BK151</f>
        <v>0</v>
      </c>
      <c r="L151" s="126"/>
      <c r="M151" s="131"/>
      <c r="P151" s="132">
        <f>SUM(P152:P167)</f>
        <v>0</v>
      </c>
      <c r="R151" s="132">
        <f>SUM(R152:R167)</f>
        <v>3.2827140000000005E-2</v>
      </c>
      <c r="T151" s="133">
        <f>SUM(T152:T167)</f>
        <v>0</v>
      </c>
      <c r="AR151" s="127" t="s">
        <v>83</v>
      </c>
      <c r="AT151" s="134" t="s">
        <v>74</v>
      </c>
      <c r="AU151" s="134" t="s">
        <v>83</v>
      </c>
      <c r="AY151" s="127" t="s">
        <v>129</v>
      </c>
      <c r="BK151" s="135">
        <f>SUM(BK152:BK167)</f>
        <v>0</v>
      </c>
    </row>
    <row r="152" spans="2:65" s="1" customFormat="1" ht="16.5" customHeight="1" x14ac:dyDescent="0.2">
      <c r="B152" s="138"/>
      <c r="C152" s="139" t="s">
        <v>215</v>
      </c>
      <c r="D152" s="139" t="s">
        <v>131</v>
      </c>
      <c r="E152" s="140" t="s">
        <v>1208</v>
      </c>
      <c r="F152" s="141" t="s">
        <v>1209</v>
      </c>
      <c r="G152" s="142" t="s">
        <v>236</v>
      </c>
      <c r="H152" s="143">
        <v>2</v>
      </c>
      <c r="I152" s="144"/>
      <c r="J152" s="145">
        <f t="shared" ref="J152:J167" si="10">ROUND(I152*H152,2)</f>
        <v>0</v>
      </c>
      <c r="K152" s="146"/>
      <c r="L152" s="31"/>
      <c r="M152" s="147" t="s">
        <v>1</v>
      </c>
      <c r="N152" s="148" t="s">
        <v>41</v>
      </c>
      <c r="P152" s="149">
        <f t="shared" ref="P152:P167" si="11">O152*H152</f>
        <v>0</v>
      </c>
      <c r="Q152" s="149">
        <v>0</v>
      </c>
      <c r="R152" s="149">
        <f t="shared" ref="R152:R167" si="12">Q152*H152</f>
        <v>0</v>
      </c>
      <c r="S152" s="149">
        <v>0</v>
      </c>
      <c r="T152" s="150">
        <f t="shared" ref="T152:T167" si="13">S152*H152</f>
        <v>0</v>
      </c>
      <c r="AR152" s="151" t="s">
        <v>135</v>
      </c>
      <c r="AT152" s="151" t="s">
        <v>131</v>
      </c>
      <c r="AU152" s="151" t="s">
        <v>136</v>
      </c>
      <c r="AY152" s="16" t="s">
        <v>129</v>
      </c>
      <c r="BE152" s="152">
        <f t="shared" ref="BE152:BE167" si="14">IF(N152="základná",J152,0)</f>
        <v>0</v>
      </c>
      <c r="BF152" s="152">
        <f t="shared" ref="BF152:BF167" si="15">IF(N152="znížená",J152,0)</f>
        <v>0</v>
      </c>
      <c r="BG152" s="152">
        <f t="shared" ref="BG152:BG167" si="16">IF(N152="zákl. prenesená",J152,0)</f>
        <v>0</v>
      </c>
      <c r="BH152" s="152">
        <f t="shared" ref="BH152:BH167" si="17">IF(N152="zníž. prenesená",J152,0)</f>
        <v>0</v>
      </c>
      <c r="BI152" s="152">
        <f t="shared" ref="BI152:BI167" si="18">IF(N152="nulová",J152,0)</f>
        <v>0</v>
      </c>
      <c r="BJ152" s="16" t="s">
        <v>136</v>
      </c>
      <c r="BK152" s="152">
        <f t="shared" ref="BK152:BK167" si="19">ROUND(I152*H152,2)</f>
        <v>0</v>
      </c>
      <c r="BL152" s="16" t="s">
        <v>135</v>
      </c>
      <c r="BM152" s="151" t="s">
        <v>1210</v>
      </c>
    </row>
    <row r="153" spans="2:65" s="1" customFormat="1" ht="24.2" customHeight="1" x14ac:dyDescent="0.2">
      <c r="B153" s="138"/>
      <c r="C153" s="177" t="s">
        <v>220</v>
      </c>
      <c r="D153" s="177" t="s">
        <v>500</v>
      </c>
      <c r="E153" s="178" t="s">
        <v>1211</v>
      </c>
      <c r="F153" s="179" t="s">
        <v>1212</v>
      </c>
      <c r="G153" s="180" t="s">
        <v>142</v>
      </c>
      <c r="H153" s="181">
        <v>7</v>
      </c>
      <c r="I153" s="182"/>
      <c r="J153" s="183">
        <f t="shared" si="10"/>
        <v>0</v>
      </c>
      <c r="K153" s="184"/>
      <c r="L153" s="185"/>
      <c r="M153" s="186" t="s">
        <v>1</v>
      </c>
      <c r="N153" s="187" t="s">
        <v>41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172</v>
      </c>
      <c r="AT153" s="151" t="s">
        <v>500</v>
      </c>
      <c r="AU153" s="151" t="s">
        <v>136</v>
      </c>
      <c r="AY153" s="16" t="s">
        <v>129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6" t="s">
        <v>136</v>
      </c>
      <c r="BK153" s="152">
        <f t="shared" si="19"/>
        <v>0</v>
      </c>
      <c r="BL153" s="16" t="s">
        <v>135</v>
      </c>
      <c r="BM153" s="151" t="s">
        <v>1213</v>
      </c>
    </row>
    <row r="154" spans="2:65" s="1" customFormat="1" ht="33" customHeight="1" x14ac:dyDescent="0.2">
      <c r="B154" s="138"/>
      <c r="C154" s="139" t="s">
        <v>224</v>
      </c>
      <c r="D154" s="139" t="s">
        <v>131</v>
      </c>
      <c r="E154" s="140" t="s">
        <v>1214</v>
      </c>
      <c r="F154" s="141" t="s">
        <v>1215</v>
      </c>
      <c r="G154" s="142" t="s">
        <v>142</v>
      </c>
      <c r="H154" s="143">
        <v>7</v>
      </c>
      <c r="I154" s="144"/>
      <c r="J154" s="145">
        <f t="shared" si="10"/>
        <v>0</v>
      </c>
      <c r="K154" s="146"/>
      <c r="L154" s="31"/>
      <c r="M154" s="147" t="s">
        <v>1</v>
      </c>
      <c r="N154" s="148" t="s">
        <v>41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135</v>
      </c>
      <c r="AT154" s="151" t="s">
        <v>131</v>
      </c>
      <c r="AU154" s="151" t="s">
        <v>136</v>
      </c>
      <c r="AY154" s="16" t="s">
        <v>129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6" t="s">
        <v>136</v>
      </c>
      <c r="BK154" s="152">
        <f t="shared" si="19"/>
        <v>0</v>
      </c>
      <c r="BL154" s="16" t="s">
        <v>135</v>
      </c>
      <c r="BM154" s="151" t="s">
        <v>1216</v>
      </c>
    </row>
    <row r="155" spans="2:65" s="1" customFormat="1" ht="24.2" customHeight="1" x14ac:dyDescent="0.2">
      <c r="B155" s="138"/>
      <c r="C155" s="177" t="s">
        <v>7</v>
      </c>
      <c r="D155" s="177" t="s">
        <v>500</v>
      </c>
      <c r="E155" s="178" t="s">
        <v>1217</v>
      </c>
      <c r="F155" s="179" t="s">
        <v>1218</v>
      </c>
      <c r="G155" s="180" t="s">
        <v>142</v>
      </c>
      <c r="H155" s="181">
        <v>7</v>
      </c>
      <c r="I155" s="182"/>
      <c r="J155" s="183">
        <f t="shared" si="10"/>
        <v>0</v>
      </c>
      <c r="K155" s="184"/>
      <c r="L155" s="185"/>
      <c r="M155" s="186" t="s">
        <v>1</v>
      </c>
      <c r="N155" s="187" t="s">
        <v>41</v>
      </c>
      <c r="P155" s="149">
        <f t="shared" si="11"/>
        <v>0</v>
      </c>
      <c r="Q155" s="149">
        <v>2.7999999999999998E-4</v>
      </c>
      <c r="R155" s="149">
        <f t="shared" si="12"/>
        <v>1.9599999999999999E-3</v>
      </c>
      <c r="S155" s="149">
        <v>0</v>
      </c>
      <c r="T155" s="150">
        <f t="shared" si="13"/>
        <v>0</v>
      </c>
      <c r="AR155" s="151" t="s">
        <v>172</v>
      </c>
      <c r="AT155" s="151" t="s">
        <v>500</v>
      </c>
      <c r="AU155" s="151" t="s">
        <v>136</v>
      </c>
      <c r="AY155" s="16" t="s">
        <v>129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6" t="s">
        <v>136</v>
      </c>
      <c r="BK155" s="152">
        <f t="shared" si="19"/>
        <v>0</v>
      </c>
      <c r="BL155" s="16" t="s">
        <v>135</v>
      </c>
      <c r="BM155" s="151" t="s">
        <v>1219</v>
      </c>
    </row>
    <row r="156" spans="2:65" s="1" customFormat="1" ht="24.2" customHeight="1" x14ac:dyDescent="0.2">
      <c r="B156" s="138"/>
      <c r="C156" s="177" t="s">
        <v>233</v>
      </c>
      <c r="D156" s="177" t="s">
        <v>500</v>
      </c>
      <c r="E156" s="178" t="s">
        <v>1220</v>
      </c>
      <c r="F156" s="179" t="s">
        <v>1221</v>
      </c>
      <c r="G156" s="180" t="s">
        <v>236</v>
      </c>
      <c r="H156" s="181">
        <v>0.46899999999999997</v>
      </c>
      <c r="I156" s="182"/>
      <c r="J156" s="183">
        <f t="shared" si="10"/>
        <v>0</v>
      </c>
      <c r="K156" s="184"/>
      <c r="L156" s="185"/>
      <c r="M156" s="186" t="s">
        <v>1</v>
      </c>
      <c r="N156" s="187" t="s">
        <v>41</v>
      </c>
      <c r="P156" s="149">
        <f t="shared" si="11"/>
        <v>0</v>
      </c>
      <c r="Q156" s="149">
        <v>6.0000000000000002E-5</v>
      </c>
      <c r="R156" s="149">
        <f t="shared" si="12"/>
        <v>2.8139999999999998E-5</v>
      </c>
      <c r="S156" s="149">
        <v>0</v>
      </c>
      <c r="T156" s="150">
        <f t="shared" si="13"/>
        <v>0</v>
      </c>
      <c r="AR156" s="151" t="s">
        <v>172</v>
      </c>
      <c r="AT156" s="151" t="s">
        <v>500</v>
      </c>
      <c r="AU156" s="151" t="s">
        <v>136</v>
      </c>
      <c r="AY156" s="16" t="s">
        <v>129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6" t="s">
        <v>136</v>
      </c>
      <c r="BK156" s="152">
        <f t="shared" si="19"/>
        <v>0</v>
      </c>
      <c r="BL156" s="16" t="s">
        <v>135</v>
      </c>
      <c r="BM156" s="151" t="s">
        <v>1222</v>
      </c>
    </row>
    <row r="157" spans="2:65" s="1" customFormat="1" ht="24.2" customHeight="1" x14ac:dyDescent="0.2">
      <c r="B157" s="138"/>
      <c r="C157" s="139" t="s">
        <v>238</v>
      </c>
      <c r="D157" s="139" t="s">
        <v>131</v>
      </c>
      <c r="E157" s="140" t="s">
        <v>1223</v>
      </c>
      <c r="F157" s="141" t="s">
        <v>1224</v>
      </c>
      <c r="G157" s="142" t="s">
        <v>142</v>
      </c>
      <c r="H157" s="143">
        <v>9</v>
      </c>
      <c r="I157" s="144"/>
      <c r="J157" s="145">
        <f t="shared" si="10"/>
        <v>0</v>
      </c>
      <c r="K157" s="146"/>
      <c r="L157" s="31"/>
      <c r="M157" s="147" t="s">
        <v>1</v>
      </c>
      <c r="N157" s="148" t="s">
        <v>41</v>
      </c>
      <c r="P157" s="149">
        <f t="shared" si="11"/>
        <v>0</v>
      </c>
      <c r="Q157" s="149">
        <v>1.0000000000000001E-5</v>
      </c>
      <c r="R157" s="149">
        <f t="shared" si="12"/>
        <v>9.0000000000000006E-5</v>
      </c>
      <c r="S157" s="149">
        <v>0</v>
      </c>
      <c r="T157" s="150">
        <f t="shared" si="13"/>
        <v>0</v>
      </c>
      <c r="AR157" s="151" t="s">
        <v>135</v>
      </c>
      <c r="AT157" s="151" t="s">
        <v>131</v>
      </c>
      <c r="AU157" s="151" t="s">
        <v>136</v>
      </c>
      <c r="AY157" s="16" t="s">
        <v>129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6" t="s">
        <v>136</v>
      </c>
      <c r="BK157" s="152">
        <f t="shared" si="19"/>
        <v>0</v>
      </c>
      <c r="BL157" s="16" t="s">
        <v>135</v>
      </c>
      <c r="BM157" s="151" t="s">
        <v>1225</v>
      </c>
    </row>
    <row r="158" spans="2:65" s="1" customFormat="1" ht="33" customHeight="1" x14ac:dyDescent="0.2">
      <c r="B158" s="138"/>
      <c r="C158" s="177" t="s">
        <v>242</v>
      </c>
      <c r="D158" s="177" t="s">
        <v>500</v>
      </c>
      <c r="E158" s="178" t="s">
        <v>1226</v>
      </c>
      <c r="F158" s="179" t="s">
        <v>1227</v>
      </c>
      <c r="G158" s="180" t="s">
        <v>236</v>
      </c>
      <c r="H158" s="181">
        <v>1.8</v>
      </c>
      <c r="I158" s="182"/>
      <c r="J158" s="183">
        <f t="shared" si="10"/>
        <v>0</v>
      </c>
      <c r="K158" s="184"/>
      <c r="L158" s="185"/>
      <c r="M158" s="186" t="s">
        <v>1</v>
      </c>
      <c r="N158" s="187" t="s">
        <v>41</v>
      </c>
      <c r="P158" s="149">
        <f t="shared" si="11"/>
        <v>0</v>
      </c>
      <c r="Q158" s="149">
        <v>6.4999999999999997E-3</v>
      </c>
      <c r="R158" s="149">
        <f t="shared" si="12"/>
        <v>1.17E-2</v>
      </c>
      <c r="S158" s="149">
        <v>0</v>
      </c>
      <c r="T158" s="150">
        <f t="shared" si="13"/>
        <v>0</v>
      </c>
      <c r="AR158" s="151" t="s">
        <v>172</v>
      </c>
      <c r="AT158" s="151" t="s">
        <v>500</v>
      </c>
      <c r="AU158" s="151" t="s">
        <v>136</v>
      </c>
      <c r="AY158" s="16" t="s">
        <v>129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6" t="s">
        <v>136</v>
      </c>
      <c r="BK158" s="152">
        <f t="shared" si="19"/>
        <v>0</v>
      </c>
      <c r="BL158" s="16" t="s">
        <v>135</v>
      </c>
      <c r="BM158" s="151" t="s">
        <v>1228</v>
      </c>
    </row>
    <row r="159" spans="2:65" s="1" customFormat="1" ht="24.2" customHeight="1" x14ac:dyDescent="0.2">
      <c r="B159" s="138"/>
      <c r="C159" s="139" t="s">
        <v>247</v>
      </c>
      <c r="D159" s="139" t="s">
        <v>131</v>
      </c>
      <c r="E159" s="140" t="s">
        <v>1229</v>
      </c>
      <c r="F159" s="141" t="s">
        <v>1230</v>
      </c>
      <c r="G159" s="142" t="s">
        <v>142</v>
      </c>
      <c r="H159" s="143">
        <v>4.5</v>
      </c>
      <c r="I159" s="144"/>
      <c r="J159" s="145">
        <f t="shared" si="10"/>
        <v>0</v>
      </c>
      <c r="K159" s="146"/>
      <c r="L159" s="31"/>
      <c r="M159" s="147" t="s">
        <v>1</v>
      </c>
      <c r="N159" s="148" t="s">
        <v>41</v>
      </c>
      <c r="P159" s="149">
        <f t="shared" si="11"/>
        <v>0</v>
      </c>
      <c r="Q159" s="149">
        <v>1.0000000000000001E-5</v>
      </c>
      <c r="R159" s="149">
        <f t="shared" si="12"/>
        <v>4.5000000000000003E-5</v>
      </c>
      <c r="S159" s="149">
        <v>0</v>
      </c>
      <c r="T159" s="150">
        <f t="shared" si="13"/>
        <v>0</v>
      </c>
      <c r="AR159" s="151" t="s">
        <v>135</v>
      </c>
      <c r="AT159" s="151" t="s">
        <v>131</v>
      </c>
      <c r="AU159" s="151" t="s">
        <v>136</v>
      </c>
      <c r="AY159" s="16" t="s">
        <v>129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6" t="s">
        <v>136</v>
      </c>
      <c r="BK159" s="152">
        <f t="shared" si="19"/>
        <v>0</v>
      </c>
      <c r="BL159" s="16" t="s">
        <v>135</v>
      </c>
      <c r="BM159" s="151" t="s">
        <v>1231</v>
      </c>
    </row>
    <row r="160" spans="2:65" s="1" customFormat="1" ht="33" customHeight="1" x14ac:dyDescent="0.2">
      <c r="B160" s="138"/>
      <c r="C160" s="177" t="s">
        <v>251</v>
      </c>
      <c r="D160" s="177" t="s">
        <v>500</v>
      </c>
      <c r="E160" s="178" t="s">
        <v>1232</v>
      </c>
      <c r="F160" s="179" t="s">
        <v>1233</v>
      </c>
      <c r="G160" s="180" t="s">
        <v>236</v>
      </c>
      <c r="H160" s="181">
        <v>0.9</v>
      </c>
      <c r="I160" s="182"/>
      <c r="J160" s="183">
        <f t="shared" si="10"/>
        <v>0</v>
      </c>
      <c r="K160" s="184"/>
      <c r="L160" s="185"/>
      <c r="M160" s="186" t="s">
        <v>1</v>
      </c>
      <c r="N160" s="187" t="s">
        <v>41</v>
      </c>
      <c r="P160" s="149">
        <f t="shared" si="11"/>
        <v>0</v>
      </c>
      <c r="Q160" s="149">
        <v>6.8599999999999998E-3</v>
      </c>
      <c r="R160" s="149">
        <f t="shared" si="12"/>
        <v>6.1739999999999998E-3</v>
      </c>
      <c r="S160" s="149">
        <v>0</v>
      </c>
      <c r="T160" s="150">
        <f t="shared" si="13"/>
        <v>0</v>
      </c>
      <c r="AR160" s="151" t="s">
        <v>172</v>
      </c>
      <c r="AT160" s="151" t="s">
        <v>500</v>
      </c>
      <c r="AU160" s="151" t="s">
        <v>136</v>
      </c>
      <c r="AY160" s="16" t="s">
        <v>129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6" t="s">
        <v>136</v>
      </c>
      <c r="BK160" s="152">
        <f t="shared" si="19"/>
        <v>0</v>
      </c>
      <c r="BL160" s="16" t="s">
        <v>135</v>
      </c>
      <c r="BM160" s="151" t="s">
        <v>1234</v>
      </c>
    </row>
    <row r="161" spans="2:65" s="1" customFormat="1" ht="24.2" customHeight="1" x14ac:dyDescent="0.2">
      <c r="B161" s="138"/>
      <c r="C161" s="139" t="s">
        <v>256</v>
      </c>
      <c r="D161" s="139" t="s">
        <v>131</v>
      </c>
      <c r="E161" s="140" t="s">
        <v>1235</v>
      </c>
      <c r="F161" s="141" t="s">
        <v>1236</v>
      </c>
      <c r="G161" s="142" t="s">
        <v>142</v>
      </c>
      <c r="H161" s="143">
        <v>5</v>
      </c>
      <c r="I161" s="144"/>
      <c r="J161" s="145">
        <f t="shared" si="10"/>
        <v>0</v>
      </c>
      <c r="K161" s="146"/>
      <c r="L161" s="31"/>
      <c r="M161" s="147" t="s">
        <v>1</v>
      </c>
      <c r="N161" s="148" t="s">
        <v>41</v>
      </c>
      <c r="P161" s="149">
        <f t="shared" si="11"/>
        <v>0</v>
      </c>
      <c r="Q161" s="149">
        <v>1.0000000000000001E-5</v>
      </c>
      <c r="R161" s="149">
        <f t="shared" si="12"/>
        <v>5.0000000000000002E-5</v>
      </c>
      <c r="S161" s="149">
        <v>0</v>
      </c>
      <c r="T161" s="150">
        <f t="shared" si="13"/>
        <v>0</v>
      </c>
      <c r="AR161" s="151" t="s">
        <v>135</v>
      </c>
      <c r="AT161" s="151" t="s">
        <v>131</v>
      </c>
      <c r="AU161" s="151" t="s">
        <v>136</v>
      </c>
      <c r="AY161" s="16" t="s">
        <v>129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6" t="s">
        <v>136</v>
      </c>
      <c r="BK161" s="152">
        <f t="shared" si="19"/>
        <v>0</v>
      </c>
      <c r="BL161" s="16" t="s">
        <v>135</v>
      </c>
      <c r="BM161" s="151" t="s">
        <v>1237</v>
      </c>
    </row>
    <row r="162" spans="2:65" s="1" customFormat="1" ht="33" customHeight="1" x14ac:dyDescent="0.2">
      <c r="B162" s="138"/>
      <c r="C162" s="177" t="s">
        <v>261</v>
      </c>
      <c r="D162" s="177" t="s">
        <v>500</v>
      </c>
      <c r="E162" s="178" t="s">
        <v>1238</v>
      </c>
      <c r="F162" s="179" t="s">
        <v>1239</v>
      </c>
      <c r="G162" s="180" t="s">
        <v>236</v>
      </c>
      <c r="H162" s="181">
        <v>1</v>
      </c>
      <c r="I162" s="182"/>
      <c r="J162" s="183">
        <f t="shared" si="10"/>
        <v>0</v>
      </c>
      <c r="K162" s="184"/>
      <c r="L162" s="185"/>
      <c r="M162" s="186" t="s">
        <v>1</v>
      </c>
      <c r="N162" s="187" t="s">
        <v>41</v>
      </c>
      <c r="P162" s="149">
        <f t="shared" si="11"/>
        <v>0</v>
      </c>
      <c r="Q162" s="149">
        <v>1.278E-2</v>
      </c>
      <c r="R162" s="149">
        <f t="shared" si="12"/>
        <v>1.278E-2</v>
      </c>
      <c r="S162" s="149">
        <v>0</v>
      </c>
      <c r="T162" s="150">
        <f t="shared" si="13"/>
        <v>0</v>
      </c>
      <c r="AR162" s="151" t="s">
        <v>172</v>
      </c>
      <c r="AT162" s="151" t="s">
        <v>500</v>
      </c>
      <c r="AU162" s="151" t="s">
        <v>136</v>
      </c>
      <c r="AY162" s="16" t="s">
        <v>129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6" t="s">
        <v>136</v>
      </c>
      <c r="BK162" s="152">
        <f t="shared" si="19"/>
        <v>0</v>
      </c>
      <c r="BL162" s="16" t="s">
        <v>135</v>
      </c>
      <c r="BM162" s="151" t="s">
        <v>1240</v>
      </c>
    </row>
    <row r="163" spans="2:65" s="1" customFormat="1" ht="24.2" customHeight="1" x14ac:dyDescent="0.2">
      <c r="B163" s="138"/>
      <c r="C163" s="139" t="s">
        <v>266</v>
      </c>
      <c r="D163" s="139" t="s">
        <v>131</v>
      </c>
      <c r="E163" s="140" t="s">
        <v>1241</v>
      </c>
      <c r="F163" s="141" t="s">
        <v>1242</v>
      </c>
      <c r="G163" s="142" t="s">
        <v>142</v>
      </c>
      <c r="H163" s="143">
        <v>7</v>
      </c>
      <c r="I163" s="144"/>
      <c r="J163" s="145">
        <f t="shared" si="10"/>
        <v>0</v>
      </c>
      <c r="K163" s="146"/>
      <c r="L163" s="31"/>
      <c r="M163" s="147" t="s">
        <v>1</v>
      </c>
      <c r="N163" s="148" t="s">
        <v>41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135</v>
      </c>
      <c r="AT163" s="151" t="s">
        <v>131</v>
      </c>
      <c r="AU163" s="151" t="s">
        <v>136</v>
      </c>
      <c r="AY163" s="16" t="s">
        <v>129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6" t="s">
        <v>136</v>
      </c>
      <c r="BK163" s="152">
        <f t="shared" si="19"/>
        <v>0</v>
      </c>
      <c r="BL163" s="16" t="s">
        <v>135</v>
      </c>
      <c r="BM163" s="151" t="s">
        <v>1243</v>
      </c>
    </row>
    <row r="164" spans="2:65" s="1" customFormat="1" ht="24.2" customHeight="1" x14ac:dyDescent="0.2">
      <c r="B164" s="138"/>
      <c r="C164" s="139" t="s">
        <v>270</v>
      </c>
      <c r="D164" s="139" t="s">
        <v>131</v>
      </c>
      <c r="E164" s="140" t="s">
        <v>1244</v>
      </c>
      <c r="F164" s="141" t="s">
        <v>1245</v>
      </c>
      <c r="G164" s="142" t="s">
        <v>142</v>
      </c>
      <c r="H164" s="143">
        <v>7</v>
      </c>
      <c r="I164" s="144"/>
      <c r="J164" s="145">
        <f t="shared" si="10"/>
        <v>0</v>
      </c>
      <c r="K164" s="146"/>
      <c r="L164" s="31"/>
      <c r="M164" s="147" t="s">
        <v>1</v>
      </c>
      <c r="N164" s="148" t="s">
        <v>41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135</v>
      </c>
      <c r="AT164" s="151" t="s">
        <v>131</v>
      </c>
      <c r="AU164" s="151" t="s">
        <v>136</v>
      </c>
      <c r="AY164" s="16" t="s">
        <v>129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6" t="s">
        <v>136</v>
      </c>
      <c r="BK164" s="152">
        <f t="shared" si="19"/>
        <v>0</v>
      </c>
      <c r="BL164" s="16" t="s">
        <v>135</v>
      </c>
      <c r="BM164" s="151" t="s">
        <v>1246</v>
      </c>
    </row>
    <row r="165" spans="2:65" s="1" customFormat="1" ht="16.5" customHeight="1" x14ac:dyDescent="0.2">
      <c r="B165" s="138"/>
      <c r="C165" s="139" t="s">
        <v>274</v>
      </c>
      <c r="D165" s="139" t="s">
        <v>131</v>
      </c>
      <c r="E165" s="140" t="s">
        <v>1247</v>
      </c>
      <c r="F165" s="141" t="s">
        <v>1248</v>
      </c>
      <c r="G165" s="142" t="s">
        <v>142</v>
      </c>
      <c r="H165" s="143">
        <v>18.5</v>
      </c>
      <c r="I165" s="144"/>
      <c r="J165" s="145">
        <f t="shared" si="10"/>
        <v>0</v>
      </c>
      <c r="K165" s="146"/>
      <c r="L165" s="31"/>
      <c r="M165" s="147" t="s">
        <v>1</v>
      </c>
      <c r="N165" s="148" t="s">
        <v>41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135</v>
      </c>
      <c r="AT165" s="151" t="s">
        <v>131</v>
      </c>
      <c r="AU165" s="151" t="s">
        <v>136</v>
      </c>
      <c r="AY165" s="16" t="s">
        <v>129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6" t="s">
        <v>136</v>
      </c>
      <c r="BK165" s="152">
        <f t="shared" si="19"/>
        <v>0</v>
      </c>
      <c r="BL165" s="16" t="s">
        <v>135</v>
      </c>
      <c r="BM165" s="151" t="s">
        <v>1249</v>
      </c>
    </row>
    <row r="166" spans="2:65" s="1" customFormat="1" ht="21.75" customHeight="1" x14ac:dyDescent="0.2">
      <c r="B166" s="138"/>
      <c r="C166" s="139" t="s">
        <v>288</v>
      </c>
      <c r="D166" s="139" t="s">
        <v>131</v>
      </c>
      <c r="E166" s="140" t="s">
        <v>1250</v>
      </c>
      <c r="F166" s="141" t="s">
        <v>1251</v>
      </c>
      <c r="G166" s="142" t="s">
        <v>142</v>
      </c>
      <c r="H166" s="143">
        <v>18.5</v>
      </c>
      <c r="I166" s="144"/>
      <c r="J166" s="145">
        <f t="shared" si="10"/>
        <v>0</v>
      </c>
      <c r="K166" s="146"/>
      <c r="L166" s="31"/>
      <c r="M166" s="147" t="s">
        <v>1</v>
      </c>
      <c r="N166" s="148" t="s">
        <v>41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135</v>
      </c>
      <c r="AT166" s="151" t="s">
        <v>131</v>
      </c>
      <c r="AU166" s="151" t="s">
        <v>136</v>
      </c>
      <c r="AY166" s="16" t="s">
        <v>129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6" t="s">
        <v>136</v>
      </c>
      <c r="BK166" s="152">
        <f t="shared" si="19"/>
        <v>0</v>
      </c>
      <c r="BL166" s="16" t="s">
        <v>135</v>
      </c>
      <c r="BM166" s="151" t="s">
        <v>1252</v>
      </c>
    </row>
    <row r="167" spans="2:65" s="1" customFormat="1" ht="24.2" customHeight="1" x14ac:dyDescent="0.2">
      <c r="B167" s="138"/>
      <c r="C167" s="139" t="s">
        <v>293</v>
      </c>
      <c r="D167" s="139" t="s">
        <v>131</v>
      </c>
      <c r="E167" s="140" t="s">
        <v>1253</v>
      </c>
      <c r="F167" s="141" t="s">
        <v>1254</v>
      </c>
      <c r="G167" s="142" t="s">
        <v>142</v>
      </c>
      <c r="H167" s="143">
        <v>18.5</v>
      </c>
      <c r="I167" s="144"/>
      <c r="J167" s="145">
        <f t="shared" si="10"/>
        <v>0</v>
      </c>
      <c r="K167" s="146"/>
      <c r="L167" s="31"/>
      <c r="M167" s="147" t="s">
        <v>1</v>
      </c>
      <c r="N167" s="148" t="s">
        <v>41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135</v>
      </c>
      <c r="AT167" s="151" t="s">
        <v>131</v>
      </c>
      <c r="AU167" s="151" t="s">
        <v>136</v>
      </c>
      <c r="AY167" s="16" t="s">
        <v>129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6" t="s">
        <v>136</v>
      </c>
      <c r="BK167" s="152">
        <f t="shared" si="19"/>
        <v>0</v>
      </c>
      <c r="BL167" s="16" t="s">
        <v>135</v>
      </c>
      <c r="BM167" s="151" t="s">
        <v>1255</v>
      </c>
    </row>
    <row r="168" spans="2:65" s="11" customFormat="1" ht="22.9" customHeight="1" x14ac:dyDescent="0.2">
      <c r="B168" s="126"/>
      <c r="D168" s="127" t="s">
        <v>74</v>
      </c>
      <c r="E168" s="136" t="s">
        <v>176</v>
      </c>
      <c r="F168" s="136" t="s">
        <v>1256</v>
      </c>
      <c r="I168" s="129"/>
      <c r="J168" s="137">
        <f>BK168</f>
        <v>0</v>
      </c>
      <c r="L168" s="126"/>
      <c r="M168" s="131"/>
      <c r="P168" s="132">
        <f>SUM(P169:P179)</f>
        <v>0</v>
      </c>
      <c r="R168" s="132">
        <f>SUM(R169:R179)</f>
        <v>1E-4</v>
      </c>
      <c r="T168" s="133">
        <f>SUM(T169:T179)</f>
        <v>13.875</v>
      </c>
      <c r="AR168" s="127" t="s">
        <v>83</v>
      </c>
      <c r="AT168" s="134" t="s">
        <v>74</v>
      </c>
      <c r="AU168" s="134" t="s">
        <v>83</v>
      </c>
      <c r="AY168" s="127" t="s">
        <v>129</v>
      </c>
      <c r="BK168" s="135">
        <f>SUM(BK169:BK179)</f>
        <v>0</v>
      </c>
    </row>
    <row r="169" spans="2:65" s="1" customFormat="1" ht="24.2" customHeight="1" x14ac:dyDescent="0.2">
      <c r="B169" s="138"/>
      <c r="C169" s="139" t="s">
        <v>297</v>
      </c>
      <c r="D169" s="139" t="s">
        <v>131</v>
      </c>
      <c r="E169" s="140" t="s">
        <v>1257</v>
      </c>
      <c r="F169" s="141" t="s">
        <v>1258</v>
      </c>
      <c r="G169" s="142" t="s">
        <v>134</v>
      </c>
      <c r="H169" s="143">
        <v>500</v>
      </c>
      <c r="I169" s="144"/>
      <c r="J169" s="145">
        <f t="shared" ref="J169:J179" si="20">ROUND(I169*H169,2)</f>
        <v>0</v>
      </c>
      <c r="K169" s="146"/>
      <c r="L169" s="31"/>
      <c r="M169" s="147" t="s">
        <v>1</v>
      </c>
      <c r="N169" s="148" t="s">
        <v>41</v>
      </c>
      <c r="P169" s="149">
        <f t="shared" ref="P169:P179" si="21">O169*H169</f>
        <v>0</v>
      </c>
      <c r="Q169" s="149">
        <v>0</v>
      </c>
      <c r="R169" s="149">
        <f t="shared" ref="R169:R179" si="22">Q169*H169</f>
        <v>0</v>
      </c>
      <c r="S169" s="149">
        <v>0</v>
      </c>
      <c r="T169" s="150">
        <f t="shared" ref="T169:T179" si="23">S169*H169</f>
        <v>0</v>
      </c>
      <c r="AR169" s="151" t="s">
        <v>135</v>
      </c>
      <c r="AT169" s="151" t="s">
        <v>131</v>
      </c>
      <c r="AU169" s="151" t="s">
        <v>136</v>
      </c>
      <c r="AY169" s="16" t="s">
        <v>129</v>
      </c>
      <c r="BE169" s="152">
        <f t="shared" ref="BE169:BE179" si="24">IF(N169="základná",J169,0)</f>
        <v>0</v>
      </c>
      <c r="BF169" s="152">
        <f t="shared" ref="BF169:BF179" si="25">IF(N169="znížená",J169,0)</f>
        <v>0</v>
      </c>
      <c r="BG169" s="152">
        <f t="shared" ref="BG169:BG179" si="26">IF(N169="zákl. prenesená",J169,0)</f>
        <v>0</v>
      </c>
      <c r="BH169" s="152">
        <f t="shared" ref="BH169:BH179" si="27">IF(N169="zníž. prenesená",J169,0)</f>
        <v>0</v>
      </c>
      <c r="BI169" s="152">
        <f t="shared" ref="BI169:BI179" si="28">IF(N169="nulová",J169,0)</f>
        <v>0</v>
      </c>
      <c r="BJ169" s="16" t="s">
        <v>136</v>
      </c>
      <c r="BK169" s="152">
        <f t="shared" ref="BK169:BK179" si="29">ROUND(I169*H169,2)</f>
        <v>0</v>
      </c>
      <c r="BL169" s="16" t="s">
        <v>135</v>
      </c>
      <c r="BM169" s="151" t="s">
        <v>1259</v>
      </c>
    </row>
    <row r="170" spans="2:65" s="1" customFormat="1" ht="24.2" customHeight="1" x14ac:dyDescent="0.2">
      <c r="B170" s="138"/>
      <c r="C170" s="139" t="s">
        <v>301</v>
      </c>
      <c r="D170" s="139" t="s">
        <v>131</v>
      </c>
      <c r="E170" s="140" t="s">
        <v>1260</v>
      </c>
      <c r="F170" s="141" t="s">
        <v>1261</v>
      </c>
      <c r="G170" s="142" t="s">
        <v>158</v>
      </c>
      <c r="H170" s="143">
        <v>3</v>
      </c>
      <c r="I170" s="144"/>
      <c r="J170" s="145">
        <f t="shared" si="20"/>
        <v>0</v>
      </c>
      <c r="K170" s="146"/>
      <c r="L170" s="31"/>
      <c r="M170" s="147" t="s">
        <v>1</v>
      </c>
      <c r="N170" s="148" t="s">
        <v>41</v>
      </c>
      <c r="P170" s="149">
        <f t="shared" si="21"/>
        <v>0</v>
      </c>
      <c r="Q170" s="149">
        <v>0</v>
      </c>
      <c r="R170" s="149">
        <f t="shared" si="22"/>
        <v>0</v>
      </c>
      <c r="S170" s="149">
        <v>2.4</v>
      </c>
      <c r="T170" s="150">
        <f t="shared" si="23"/>
        <v>7.1999999999999993</v>
      </c>
      <c r="AR170" s="151" t="s">
        <v>135</v>
      </c>
      <c r="AT170" s="151" t="s">
        <v>131</v>
      </c>
      <c r="AU170" s="151" t="s">
        <v>136</v>
      </c>
      <c r="AY170" s="16" t="s">
        <v>129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6" t="s">
        <v>136</v>
      </c>
      <c r="BK170" s="152">
        <f t="shared" si="29"/>
        <v>0</v>
      </c>
      <c r="BL170" s="16" t="s">
        <v>135</v>
      </c>
      <c r="BM170" s="151" t="s">
        <v>1262</v>
      </c>
    </row>
    <row r="171" spans="2:65" s="1" customFormat="1" ht="24.2" customHeight="1" x14ac:dyDescent="0.2">
      <c r="B171" s="138"/>
      <c r="C171" s="139" t="s">
        <v>305</v>
      </c>
      <c r="D171" s="139" t="s">
        <v>131</v>
      </c>
      <c r="E171" s="140" t="s">
        <v>1263</v>
      </c>
      <c r="F171" s="141" t="s">
        <v>1264</v>
      </c>
      <c r="G171" s="142" t="s">
        <v>158</v>
      </c>
      <c r="H171" s="143">
        <v>3</v>
      </c>
      <c r="I171" s="144"/>
      <c r="J171" s="145">
        <f t="shared" si="20"/>
        <v>0</v>
      </c>
      <c r="K171" s="146"/>
      <c r="L171" s="31"/>
      <c r="M171" s="147" t="s">
        <v>1</v>
      </c>
      <c r="N171" s="148" t="s">
        <v>41</v>
      </c>
      <c r="P171" s="149">
        <f t="shared" si="21"/>
        <v>0</v>
      </c>
      <c r="Q171" s="149">
        <v>0</v>
      </c>
      <c r="R171" s="149">
        <f t="shared" si="22"/>
        <v>0</v>
      </c>
      <c r="S171" s="149">
        <v>2.2000000000000002</v>
      </c>
      <c r="T171" s="150">
        <f t="shared" si="23"/>
        <v>6.6000000000000005</v>
      </c>
      <c r="AR171" s="151" t="s">
        <v>135</v>
      </c>
      <c r="AT171" s="151" t="s">
        <v>131</v>
      </c>
      <c r="AU171" s="151" t="s">
        <v>136</v>
      </c>
      <c r="AY171" s="16" t="s">
        <v>129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6" t="s">
        <v>136</v>
      </c>
      <c r="BK171" s="152">
        <f t="shared" si="29"/>
        <v>0</v>
      </c>
      <c r="BL171" s="16" t="s">
        <v>135</v>
      </c>
      <c r="BM171" s="151" t="s">
        <v>1265</v>
      </c>
    </row>
    <row r="172" spans="2:65" s="1" customFormat="1" ht="37.9" customHeight="1" x14ac:dyDescent="0.2">
      <c r="B172" s="138"/>
      <c r="C172" s="139" t="s">
        <v>309</v>
      </c>
      <c r="D172" s="139" t="s">
        <v>131</v>
      </c>
      <c r="E172" s="140" t="s">
        <v>1266</v>
      </c>
      <c r="F172" s="141" t="s">
        <v>1267</v>
      </c>
      <c r="G172" s="142" t="s">
        <v>142</v>
      </c>
      <c r="H172" s="143">
        <v>3</v>
      </c>
      <c r="I172" s="144"/>
      <c r="J172" s="145">
        <f t="shared" si="20"/>
        <v>0</v>
      </c>
      <c r="K172" s="146"/>
      <c r="L172" s="31"/>
      <c r="M172" s="147" t="s">
        <v>1</v>
      </c>
      <c r="N172" s="148" t="s">
        <v>41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2.5000000000000001E-2</v>
      </c>
      <c r="T172" s="150">
        <f t="shared" si="23"/>
        <v>7.5000000000000011E-2</v>
      </c>
      <c r="AR172" s="151" t="s">
        <v>135</v>
      </c>
      <c r="AT172" s="151" t="s">
        <v>131</v>
      </c>
      <c r="AU172" s="151" t="s">
        <v>136</v>
      </c>
      <c r="AY172" s="16" t="s">
        <v>129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6" t="s">
        <v>136</v>
      </c>
      <c r="BK172" s="152">
        <f t="shared" si="29"/>
        <v>0</v>
      </c>
      <c r="BL172" s="16" t="s">
        <v>135</v>
      </c>
      <c r="BM172" s="151" t="s">
        <v>1268</v>
      </c>
    </row>
    <row r="173" spans="2:65" s="1" customFormat="1" ht="24.2" customHeight="1" x14ac:dyDescent="0.2">
      <c r="B173" s="138"/>
      <c r="C173" s="139" t="s">
        <v>313</v>
      </c>
      <c r="D173" s="139" t="s">
        <v>131</v>
      </c>
      <c r="E173" s="140" t="s">
        <v>1269</v>
      </c>
      <c r="F173" s="141" t="s">
        <v>1270</v>
      </c>
      <c r="G173" s="142" t="s">
        <v>142</v>
      </c>
      <c r="H173" s="143">
        <v>10</v>
      </c>
      <c r="I173" s="144"/>
      <c r="J173" s="145">
        <f t="shared" si="20"/>
        <v>0</v>
      </c>
      <c r="K173" s="146"/>
      <c r="L173" s="31"/>
      <c r="M173" s="147" t="s">
        <v>1</v>
      </c>
      <c r="N173" s="148" t="s">
        <v>41</v>
      </c>
      <c r="P173" s="149">
        <f t="shared" si="21"/>
        <v>0</v>
      </c>
      <c r="Q173" s="149">
        <v>1.0000000000000001E-5</v>
      </c>
      <c r="R173" s="149">
        <f t="shared" si="22"/>
        <v>1E-4</v>
      </c>
      <c r="S173" s="149">
        <v>0</v>
      </c>
      <c r="T173" s="150">
        <f t="shared" si="23"/>
        <v>0</v>
      </c>
      <c r="AR173" s="151" t="s">
        <v>135</v>
      </c>
      <c r="AT173" s="151" t="s">
        <v>131</v>
      </c>
      <c r="AU173" s="151" t="s">
        <v>136</v>
      </c>
      <c r="AY173" s="16" t="s">
        <v>129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6" t="s">
        <v>136</v>
      </c>
      <c r="BK173" s="152">
        <f t="shared" si="29"/>
        <v>0</v>
      </c>
      <c r="BL173" s="16" t="s">
        <v>135</v>
      </c>
      <c r="BM173" s="151" t="s">
        <v>1271</v>
      </c>
    </row>
    <row r="174" spans="2:65" s="1" customFormat="1" ht="21.75" customHeight="1" x14ac:dyDescent="0.2">
      <c r="B174" s="138"/>
      <c r="C174" s="139" t="s">
        <v>317</v>
      </c>
      <c r="D174" s="139" t="s">
        <v>131</v>
      </c>
      <c r="E174" s="140" t="s">
        <v>1272</v>
      </c>
      <c r="F174" s="141" t="s">
        <v>1273</v>
      </c>
      <c r="G174" s="142" t="s">
        <v>277</v>
      </c>
      <c r="H174" s="143">
        <v>5</v>
      </c>
      <c r="I174" s="144"/>
      <c r="J174" s="145">
        <f t="shared" si="20"/>
        <v>0</v>
      </c>
      <c r="K174" s="146"/>
      <c r="L174" s="31"/>
      <c r="M174" s="147" t="s">
        <v>1</v>
      </c>
      <c r="N174" s="148" t="s">
        <v>41</v>
      </c>
      <c r="P174" s="149">
        <f t="shared" si="21"/>
        <v>0</v>
      </c>
      <c r="Q174" s="149">
        <v>0</v>
      </c>
      <c r="R174" s="149">
        <f t="shared" si="22"/>
        <v>0</v>
      </c>
      <c r="S174" s="149">
        <v>0</v>
      </c>
      <c r="T174" s="150">
        <f t="shared" si="23"/>
        <v>0</v>
      </c>
      <c r="AR174" s="151" t="s">
        <v>135</v>
      </c>
      <c r="AT174" s="151" t="s">
        <v>131</v>
      </c>
      <c r="AU174" s="151" t="s">
        <v>136</v>
      </c>
      <c r="AY174" s="16" t="s">
        <v>129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6" t="s">
        <v>136</v>
      </c>
      <c r="BK174" s="152">
        <f t="shared" si="29"/>
        <v>0</v>
      </c>
      <c r="BL174" s="16" t="s">
        <v>135</v>
      </c>
      <c r="BM174" s="151" t="s">
        <v>1274</v>
      </c>
    </row>
    <row r="175" spans="2:65" s="1" customFormat="1" ht="21.75" customHeight="1" x14ac:dyDescent="0.2">
      <c r="B175" s="138"/>
      <c r="C175" s="139" t="s">
        <v>321</v>
      </c>
      <c r="D175" s="139" t="s">
        <v>131</v>
      </c>
      <c r="E175" s="140" t="s">
        <v>275</v>
      </c>
      <c r="F175" s="141" t="s">
        <v>276</v>
      </c>
      <c r="G175" s="142" t="s">
        <v>277</v>
      </c>
      <c r="H175" s="143">
        <v>5</v>
      </c>
      <c r="I175" s="144"/>
      <c r="J175" s="145">
        <f t="shared" si="20"/>
        <v>0</v>
      </c>
      <c r="K175" s="146"/>
      <c r="L175" s="31"/>
      <c r="M175" s="147" t="s">
        <v>1</v>
      </c>
      <c r="N175" s="148" t="s">
        <v>41</v>
      </c>
      <c r="P175" s="149">
        <f t="shared" si="21"/>
        <v>0</v>
      </c>
      <c r="Q175" s="149">
        <v>0</v>
      </c>
      <c r="R175" s="149">
        <f t="shared" si="22"/>
        <v>0</v>
      </c>
      <c r="S175" s="149">
        <v>0</v>
      </c>
      <c r="T175" s="150">
        <f t="shared" si="23"/>
        <v>0</v>
      </c>
      <c r="AR175" s="151" t="s">
        <v>135</v>
      </c>
      <c r="AT175" s="151" t="s">
        <v>131</v>
      </c>
      <c r="AU175" s="151" t="s">
        <v>136</v>
      </c>
      <c r="AY175" s="16" t="s">
        <v>129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6" t="s">
        <v>136</v>
      </c>
      <c r="BK175" s="152">
        <f t="shared" si="29"/>
        <v>0</v>
      </c>
      <c r="BL175" s="16" t="s">
        <v>135</v>
      </c>
      <c r="BM175" s="151" t="s">
        <v>1275</v>
      </c>
    </row>
    <row r="176" spans="2:65" s="1" customFormat="1" ht="24.2" customHeight="1" x14ac:dyDescent="0.2">
      <c r="B176" s="138"/>
      <c r="C176" s="139" t="s">
        <v>325</v>
      </c>
      <c r="D176" s="139" t="s">
        <v>131</v>
      </c>
      <c r="E176" s="140" t="s">
        <v>289</v>
      </c>
      <c r="F176" s="141" t="s">
        <v>290</v>
      </c>
      <c r="G176" s="142" t="s">
        <v>277</v>
      </c>
      <c r="H176" s="143">
        <v>5</v>
      </c>
      <c r="I176" s="144"/>
      <c r="J176" s="145">
        <f t="shared" si="20"/>
        <v>0</v>
      </c>
      <c r="K176" s="146"/>
      <c r="L176" s="31"/>
      <c r="M176" s="147" t="s">
        <v>1</v>
      </c>
      <c r="N176" s="148" t="s">
        <v>41</v>
      </c>
      <c r="P176" s="149">
        <f t="shared" si="21"/>
        <v>0</v>
      </c>
      <c r="Q176" s="149">
        <v>0</v>
      </c>
      <c r="R176" s="149">
        <f t="shared" si="22"/>
        <v>0</v>
      </c>
      <c r="S176" s="149">
        <v>0</v>
      </c>
      <c r="T176" s="150">
        <f t="shared" si="23"/>
        <v>0</v>
      </c>
      <c r="AR176" s="151" t="s">
        <v>135</v>
      </c>
      <c r="AT176" s="151" t="s">
        <v>131</v>
      </c>
      <c r="AU176" s="151" t="s">
        <v>136</v>
      </c>
      <c r="AY176" s="16" t="s">
        <v>129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6" t="s">
        <v>136</v>
      </c>
      <c r="BK176" s="152">
        <f t="shared" si="29"/>
        <v>0</v>
      </c>
      <c r="BL176" s="16" t="s">
        <v>135</v>
      </c>
      <c r="BM176" s="151" t="s">
        <v>1276</v>
      </c>
    </row>
    <row r="177" spans="2:65" s="1" customFormat="1" ht="24.2" customHeight="1" x14ac:dyDescent="0.2">
      <c r="B177" s="138"/>
      <c r="C177" s="139" t="s">
        <v>333</v>
      </c>
      <c r="D177" s="139" t="s">
        <v>131</v>
      </c>
      <c r="E177" s="140" t="s">
        <v>294</v>
      </c>
      <c r="F177" s="141" t="s">
        <v>295</v>
      </c>
      <c r="G177" s="142" t="s">
        <v>277</v>
      </c>
      <c r="H177" s="143">
        <v>5</v>
      </c>
      <c r="I177" s="144"/>
      <c r="J177" s="145">
        <f t="shared" si="20"/>
        <v>0</v>
      </c>
      <c r="K177" s="146"/>
      <c r="L177" s="31"/>
      <c r="M177" s="147" t="s">
        <v>1</v>
      </c>
      <c r="N177" s="148" t="s">
        <v>41</v>
      </c>
      <c r="P177" s="149">
        <f t="shared" si="21"/>
        <v>0</v>
      </c>
      <c r="Q177" s="149">
        <v>0</v>
      </c>
      <c r="R177" s="149">
        <f t="shared" si="22"/>
        <v>0</v>
      </c>
      <c r="S177" s="149">
        <v>0</v>
      </c>
      <c r="T177" s="150">
        <f t="shared" si="23"/>
        <v>0</v>
      </c>
      <c r="AR177" s="151" t="s">
        <v>135</v>
      </c>
      <c r="AT177" s="151" t="s">
        <v>131</v>
      </c>
      <c r="AU177" s="151" t="s">
        <v>136</v>
      </c>
      <c r="AY177" s="16" t="s">
        <v>129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6" t="s">
        <v>136</v>
      </c>
      <c r="BK177" s="152">
        <f t="shared" si="29"/>
        <v>0</v>
      </c>
      <c r="BL177" s="16" t="s">
        <v>135</v>
      </c>
      <c r="BM177" s="151" t="s">
        <v>1277</v>
      </c>
    </row>
    <row r="178" spans="2:65" s="1" customFormat="1" ht="24.2" customHeight="1" x14ac:dyDescent="0.2">
      <c r="B178" s="138"/>
      <c r="C178" s="139" t="s">
        <v>338</v>
      </c>
      <c r="D178" s="139" t="s">
        <v>131</v>
      </c>
      <c r="E178" s="140" t="s">
        <v>298</v>
      </c>
      <c r="F178" s="141" t="s">
        <v>299</v>
      </c>
      <c r="G178" s="142" t="s">
        <v>277</v>
      </c>
      <c r="H178" s="143">
        <v>5</v>
      </c>
      <c r="I178" s="144"/>
      <c r="J178" s="145">
        <f t="shared" si="20"/>
        <v>0</v>
      </c>
      <c r="K178" s="146"/>
      <c r="L178" s="31"/>
      <c r="M178" s="147" t="s">
        <v>1</v>
      </c>
      <c r="N178" s="148" t="s">
        <v>41</v>
      </c>
      <c r="P178" s="149">
        <f t="shared" si="21"/>
        <v>0</v>
      </c>
      <c r="Q178" s="149">
        <v>0</v>
      </c>
      <c r="R178" s="149">
        <f t="shared" si="22"/>
        <v>0</v>
      </c>
      <c r="S178" s="149">
        <v>0</v>
      </c>
      <c r="T178" s="150">
        <f t="shared" si="23"/>
        <v>0</v>
      </c>
      <c r="AR178" s="151" t="s">
        <v>135</v>
      </c>
      <c r="AT178" s="151" t="s">
        <v>131</v>
      </c>
      <c r="AU178" s="151" t="s">
        <v>136</v>
      </c>
      <c r="AY178" s="16" t="s">
        <v>129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6" t="s">
        <v>136</v>
      </c>
      <c r="BK178" s="152">
        <f t="shared" si="29"/>
        <v>0</v>
      </c>
      <c r="BL178" s="16" t="s">
        <v>135</v>
      </c>
      <c r="BM178" s="151" t="s">
        <v>1278</v>
      </c>
    </row>
    <row r="179" spans="2:65" s="1" customFormat="1" ht="24.2" customHeight="1" x14ac:dyDescent="0.2">
      <c r="B179" s="138"/>
      <c r="C179" s="139" t="s">
        <v>342</v>
      </c>
      <c r="D179" s="139" t="s">
        <v>131</v>
      </c>
      <c r="E179" s="140" t="s">
        <v>1279</v>
      </c>
      <c r="F179" s="141" t="s">
        <v>1280</v>
      </c>
      <c r="G179" s="142" t="s">
        <v>277</v>
      </c>
      <c r="H179" s="143">
        <v>5</v>
      </c>
      <c r="I179" s="144"/>
      <c r="J179" s="145">
        <f t="shared" si="20"/>
        <v>0</v>
      </c>
      <c r="K179" s="146"/>
      <c r="L179" s="31"/>
      <c r="M179" s="147" t="s">
        <v>1</v>
      </c>
      <c r="N179" s="148" t="s">
        <v>41</v>
      </c>
      <c r="P179" s="149">
        <f t="shared" si="21"/>
        <v>0</v>
      </c>
      <c r="Q179" s="149">
        <v>0</v>
      </c>
      <c r="R179" s="149">
        <f t="shared" si="22"/>
        <v>0</v>
      </c>
      <c r="S179" s="149">
        <v>0</v>
      </c>
      <c r="T179" s="150">
        <f t="shared" si="23"/>
        <v>0</v>
      </c>
      <c r="AR179" s="151" t="s">
        <v>135</v>
      </c>
      <c r="AT179" s="151" t="s">
        <v>131</v>
      </c>
      <c r="AU179" s="151" t="s">
        <v>136</v>
      </c>
      <c r="AY179" s="16" t="s">
        <v>129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6" t="s">
        <v>136</v>
      </c>
      <c r="BK179" s="152">
        <f t="shared" si="29"/>
        <v>0</v>
      </c>
      <c r="BL179" s="16" t="s">
        <v>135</v>
      </c>
      <c r="BM179" s="151" t="s">
        <v>1281</v>
      </c>
    </row>
    <row r="180" spans="2:65" s="11" customFormat="1" ht="22.9" customHeight="1" x14ac:dyDescent="0.2">
      <c r="B180" s="126"/>
      <c r="D180" s="127" t="s">
        <v>74</v>
      </c>
      <c r="E180" s="136" t="s">
        <v>667</v>
      </c>
      <c r="F180" s="136" t="s">
        <v>668</v>
      </c>
      <c r="I180" s="129"/>
      <c r="J180" s="137">
        <f>BK180</f>
        <v>0</v>
      </c>
      <c r="L180" s="126"/>
      <c r="M180" s="131"/>
      <c r="P180" s="132">
        <f>P181</f>
        <v>0</v>
      </c>
      <c r="R180" s="132">
        <f>R181</f>
        <v>0</v>
      </c>
      <c r="T180" s="133">
        <f>T181</f>
        <v>0</v>
      </c>
      <c r="AR180" s="127" t="s">
        <v>83</v>
      </c>
      <c r="AT180" s="134" t="s">
        <v>74</v>
      </c>
      <c r="AU180" s="134" t="s">
        <v>83</v>
      </c>
      <c r="AY180" s="127" t="s">
        <v>129</v>
      </c>
      <c r="BK180" s="135">
        <f>BK181</f>
        <v>0</v>
      </c>
    </row>
    <row r="181" spans="2:65" s="1" customFormat="1" ht="24.2" customHeight="1" x14ac:dyDescent="0.2">
      <c r="B181" s="138"/>
      <c r="C181" s="139" t="s">
        <v>348</v>
      </c>
      <c r="D181" s="139" t="s">
        <v>131</v>
      </c>
      <c r="E181" s="140" t="s">
        <v>669</v>
      </c>
      <c r="F181" s="141" t="s">
        <v>670</v>
      </c>
      <c r="G181" s="142" t="s">
        <v>277</v>
      </c>
      <c r="H181" s="143">
        <v>5</v>
      </c>
      <c r="I181" s="144"/>
      <c r="J181" s="145">
        <f>ROUND(I181*H181,2)</f>
        <v>0</v>
      </c>
      <c r="K181" s="146"/>
      <c r="L181" s="31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135</v>
      </c>
      <c r="AT181" s="151" t="s">
        <v>131</v>
      </c>
      <c r="AU181" s="151" t="s">
        <v>136</v>
      </c>
      <c r="AY181" s="16" t="s">
        <v>129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6" t="s">
        <v>136</v>
      </c>
      <c r="BK181" s="152">
        <f>ROUND(I181*H181,2)</f>
        <v>0</v>
      </c>
      <c r="BL181" s="16" t="s">
        <v>135</v>
      </c>
      <c r="BM181" s="151" t="s">
        <v>1282</v>
      </c>
    </row>
    <row r="182" spans="2:65" s="11" customFormat="1" ht="25.9" customHeight="1" x14ac:dyDescent="0.2">
      <c r="B182" s="126"/>
      <c r="D182" s="127" t="s">
        <v>74</v>
      </c>
      <c r="E182" s="128" t="s">
        <v>329</v>
      </c>
      <c r="F182" s="128" t="s">
        <v>330</v>
      </c>
      <c r="I182" s="129"/>
      <c r="J182" s="130">
        <f>BK182</f>
        <v>0</v>
      </c>
      <c r="L182" s="126"/>
      <c r="M182" s="131"/>
      <c r="P182" s="132">
        <f>P183+P191+P215+P239+P265</f>
        <v>0</v>
      </c>
      <c r="R182" s="132">
        <f>R183+R191+R215+R239+R265</f>
        <v>0.43366000000000005</v>
      </c>
      <c r="T182" s="133">
        <f>T183+T191+T215+T239+T265</f>
        <v>0</v>
      </c>
      <c r="AR182" s="127" t="s">
        <v>136</v>
      </c>
      <c r="AT182" s="134" t="s">
        <v>74</v>
      </c>
      <c r="AU182" s="134" t="s">
        <v>75</v>
      </c>
      <c r="AY182" s="127" t="s">
        <v>129</v>
      </c>
      <c r="BK182" s="135">
        <f>BK183+BK191+BK215+BK239+BK265</f>
        <v>0</v>
      </c>
    </row>
    <row r="183" spans="2:65" s="11" customFormat="1" ht="22.9" customHeight="1" x14ac:dyDescent="0.2">
      <c r="B183" s="126"/>
      <c r="D183" s="127" t="s">
        <v>74</v>
      </c>
      <c r="E183" s="136" t="s">
        <v>331</v>
      </c>
      <c r="F183" s="136" t="s">
        <v>332</v>
      </c>
      <c r="I183" s="129"/>
      <c r="J183" s="137">
        <f>BK183</f>
        <v>0</v>
      </c>
      <c r="L183" s="126"/>
      <c r="M183" s="131"/>
      <c r="P183" s="132">
        <f>SUM(P184:P190)</f>
        <v>0</v>
      </c>
      <c r="R183" s="132">
        <f>SUM(R184:R190)</f>
        <v>1.9500000000000003E-3</v>
      </c>
      <c r="T183" s="133">
        <f>SUM(T184:T190)</f>
        <v>0</v>
      </c>
      <c r="AR183" s="127" t="s">
        <v>136</v>
      </c>
      <c r="AT183" s="134" t="s">
        <v>74</v>
      </c>
      <c r="AU183" s="134" t="s">
        <v>83</v>
      </c>
      <c r="AY183" s="127" t="s">
        <v>129</v>
      </c>
      <c r="BK183" s="135">
        <f>SUM(BK184:BK190)</f>
        <v>0</v>
      </c>
    </row>
    <row r="184" spans="2:65" s="1" customFormat="1" ht="24.2" customHeight="1" x14ac:dyDescent="0.2">
      <c r="B184" s="138"/>
      <c r="C184" s="139" t="s">
        <v>353</v>
      </c>
      <c r="D184" s="139" t="s">
        <v>131</v>
      </c>
      <c r="E184" s="140" t="s">
        <v>1283</v>
      </c>
      <c r="F184" s="141" t="s">
        <v>1284</v>
      </c>
      <c r="G184" s="142" t="s">
        <v>142</v>
      </c>
      <c r="H184" s="143">
        <v>35.5</v>
      </c>
      <c r="I184" s="144"/>
      <c r="J184" s="145">
        <f t="shared" ref="J184:J190" si="30">ROUND(I184*H184,2)</f>
        <v>0</v>
      </c>
      <c r="K184" s="146"/>
      <c r="L184" s="31"/>
      <c r="M184" s="147" t="s">
        <v>1</v>
      </c>
      <c r="N184" s="148" t="s">
        <v>41</v>
      </c>
      <c r="P184" s="149">
        <f t="shared" ref="P184:P190" si="31">O184*H184</f>
        <v>0</v>
      </c>
      <c r="Q184" s="149">
        <v>0</v>
      </c>
      <c r="R184" s="149">
        <f t="shared" ref="R184:R190" si="32">Q184*H184</f>
        <v>0</v>
      </c>
      <c r="S184" s="149">
        <v>0</v>
      </c>
      <c r="T184" s="150">
        <f t="shared" ref="T184:T190" si="33">S184*H184</f>
        <v>0</v>
      </c>
      <c r="AR184" s="151" t="s">
        <v>211</v>
      </c>
      <c r="AT184" s="151" t="s">
        <v>131</v>
      </c>
      <c r="AU184" s="151" t="s">
        <v>136</v>
      </c>
      <c r="AY184" s="16" t="s">
        <v>129</v>
      </c>
      <c r="BE184" s="152">
        <f t="shared" ref="BE184:BE190" si="34">IF(N184="základná",J184,0)</f>
        <v>0</v>
      </c>
      <c r="BF184" s="152">
        <f t="shared" ref="BF184:BF190" si="35">IF(N184="znížená",J184,0)</f>
        <v>0</v>
      </c>
      <c r="BG184" s="152">
        <f t="shared" ref="BG184:BG190" si="36">IF(N184="zákl. prenesená",J184,0)</f>
        <v>0</v>
      </c>
      <c r="BH184" s="152">
        <f t="shared" ref="BH184:BH190" si="37">IF(N184="zníž. prenesená",J184,0)</f>
        <v>0</v>
      </c>
      <c r="BI184" s="152">
        <f t="shared" ref="BI184:BI190" si="38">IF(N184="nulová",J184,0)</f>
        <v>0</v>
      </c>
      <c r="BJ184" s="16" t="s">
        <v>136</v>
      </c>
      <c r="BK184" s="152">
        <f t="shared" ref="BK184:BK190" si="39">ROUND(I184*H184,2)</f>
        <v>0</v>
      </c>
      <c r="BL184" s="16" t="s">
        <v>211</v>
      </c>
      <c r="BM184" s="151" t="s">
        <v>1285</v>
      </c>
    </row>
    <row r="185" spans="2:65" s="1" customFormat="1" ht="33" customHeight="1" x14ac:dyDescent="0.2">
      <c r="B185" s="138"/>
      <c r="C185" s="177" t="s">
        <v>357</v>
      </c>
      <c r="D185" s="177" t="s">
        <v>500</v>
      </c>
      <c r="E185" s="178" t="s">
        <v>1286</v>
      </c>
      <c r="F185" s="179" t="s">
        <v>1287</v>
      </c>
      <c r="G185" s="180" t="s">
        <v>142</v>
      </c>
      <c r="H185" s="181">
        <v>13</v>
      </c>
      <c r="I185" s="182"/>
      <c r="J185" s="183">
        <f t="shared" si="30"/>
        <v>0</v>
      </c>
      <c r="K185" s="184"/>
      <c r="L185" s="185"/>
      <c r="M185" s="186" t="s">
        <v>1</v>
      </c>
      <c r="N185" s="187" t="s">
        <v>41</v>
      </c>
      <c r="P185" s="149">
        <f t="shared" si="31"/>
        <v>0</v>
      </c>
      <c r="Q185" s="149">
        <v>4.0000000000000003E-5</v>
      </c>
      <c r="R185" s="149">
        <f t="shared" si="32"/>
        <v>5.2000000000000006E-4</v>
      </c>
      <c r="S185" s="149">
        <v>0</v>
      </c>
      <c r="T185" s="150">
        <f t="shared" si="33"/>
        <v>0</v>
      </c>
      <c r="AR185" s="151" t="s">
        <v>293</v>
      </c>
      <c r="AT185" s="151" t="s">
        <v>500</v>
      </c>
      <c r="AU185" s="151" t="s">
        <v>136</v>
      </c>
      <c r="AY185" s="16" t="s">
        <v>129</v>
      </c>
      <c r="BE185" s="152">
        <f t="shared" si="34"/>
        <v>0</v>
      </c>
      <c r="BF185" s="152">
        <f t="shared" si="35"/>
        <v>0</v>
      </c>
      <c r="BG185" s="152">
        <f t="shared" si="36"/>
        <v>0</v>
      </c>
      <c r="BH185" s="152">
        <f t="shared" si="37"/>
        <v>0</v>
      </c>
      <c r="BI185" s="152">
        <f t="shared" si="38"/>
        <v>0</v>
      </c>
      <c r="BJ185" s="16" t="s">
        <v>136</v>
      </c>
      <c r="BK185" s="152">
        <f t="shared" si="39"/>
        <v>0</v>
      </c>
      <c r="BL185" s="16" t="s">
        <v>211</v>
      </c>
      <c r="BM185" s="151" t="s">
        <v>1288</v>
      </c>
    </row>
    <row r="186" spans="2:65" s="1" customFormat="1" ht="33" customHeight="1" x14ac:dyDescent="0.2">
      <c r="B186" s="138"/>
      <c r="C186" s="177" t="s">
        <v>361</v>
      </c>
      <c r="D186" s="177" t="s">
        <v>500</v>
      </c>
      <c r="E186" s="178" t="s">
        <v>1289</v>
      </c>
      <c r="F186" s="179" t="s">
        <v>1290</v>
      </c>
      <c r="G186" s="180" t="s">
        <v>142</v>
      </c>
      <c r="H186" s="181">
        <v>17</v>
      </c>
      <c r="I186" s="182"/>
      <c r="J186" s="183">
        <f t="shared" si="30"/>
        <v>0</v>
      </c>
      <c r="K186" s="184"/>
      <c r="L186" s="185"/>
      <c r="M186" s="186" t="s">
        <v>1</v>
      </c>
      <c r="N186" s="187" t="s">
        <v>41</v>
      </c>
      <c r="P186" s="149">
        <f t="shared" si="31"/>
        <v>0</v>
      </c>
      <c r="Q186" s="149">
        <v>5.0000000000000002E-5</v>
      </c>
      <c r="R186" s="149">
        <f t="shared" si="32"/>
        <v>8.5000000000000006E-4</v>
      </c>
      <c r="S186" s="149">
        <v>0</v>
      </c>
      <c r="T186" s="150">
        <f t="shared" si="33"/>
        <v>0</v>
      </c>
      <c r="AR186" s="151" t="s">
        <v>293</v>
      </c>
      <c r="AT186" s="151" t="s">
        <v>500</v>
      </c>
      <c r="AU186" s="151" t="s">
        <v>136</v>
      </c>
      <c r="AY186" s="16" t="s">
        <v>129</v>
      </c>
      <c r="BE186" s="152">
        <f t="shared" si="34"/>
        <v>0</v>
      </c>
      <c r="BF186" s="152">
        <f t="shared" si="35"/>
        <v>0</v>
      </c>
      <c r="BG186" s="152">
        <f t="shared" si="36"/>
        <v>0</v>
      </c>
      <c r="BH186" s="152">
        <f t="shared" si="37"/>
        <v>0</v>
      </c>
      <c r="BI186" s="152">
        <f t="shared" si="38"/>
        <v>0</v>
      </c>
      <c r="BJ186" s="16" t="s">
        <v>136</v>
      </c>
      <c r="BK186" s="152">
        <f t="shared" si="39"/>
        <v>0</v>
      </c>
      <c r="BL186" s="16" t="s">
        <v>211</v>
      </c>
      <c r="BM186" s="151" t="s">
        <v>1291</v>
      </c>
    </row>
    <row r="187" spans="2:65" s="1" customFormat="1" ht="33" customHeight="1" x14ac:dyDescent="0.2">
      <c r="B187" s="138"/>
      <c r="C187" s="177" t="s">
        <v>365</v>
      </c>
      <c r="D187" s="177" t="s">
        <v>500</v>
      </c>
      <c r="E187" s="178" t="s">
        <v>1292</v>
      </c>
      <c r="F187" s="179" t="s">
        <v>1293</v>
      </c>
      <c r="G187" s="180" t="s">
        <v>142</v>
      </c>
      <c r="H187" s="181">
        <v>5.5</v>
      </c>
      <c r="I187" s="182"/>
      <c r="J187" s="183">
        <f t="shared" si="30"/>
        <v>0</v>
      </c>
      <c r="K187" s="184"/>
      <c r="L187" s="185"/>
      <c r="M187" s="186" t="s">
        <v>1</v>
      </c>
      <c r="N187" s="187" t="s">
        <v>41</v>
      </c>
      <c r="P187" s="149">
        <f t="shared" si="31"/>
        <v>0</v>
      </c>
      <c r="Q187" s="149">
        <v>1E-4</v>
      </c>
      <c r="R187" s="149">
        <f t="shared" si="32"/>
        <v>5.5000000000000003E-4</v>
      </c>
      <c r="S187" s="149">
        <v>0</v>
      </c>
      <c r="T187" s="150">
        <f t="shared" si="33"/>
        <v>0</v>
      </c>
      <c r="AR187" s="151" t="s">
        <v>293</v>
      </c>
      <c r="AT187" s="151" t="s">
        <v>500</v>
      </c>
      <c r="AU187" s="151" t="s">
        <v>136</v>
      </c>
      <c r="AY187" s="16" t="s">
        <v>129</v>
      </c>
      <c r="BE187" s="152">
        <f t="shared" si="34"/>
        <v>0</v>
      </c>
      <c r="BF187" s="152">
        <f t="shared" si="35"/>
        <v>0</v>
      </c>
      <c r="BG187" s="152">
        <f t="shared" si="36"/>
        <v>0</v>
      </c>
      <c r="BH187" s="152">
        <f t="shared" si="37"/>
        <v>0</v>
      </c>
      <c r="BI187" s="152">
        <f t="shared" si="38"/>
        <v>0</v>
      </c>
      <c r="BJ187" s="16" t="s">
        <v>136</v>
      </c>
      <c r="BK187" s="152">
        <f t="shared" si="39"/>
        <v>0</v>
      </c>
      <c r="BL187" s="16" t="s">
        <v>211</v>
      </c>
      <c r="BM187" s="151" t="s">
        <v>1294</v>
      </c>
    </row>
    <row r="188" spans="2:65" s="1" customFormat="1" ht="24.2" customHeight="1" x14ac:dyDescent="0.2">
      <c r="B188" s="138"/>
      <c r="C188" s="139" t="s">
        <v>369</v>
      </c>
      <c r="D188" s="139" t="s">
        <v>131</v>
      </c>
      <c r="E188" s="140" t="s">
        <v>1295</v>
      </c>
      <c r="F188" s="141" t="s">
        <v>1296</v>
      </c>
      <c r="G188" s="142" t="s">
        <v>142</v>
      </c>
      <c r="H188" s="143">
        <v>1</v>
      </c>
      <c r="I188" s="144"/>
      <c r="J188" s="145">
        <f t="shared" si="30"/>
        <v>0</v>
      </c>
      <c r="K188" s="146"/>
      <c r="L188" s="31"/>
      <c r="M188" s="147" t="s">
        <v>1</v>
      </c>
      <c r="N188" s="148" t="s">
        <v>41</v>
      </c>
      <c r="P188" s="149">
        <f t="shared" si="31"/>
        <v>0</v>
      </c>
      <c r="Q188" s="149">
        <v>2.0000000000000002E-5</v>
      </c>
      <c r="R188" s="149">
        <f t="shared" si="32"/>
        <v>2.0000000000000002E-5</v>
      </c>
      <c r="S188" s="149">
        <v>0</v>
      </c>
      <c r="T188" s="150">
        <f t="shared" si="33"/>
        <v>0</v>
      </c>
      <c r="AR188" s="151" t="s">
        <v>211</v>
      </c>
      <c r="AT188" s="151" t="s">
        <v>131</v>
      </c>
      <c r="AU188" s="151" t="s">
        <v>136</v>
      </c>
      <c r="AY188" s="16" t="s">
        <v>129</v>
      </c>
      <c r="BE188" s="152">
        <f t="shared" si="34"/>
        <v>0</v>
      </c>
      <c r="BF188" s="152">
        <f t="shared" si="35"/>
        <v>0</v>
      </c>
      <c r="BG188" s="152">
        <f t="shared" si="36"/>
        <v>0</v>
      </c>
      <c r="BH188" s="152">
        <f t="shared" si="37"/>
        <v>0</v>
      </c>
      <c r="BI188" s="152">
        <f t="shared" si="38"/>
        <v>0</v>
      </c>
      <c r="BJ188" s="16" t="s">
        <v>136</v>
      </c>
      <c r="BK188" s="152">
        <f t="shared" si="39"/>
        <v>0</v>
      </c>
      <c r="BL188" s="16" t="s">
        <v>211</v>
      </c>
      <c r="BM188" s="151" t="s">
        <v>1297</v>
      </c>
    </row>
    <row r="189" spans="2:65" s="1" customFormat="1" ht="33" customHeight="1" x14ac:dyDescent="0.2">
      <c r="B189" s="138"/>
      <c r="C189" s="177" t="s">
        <v>373</v>
      </c>
      <c r="D189" s="177" t="s">
        <v>500</v>
      </c>
      <c r="E189" s="178" t="s">
        <v>1298</v>
      </c>
      <c r="F189" s="179" t="s">
        <v>1299</v>
      </c>
      <c r="G189" s="180" t="s">
        <v>142</v>
      </c>
      <c r="H189" s="181">
        <v>1</v>
      </c>
      <c r="I189" s="182"/>
      <c r="J189" s="183">
        <f t="shared" si="30"/>
        <v>0</v>
      </c>
      <c r="K189" s="184"/>
      <c r="L189" s="185"/>
      <c r="M189" s="186" t="s">
        <v>1</v>
      </c>
      <c r="N189" s="187" t="s">
        <v>41</v>
      </c>
      <c r="P189" s="149">
        <f t="shared" si="31"/>
        <v>0</v>
      </c>
      <c r="Q189" s="149">
        <v>1.0000000000000001E-5</v>
      </c>
      <c r="R189" s="149">
        <f t="shared" si="32"/>
        <v>1.0000000000000001E-5</v>
      </c>
      <c r="S189" s="149">
        <v>0</v>
      </c>
      <c r="T189" s="150">
        <f t="shared" si="33"/>
        <v>0</v>
      </c>
      <c r="AR189" s="151" t="s">
        <v>293</v>
      </c>
      <c r="AT189" s="151" t="s">
        <v>500</v>
      </c>
      <c r="AU189" s="151" t="s">
        <v>136</v>
      </c>
      <c r="AY189" s="16" t="s">
        <v>129</v>
      </c>
      <c r="BE189" s="152">
        <f t="shared" si="34"/>
        <v>0</v>
      </c>
      <c r="BF189" s="152">
        <f t="shared" si="35"/>
        <v>0</v>
      </c>
      <c r="BG189" s="152">
        <f t="shared" si="36"/>
        <v>0</v>
      </c>
      <c r="BH189" s="152">
        <f t="shared" si="37"/>
        <v>0</v>
      </c>
      <c r="BI189" s="152">
        <f t="shared" si="38"/>
        <v>0</v>
      </c>
      <c r="BJ189" s="16" t="s">
        <v>136</v>
      </c>
      <c r="BK189" s="152">
        <f t="shared" si="39"/>
        <v>0</v>
      </c>
      <c r="BL189" s="16" t="s">
        <v>211</v>
      </c>
      <c r="BM189" s="151" t="s">
        <v>1300</v>
      </c>
    </row>
    <row r="190" spans="2:65" s="1" customFormat="1" ht="24.2" customHeight="1" x14ac:dyDescent="0.2">
      <c r="B190" s="138"/>
      <c r="C190" s="139" t="s">
        <v>379</v>
      </c>
      <c r="D190" s="139" t="s">
        <v>131</v>
      </c>
      <c r="E190" s="140" t="s">
        <v>875</v>
      </c>
      <c r="F190" s="141" t="s">
        <v>876</v>
      </c>
      <c r="G190" s="142" t="s">
        <v>768</v>
      </c>
      <c r="H190" s="188"/>
      <c r="I190" s="144"/>
      <c r="J190" s="145">
        <f t="shared" si="30"/>
        <v>0</v>
      </c>
      <c r="K190" s="146"/>
      <c r="L190" s="31"/>
      <c r="M190" s="147" t="s">
        <v>1</v>
      </c>
      <c r="N190" s="148" t="s">
        <v>41</v>
      </c>
      <c r="P190" s="149">
        <f t="shared" si="31"/>
        <v>0</v>
      </c>
      <c r="Q190" s="149">
        <v>0</v>
      </c>
      <c r="R190" s="149">
        <f t="shared" si="32"/>
        <v>0</v>
      </c>
      <c r="S190" s="149">
        <v>0</v>
      </c>
      <c r="T190" s="150">
        <f t="shared" si="33"/>
        <v>0</v>
      </c>
      <c r="AR190" s="151" t="s">
        <v>211</v>
      </c>
      <c r="AT190" s="151" t="s">
        <v>131</v>
      </c>
      <c r="AU190" s="151" t="s">
        <v>136</v>
      </c>
      <c r="AY190" s="16" t="s">
        <v>129</v>
      </c>
      <c r="BE190" s="152">
        <f t="shared" si="34"/>
        <v>0</v>
      </c>
      <c r="BF190" s="152">
        <f t="shared" si="35"/>
        <v>0</v>
      </c>
      <c r="BG190" s="152">
        <f t="shared" si="36"/>
        <v>0</v>
      </c>
      <c r="BH190" s="152">
        <f t="shared" si="37"/>
        <v>0</v>
      </c>
      <c r="BI190" s="152">
        <f t="shared" si="38"/>
        <v>0</v>
      </c>
      <c r="BJ190" s="16" t="s">
        <v>136</v>
      </c>
      <c r="BK190" s="152">
        <f t="shared" si="39"/>
        <v>0</v>
      </c>
      <c r="BL190" s="16" t="s">
        <v>211</v>
      </c>
      <c r="BM190" s="151" t="s">
        <v>1301</v>
      </c>
    </row>
    <row r="191" spans="2:65" s="11" customFormat="1" ht="22.9" customHeight="1" x14ac:dyDescent="0.2">
      <c r="B191" s="126"/>
      <c r="D191" s="127" t="s">
        <v>74</v>
      </c>
      <c r="E191" s="136" t="s">
        <v>1302</v>
      </c>
      <c r="F191" s="136" t="s">
        <v>1303</v>
      </c>
      <c r="I191" s="129"/>
      <c r="J191" s="137">
        <f>BK191</f>
        <v>0</v>
      </c>
      <c r="L191" s="126"/>
      <c r="M191" s="131"/>
      <c r="P191" s="132">
        <f>SUM(P192:P214)</f>
        <v>0</v>
      </c>
      <c r="R191" s="132">
        <f>SUM(R192:R214)</f>
        <v>2.1445000000000002E-2</v>
      </c>
      <c r="T191" s="133">
        <f>SUM(T192:T214)</f>
        <v>0</v>
      </c>
      <c r="AR191" s="127" t="s">
        <v>136</v>
      </c>
      <c r="AT191" s="134" t="s">
        <v>74</v>
      </c>
      <c r="AU191" s="134" t="s">
        <v>83</v>
      </c>
      <c r="AY191" s="127" t="s">
        <v>129</v>
      </c>
      <c r="BK191" s="135">
        <f>SUM(BK192:BK214)</f>
        <v>0</v>
      </c>
    </row>
    <row r="192" spans="2:65" s="1" customFormat="1" ht="21.75" customHeight="1" x14ac:dyDescent="0.2">
      <c r="B192" s="138"/>
      <c r="C192" s="139" t="s">
        <v>385</v>
      </c>
      <c r="D192" s="139" t="s">
        <v>131</v>
      </c>
      <c r="E192" s="140" t="s">
        <v>1304</v>
      </c>
      <c r="F192" s="141" t="s">
        <v>1305</v>
      </c>
      <c r="G192" s="142" t="s">
        <v>142</v>
      </c>
      <c r="H192" s="143">
        <v>1</v>
      </c>
      <c r="I192" s="144"/>
      <c r="J192" s="145">
        <f t="shared" ref="J192:J214" si="40">ROUND(I192*H192,2)</f>
        <v>0</v>
      </c>
      <c r="K192" s="146"/>
      <c r="L192" s="31"/>
      <c r="M192" s="147" t="s">
        <v>1</v>
      </c>
      <c r="N192" s="148" t="s">
        <v>41</v>
      </c>
      <c r="P192" s="149">
        <f t="shared" ref="P192:P214" si="41">O192*H192</f>
        <v>0</v>
      </c>
      <c r="Q192" s="149">
        <v>2.0000000000000001E-4</v>
      </c>
      <c r="R192" s="149">
        <f t="shared" ref="R192:R214" si="42">Q192*H192</f>
        <v>2.0000000000000001E-4</v>
      </c>
      <c r="S192" s="149">
        <v>0</v>
      </c>
      <c r="T192" s="150">
        <f t="shared" ref="T192:T214" si="43">S192*H192</f>
        <v>0</v>
      </c>
      <c r="AR192" s="151" t="s">
        <v>211</v>
      </c>
      <c r="AT192" s="151" t="s">
        <v>131</v>
      </c>
      <c r="AU192" s="151" t="s">
        <v>136</v>
      </c>
      <c r="AY192" s="16" t="s">
        <v>129</v>
      </c>
      <c r="BE192" s="152">
        <f t="shared" ref="BE192:BE214" si="44">IF(N192="základná",J192,0)</f>
        <v>0</v>
      </c>
      <c r="BF192" s="152">
        <f t="shared" ref="BF192:BF214" si="45">IF(N192="znížená",J192,0)</f>
        <v>0</v>
      </c>
      <c r="BG192" s="152">
        <f t="shared" ref="BG192:BG214" si="46">IF(N192="zákl. prenesená",J192,0)</f>
        <v>0</v>
      </c>
      <c r="BH192" s="152">
        <f t="shared" ref="BH192:BH214" si="47">IF(N192="zníž. prenesená",J192,0)</f>
        <v>0</v>
      </c>
      <c r="BI192" s="152">
        <f t="shared" ref="BI192:BI214" si="48">IF(N192="nulová",J192,0)</f>
        <v>0</v>
      </c>
      <c r="BJ192" s="16" t="s">
        <v>136</v>
      </c>
      <c r="BK192" s="152">
        <f t="shared" ref="BK192:BK214" si="49">ROUND(I192*H192,2)</f>
        <v>0</v>
      </c>
      <c r="BL192" s="16" t="s">
        <v>211</v>
      </c>
      <c r="BM192" s="151" t="s">
        <v>1306</v>
      </c>
    </row>
    <row r="193" spans="2:65" s="1" customFormat="1" ht="24.2" customHeight="1" x14ac:dyDescent="0.2">
      <c r="B193" s="138"/>
      <c r="C193" s="177" t="s">
        <v>389</v>
      </c>
      <c r="D193" s="177" t="s">
        <v>500</v>
      </c>
      <c r="E193" s="178" t="s">
        <v>1307</v>
      </c>
      <c r="F193" s="179" t="s">
        <v>1308</v>
      </c>
      <c r="G193" s="180" t="s">
        <v>236</v>
      </c>
      <c r="H193" s="181">
        <v>1</v>
      </c>
      <c r="I193" s="182"/>
      <c r="J193" s="183">
        <f t="shared" si="40"/>
        <v>0</v>
      </c>
      <c r="K193" s="184"/>
      <c r="L193" s="185"/>
      <c r="M193" s="186" t="s">
        <v>1</v>
      </c>
      <c r="N193" s="187" t="s">
        <v>41</v>
      </c>
      <c r="P193" s="149">
        <f t="shared" si="41"/>
        <v>0</v>
      </c>
      <c r="Q193" s="149">
        <v>2.4000000000000001E-4</v>
      </c>
      <c r="R193" s="149">
        <f t="shared" si="42"/>
        <v>2.4000000000000001E-4</v>
      </c>
      <c r="S193" s="149">
        <v>0</v>
      </c>
      <c r="T193" s="150">
        <f t="shared" si="43"/>
        <v>0</v>
      </c>
      <c r="AR193" s="151" t="s">
        <v>293</v>
      </c>
      <c r="AT193" s="151" t="s">
        <v>500</v>
      </c>
      <c r="AU193" s="151" t="s">
        <v>136</v>
      </c>
      <c r="AY193" s="16" t="s">
        <v>129</v>
      </c>
      <c r="BE193" s="152">
        <f t="shared" si="44"/>
        <v>0</v>
      </c>
      <c r="BF193" s="152">
        <f t="shared" si="45"/>
        <v>0</v>
      </c>
      <c r="BG193" s="152">
        <f t="shared" si="46"/>
        <v>0</v>
      </c>
      <c r="BH193" s="152">
        <f t="shared" si="47"/>
        <v>0</v>
      </c>
      <c r="BI193" s="152">
        <f t="shared" si="48"/>
        <v>0</v>
      </c>
      <c r="BJ193" s="16" t="s">
        <v>136</v>
      </c>
      <c r="BK193" s="152">
        <f t="shared" si="49"/>
        <v>0</v>
      </c>
      <c r="BL193" s="16" t="s">
        <v>211</v>
      </c>
      <c r="BM193" s="151" t="s">
        <v>1309</v>
      </c>
    </row>
    <row r="194" spans="2:65" s="1" customFormat="1" ht="21.75" customHeight="1" x14ac:dyDescent="0.2">
      <c r="B194" s="138"/>
      <c r="C194" s="139" t="s">
        <v>393</v>
      </c>
      <c r="D194" s="139" t="s">
        <v>131</v>
      </c>
      <c r="E194" s="140" t="s">
        <v>1310</v>
      </c>
      <c r="F194" s="141" t="s">
        <v>1311</v>
      </c>
      <c r="G194" s="142" t="s">
        <v>142</v>
      </c>
      <c r="H194" s="143">
        <v>3.5</v>
      </c>
      <c r="I194" s="144"/>
      <c r="J194" s="145">
        <f t="shared" si="40"/>
        <v>0</v>
      </c>
      <c r="K194" s="146"/>
      <c r="L194" s="31"/>
      <c r="M194" s="147" t="s">
        <v>1</v>
      </c>
      <c r="N194" s="148" t="s">
        <v>41</v>
      </c>
      <c r="P194" s="149">
        <f t="shared" si="41"/>
        <v>0</v>
      </c>
      <c r="Q194" s="149">
        <v>2.0000000000000001E-4</v>
      </c>
      <c r="R194" s="149">
        <f t="shared" si="42"/>
        <v>6.9999999999999999E-4</v>
      </c>
      <c r="S194" s="149">
        <v>0</v>
      </c>
      <c r="T194" s="150">
        <f t="shared" si="43"/>
        <v>0</v>
      </c>
      <c r="AR194" s="151" t="s">
        <v>211</v>
      </c>
      <c r="AT194" s="151" t="s">
        <v>131</v>
      </c>
      <c r="AU194" s="151" t="s">
        <v>136</v>
      </c>
      <c r="AY194" s="16" t="s">
        <v>129</v>
      </c>
      <c r="BE194" s="152">
        <f t="shared" si="44"/>
        <v>0</v>
      </c>
      <c r="BF194" s="152">
        <f t="shared" si="45"/>
        <v>0</v>
      </c>
      <c r="BG194" s="152">
        <f t="shared" si="46"/>
        <v>0</v>
      </c>
      <c r="BH194" s="152">
        <f t="shared" si="47"/>
        <v>0</v>
      </c>
      <c r="BI194" s="152">
        <f t="shared" si="48"/>
        <v>0</v>
      </c>
      <c r="BJ194" s="16" t="s">
        <v>136</v>
      </c>
      <c r="BK194" s="152">
        <f t="shared" si="49"/>
        <v>0</v>
      </c>
      <c r="BL194" s="16" t="s">
        <v>211</v>
      </c>
      <c r="BM194" s="151" t="s">
        <v>1312</v>
      </c>
    </row>
    <row r="195" spans="2:65" s="1" customFormat="1" ht="24.2" customHeight="1" x14ac:dyDescent="0.2">
      <c r="B195" s="138"/>
      <c r="C195" s="177" t="s">
        <v>398</v>
      </c>
      <c r="D195" s="177" t="s">
        <v>500</v>
      </c>
      <c r="E195" s="178" t="s">
        <v>1313</v>
      </c>
      <c r="F195" s="179" t="s">
        <v>1314</v>
      </c>
      <c r="G195" s="180" t="s">
        <v>236</v>
      </c>
      <c r="H195" s="181">
        <v>3.5</v>
      </c>
      <c r="I195" s="182"/>
      <c r="J195" s="183">
        <f t="shared" si="40"/>
        <v>0</v>
      </c>
      <c r="K195" s="184"/>
      <c r="L195" s="185"/>
      <c r="M195" s="186" t="s">
        <v>1</v>
      </c>
      <c r="N195" s="187" t="s">
        <v>41</v>
      </c>
      <c r="P195" s="149">
        <f t="shared" si="41"/>
        <v>0</v>
      </c>
      <c r="Q195" s="149">
        <v>3.1E-4</v>
      </c>
      <c r="R195" s="149">
        <f t="shared" si="42"/>
        <v>1.085E-3</v>
      </c>
      <c r="S195" s="149">
        <v>0</v>
      </c>
      <c r="T195" s="150">
        <f t="shared" si="43"/>
        <v>0</v>
      </c>
      <c r="AR195" s="151" t="s">
        <v>293</v>
      </c>
      <c r="AT195" s="151" t="s">
        <v>500</v>
      </c>
      <c r="AU195" s="151" t="s">
        <v>136</v>
      </c>
      <c r="AY195" s="16" t="s">
        <v>129</v>
      </c>
      <c r="BE195" s="152">
        <f t="shared" si="44"/>
        <v>0</v>
      </c>
      <c r="BF195" s="152">
        <f t="shared" si="45"/>
        <v>0</v>
      </c>
      <c r="BG195" s="152">
        <f t="shared" si="46"/>
        <v>0</v>
      </c>
      <c r="BH195" s="152">
        <f t="shared" si="47"/>
        <v>0</v>
      </c>
      <c r="BI195" s="152">
        <f t="shared" si="48"/>
        <v>0</v>
      </c>
      <c r="BJ195" s="16" t="s">
        <v>136</v>
      </c>
      <c r="BK195" s="152">
        <f t="shared" si="49"/>
        <v>0</v>
      </c>
      <c r="BL195" s="16" t="s">
        <v>211</v>
      </c>
      <c r="BM195" s="151" t="s">
        <v>1315</v>
      </c>
    </row>
    <row r="196" spans="2:65" s="1" customFormat="1" ht="21.75" customHeight="1" x14ac:dyDescent="0.2">
      <c r="B196" s="138"/>
      <c r="C196" s="139" t="s">
        <v>402</v>
      </c>
      <c r="D196" s="139" t="s">
        <v>131</v>
      </c>
      <c r="E196" s="140" t="s">
        <v>1316</v>
      </c>
      <c r="F196" s="141" t="s">
        <v>1317</v>
      </c>
      <c r="G196" s="142" t="s">
        <v>142</v>
      </c>
      <c r="H196" s="143">
        <v>2</v>
      </c>
      <c r="I196" s="144"/>
      <c r="J196" s="145">
        <f t="shared" si="40"/>
        <v>0</v>
      </c>
      <c r="K196" s="146"/>
      <c r="L196" s="31"/>
      <c r="M196" s="147" t="s">
        <v>1</v>
      </c>
      <c r="N196" s="148" t="s">
        <v>41</v>
      </c>
      <c r="P196" s="149">
        <f t="shared" si="41"/>
        <v>0</v>
      </c>
      <c r="Q196" s="149">
        <v>2.7999999999999998E-4</v>
      </c>
      <c r="R196" s="149">
        <f t="shared" si="42"/>
        <v>5.5999999999999995E-4</v>
      </c>
      <c r="S196" s="149">
        <v>0</v>
      </c>
      <c r="T196" s="150">
        <f t="shared" si="43"/>
        <v>0</v>
      </c>
      <c r="AR196" s="151" t="s">
        <v>211</v>
      </c>
      <c r="AT196" s="151" t="s">
        <v>131</v>
      </c>
      <c r="AU196" s="151" t="s">
        <v>136</v>
      </c>
      <c r="AY196" s="16" t="s">
        <v>129</v>
      </c>
      <c r="BE196" s="152">
        <f t="shared" si="44"/>
        <v>0</v>
      </c>
      <c r="BF196" s="152">
        <f t="shared" si="45"/>
        <v>0</v>
      </c>
      <c r="BG196" s="152">
        <f t="shared" si="46"/>
        <v>0</v>
      </c>
      <c r="BH196" s="152">
        <f t="shared" si="47"/>
        <v>0</v>
      </c>
      <c r="BI196" s="152">
        <f t="shared" si="48"/>
        <v>0</v>
      </c>
      <c r="BJ196" s="16" t="s">
        <v>136</v>
      </c>
      <c r="BK196" s="152">
        <f t="shared" si="49"/>
        <v>0</v>
      </c>
      <c r="BL196" s="16" t="s">
        <v>211</v>
      </c>
      <c r="BM196" s="151" t="s">
        <v>1318</v>
      </c>
    </row>
    <row r="197" spans="2:65" s="1" customFormat="1" ht="24.2" customHeight="1" x14ac:dyDescent="0.2">
      <c r="B197" s="138"/>
      <c r="C197" s="177" t="s">
        <v>406</v>
      </c>
      <c r="D197" s="177" t="s">
        <v>500</v>
      </c>
      <c r="E197" s="178" t="s">
        <v>1319</v>
      </c>
      <c r="F197" s="179" t="s">
        <v>1320</v>
      </c>
      <c r="G197" s="180" t="s">
        <v>236</v>
      </c>
      <c r="H197" s="181">
        <v>2</v>
      </c>
      <c r="I197" s="182"/>
      <c r="J197" s="183">
        <f t="shared" si="40"/>
        <v>0</v>
      </c>
      <c r="K197" s="184"/>
      <c r="L197" s="185"/>
      <c r="M197" s="186" t="s">
        <v>1</v>
      </c>
      <c r="N197" s="187" t="s">
        <v>41</v>
      </c>
      <c r="P197" s="149">
        <f t="shared" si="41"/>
        <v>0</v>
      </c>
      <c r="Q197" s="149">
        <v>4.8999999999999998E-4</v>
      </c>
      <c r="R197" s="149">
        <f t="shared" si="42"/>
        <v>9.7999999999999997E-4</v>
      </c>
      <c r="S197" s="149">
        <v>0</v>
      </c>
      <c r="T197" s="150">
        <f t="shared" si="43"/>
        <v>0</v>
      </c>
      <c r="AR197" s="151" t="s">
        <v>293</v>
      </c>
      <c r="AT197" s="151" t="s">
        <v>500</v>
      </c>
      <c r="AU197" s="151" t="s">
        <v>136</v>
      </c>
      <c r="AY197" s="16" t="s">
        <v>129</v>
      </c>
      <c r="BE197" s="152">
        <f t="shared" si="44"/>
        <v>0</v>
      </c>
      <c r="BF197" s="152">
        <f t="shared" si="45"/>
        <v>0</v>
      </c>
      <c r="BG197" s="152">
        <f t="shared" si="46"/>
        <v>0</v>
      </c>
      <c r="BH197" s="152">
        <f t="shared" si="47"/>
        <v>0</v>
      </c>
      <c r="BI197" s="152">
        <f t="shared" si="48"/>
        <v>0</v>
      </c>
      <c r="BJ197" s="16" t="s">
        <v>136</v>
      </c>
      <c r="BK197" s="152">
        <f t="shared" si="49"/>
        <v>0</v>
      </c>
      <c r="BL197" s="16" t="s">
        <v>211</v>
      </c>
      <c r="BM197" s="151" t="s">
        <v>1321</v>
      </c>
    </row>
    <row r="198" spans="2:65" s="1" customFormat="1" ht="21.75" customHeight="1" x14ac:dyDescent="0.2">
      <c r="B198" s="138"/>
      <c r="C198" s="139" t="s">
        <v>411</v>
      </c>
      <c r="D198" s="139" t="s">
        <v>131</v>
      </c>
      <c r="E198" s="140" t="s">
        <v>1322</v>
      </c>
      <c r="F198" s="141" t="s">
        <v>1323</v>
      </c>
      <c r="G198" s="142" t="s">
        <v>142</v>
      </c>
      <c r="H198" s="143">
        <v>11.5</v>
      </c>
      <c r="I198" s="144"/>
      <c r="J198" s="145">
        <f t="shared" si="40"/>
        <v>0</v>
      </c>
      <c r="K198" s="146"/>
      <c r="L198" s="31"/>
      <c r="M198" s="147" t="s">
        <v>1</v>
      </c>
      <c r="N198" s="148" t="s">
        <v>41</v>
      </c>
      <c r="P198" s="149">
        <f t="shared" si="41"/>
        <v>0</v>
      </c>
      <c r="Q198" s="149">
        <v>1.9000000000000001E-4</v>
      </c>
      <c r="R198" s="149">
        <f t="shared" si="42"/>
        <v>2.1850000000000003E-3</v>
      </c>
      <c r="S198" s="149">
        <v>0</v>
      </c>
      <c r="T198" s="150">
        <f t="shared" si="43"/>
        <v>0</v>
      </c>
      <c r="AR198" s="151" t="s">
        <v>211</v>
      </c>
      <c r="AT198" s="151" t="s">
        <v>131</v>
      </c>
      <c r="AU198" s="151" t="s">
        <v>136</v>
      </c>
      <c r="AY198" s="16" t="s">
        <v>129</v>
      </c>
      <c r="BE198" s="152">
        <f t="shared" si="44"/>
        <v>0</v>
      </c>
      <c r="BF198" s="152">
        <f t="shared" si="45"/>
        <v>0</v>
      </c>
      <c r="BG198" s="152">
        <f t="shared" si="46"/>
        <v>0</v>
      </c>
      <c r="BH198" s="152">
        <f t="shared" si="47"/>
        <v>0</v>
      </c>
      <c r="BI198" s="152">
        <f t="shared" si="48"/>
        <v>0</v>
      </c>
      <c r="BJ198" s="16" t="s">
        <v>136</v>
      </c>
      <c r="BK198" s="152">
        <f t="shared" si="49"/>
        <v>0</v>
      </c>
      <c r="BL198" s="16" t="s">
        <v>211</v>
      </c>
      <c r="BM198" s="151" t="s">
        <v>1324</v>
      </c>
    </row>
    <row r="199" spans="2:65" s="1" customFormat="1" ht="24.2" customHeight="1" x14ac:dyDescent="0.2">
      <c r="B199" s="138"/>
      <c r="C199" s="177" t="s">
        <v>416</v>
      </c>
      <c r="D199" s="177" t="s">
        <v>500</v>
      </c>
      <c r="E199" s="178" t="s">
        <v>1325</v>
      </c>
      <c r="F199" s="179" t="s">
        <v>1326</v>
      </c>
      <c r="G199" s="180" t="s">
        <v>236</v>
      </c>
      <c r="H199" s="181">
        <v>11.5</v>
      </c>
      <c r="I199" s="182"/>
      <c r="J199" s="183">
        <f t="shared" si="40"/>
        <v>0</v>
      </c>
      <c r="K199" s="184"/>
      <c r="L199" s="185"/>
      <c r="M199" s="186" t="s">
        <v>1</v>
      </c>
      <c r="N199" s="187" t="s">
        <v>41</v>
      </c>
      <c r="P199" s="149">
        <f t="shared" si="41"/>
        <v>0</v>
      </c>
      <c r="Q199" s="149">
        <v>1.0300000000000001E-3</v>
      </c>
      <c r="R199" s="149">
        <f t="shared" si="42"/>
        <v>1.1845000000000001E-2</v>
      </c>
      <c r="S199" s="149">
        <v>0</v>
      </c>
      <c r="T199" s="150">
        <f t="shared" si="43"/>
        <v>0</v>
      </c>
      <c r="AR199" s="151" t="s">
        <v>293</v>
      </c>
      <c r="AT199" s="151" t="s">
        <v>500</v>
      </c>
      <c r="AU199" s="151" t="s">
        <v>136</v>
      </c>
      <c r="AY199" s="16" t="s">
        <v>129</v>
      </c>
      <c r="BE199" s="152">
        <f t="shared" si="44"/>
        <v>0</v>
      </c>
      <c r="BF199" s="152">
        <f t="shared" si="45"/>
        <v>0</v>
      </c>
      <c r="BG199" s="152">
        <f t="shared" si="46"/>
        <v>0</v>
      </c>
      <c r="BH199" s="152">
        <f t="shared" si="47"/>
        <v>0</v>
      </c>
      <c r="BI199" s="152">
        <f t="shared" si="48"/>
        <v>0</v>
      </c>
      <c r="BJ199" s="16" t="s">
        <v>136</v>
      </c>
      <c r="BK199" s="152">
        <f t="shared" si="49"/>
        <v>0</v>
      </c>
      <c r="BL199" s="16" t="s">
        <v>211</v>
      </c>
      <c r="BM199" s="151" t="s">
        <v>1327</v>
      </c>
    </row>
    <row r="200" spans="2:65" s="1" customFormat="1" ht="24.2" customHeight="1" x14ac:dyDescent="0.2">
      <c r="B200" s="138"/>
      <c r="C200" s="139" t="s">
        <v>420</v>
      </c>
      <c r="D200" s="139" t="s">
        <v>131</v>
      </c>
      <c r="E200" s="140" t="s">
        <v>1328</v>
      </c>
      <c r="F200" s="141" t="s">
        <v>1329</v>
      </c>
      <c r="G200" s="142" t="s">
        <v>236</v>
      </c>
      <c r="H200" s="143">
        <v>1</v>
      </c>
      <c r="I200" s="144"/>
      <c r="J200" s="145">
        <f t="shared" si="40"/>
        <v>0</v>
      </c>
      <c r="K200" s="146"/>
      <c r="L200" s="31"/>
      <c r="M200" s="147" t="s">
        <v>1</v>
      </c>
      <c r="N200" s="148" t="s">
        <v>41</v>
      </c>
      <c r="P200" s="149">
        <f t="shared" si="41"/>
        <v>0</v>
      </c>
      <c r="Q200" s="149">
        <v>1.3999999999999999E-4</v>
      </c>
      <c r="R200" s="149">
        <f t="shared" si="42"/>
        <v>1.3999999999999999E-4</v>
      </c>
      <c r="S200" s="149">
        <v>0</v>
      </c>
      <c r="T200" s="150">
        <f t="shared" si="43"/>
        <v>0</v>
      </c>
      <c r="AR200" s="151" t="s">
        <v>211</v>
      </c>
      <c r="AT200" s="151" t="s">
        <v>131</v>
      </c>
      <c r="AU200" s="151" t="s">
        <v>136</v>
      </c>
      <c r="AY200" s="16" t="s">
        <v>129</v>
      </c>
      <c r="BE200" s="152">
        <f t="shared" si="44"/>
        <v>0</v>
      </c>
      <c r="BF200" s="152">
        <f t="shared" si="45"/>
        <v>0</v>
      </c>
      <c r="BG200" s="152">
        <f t="shared" si="46"/>
        <v>0</v>
      </c>
      <c r="BH200" s="152">
        <f t="shared" si="47"/>
        <v>0</v>
      </c>
      <c r="BI200" s="152">
        <f t="shared" si="48"/>
        <v>0</v>
      </c>
      <c r="BJ200" s="16" t="s">
        <v>136</v>
      </c>
      <c r="BK200" s="152">
        <f t="shared" si="49"/>
        <v>0</v>
      </c>
      <c r="BL200" s="16" t="s">
        <v>211</v>
      </c>
      <c r="BM200" s="151" t="s">
        <v>1330</v>
      </c>
    </row>
    <row r="201" spans="2:65" s="1" customFormat="1" ht="24.2" customHeight="1" x14ac:dyDescent="0.2">
      <c r="B201" s="138"/>
      <c r="C201" s="177" t="s">
        <v>425</v>
      </c>
      <c r="D201" s="177" t="s">
        <v>500</v>
      </c>
      <c r="E201" s="178" t="s">
        <v>1331</v>
      </c>
      <c r="F201" s="179" t="s">
        <v>1332</v>
      </c>
      <c r="G201" s="180" t="s">
        <v>236</v>
      </c>
      <c r="H201" s="181">
        <v>1</v>
      </c>
      <c r="I201" s="182"/>
      <c r="J201" s="183">
        <f t="shared" si="40"/>
        <v>0</v>
      </c>
      <c r="K201" s="184"/>
      <c r="L201" s="185"/>
      <c r="M201" s="186" t="s">
        <v>1</v>
      </c>
      <c r="N201" s="187" t="s">
        <v>41</v>
      </c>
      <c r="P201" s="149">
        <f t="shared" si="41"/>
        <v>0</v>
      </c>
      <c r="Q201" s="149">
        <v>2.0000000000000001E-4</v>
      </c>
      <c r="R201" s="149">
        <f t="shared" si="42"/>
        <v>2.0000000000000001E-4</v>
      </c>
      <c r="S201" s="149">
        <v>0</v>
      </c>
      <c r="T201" s="150">
        <f t="shared" si="43"/>
        <v>0</v>
      </c>
      <c r="AR201" s="151" t="s">
        <v>293</v>
      </c>
      <c r="AT201" s="151" t="s">
        <v>500</v>
      </c>
      <c r="AU201" s="151" t="s">
        <v>136</v>
      </c>
      <c r="AY201" s="16" t="s">
        <v>129</v>
      </c>
      <c r="BE201" s="152">
        <f t="shared" si="44"/>
        <v>0</v>
      </c>
      <c r="BF201" s="152">
        <f t="shared" si="45"/>
        <v>0</v>
      </c>
      <c r="BG201" s="152">
        <f t="shared" si="46"/>
        <v>0</v>
      </c>
      <c r="BH201" s="152">
        <f t="shared" si="47"/>
        <v>0</v>
      </c>
      <c r="BI201" s="152">
        <f t="shared" si="48"/>
        <v>0</v>
      </c>
      <c r="BJ201" s="16" t="s">
        <v>136</v>
      </c>
      <c r="BK201" s="152">
        <f t="shared" si="49"/>
        <v>0</v>
      </c>
      <c r="BL201" s="16" t="s">
        <v>211</v>
      </c>
      <c r="BM201" s="151" t="s">
        <v>1333</v>
      </c>
    </row>
    <row r="202" spans="2:65" s="1" customFormat="1" ht="24.2" customHeight="1" x14ac:dyDescent="0.2">
      <c r="B202" s="138"/>
      <c r="C202" s="139" t="s">
        <v>429</v>
      </c>
      <c r="D202" s="139" t="s">
        <v>131</v>
      </c>
      <c r="E202" s="140" t="s">
        <v>1334</v>
      </c>
      <c r="F202" s="141" t="s">
        <v>1335</v>
      </c>
      <c r="G202" s="142" t="s">
        <v>236</v>
      </c>
      <c r="H202" s="143">
        <v>2</v>
      </c>
      <c r="I202" s="144"/>
      <c r="J202" s="145">
        <f t="shared" si="40"/>
        <v>0</v>
      </c>
      <c r="K202" s="146"/>
      <c r="L202" s="31"/>
      <c r="M202" s="147" t="s">
        <v>1</v>
      </c>
      <c r="N202" s="148" t="s">
        <v>41</v>
      </c>
      <c r="P202" s="149">
        <f t="shared" si="41"/>
        <v>0</v>
      </c>
      <c r="Q202" s="149">
        <v>1.9000000000000001E-4</v>
      </c>
      <c r="R202" s="149">
        <f t="shared" si="42"/>
        <v>3.8000000000000002E-4</v>
      </c>
      <c r="S202" s="149">
        <v>0</v>
      </c>
      <c r="T202" s="150">
        <f t="shared" si="43"/>
        <v>0</v>
      </c>
      <c r="AR202" s="151" t="s">
        <v>211</v>
      </c>
      <c r="AT202" s="151" t="s">
        <v>131</v>
      </c>
      <c r="AU202" s="151" t="s">
        <v>136</v>
      </c>
      <c r="AY202" s="16" t="s">
        <v>129</v>
      </c>
      <c r="BE202" s="152">
        <f t="shared" si="44"/>
        <v>0</v>
      </c>
      <c r="BF202" s="152">
        <f t="shared" si="45"/>
        <v>0</v>
      </c>
      <c r="BG202" s="152">
        <f t="shared" si="46"/>
        <v>0</v>
      </c>
      <c r="BH202" s="152">
        <f t="shared" si="47"/>
        <v>0</v>
      </c>
      <c r="BI202" s="152">
        <f t="shared" si="48"/>
        <v>0</v>
      </c>
      <c r="BJ202" s="16" t="s">
        <v>136</v>
      </c>
      <c r="BK202" s="152">
        <f t="shared" si="49"/>
        <v>0</v>
      </c>
      <c r="BL202" s="16" t="s">
        <v>211</v>
      </c>
      <c r="BM202" s="151" t="s">
        <v>1336</v>
      </c>
    </row>
    <row r="203" spans="2:65" s="1" customFormat="1" ht="24.2" customHeight="1" x14ac:dyDescent="0.2">
      <c r="B203" s="138"/>
      <c r="C203" s="177" t="s">
        <v>433</v>
      </c>
      <c r="D203" s="177" t="s">
        <v>500</v>
      </c>
      <c r="E203" s="178" t="s">
        <v>1337</v>
      </c>
      <c r="F203" s="179" t="s">
        <v>1338</v>
      </c>
      <c r="G203" s="180" t="s">
        <v>236</v>
      </c>
      <c r="H203" s="181">
        <v>2</v>
      </c>
      <c r="I203" s="182"/>
      <c r="J203" s="183">
        <f t="shared" si="40"/>
        <v>0</v>
      </c>
      <c r="K203" s="184"/>
      <c r="L203" s="185"/>
      <c r="M203" s="186" t="s">
        <v>1</v>
      </c>
      <c r="N203" s="187" t="s">
        <v>41</v>
      </c>
      <c r="P203" s="149">
        <f t="shared" si="41"/>
        <v>0</v>
      </c>
      <c r="Q203" s="149">
        <v>3.2000000000000003E-4</v>
      </c>
      <c r="R203" s="149">
        <f t="shared" si="42"/>
        <v>6.4000000000000005E-4</v>
      </c>
      <c r="S203" s="149">
        <v>0</v>
      </c>
      <c r="T203" s="150">
        <f t="shared" si="43"/>
        <v>0</v>
      </c>
      <c r="AR203" s="151" t="s">
        <v>293</v>
      </c>
      <c r="AT203" s="151" t="s">
        <v>500</v>
      </c>
      <c r="AU203" s="151" t="s">
        <v>136</v>
      </c>
      <c r="AY203" s="16" t="s">
        <v>129</v>
      </c>
      <c r="BE203" s="152">
        <f t="shared" si="44"/>
        <v>0</v>
      </c>
      <c r="BF203" s="152">
        <f t="shared" si="45"/>
        <v>0</v>
      </c>
      <c r="BG203" s="152">
        <f t="shared" si="46"/>
        <v>0</v>
      </c>
      <c r="BH203" s="152">
        <f t="shared" si="47"/>
        <v>0</v>
      </c>
      <c r="BI203" s="152">
        <f t="shared" si="48"/>
        <v>0</v>
      </c>
      <c r="BJ203" s="16" t="s">
        <v>136</v>
      </c>
      <c r="BK203" s="152">
        <f t="shared" si="49"/>
        <v>0</v>
      </c>
      <c r="BL203" s="16" t="s">
        <v>211</v>
      </c>
      <c r="BM203" s="151" t="s">
        <v>1339</v>
      </c>
    </row>
    <row r="204" spans="2:65" s="1" customFormat="1" ht="24.2" customHeight="1" x14ac:dyDescent="0.2">
      <c r="B204" s="138"/>
      <c r="C204" s="139" t="s">
        <v>438</v>
      </c>
      <c r="D204" s="139" t="s">
        <v>131</v>
      </c>
      <c r="E204" s="140" t="s">
        <v>1340</v>
      </c>
      <c r="F204" s="141" t="s">
        <v>1341</v>
      </c>
      <c r="G204" s="142" t="s">
        <v>236</v>
      </c>
      <c r="H204" s="143">
        <v>3</v>
      </c>
      <c r="I204" s="144"/>
      <c r="J204" s="145">
        <f t="shared" si="40"/>
        <v>0</v>
      </c>
      <c r="K204" s="146"/>
      <c r="L204" s="31"/>
      <c r="M204" s="147" t="s">
        <v>1</v>
      </c>
      <c r="N204" s="148" t="s">
        <v>41</v>
      </c>
      <c r="P204" s="149">
        <f t="shared" si="41"/>
        <v>0</v>
      </c>
      <c r="Q204" s="149">
        <v>0</v>
      </c>
      <c r="R204" s="149">
        <f t="shared" si="42"/>
        <v>0</v>
      </c>
      <c r="S204" s="149">
        <v>0</v>
      </c>
      <c r="T204" s="150">
        <f t="shared" si="43"/>
        <v>0</v>
      </c>
      <c r="AR204" s="151" t="s">
        <v>211</v>
      </c>
      <c r="AT204" s="151" t="s">
        <v>131</v>
      </c>
      <c r="AU204" s="151" t="s">
        <v>136</v>
      </c>
      <c r="AY204" s="16" t="s">
        <v>129</v>
      </c>
      <c r="BE204" s="152">
        <f t="shared" si="44"/>
        <v>0</v>
      </c>
      <c r="BF204" s="152">
        <f t="shared" si="45"/>
        <v>0</v>
      </c>
      <c r="BG204" s="152">
        <f t="shared" si="46"/>
        <v>0</v>
      </c>
      <c r="BH204" s="152">
        <f t="shared" si="47"/>
        <v>0</v>
      </c>
      <c r="BI204" s="152">
        <f t="shared" si="48"/>
        <v>0</v>
      </c>
      <c r="BJ204" s="16" t="s">
        <v>136</v>
      </c>
      <c r="BK204" s="152">
        <f t="shared" si="49"/>
        <v>0</v>
      </c>
      <c r="BL204" s="16" t="s">
        <v>211</v>
      </c>
      <c r="BM204" s="151" t="s">
        <v>1342</v>
      </c>
    </row>
    <row r="205" spans="2:65" s="1" customFormat="1" ht="24.2" customHeight="1" x14ac:dyDescent="0.2">
      <c r="B205" s="138"/>
      <c r="C205" s="139" t="s">
        <v>444</v>
      </c>
      <c r="D205" s="139" t="s">
        <v>131</v>
      </c>
      <c r="E205" s="140" t="s">
        <v>1343</v>
      </c>
      <c r="F205" s="141" t="s">
        <v>1344</v>
      </c>
      <c r="G205" s="142" t="s">
        <v>236</v>
      </c>
      <c r="H205" s="143">
        <v>2</v>
      </c>
      <c r="I205" s="144"/>
      <c r="J205" s="145">
        <f t="shared" si="40"/>
        <v>0</v>
      </c>
      <c r="K205" s="146"/>
      <c r="L205" s="31"/>
      <c r="M205" s="147" t="s">
        <v>1</v>
      </c>
      <c r="N205" s="148" t="s">
        <v>41</v>
      </c>
      <c r="P205" s="149">
        <f t="shared" si="41"/>
        <v>0</v>
      </c>
      <c r="Q205" s="149">
        <v>0</v>
      </c>
      <c r="R205" s="149">
        <f t="shared" si="42"/>
        <v>0</v>
      </c>
      <c r="S205" s="149">
        <v>0</v>
      </c>
      <c r="T205" s="150">
        <f t="shared" si="43"/>
        <v>0</v>
      </c>
      <c r="AR205" s="151" t="s">
        <v>211</v>
      </c>
      <c r="AT205" s="151" t="s">
        <v>131</v>
      </c>
      <c r="AU205" s="151" t="s">
        <v>136</v>
      </c>
      <c r="AY205" s="16" t="s">
        <v>129</v>
      </c>
      <c r="BE205" s="152">
        <f t="shared" si="44"/>
        <v>0</v>
      </c>
      <c r="BF205" s="152">
        <f t="shared" si="45"/>
        <v>0</v>
      </c>
      <c r="BG205" s="152">
        <f t="shared" si="46"/>
        <v>0</v>
      </c>
      <c r="BH205" s="152">
        <f t="shared" si="47"/>
        <v>0</v>
      </c>
      <c r="BI205" s="152">
        <f t="shared" si="48"/>
        <v>0</v>
      </c>
      <c r="BJ205" s="16" t="s">
        <v>136</v>
      </c>
      <c r="BK205" s="152">
        <f t="shared" si="49"/>
        <v>0</v>
      </c>
      <c r="BL205" s="16" t="s">
        <v>211</v>
      </c>
      <c r="BM205" s="151" t="s">
        <v>1345</v>
      </c>
    </row>
    <row r="206" spans="2:65" s="1" customFormat="1" ht="24.2" customHeight="1" x14ac:dyDescent="0.2">
      <c r="B206" s="138"/>
      <c r="C206" s="139" t="s">
        <v>450</v>
      </c>
      <c r="D206" s="139" t="s">
        <v>131</v>
      </c>
      <c r="E206" s="140" t="s">
        <v>1346</v>
      </c>
      <c r="F206" s="141" t="s">
        <v>1347</v>
      </c>
      <c r="G206" s="142" t="s">
        <v>236</v>
      </c>
      <c r="H206" s="143">
        <v>5</v>
      </c>
      <c r="I206" s="144"/>
      <c r="J206" s="145">
        <f t="shared" si="40"/>
        <v>0</v>
      </c>
      <c r="K206" s="146"/>
      <c r="L206" s="31"/>
      <c r="M206" s="147" t="s">
        <v>1</v>
      </c>
      <c r="N206" s="148" t="s">
        <v>41</v>
      </c>
      <c r="P206" s="149">
        <f t="shared" si="41"/>
        <v>0</v>
      </c>
      <c r="Q206" s="149">
        <v>0</v>
      </c>
      <c r="R206" s="149">
        <f t="shared" si="42"/>
        <v>0</v>
      </c>
      <c r="S206" s="149">
        <v>0</v>
      </c>
      <c r="T206" s="150">
        <f t="shared" si="43"/>
        <v>0</v>
      </c>
      <c r="AR206" s="151" t="s">
        <v>211</v>
      </c>
      <c r="AT206" s="151" t="s">
        <v>131</v>
      </c>
      <c r="AU206" s="151" t="s">
        <v>136</v>
      </c>
      <c r="AY206" s="16" t="s">
        <v>129</v>
      </c>
      <c r="BE206" s="152">
        <f t="shared" si="44"/>
        <v>0</v>
      </c>
      <c r="BF206" s="152">
        <f t="shared" si="45"/>
        <v>0</v>
      </c>
      <c r="BG206" s="152">
        <f t="shared" si="46"/>
        <v>0</v>
      </c>
      <c r="BH206" s="152">
        <f t="shared" si="47"/>
        <v>0</v>
      </c>
      <c r="BI206" s="152">
        <f t="shared" si="48"/>
        <v>0</v>
      </c>
      <c r="BJ206" s="16" t="s">
        <v>136</v>
      </c>
      <c r="BK206" s="152">
        <f t="shared" si="49"/>
        <v>0</v>
      </c>
      <c r="BL206" s="16" t="s">
        <v>211</v>
      </c>
      <c r="BM206" s="151" t="s">
        <v>1348</v>
      </c>
    </row>
    <row r="207" spans="2:65" s="1" customFormat="1" ht="24.2" customHeight="1" x14ac:dyDescent="0.2">
      <c r="B207" s="138"/>
      <c r="C207" s="139" t="s">
        <v>454</v>
      </c>
      <c r="D207" s="139" t="s">
        <v>131</v>
      </c>
      <c r="E207" s="140" t="s">
        <v>1349</v>
      </c>
      <c r="F207" s="141" t="s">
        <v>1350</v>
      </c>
      <c r="G207" s="142" t="s">
        <v>236</v>
      </c>
      <c r="H207" s="143">
        <v>1</v>
      </c>
      <c r="I207" s="144"/>
      <c r="J207" s="145">
        <f t="shared" si="40"/>
        <v>0</v>
      </c>
      <c r="K207" s="146"/>
      <c r="L207" s="31"/>
      <c r="M207" s="147" t="s">
        <v>1</v>
      </c>
      <c r="N207" s="148" t="s">
        <v>41</v>
      </c>
      <c r="P207" s="149">
        <f t="shared" si="41"/>
        <v>0</v>
      </c>
      <c r="Q207" s="149">
        <v>1E-4</v>
      </c>
      <c r="R207" s="149">
        <f t="shared" si="42"/>
        <v>1E-4</v>
      </c>
      <c r="S207" s="149">
        <v>0</v>
      </c>
      <c r="T207" s="150">
        <f t="shared" si="43"/>
        <v>0</v>
      </c>
      <c r="AR207" s="151" t="s">
        <v>211</v>
      </c>
      <c r="AT207" s="151" t="s">
        <v>131</v>
      </c>
      <c r="AU207" s="151" t="s">
        <v>136</v>
      </c>
      <c r="AY207" s="16" t="s">
        <v>129</v>
      </c>
      <c r="BE207" s="152">
        <f t="shared" si="44"/>
        <v>0</v>
      </c>
      <c r="BF207" s="152">
        <f t="shared" si="45"/>
        <v>0</v>
      </c>
      <c r="BG207" s="152">
        <f t="shared" si="46"/>
        <v>0</v>
      </c>
      <c r="BH207" s="152">
        <f t="shared" si="47"/>
        <v>0</v>
      </c>
      <c r="BI207" s="152">
        <f t="shared" si="48"/>
        <v>0</v>
      </c>
      <c r="BJ207" s="16" t="s">
        <v>136</v>
      </c>
      <c r="BK207" s="152">
        <f t="shared" si="49"/>
        <v>0</v>
      </c>
      <c r="BL207" s="16" t="s">
        <v>211</v>
      </c>
      <c r="BM207" s="151" t="s">
        <v>1351</v>
      </c>
    </row>
    <row r="208" spans="2:65" s="1" customFormat="1" ht="33" customHeight="1" x14ac:dyDescent="0.2">
      <c r="B208" s="138"/>
      <c r="C208" s="177" t="s">
        <v>711</v>
      </c>
      <c r="D208" s="177" t="s">
        <v>500</v>
      </c>
      <c r="E208" s="178" t="s">
        <v>1352</v>
      </c>
      <c r="F208" s="179" t="s">
        <v>1353</v>
      </c>
      <c r="G208" s="180" t="s">
        <v>236</v>
      </c>
      <c r="H208" s="181">
        <v>1</v>
      </c>
      <c r="I208" s="182"/>
      <c r="J208" s="183">
        <f t="shared" si="40"/>
        <v>0</v>
      </c>
      <c r="K208" s="184"/>
      <c r="L208" s="185"/>
      <c r="M208" s="186" t="s">
        <v>1</v>
      </c>
      <c r="N208" s="187" t="s">
        <v>41</v>
      </c>
      <c r="P208" s="149">
        <f t="shared" si="41"/>
        <v>0</v>
      </c>
      <c r="Q208" s="149">
        <v>5.5999999999999995E-4</v>
      </c>
      <c r="R208" s="149">
        <f t="shared" si="42"/>
        <v>5.5999999999999995E-4</v>
      </c>
      <c r="S208" s="149">
        <v>0</v>
      </c>
      <c r="T208" s="150">
        <f t="shared" si="43"/>
        <v>0</v>
      </c>
      <c r="AR208" s="151" t="s">
        <v>293</v>
      </c>
      <c r="AT208" s="151" t="s">
        <v>500</v>
      </c>
      <c r="AU208" s="151" t="s">
        <v>136</v>
      </c>
      <c r="AY208" s="16" t="s">
        <v>129</v>
      </c>
      <c r="BE208" s="152">
        <f t="shared" si="44"/>
        <v>0</v>
      </c>
      <c r="BF208" s="152">
        <f t="shared" si="45"/>
        <v>0</v>
      </c>
      <c r="BG208" s="152">
        <f t="shared" si="46"/>
        <v>0</v>
      </c>
      <c r="BH208" s="152">
        <f t="shared" si="47"/>
        <v>0</v>
      </c>
      <c r="BI208" s="152">
        <f t="shared" si="48"/>
        <v>0</v>
      </c>
      <c r="BJ208" s="16" t="s">
        <v>136</v>
      </c>
      <c r="BK208" s="152">
        <f t="shared" si="49"/>
        <v>0</v>
      </c>
      <c r="BL208" s="16" t="s">
        <v>211</v>
      </c>
      <c r="BM208" s="151" t="s">
        <v>1354</v>
      </c>
    </row>
    <row r="209" spans="2:65" s="1" customFormat="1" ht="16.5" customHeight="1" x14ac:dyDescent="0.2">
      <c r="B209" s="138"/>
      <c r="C209" s="139" t="s">
        <v>715</v>
      </c>
      <c r="D209" s="139" t="s">
        <v>131</v>
      </c>
      <c r="E209" s="140" t="s">
        <v>1355</v>
      </c>
      <c r="F209" s="141" t="s">
        <v>1356</v>
      </c>
      <c r="G209" s="142" t="s">
        <v>236</v>
      </c>
      <c r="H209" s="143">
        <v>2</v>
      </c>
      <c r="I209" s="144"/>
      <c r="J209" s="145">
        <f t="shared" si="40"/>
        <v>0</v>
      </c>
      <c r="K209" s="146"/>
      <c r="L209" s="31"/>
      <c r="M209" s="147" t="s">
        <v>1</v>
      </c>
      <c r="N209" s="148" t="s">
        <v>41</v>
      </c>
      <c r="P209" s="149">
        <f t="shared" si="41"/>
        <v>0</v>
      </c>
      <c r="Q209" s="149">
        <v>3.0000000000000001E-5</v>
      </c>
      <c r="R209" s="149">
        <f t="shared" si="42"/>
        <v>6.0000000000000002E-5</v>
      </c>
      <c r="S209" s="149">
        <v>0</v>
      </c>
      <c r="T209" s="150">
        <f t="shared" si="43"/>
        <v>0</v>
      </c>
      <c r="AR209" s="151" t="s">
        <v>211</v>
      </c>
      <c r="AT209" s="151" t="s">
        <v>131</v>
      </c>
      <c r="AU209" s="151" t="s">
        <v>136</v>
      </c>
      <c r="AY209" s="16" t="s">
        <v>129</v>
      </c>
      <c r="BE209" s="152">
        <f t="shared" si="44"/>
        <v>0</v>
      </c>
      <c r="BF209" s="152">
        <f t="shared" si="45"/>
        <v>0</v>
      </c>
      <c r="BG209" s="152">
        <f t="shared" si="46"/>
        <v>0</v>
      </c>
      <c r="BH209" s="152">
        <f t="shared" si="47"/>
        <v>0</v>
      </c>
      <c r="BI209" s="152">
        <f t="shared" si="48"/>
        <v>0</v>
      </c>
      <c r="BJ209" s="16" t="s">
        <v>136</v>
      </c>
      <c r="BK209" s="152">
        <f t="shared" si="49"/>
        <v>0</v>
      </c>
      <c r="BL209" s="16" t="s">
        <v>211</v>
      </c>
      <c r="BM209" s="151" t="s">
        <v>1357</v>
      </c>
    </row>
    <row r="210" spans="2:65" s="1" customFormat="1" ht="37.9" customHeight="1" x14ac:dyDescent="0.2">
      <c r="B210" s="138"/>
      <c r="C210" s="177" t="s">
        <v>720</v>
      </c>
      <c r="D210" s="177" t="s">
        <v>500</v>
      </c>
      <c r="E210" s="178" t="s">
        <v>1358</v>
      </c>
      <c r="F210" s="179" t="s">
        <v>1359</v>
      </c>
      <c r="G210" s="180" t="s">
        <v>236</v>
      </c>
      <c r="H210" s="181">
        <v>2</v>
      </c>
      <c r="I210" s="182"/>
      <c r="J210" s="183">
        <f t="shared" si="40"/>
        <v>0</v>
      </c>
      <c r="K210" s="184"/>
      <c r="L210" s="185"/>
      <c r="M210" s="186" t="s">
        <v>1</v>
      </c>
      <c r="N210" s="187" t="s">
        <v>41</v>
      </c>
      <c r="P210" s="149">
        <f t="shared" si="41"/>
        <v>0</v>
      </c>
      <c r="Q210" s="149">
        <v>6.0999999999999997E-4</v>
      </c>
      <c r="R210" s="149">
        <f t="shared" si="42"/>
        <v>1.2199999999999999E-3</v>
      </c>
      <c r="S210" s="149">
        <v>0</v>
      </c>
      <c r="T210" s="150">
        <f t="shared" si="43"/>
        <v>0</v>
      </c>
      <c r="AR210" s="151" t="s">
        <v>293</v>
      </c>
      <c r="AT210" s="151" t="s">
        <v>500</v>
      </c>
      <c r="AU210" s="151" t="s">
        <v>136</v>
      </c>
      <c r="AY210" s="16" t="s">
        <v>129</v>
      </c>
      <c r="BE210" s="152">
        <f t="shared" si="44"/>
        <v>0</v>
      </c>
      <c r="BF210" s="152">
        <f t="shared" si="45"/>
        <v>0</v>
      </c>
      <c r="BG210" s="152">
        <f t="shared" si="46"/>
        <v>0</v>
      </c>
      <c r="BH210" s="152">
        <f t="shared" si="47"/>
        <v>0</v>
      </c>
      <c r="BI210" s="152">
        <f t="shared" si="48"/>
        <v>0</v>
      </c>
      <c r="BJ210" s="16" t="s">
        <v>136</v>
      </c>
      <c r="BK210" s="152">
        <f t="shared" si="49"/>
        <v>0</v>
      </c>
      <c r="BL210" s="16" t="s">
        <v>211</v>
      </c>
      <c r="BM210" s="151" t="s">
        <v>1360</v>
      </c>
    </row>
    <row r="211" spans="2:65" s="1" customFormat="1" ht="24.2" customHeight="1" x14ac:dyDescent="0.2">
      <c r="B211" s="138"/>
      <c r="C211" s="139" t="s">
        <v>725</v>
      </c>
      <c r="D211" s="139" t="s">
        <v>131</v>
      </c>
      <c r="E211" s="140" t="s">
        <v>1361</v>
      </c>
      <c r="F211" s="141" t="s">
        <v>1362</v>
      </c>
      <c r="G211" s="142" t="s">
        <v>236</v>
      </c>
      <c r="H211" s="143">
        <v>1</v>
      </c>
      <c r="I211" s="144"/>
      <c r="J211" s="145">
        <f t="shared" si="40"/>
        <v>0</v>
      </c>
      <c r="K211" s="146"/>
      <c r="L211" s="31"/>
      <c r="M211" s="147" t="s">
        <v>1</v>
      </c>
      <c r="N211" s="148" t="s">
        <v>41</v>
      </c>
      <c r="P211" s="149">
        <f t="shared" si="41"/>
        <v>0</v>
      </c>
      <c r="Q211" s="149">
        <v>1.0000000000000001E-5</v>
      </c>
      <c r="R211" s="149">
        <f t="shared" si="42"/>
        <v>1.0000000000000001E-5</v>
      </c>
      <c r="S211" s="149">
        <v>0</v>
      </c>
      <c r="T211" s="150">
        <f t="shared" si="43"/>
        <v>0</v>
      </c>
      <c r="AR211" s="151" t="s">
        <v>211</v>
      </c>
      <c r="AT211" s="151" t="s">
        <v>131</v>
      </c>
      <c r="AU211" s="151" t="s">
        <v>136</v>
      </c>
      <c r="AY211" s="16" t="s">
        <v>129</v>
      </c>
      <c r="BE211" s="152">
        <f t="shared" si="44"/>
        <v>0</v>
      </c>
      <c r="BF211" s="152">
        <f t="shared" si="45"/>
        <v>0</v>
      </c>
      <c r="BG211" s="152">
        <f t="shared" si="46"/>
        <v>0</v>
      </c>
      <c r="BH211" s="152">
        <f t="shared" si="47"/>
        <v>0</v>
      </c>
      <c r="BI211" s="152">
        <f t="shared" si="48"/>
        <v>0</v>
      </c>
      <c r="BJ211" s="16" t="s">
        <v>136</v>
      </c>
      <c r="BK211" s="152">
        <f t="shared" si="49"/>
        <v>0</v>
      </c>
      <c r="BL211" s="16" t="s">
        <v>211</v>
      </c>
      <c r="BM211" s="151" t="s">
        <v>1363</v>
      </c>
    </row>
    <row r="212" spans="2:65" s="1" customFormat="1" ht="44.25" customHeight="1" x14ac:dyDescent="0.2">
      <c r="B212" s="138"/>
      <c r="C212" s="177" t="s">
        <v>730</v>
      </c>
      <c r="D212" s="177" t="s">
        <v>500</v>
      </c>
      <c r="E212" s="178" t="s">
        <v>1364</v>
      </c>
      <c r="F212" s="179" t="s">
        <v>1365</v>
      </c>
      <c r="G212" s="180" t="s">
        <v>236</v>
      </c>
      <c r="H212" s="181">
        <v>1</v>
      </c>
      <c r="I212" s="182"/>
      <c r="J212" s="183">
        <f t="shared" si="40"/>
        <v>0</v>
      </c>
      <c r="K212" s="184"/>
      <c r="L212" s="185"/>
      <c r="M212" s="186" t="s">
        <v>1</v>
      </c>
      <c r="N212" s="187" t="s">
        <v>41</v>
      </c>
      <c r="P212" s="149">
        <f t="shared" si="41"/>
        <v>0</v>
      </c>
      <c r="Q212" s="149">
        <v>3.4000000000000002E-4</v>
      </c>
      <c r="R212" s="149">
        <f t="shared" si="42"/>
        <v>3.4000000000000002E-4</v>
      </c>
      <c r="S212" s="149">
        <v>0</v>
      </c>
      <c r="T212" s="150">
        <f t="shared" si="43"/>
        <v>0</v>
      </c>
      <c r="AR212" s="151" t="s">
        <v>293</v>
      </c>
      <c r="AT212" s="151" t="s">
        <v>500</v>
      </c>
      <c r="AU212" s="151" t="s">
        <v>136</v>
      </c>
      <c r="AY212" s="16" t="s">
        <v>129</v>
      </c>
      <c r="BE212" s="152">
        <f t="shared" si="44"/>
        <v>0</v>
      </c>
      <c r="BF212" s="152">
        <f t="shared" si="45"/>
        <v>0</v>
      </c>
      <c r="BG212" s="152">
        <f t="shared" si="46"/>
        <v>0</v>
      </c>
      <c r="BH212" s="152">
        <f t="shared" si="47"/>
        <v>0</v>
      </c>
      <c r="BI212" s="152">
        <f t="shared" si="48"/>
        <v>0</v>
      </c>
      <c r="BJ212" s="16" t="s">
        <v>136</v>
      </c>
      <c r="BK212" s="152">
        <f t="shared" si="49"/>
        <v>0</v>
      </c>
      <c r="BL212" s="16" t="s">
        <v>211</v>
      </c>
      <c r="BM212" s="151" t="s">
        <v>1366</v>
      </c>
    </row>
    <row r="213" spans="2:65" s="1" customFormat="1" ht="24.2" customHeight="1" x14ac:dyDescent="0.2">
      <c r="B213" s="138"/>
      <c r="C213" s="139" t="s">
        <v>733</v>
      </c>
      <c r="D213" s="139" t="s">
        <v>131</v>
      </c>
      <c r="E213" s="140" t="s">
        <v>1367</v>
      </c>
      <c r="F213" s="141" t="s">
        <v>1368</v>
      </c>
      <c r="G213" s="142" t="s">
        <v>142</v>
      </c>
      <c r="H213" s="143">
        <v>18</v>
      </c>
      <c r="I213" s="144"/>
      <c r="J213" s="145">
        <f t="shared" si="40"/>
        <v>0</v>
      </c>
      <c r="K213" s="146"/>
      <c r="L213" s="31"/>
      <c r="M213" s="147" t="s">
        <v>1</v>
      </c>
      <c r="N213" s="148" t="s">
        <v>41</v>
      </c>
      <c r="P213" s="149">
        <f t="shared" si="41"/>
        <v>0</v>
      </c>
      <c r="Q213" s="149">
        <v>0</v>
      </c>
      <c r="R213" s="149">
        <f t="shared" si="42"/>
        <v>0</v>
      </c>
      <c r="S213" s="149">
        <v>0</v>
      </c>
      <c r="T213" s="150">
        <f t="shared" si="43"/>
        <v>0</v>
      </c>
      <c r="AR213" s="151" t="s">
        <v>211</v>
      </c>
      <c r="AT213" s="151" t="s">
        <v>131</v>
      </c>
      <c r="AU213" s="151" t="s">
        <v>136</v>
      </c>
      <c r="AY213" s="16" t="s">
        <v>129</v>
      </c>
      <c r="BE213" s="152">
        <f t="shared" si="44"/>
        <v>0</v>
      </c>
      <c r="BF213" s="152">
        <f t="shared" si="45"/>
        <v>0</v>
      </c>
      <c r="BG213" s="152">
        <f t="shared" si="46"/>
        <v>0</v>
      </c>
      <c r="BH213" s="152">
        <f t="shared" si="47"/>
        <v>0</v>
      </c>
      <c r="BI213" s="152">
        <f t="shared" si="48"/>
        <v>0</v>
      </c>
      <c r="BJ213" s="16" t="s">
        <v>136</v>
      </c>
      <c r="BK213" s="152">
        <f t="shared" si="49"/>
        <v>0</v>
      </c>
      <c r="BL213" s="16" t="s">
        <v>211</v>
      </c>
      <c r="BM213" s="151" t="s">
        <v>1369</v>
      </c>
    </row>
    <row r="214" spans="2:65" s="1" customFormat="1" ht="24.2" customHeight="1" x14ac:dyDescent="0.2">
      <c r="B214" s="138"/>
      <c r="C214" s="139" t="s">
        <v>737</v>
      </c>
      <c r="D214" s="139" t="s">
        <v>131</v>
      </c>
      <c r="E214" s="140" t="s">
        <v>1370</v>
      </c>
      <c r="F214" s="141" t="s">
        <v>1371</v>
      </c>
      <c r="G214" s="142" t="s">
        <v>768</v>
      </c>
      <c r="H214" s="188"/>
      <c r="I214" s="144"/>
      <c r="J214" s="145">
        <f t="shared" si="40"/>
        <v>0</v>
      </c>
      <c r="K214" s="146"/>
      <c r="L214" s="31"/>
      <c r="M214" s="147" t="s">
        <v>1</v>
      </c>
      <c r="N214" s="148" t="s">
        <v>41</v>
      </c>
      <c r="P214" s="149">
        <f t="shared" si="41"/>
        <v>0</v>
      </c>
      <c r="Q214" s="149">
        <v>0</v>
      </c>
      <c r="R214" s="149">
        <f t="shared" si="42"/>
        <v>0</v>
      </c>
      <c r="S214" s="149">
        <v>0</v>
      </c>
      <c r="T214" s="150">
        <f t="shared" si="43"/>
        <v>0</v>
      </c>
      <c r="AR214" s="151" t="s">
        <v>211</v>
      </c>
      <c r="AT214" s="151" t="s">
        <v>131</v>
      </c>
      <c r="AU214" s="151" t="s">
        <v>136</v>
      </c>
      <c r="AY214" s="16" t="s">
        <v>129</v>
      </c>
      <c r="BE214" s="152">
        <f t="shared" si="44"/>
        <v>0</v>
      </c>
      <c r="BF214" s="152">
        <f t="shared" si="45"/>
        <v>0</v>
      </c>
      <c r="BG214" s="152">
        <f t="shared" si="46"/>
        <v>0</v>
      </c>
      <c r="BH214" s="152">
        <f t="shared" si="47"/>
        <v>0</v>
      </c>
      <c r="BI214" s="152">
        <f t="shared" si="48"/>
        <v>0</v>
      </c>
      <c r="BJ214" s="16" t="s">
        <v>136</v>
      </c>
      <c r="BK214" s="152">
        <f t="shared" si="49"/>
        <v>0</v>
      </c>
      <c r="BL214" s="16" t="s">
        <v>211</v>
      </c>
      <c r="BM214" s="151" t="s">
        <v>1372</v>
      </c>
    </row>
    <row r="215" spans="2:65" s="11" customFormat="1" ht="22.9" customHeight="1" x14ac:dyDescent="0.2">
      <c r="B215" s="126"/>
      <c r="D215" s="127" t="s">
        <v>74</v>
      </c>
      <c r="E215" s="136" t="s">
        <v>1373</v>
      </c>
      <c r="F215" s="136" t="s">
        <v>1374</v>
      </c>
      <c r="I215" s="129"/>
      <c r="J215" s="137">
        <f>BK215</f>
        <v>0</v>
      </c>
      <c r="L215" s="126"/>
      <c r="M215" s="131"/>
      <c r="P215" s="132">
        <f>SUM(P216:P238)</f>
        <v>0</v>
      </c>
      <c r="R215" s="132">
        <f>SUM(R216:R238)</f>
        <v>4.2494999999999998E-2</v>
      </c>
      <c r="T215" s="133">
        <f>SUM(T216:T238)</f>
        <v>0</v>
      </c>
      <c r="AR215" s="127" t="s">
        <v>136</v>
      </c>
      <c r="AT215" s="134" t="s">
        <v>74</v>
      </c>
      <c r="AU215" s="134" t="s">
        <v>83</v>
      </c>
      <c r="AY215" s="127" t="s">
        <v>129</v>
      </c>
      <c r="BK215" s="135">
        <f>SUM(BK216:BK238)</f>
        <v>0</v>
      </c>
    </row>
    <row r="216" spans="2:65" s="1" customFormat="1" ht="37.9" customHeight="1" x14ac:dyDescent="0.2">
      <c r="B216" s="138"/>
      <c r="C216" s="139" t="s">
        <v>742</v>
      </c>
      <c r="D216" s="139" t="s">
        <v>131</v>
      </c>
      <c r="E216" s="140" t="s">
        <v>1375</v>
      </c>
      <c r="F216" s="141" t="s">
        <v>1376</v>
      </c>
      <c r="G216" s="142" t="s">
        <v>142</v>
      </c>
      <c r="H216" s="143">
        <v>14</v>
      </c>
      <c r="I216" s="144"/>
      <c r="J216" s="145">
        <f t="shared" ref="J216:J238" si="50">ROUND(I216*H216,2)</f>
        <v>0</v>
      </c>
      <c r="K216" s="146"/>
      <c r="L216" s="31"/>
      <c r="M216" s="147" t="s">
        <v>1</v>
      </c>
      <c r="N216" s="148" t="s">
        <v>41</v>
      </c>
      <c r="P216" s="149">
        <f t="shared" ref="P216:P238" si="51">O216*H216</f>
        <v>0</v>
      </c>
      <c r="Q216" s="149">
        <v>3.6999999999999999E-4</v>
      </c>
      <c r="R216" s="149">
        <f t="shared" ref="R216:R238" si="52">Q216*H216</f>
        <v>5.1799999999999997E-3</v>
      </c>
      <c r="S216" s="149">
        <v>0</v>
      </c>
      <c r="T216" s="150">
        <f t="shared" ref="T216:T238" si="53">S216*H216</f>
        <v>0</v>
      </c>
      <c r="AR216" s="151" t="s">
        <v>211</v>
      </c>
      <c r="AT216" s="151" t="s">
        <v>131</v>
      </c>
      <c r="AU216" s="151" t="s">
        <v>136</v>
      </c>
      <c r="AY216" s="16" t="s">
        <v>129</v>
      </c>
      <c r="BE216" s="152">
        <f t="shared" ref="BE216:BE238" si="54">IF(N216="základná",J216,0)</f>
        <v>0</v>
      </c>
      <c r="BF216" s="152">
        <f t="shared" ref="BF216:BF238" si="55">IF(N216="znížená",J216,0)</f>
        <v>0</v>
      </c>
      <c r="BG216" s="152">
        <f t="shared" ref="BG216:BG238" si="56">IF(N216="zákl. prenesená",J216,0)</f>
        <v>0</v>
      </c>
      <c r="BH216" s="152">
        <f t="shared" ref="BH216:BH238" si="57">IF(N216="zníž. prenesená",J216,0)</f>
        <v>0</v>
      </c>
      <c r="BI216" s="152">
        <f t="shared" ref="BI216:BI238" si="58">IF(N216="nulová",J216,0)</f>
        <v>0</v>
      </c>
      <c r="BJ216" s="16" t="s">
        <v>136</v>
      </c>
      <c r="BK216" s="152">
        <f t="shared" ref="BK216:BK238" si="59">ROUND(I216*H216,2)</f>
        <v>0</v>
      </c>
      <c r="BL216" s="16" t="s">
        <v>211</v>
      </c>
      <c r="BM216" s="151" t="s">
        <v>1377</v>
      </c>
    </row>
    <row r="217" spans="2:65" s="1" customFormat="1" ht="37.9" customHeight="1" x14ac:dyDescent="0.2">
      <c r="B217" s="138"/>
      <c r="C217" s="139" t="s">
        <v>746</v>
      </c>
      <c r="D217" s="139" t="s">
        <v>131</v>
      </c>
      <c r="E217" s="140" t="s">
        <v>1378</v>
      </c>
      <c r="F217" s="141" t="s">
        <v>1379</v>
      </c>
      <c r="G217" s="142" t="s">
        <v>142</v>
      </c>
      <c r="H217" s="143">
        <v>17</v>
      </c>
      <c r="I217" s="144"/>
      <c r="J217" s="145">
        <f t="shared" si="50"/>
        <v>0</v>
      </c>
      <c r="K217" s="146"/>
      <c r="L217" s="31"/>
      <c r="M217" s="147" t="s">
        <v>1</v>
      </c>
      <c r="N217" s="148" t="s">
        <v>41</v>
      </c>
      <c r="P217" s="149">
        <f t="shared" si="51"/>
        <v>0</v>
      </c>
      <c r="Q217" s="149">
        <v>5.0000000000000001E-4</v>
      </c>
      <c r="R217" s="149">
        <f t="shared" si="52"/>
        <v>8.5000000000000006E-3</v>
      </c>
      <c r="S217" s="149">
        <v>0</v>
      </c>
      <c r="T217" s="150">
        <f t="shared" si="53"/>
        <v>0</v>
      </c>
      <c r="AR217" s="151" t="s">
        <v>211</v>
      </c>
      <c r="AT217" s="151" t="s">
        <v>131</v>
      </c>
      <c r="AU217" s="151" t="s">
        <v>136</v>
      </c>
      <c r="AY217" s="16" t="s">
        <v>129</v>
      </c>
      <c r="BE217" s="152">
        <f t="shared" si="54"/>
        <v>0</v>
      </c>
      <c r="BF217" s="152">
        <f t="shared" si="55"/>
        <v>0</v>
      </c>
      <c r="BG217" s="152">
        <f t="shared" si="56"/>
        <v>0</v>
      </c>
      <c r="BH217" s="152">
        <f t="shared" si="57"/>
        <v>0</v>
      </c>
      <c r="BI217" s="152">
        <f t="shared" si="58"/>
        <v>0</v>
      </c>
      <c r="BJ217" s="16" t="s">
        <v>136</v>
      </c>
      <c r="BK217" s="152">
        <f t="shared" si="59"/>
        <v>0</v>
      </c>
      <c r="BL217" s="16" t="s">
        <v>211</v>
      </c>
      <c r="BM217" s="151" t="s">
        <v>1380</v>
      </c>
    </row>
    <row r="218" spans="2:65" s="1" customFormat="1" ht="37.9" customHeight="1" x14ac:dyDescent="0.2">
      <c r="B218" s="138"/>
      <c r="C218" s="139" t="s">
        <v>748</v>
      </c>
      <c r="D218" s="139" t="s">
        <v>131</v>
      </c>
      <c r="E218" s="140" t="s">
        <v>1381</v>
      </c>
      <c r="F218" s="141" t="s">
        <v>1382</v>
      </c>
      <c r="G218" s="142" t="s">
        <v>142</v>
      </c>
      <c r="H218" s="143">
        <v>5.5</v>
      </c>
      <c r="I218" s="144"/>
      <c r="J218" s="145">
        <f t="shared" si="50"/>
        <v>0</v>
      </c>
      <c r="K218" s="146"/>
      <c r="L218" s="31"/>
      <c r="M218" s="147" t="s">
        <v>1</v>
      </c>
      <c r="N218" s="148" t="s">
        <v>41</v>
      </c>
      <c r="P218" s="149">
        <f t="shared" si="51"/>
        <v>0</v>
      </c>
      <c r="Q218" s="149">
        <v>6.8000000000000005E-4</v>
      </c>
      <c r="R218" s="149">
        <f t="shared" si="52"/>
        <v>3.7400000000000003E-3</v>
      </c>
      <c r="S218" s="149">
        <v>0</v>
      </c>
      <c r="T218" s="150">
        <f t="shared" si="53"/>
        <v>0</v>
      </c>
      <c r="AR218" s="151" t="s">
        <v>211</v>
      </c>
      <c r="AT218" s="151" t="s">
        <v>131</v>
      </c>
      <c r="AU218" s="151" t="s">
        <v>136</v>
      </c>
      <c r="AY218" s="16" t="s">
        <v>129</v>
      </c>
      <c r="BE218" s="152">
        <f t="shared" si="54"/>
        <v>0</v>
      </c>
      <c r="BF218" s="152">
        <f t="shared" si="55"/>
        <v>0</v>
      </c>
      <c r="BG218" s="152">
        <f t="shared" si="56"/>
        <v>0</v>
      </c>
      <c r="BH218" s="152">
        <f t="shared" si="57"/>
        <v>0</v>
      </c>
      <c r="BI218" s="152">
        <f t="shared" si="58"/>
        <v>0</v>
      </c>
      <c r="BJ218" s="16" t="s">
        <v>136</v>
      </c>
      <c r="BK218" s="152">
        <f t="shared" si="59"/>
        <v>0</v>
      </c>
      <c r="BL218" s="16" t="s">
        <v>211</v>
      </c>
      <c r="BM218" s="151" t="s">
        <v>1383</v>
      </c>
    </row>
    <row r="219" spans="2:65" s="1" customFormat="1" ht="24.2" customHeight="1" x14ac:dyDescent="0.2">
      <c r="B219" s="138"/>
      <c r="C219" s="139" t="s">
        <v>752</v>
      </c>
      <c r="D219" s="139" t="s">
        <v>131</v>
      </c>
      <c r="E219" s="140" t="s">
        <v>1384</v>
      </c>
      <c r="F219" s="141" t="s">
        <v>1385</v>
      </c>
      <c r="G219" s="142" t="s">
        <v>142</v>
      </c>
      <c r="H219" s="143">
        <v>14</v>
      </c>
      <c r="I219" s="144"/>
      <c r="J219" s="145">
        <f t="shared" si="50"/>
        <v>0</v>
      </c>
      <c r="K219" s="146"/>
      <c r="L219" s="31"/>
      <c r="M219" s="147" t="s">
        <v>1</v>
      </c>
      <c r="N219" s="148" t="s">
        <v>41</v>
      </c>
      <c r="P219" s="149">
        <f t="shared" si="51"/>
        <v>0</v>
      </c>
      <c r="Q219" s="149">
        <v>8.0000000000000007E-5</v>
      </c>
      <c r="R219" s="149">
        <f t="shared" si="52"/>
        <v>1.1200000000000001E-3</v>
      </c>
      <c r="S219" s="149">
        <v>0</v>
      </c>
      <c r="T219" s="150">
        <f t="shared" si="53"/>
        <v>0</v>
      </c>
      <c r="AR219" s="151" t="s">
        <v>211</v>
      </c>
      <c r="AT219" s="151" t="s">
        <v>131</v>
      </c>
      <c r="AU219" s="151" t="s">
        <v>136</v>
      </c>
      <c r="AY219" s="16" t="s">
        <v>129</v>
      </c>
      <c r="BE219" s="152">
        <f t="shared" si="54"/>
        <v>0</v>
      </c>
      <c r="BF219" s="152">
        <f t="shared" si="55"/>
        <v>0</v>
      </c>
      <c r="BG219" s="152">
        <f t="shared" si="56"/>
        <v>0</v>
      </c>
      <c r="BH219" s="152">
        <f t="shared" si="57"/>
        <v>0</v>
      </c>
      <c r="BI219" s="152">
        <f t="shared" si="58"/>
        <v>0</v>
      </c>
      <c r="BJ219" s="16" t="s">
        <v>136</v>
      </c>
      <c r="BK219" s="152">
        <f t="shared" si="59"/>
        <v>0</v>
      </c>
      <c r="BL219" s="16" t="s">
        <v>211</v>
      </c>
      <c r="BM219" s="151" t="s">
        <v>1386</v>
      </c>
    </row>
    <row r="220" spans="2:65" s="1" customFormat="1" ht="24.2" customHeight="1" x14ac:dyDescent="0.2">
      <c r="B220" s="138"/>
      <c r="C220" s="139" t="s">
        <v>755</v>
      </c>
      <c r="D220" s="139" t="s">
        <v>131</v>
      </c>
      <c r="E220" s="140" t="s">
        <v>1387</v>
      </c>
      <c r="F220" s="141" t="s">
        <v>1388</v>
      </c>
      <c r="G220" s="142" t="s">
        <v>142</v>
      </c>
      <c r="H220" s="143">
        <v>17</v>
      </c>
      <c r="I220" s="144"/>
      <c r="J220" s="145">
        <f t="shared" si="50"/>
        <v>0</v>
      </c>
      <c r="K220" s="146"/>
      <c r="L220" s="31"/>
      <c r="M220" s="147" t="s">
        <v>1</v>
      </c>
      <c r="N220" s="148" t="s">
        <v>41</v>
      </c>
      <c r="P220" s="149">
        <f t="shared" si="51"/>
        <v>0</v>
      </c>
      <c r="Q220" s="149">
        <v>8.0000000000000007E-5</v>
      </c>
      <c r="R220" s="149">
        <f t="shared" si="52"/>
        <v>1.3600000000000001E-3</v>
      </c>
      <c r="S220" s="149">
        <v>0</v>
      </c>
      <c r="T220" s="150">
        <f t="shared" si="53"/>
        <v>0</v>
      </c>
      <c r="AR220" s="151" t="s">
        <v>211</v>
      </c>
      <c r="AT220" s="151" t="s">
        <v>131</v>
      </c>
      <c r="AU220" s="151" t="s">
        <v>136</v>
      </c>
      <c r="AY220" s="16" t="s">
        <v>129</v>
      </c>
      <c r="BE220" s="152">
        <f t="shared" si="54"/>
        <v>0</v>
      </c>
      <c r="BF220" s="152">
        <f t="shared" si="55"/>
        <v>0</v>
      </c>
      <c r="BG220" s="152">
        <f t="shared" si="56"/>
        <v>0</v>
      </c>
      <c r="BH220" s="152">
        <f t="shared" si="57"/>
        <v>0</v>
      </c>
      <c r="BI220" s="152">
        <f t="shared" si="58"/>
        <v>0</v>
      </c>
      <c r="BJ220" s="16" t="s">
        <v>136</v>
      </c>
      <c r="BK220" s="152">
        <f t="shared" si="59"/>
        <v>0</v>
      </c>
      <c r="BL220" s="16" t="s">
        <v>211</v>
      </c>
      <c r="BM220" s="151" t="s">
        <v>1389</v>
      </c>
    </row>
    <row r="221" spans="2:65" s="1" customFormat="1" ht="24.2" customHeight="1" x14ac:dyDescent="0.2">
      <c r="B221" s="138"/>
      <c r="C221" s="139" t="s">
        <v>759</v>
      </c>
      <c r="D221" s="139" t="s">
        <v>131</v>
      </c>
      <c r="E221" s="140" t="s">
        <v>1390</v>
      </c>
      <c r="F221" s="141" t="s">
        <v>1391</v>
      </c>
      <c r="G221" s="142" t="s">
        <v>142</v>
      </c>
      <c r="H221" s="143">
        <v>5.5</v>
      </c>
      <c r="I221" s="144"/>
      <c r="J221" s="145">
        <f t="shared" si="50"/>
        <v>0</v>
      </c>
      <c r="K221" s="146"/>
      <c r="L221" s="31"/>
      <c r="M221" s="147" t="s">
        <v>1</v>
      </c>
      <c r="N221" s="148" t="s">
        <v>41</v>
      </c>
      <c r="P221" s="149">
        <f t="shared" si="51"/>
        <v>0</v>
      </c>
      <c r="Q221" s="149">
        <v>1.3999999999999999E-4</v>
      </c>
      <c r="R221" s="149">
        <f t="shared" si="52"/>
        <v>7.6999999999999996E-4</v>
      </c>
      <c r="S221" s="149">
        <v>0</v>
      </c>
      <c r="T221" s="150">
        <f t="shared" si="53"/>
        <v>0</v>
      </c>
      <c r="AR221" s="151" t="s">
        <v>211</v>
      </c>
      <c r="AT221" s="151" t="s">
        <v>131</v>
      </c>
      <c r="AU221" s="151" t="s">
        <v>136</v>
      </c>
      <c r="AY221" s="16" t="s">
        <v>129</v>
      </c>
      <c r="BE221" s="152">
        <f t="shared" si="54"/>
        <v>0</v>
      </c>
      <c r="BF221" s="152">
        <f t="shared" si="55"/>
        <v>0</v>
      </c>
      <c r="BG221" s="152">
        <f t="shared" si="56"/>
        <v>0</v>
      </c>
      <c r="BH221" s="152">
        <f t="shared" si="57"/>
        <v>0</v>
      </c>
      <c r="BI221" s="152">
        <f t="shared" si="58"/>
        <v>0</v>
      </c>
      <c r="BJ221" s="16" t="s">
        <v>136</v>
      </c>
      <c r="BK221" s="152">
        <f t="shared" si="59"/>
        <v>0</v>
      </c>
      <c r="BL221" s="16" t="s">
        <v>211</v>
      </c>
      <c r="BM221" s="151" t="s">
        <v>1392</v>
      </c>
    </row>
    <row r="222" spans="2:65" s="1" customFormat="1" ht="24.2" customHeight="1" x14ac:dyDescent="0.2">
      <c r="B222" s="138"/>
      <c r="C222" s="139" t="s">
        <v>761</v>
      </c>
      <c r="D222" s="139" t="s">
        <v>131</v>
      </c>
      <c r="E222" s="140" t="s">
        <v>1393</v>
      </c>
      <c r="F222" s="141" t="s">
        <v>1394</v>
      </c>
      <c r="G222" s="142" t="s">
        <v>236</v>
      </c>
      <c r="H222" s="143">
        <v>4</v>
      </c>
      <c r="I222" s="144"/>
      <c r="J222" s="145">
        <f t="shared" si="50"/>
        <v>0</v>
      </c>
      <c r="K222" s="146"/>
      <c r="L222" s="31"/>
      <c r="M222" s="147" t="s">
        <v>1</v>
      </c>
      <c r="N222" s="148" t="s">
        <v>41</v>
      </c>
      <c r="P222" s="149">
        <f t="shared" si="51"/>
        <v>0</v>
      </c>
      <c r="Q222" s="149">
        <v>2.0000000000000002E-5</v>
      </c>
      <c r="R222" s="149">
        <f t="shared" si="52"/>
        <v>8.0000000000000007E-5</v>
      </c>
      <c r="S222" s="149">
        <v>0</v>
      </c>
      <c r="T222" s="150">
        <f t="shared" si="53"/>
        <v>0</v>
      </c>
      <c r="AR222" s="151" t="s">
        <v>211</v>
      </c>
      <c r="AT222" s="151" t="s">
        <v>131</v>
      </c>
      <c r="AU222" s="151" t="s">
        <v>136</v>
      </c>
      <c r="AY222" s="16" t="s">
        <v>129</v>
      </c>
      <c r="BE222" s="152">
        <f t="shared" si="54"/>
        <v>0</v>
      </c>
      <c r="BF222" s="152">
        <f t="shared" si="55"/>
        <v>0</v>
      </c>
      <c r="BG222" s="152">
        <f t="shared" si="56"/>
        <v>0</v>
      </c>
      <c r="BH222" s="152">
        <f t="shared" si="57"/>
        <v>0</v>
      </c>
      <c r="BI222" s="152">
        <f t="shared" si="58"/>
        <v>0</v>
      </c>
      <c r="BJ222" s="16" t="s">
        <v>136</v>
      </c>
      <c r="BK222" s="152">
        <f t="shared" si="59"/>
        <v>0</v>
      </c>
      <c r="BL222" s="16" t="s">
        <v>211</v>
      </c>
      <c r="BM222" s="151" t="s">
        <v>1395</v>
      </c>
    </row>
    <row r="223" spans="2:65" s="1" customFormat="1" ht="16.5" customHeight="1" x14ac:dyDescent="0.2">
      <c r="B223" s="138"/>
      <c r="C223" s="177" t="s">
        <v>765</v>
      </c>
      <c r="D223" s="177" t="s">
        <v>500</v>
      </c>
      <c r="E223" s="178" t="s">
        <v>1396</v>
      </c>
      <c r="F223" s="179" t="s">
        <v>1397</v>
      </c>
      <c r="G223" s="180" t="s">
        <v>236</v>
      </c>
      <c r="H223" s="181">
        <v>4</v>
      </c>
      <c r="I223" s="182"/>
      <c r="J223" s="183">
        <f t="shared" si="50"/>
        <v>0</v>
      </c>
      <c r="K223" s="184"/>
      <c r="L223" s="185"/>
      <c r="M223" s="186" t="s">
        <v>1</v>
      </c>
      <c r="N223" s="187" t="s">
        <v>41</v>
      </c>
      <c r="P223" s="149">
        <f t="shared" si="51"/>
        <v>0</v>
      </c>
      <c r="Q223" s="149">
        <v>3.3E-4</v>
      </c>
      <c r="R223" s="149">
        <f t="shared" si="52"/>
        <v>1.32E-3</v>
      </c>
      <c r="S223" s="149">
        <v>0</v>
      </c>
      <c r="T223" s="150">
        <f t="shared" si="53"/>
        <v>0</v>
      </c>
      <c r="AR223" s="151" t="s">
        <v>293</v>
      </c>
      <c r="AT223" s="151" t="s">
        <v>500</v>
      </c>
      <c r="AU223" s="151" t="s">
        <v>136</v>
      </c>
      <c r="AY223" s="16" t="s">
        <v>129</v>
      </c>
      <c r="BE223" s="152">
        <f t="shared" si="54"/>
        <v>0</v>
      </c>
      <c r="BF223" s="152">
        <f t="shared" si="55"/>
        <v>0</v>
      </c>
      <c r="BG223" s="152">
        <f t="shared" si="56"/>
        <v>0</v>
      </c>
      <c r="BH223" s="152">
        <f t="shared" si="57"/>
        <v>0</v>
      </c>
      <c r="BI223" s="152">
        <f t="shared" si="58"/>
        <v>0</v>
      </c>
      <c r="BJ223" s="16" t="s">
        <v>136</v>
      </c>
      <c r="BK223" s="152">
        <f t="shared" si="59"/>
        <v>0</v>
      </c>
      <c r="BL223" s="16" t="s">
        <v>211</v>
      </c>
      <c r="BM223" s="151" t="s">
        <v>1398</v>
      </c>
    </row>
    <row r="224" spans="2:65" s="1" customFormat="1" ht="24.2" customHeight="1" x14ac:dyDescent="0.2">
      <c r="B224" s="138"/>
      <c r="C224" s="139" t="s">
        <v>772</v>
      </c>
      <c r="D224" s="139" t="s">
        <v>131</v>
      </c>
      <c r="E224" s="140" t="s">
        <v>1399</v>
      </c>
      <c r="F224" s="141" t="s">
        <v>1400</v>
      </c>
      <c r="G224" s="142" t="s">
        <v>236</v>
      </c>
      <c r="H224" s="143">
        <v>3</v>
      </c>
      <c r="I224" s="144"/>
      <c r="J224" s="145">
        <f t="shared" si="50"/>
        <v>0</v>
      </c>
      <c r="K224" s="146"/>
      <c r="L224" s="31"/>
      <c r="M224" s="147" t="s">
        <v>1</v>
      </c>
      <c r="N224" s="148" t="s">
        <v>41</v>
      </c>
      <c r="P224" s="149">
        <f t="shared" si="51"/>
        <v>0</v>
      </c>
      <c r="Q224" s="149">
        <v>4.0000000000000003E-5</v>
      </c>
      <c r="R224" s="149">
        <f t="shared" si="52"/>
        <v>1.2000000000000002E-4</v>
      </c>
      <c r="S224" s="149">
        <v>0</v>
      </c>
      <c r="T224" s="150">
        <f t="shared" si="53"/>
        <v>0</v>
      </c>
      <c r="AR224" s="151" t="s">
        <v>211</v>
      </c>
      <c r="AT224" s="151" t="s">
        <v>131</v>
      </c>
      <c r="AU224" s="151" t="s">
        <v>136</v>
      </c>
      <c r="AY224" s="16" t="s">
        <v>129</v>
      </c>
      <c r="BE224" s="152">
        <f t="shared" si="54"/>
        <v>0</v>
      </c>
      <c r="BF224" s="152">
        <f t="shared" si="55"/>
        <v>0</v>
      </c>
      <c r="BG224" s="152">
        <f t="shared" si="56"/>
        <v>0</v>
      </c>
      <c r="BH224" s="152">
        <f t="shared" si="57"/>
        <v>0</v>
      </c>
      <c r="BI224" s="152">
        <f t="shared" si="58"/>
        <v>0</v>
      </c>
      <c r="BJ224" s="16" t="s">
        <v>136</v>
      </c>
      <c r="BK224" s="152">
        <f t="shared" si="59"/>
        <v>0</v>
      </c>
      <c r="BL224" s="16" t="s">
        <v>211</v>
      </c>
      <c r="BM224" s="151" t="s">
        <v>1401</v>
      </c>
    </row>
    <row r="225" spans="2:65" s="1" customFormat="1" ht="16.5" customHeight="1" x14ac:dyDescent="0.2">
      <c r="B225" s="138"/>
      <c r="C225" s="177" t="s">
        <v>776</v>
      </c>
      <c r="D225" s="177" t="s">
        <v>500</v>
      </c>
      <c r="E225" s="178" t="s">
        <v>1402</v>
      </c>
      <c r="F225" s="179" t="s">
        <v>1403</v>
      </c>
      <c r="G225" s="180" t="s">
        <v>236</v>
      </c>
      <c r="H225" s="181">
        <v>3</v>
      </c>
      <c r="I225" s="182"/>
      <c r="J225" s="183">
        <f t="shared" si="50"/>
        <v>0</v>
      </c>
      <c r="K225" s="184"/>
      <c r="L225" s="185"/>
      <c r="M225" s="186" t="s">
        <v>1</v>
      </c>
      <c r="N225" s="187" t="s">
        <v>41</v>
      </c>
      <c r="P225" s="149">
        <f t="shared" si="51"/>
        <v>0</v>
      </c>
      <c r="Q225" s="149">
        <v>5.5000000000000003E-4</v>
      </c>
      <c r="R225" s="149">
        <f t="shared" si="52"/>
        <v>1.65E-3</v>
      </c>
      <c r="S225" s="149">
        <v>0</v>
      </c>
      <c r="T225" s="150">
        <f t="shared" si="53"/>
        <v>0</v>
      </c>
      <c r="AR225" s="151" t="s">
        <v>293</v>
      </c>
      <c r="AT225" s="151" t="s">
        <v>500</v>
      </c>
      <c r="AU225" s="151" t="s">
        <v>136</v>
      </c>
      <c r="AY225" s="16" t="s">
        <v>129</v>
      </c>
      <c r="BE225" s="152">
        <f t="shared" si="54"/>
        <v>0</v>
      </c>
      <c r="BF225" s="152">
        <f t="shared" si="55"/>
        <v>0</v>
      </c>
      <c r="BG225" s="152">
        <f t="shared" si="56"/>
        <v>0</v>
      </c>
      <c r="BH225" s="152">
        <f t="shared" si="57"/>
        <v>0</v>
      </c>
      <c r="BI225" s="152">
        <f t="shared" si="58"/>
        <v>0</v>
      </c>
      <c r="BJ225" s="16" t="s">
        <v>136</v>
      </c>
      <c r="BK225" s="152">
        <f t="shared" si="59"/>
        <v>0</v>
      </c>
      <c r="BL225" s="16" t="s">
        <v>211</v>
      </c>
      <c r="BM225" s="151" t="s">
        <v>1404</v>
      </c>
    </row>
    <row r="226" spans="2:65" s="1" customFormat="1" ht="24.2" customHeight="1" x14ac:dyDescent="0.2">
      <c r="B226" s="138"/>
      <c r="C226" s="139" t="s">
        <v>782</v>
      </c>
      <c r="D226" s="139" t="s">
        <v>131</v>
      </c>
      <c r="E226" s="140" t="s">
        <v>1405</v>
      </c>
      <c r="F226" s="141" t="s">
        <v>1406</v>
      </c>
      <c r="G226" s="142" t="s">
        <v>236</v>
      </c>
      <c r="H226" s="143">
        <v>1</v>
      </c>
      <c r="I226" s="144"/>
      <c r="J226" s="145">
        <f t="shared" si="50"/>
        <v>0</v>
      </c>
      <c r="K226" s="146"/>
      <c r="L226" s="31"/>
      <c r="M226" s="147" t="s">
        <v>1</v>
      </c>
      <c r="N226" s="148" t="s">
        <v>41</v>
      </c>
      <c r="P226" s="149">
        <f t="shared" si="51"/>
        <v>0</v>
      </c>
      <c r="Q226" s="149">
        <v>5.0000000000000002E-5</v>
      </c>
      <c r="R226" s="149">
        <f t="shared" si="52"/>
        <v>5.0000000000000002E-5</v>
      </c>
      <c r="S226" s="149">
        <v>0</v>
      </c>
      <c r="T226" s="150">
        <f t="shared" si="53"/>
        <v>0</v>
      </c>
      <c r="AR226" s="151" t="s">
        <v>211</v>
      </c>
      <c r="AT226" s="151" t="s">
        <v>131</v>
      </c>
      <c r="AU226" s="151" t="s">
        <v>136</v>
      </c>
      <c r="AY226" s="16" t="s">
        <v>129</v>
      </c>
      <c r="BE226" s="152">
        <f t="shared" si="54"/>
        <v>0</v>
      </c>
      <c r="BF226" s="152">
        <f t="shared" si="55"/>
        <v>0</v>
      </c>
      <c r="BG226" s="152">
        <f t="shared" si="56"/>
        <v>0</v>
      </c>
      <c r="BH226" s="152">
        <f t="shared" si="57"/>
        <v>0</v>
      </c>
      <c r="BI226" s="152">
        <f t="shared" si="58"/>
        <v>0</v>
      </c>
      <c r="BJ226" s="16" t="s">
        <v>136</v>
      </c>
      <c r="BK226" s="152">
        <f t="shared" si="59"/>
        <v>0</v>
      </c>
      <c r="BL226" s="16" t="s">
        <v>211</v>
      </c>
      <c r="BM226" s="151" t="s">
        <v>1407</v>
      </c>
    </row>
    <row r="227" spans="2:65" s="1" customFormat="1" ht="16.5" customHeight="1" x14ac:dyDescent="0.2">
      <c r="B227" s="138"/>
      <c r="C227" s="177" t="s">
        <v>786</v>
      </c>
      <c r="D227" s="177" t="s">
        <v>500</v>
      </c>
      <c r="E227" s="178" t="s">
        <v>1408</v>
      </c>
      <c r="F227" s="179" t="s">
        <v>1409</v>
      </c>
      <c r="G227" s="180" t="s">
        <v>236</v>
      </c>
      <c r="H227" s="181">
        <v>1</v>
      </c>
      <c r="I227" s="182"/>
      <c r="J227" s="183">
        <f t="shared" si="50"/>
        <v>0</v>
      </c>
      <c r="K227" s="184"/>
      <c r="L227" s="185"/>
      <c r="M227" s="186" t="s">
        <v>1</v>
      </c>
      <c r="N227" s="187" t="s">
        <v>41</v>
      </c>
      <c r="P227" s="149">
        <f t="shared" si="51"/>
        <v>0</v>
      </c>
      <c r="Q227" s="149">
        <v>5.9000000000000003E-4</v>
      </c>
      <c r="R227" s="149">
        <f t="shared" si="52"/>
        <v>5.9000000000000003E-4</v>
      </c>
      <c r="S227" s="149">
        <v>0</v>
      </c>
      <c r="T227" s="150">
        <f t="shared" si="53"/>
        <v>0</v>
      </c>
      <c r="AR227" s="151" t="s">
        <v>293</v>
      </c>
      <c r="AT227" s="151" t="s">
        <v>500</v>
      </c>
      <c r="AU227" s="151" t="s">
        <v>136</v>
      </c>
      <c r="AY227" s="16" t="s">
        <v>129</v>
      </c>
      <c r="BE227" s="152">
        <f t="shared" si="54"/>
        <v>0</v>
      </c>
      <c r="BF227" s="152">
        <f t="shared" si="55"/>
        <v>0</v>
      </c>
      <c r="BG227" s="152">
        <f t="shared" si="56"/>
        <v>0</v>
      </c>
      <c r="BH227" s="152">
        <f t="shared" si="57"/>
        <v>0</v>
      </c>
      <c r="BI227" s="152">
        <f t="shared" si="58"/>
        <v>0</v>
      </c>
      <c r="BJ227" s="16" t="s">
        <v>136</v>
      </c>
      <c r="BK227" s="152">
        <f t="shared" si="59"/>
        <v>0</v>
      </c>
      <c r="BL227" s="16" t="s">
        <v>211</v>
      </c>
      <c r="BM227" s="151" t="s">
        <v>1410</v>
      </c>
    </row>
    <row r="228" spans="2:65" s="1" customFormat="1" ht="24.2" customHeight="1" x14ac:dyDescent="0.2">
      <c r="B228" s="138"/>
      <c r="C228" s="139" t="s">
        <v>790</v>
      </c>
      <c r="D228" s="139" t="s">
        <v>131</v>
      </c>
      <c r="E228" s="140" t="s">
        <v>1411</v>
      </c>
      <c r="F228" s="141" t="s">
        <v>1412</v>
      </c>
      <c r="G228" s="142" t="s">
        <v>236</v>
      </c>
      <c r="H228" s="143">
        <v>13</v>
      </c>
      <c r="I228" s="144"/>
      <c r="J228" s="145">
        <f t="shared" si="50"/>
        <v>0</v>
      </c>
      <c r="K228" s="146"/>
      <c r="L228" s="31"/>
      <c r="M228" s="147" t="s">
        <v>1</v>
      </c>
      <c r="N228" s="148" t="s">
        <v>41</v>
      </c>
      <c r="P228" s="149">
        <f t="shared" si="51"/>
        <v>0</v>
      </c>
      <c r="Q228" s="149">
        <v>2.0000000000000002E-5</v>
      </c>
      <c r="R228" s="149">
        <f t="shared" si="52"/>
        <v>2.6000000000000003E-4</v>
      </c>
      <c r="S228" s="149">
        <v>0</v>
      </c>
      <c r="T228" s="150">
        <f t="shared" si="53"/>
        <v>0</v>
      </c>
      <c r="AR228" s="151" t="s">
        <v>211</v>
      </c>
      <c r="AT228" s="151" t="s">
        <v>131</v>
      </c>
      <c r="AU228" s="151" t="s">
        <v>136</v>
      </c>
      <c r="AY228" s="16" t="s">
        <v>129</v>
      </c>
      <c r="BE228" s="152">
        <f t="shared" si="54"/>
        <v>0</v>
      </c>
      <c r="BF228" s="152">
        <f t="shared" si="55"/>
        <v>0</v>
      </c>
      <c r="BG228" s="152">
        <f t="shared" si="56"/>
        <v>0</v>
      </c>
      <c r="BH228" s="152">
        <f t="shared" si="57"/>
        <v>0</v>
      </c>
      <c r="BI228" s="152">
        <f t="shared" si="58"/>
        <v>0</v>
      </c>
      <c r="BJ228" s="16" t="s">
        <v>136</v>
      </c>
      <c r="BK228" s="152">
        <f t="shared" si="59"/>
        <v>0</v>
      </c>
      <c r="BL228" s="16" t="s">
        <v>211</v>
      </c>
      <c r="BM228" s="151" t="s">
        <v>1413</v>
      </c>
    </row>
    <row r="229" spans="2:65" s="1" customFormat="1" ht="21.75" customHeight="1" x14ac:dyDescent="0.2">
      <c r="B229" s="138"/>
      <c r="C229" s="177" t="s">
        <v>794</v>
      </c>
      <c r="D229" s="177" t="s">
        <v>500</v>
      </c>
      <c r="E229" s="178" t="s">
        <v>1414</v>
      </c>
      <c r="F229" s="179" t="s">
        <v>1415</v>
      </c>
      <c r="G229" s="180" t="s">
        <v>236</v>
      </c>
      <c r="H229" s="181">
        <v>13</v>
      </c>
      <c r="I229" s="182"/>
      <c r="J229" s="183">
        <f t="shared" si="50"/>
        <v>0</v>
      </c>
      <c r="K229" s="184"/>
      <c r="L229" s="185"/>
      <c r="M229" s="186" t="s">
        <v>1</v>
      </c>
      <c r="N229" s="187" t="s">
        <v>41</v>
      </c>
      <c r="P229" s="149">
        <f t="shared" si="51"/>
        <v>0</v>
      </c>
      <c r="Q229" s="149">
        <v>2.5000000000000001E-4</v>
      </c>
      <c r="R229" s="149">
        <f t="shared" si="52"/>
        <v>3.2500000000000003E-3</v>
      </c>
      <c r="S229" s="149">
        <v>0</v>
      </c>
      <c r="T229" s="150">
        <f t="shared" si="53"/>
        <v>0</v>
      </c>
      <c r="AR229" s="151" t="s">
        <v>293</v>
      </c>
      <c r="AT229" s="151" t="s">
        <v>500</v>
      </c>
      <c r="AU229" s="151" t="s">
        <v>136</v>
      </c>
      <c r="AY229" s="16" t="s">
        <v>129</v>
      </c>
      <c r="BE229" s="152">
        <f t="shared" si="54"/>
        <v>0</v>
      </c>
      <c r="BF229" s="152">
        <f t="shared" si="55"/>
        <v>0</v>
      </c>
      <c r="BG229" s="152">
        <f t="shared" si="56"/>
        <v>0</v>
      </c>
      <c r="BH229" s="152">
        <f t="shared" si="57"/>
        <v>0</v>
      </c>
      <c r="BI229" s="152">
        <f t="shared" si="58"/>
        <v>0</v>
      </c>
      <c r="BJ229" s="16" t="s">
        <v>136</v>
      </c>
      <c r="BK229" s="152">
        <f t="shared" si="59"/>
        <v>0</v>
      </c>
      <c r="BL229" s="16" t="s">
        <v>211</v>
      </c>
      <c r="BM229" s="151" t="s">
        <v>1416</v>
      </c>
    </row>
    <row r="230" spans="2:65" s="1" customFormat="1" ht="21.75" customHeight="1" x14ac:dyDescent="0.2">
      <c r="B230" s="138"/>
      <c r="C230" s="139" t="s">
        <v>799</v>
      </c>
      <c r="D230" s="139" t="s">
        <v>131</v>
      </c>
      <c r="E230" s="140" t="s">
        <v>1417</v>
      </c>
      <c r="F230" s="141" t="s">
        <v>1418</v>
      </c>
      <c r="G230" s="142" t="s">
        <v>236</v>
      </c>
      <c r="H230" s="143">
        <v>3</v>
      </c>
      <c r="I230" s="144"/>
      <c r="J230" s="145">
        <f t="shared" si="50"/>
        <v>0</v>
      </c>
      <c r="K230" s="146"/>
      <c r="L230" s="31"/>
      <c r="M230" s="147" t="s">
        <v>1</v>
      </c>
      <c r="N230" s="148" t="s">
        <v>41</v>
      </c>
      <c r="P230" s="149">
        <f t="shared" si="51"/>
        <v>0</v>
      </c>
      <c r="Q230" s="149">
        <v>2.0000000000000002E-5</v>
      </c>
      <c r="R230" s="149">
        <f t="shared" si="52"/>
        <v>6.0000000000000008E-5</v>
      </c>
      <c r="S230" s="149">
        <v>0</v>
      </c>
      <c r="T230" s="150">
        <f t="shared" si="53"/>
        <v>0</v>
      </c>
      <c r="AR230" s="151" t="s">
        <v>211</v>
      </c>
      <c r="AT230" s="151" t="s">
        <v>131</v>
      </c>
      <c r="AU230" s="151" t="s">
        <v>136</v>
      </c>
      <c r="AY230" s="16" t="s">
        <v>129</v>
      </c>
      <c r="BE230" s="152">
        <f t="shared" si="54"/>
        <v>0</v>
      </c>
      <c r="BF230" s="152">
        <f t="shared" si="55"/>
        <v>0</v>
      </c>
      <c r="BG230" s="152">
        <f t="shared" si="56"/>
        <v>0</v>
      </c>
      <c r="BH230" s="152">
        <f t="shared" si="57"/>
        <v>0</v>
      </c>
      <c r="BI230" s="152">
        <f t="shared" si="58"/>
        <v>0</v>
      </c>
      <c r="BJ230" s="16" t="s">
        <v>136</v>
      </c>
      <c r="BK230" s="152">
        <f t="shared" si="59"/>
        <v>0</v>
      </c>
      <c r="BL230" s="16" t="s">
        <v>211</v>
      </c>
      <c r="BM230" s="151" t="s">
        <v>1419</v>
      </c>
    </row>
    <row r="231" spans="2:65" s="1" customFormat="1" ht="21.75" customHeight="1" x14ac:dyDescent="0.2">
      <c r="B231" s="138"/>
      <c r="C231" s="177" t="s">
        <v>803</v>
      </c>
      <c r="D231" s="177" t="s">
        <v>500</v>
      </c>
      <c r="E231" s="178" t="s">
        <v>1420</v>
      </c>
      <c r="F231" s="179" t="s">
        <v>1421</v>
      </c>
      <c r="G231" s="180" t="s">
        <v>236</v>
      </c>
      <c r="H231" s="181">
        <v>3</v>
      </c>
      <c r="I231" s="182"/>
      <c r="J231" s="183">
        <f t="shared" si="50"/>
        <v>0</v>
      </c>
      <c r="K231" s="184"/>
      <c r="L231" s="185"/>
      <c r="M231" s="186" t="s">
        <v>1</v>
      </c>
      <c r="N231" s="187" t="s">
        <v>41</v>
      </c>
      <c r="P231" s="149">
        <f t="shared" si="51"/>
        <v>0</v>
      </c>
      <c r="Q231" s="149">
        <v>6.9999999999999994E-5</v>
      </c>
      <c r="R231" s="149">
        <f t="shared" si="52"/>
        <v>2.0999999999999998E-4</v>
      </c>
      <c r="S231" s="149">
        <v>0</v>
      </c>
      <c r="T231" s="150">
        <f t="shared" si="53"/>
        <v>0</v>
      </c>
      <c r="AR231" s="151" t="s">
        <v>293</v>
      </c>
      <c r="AT231" s="151" t="s">
        <v>500</v>
      </c>
      <c r="AU231" s="151" t="s">
        <v>136</v>
      </c>
      <c r="AY231" s="16" t="s">
        <v>129</v>
      </c>
      <c r="BE231" s="152">
        <f t="shared" si="54"/>
        <v>0</v>
      </c>
      <c r="BF231" s="152">
        <f t="shared" si="55"/>
        <v>0</v>
      </c>
      <c r="BG231" s="152">
        <f t="shared" si="56"/>
        <v>0</v>
      </c>
      <c r="BH231" s="152">
        <f t="shared" si="57"/>
        <v>0</v>
      </c>
      <c r="BI231" s="152">
        <f t="shared" si="58"/>
        <v>0</v>
      </c>
      <c r="BJ231" s="16" t="s">
        <v>136</v>
      </c>
      <c r="BK231" s="152">
        <f t="shared" si="59"/>
        <v>0</v>
      </c>
      <c r="BL231" s="16" t="s">
        <v>211</v>
      </c>
      <c r="BM231" s="151" t="s">
        <v>1422</v>
      </c>
    </row>
    <row r="232" spans="2:65" s="1" customFormat="1" ht="21.75" customHeight="1" x14ac:dyDescent="0.2">
      <c r="B232" s="138"/>
      <c r="C232" s="139" t="s">
        <v>808</v>
      </c>
      <c r="D232" s="139" t="s">
        <v>131</v>
      </c>
      <c r="E232" s="140" t="s">
        <v>1423</v>
      </c>
      <c r="F232" s="141" t="s">
        <v>1424</v>
      </c>
      <c r="G232" s="142" t="s">
        <v>236</v>
      </c>
      <c r="H232" s="143">
        <v>2</v>
      </c>
      <c r="I232" s="144"/>
      <c r="J232" s="145">
        <f t="shared" si="50"/>
        <v>0</v>
      </c>
      <c r="K232" s="146"/>
      <c r="L232" s="31"/>
      <c r="M232" s="147" t="s">
        <v>1</v>
      </c>
      <c r="N232" s="148" t="s">
        <v>41</v>
      </c>
      <c r="P232" s="149">
        <f t="shared" si="51"/>
        <v>0</v>
      </c>
      <c r="Q232" s="149">
        <v>0</v>
      </c>
      <c r="R232" s="149">
        <f t="shared" si="52"/>
        <v>0</v>
      </c>
      <c r="S232" s="149">
        <v>0</v>
      </c>
      <c r="T232" s="150">
        <f t="shared" si="53"/>
        <v>0</v>
      </c>
      <c r="AR232" s="151" t="s">
        <v>211</v>
      </c>
      <c r="AT232" s="151" t="s">
        <v>131</v>
      </c>
      <c r="AU232" s="151" t="s">
        <v>136</v>
      </c>
      <c r="AY232" s="16" t="s">
        <v>129</v>
      </c>
      <c r="BE232" s="152">
        <f t="shared" si="54"/>
        <v>0</v>
      </c>
      <c r="BF232" s="152">
        <f t="shared" si="55"/>
        <v>0</v>
      </c>
      <c r="BG232" s="152">
        <f t="shared" si="56"/>
        <v>0</v>
      </c>
      <c r="BH232" s="152">
        <f t="shared" si="57"/>
        <v>0</v>
      </c>
      <c r="BI232" s="152">
        <f t="shared" si="58"/>
        <v>0</v>
      </c>
      <c r="BJ232" s="16" t="s">
        <v>136</v>
      </c>
      <c r="BK232" s="152">
        <f t="shared" si="59"/>
        <v>0</v>
      </c>
      <c r="BL232" s="16" t="s">
        <v>211</v>
      </c>
      <c r="BM232" s="151" t="s">
        <v>1425</v>
      </c>
    </row>
    <row r="233" spans="2:65" s="1" customFormat="1" ht="37.9" customHeight="1" x14ac:dyDescent="0.2">
      <c r="B233" s="138"/>
      <c r="C233" s="177" t="s">
        <v>812</v>
      </c>
      <c r="D233" s="177" t="s">
        <v>500</v>
      </c>
      <c r="E233" s="178" t="s">
        <v>1426</v>
      </c>
      <c r="F233" s="179" t="s">
        <v>1427</v>
      </c>
      <c r="G233" s="180" t="s">
        <v>236</v>
      </c>
      <c r="H233" s="181">
        <v>2</v>
      </c>
      <c r="I233" s="182"/>
      <c r="J233" s="183">
        <f t="shared" si="50"/>
        <v>0</v>
      </c>
      <c r="K233" s="184"/>
      <c r="L233" s="185"/>
      <c r="M233" s="186" t="s">
        <v>1</v>
      </c>
      <c r="N233" s="187" t="s">
        <v>41</v>
      </c>
      <c r="P233" s="149">
        <f t="shared" si="51"/>
        <v>0</v>
      </c>
      <c r="Q233" s="149">
        <v>0</v>
      </c>
      <c r="R233" s="149">
        <f t="shared" si="52"/>
        <v>0</v>
      </c>
      <c r="S233" s="149">
        <v>0</v>
      </c>
      <c r="T233" s="150">
        <f t="shared" si="53"/>
        <v>0</v>
      </c>
      <c r="AR233" s="151" t="s">
        <v>293</v>
      </c>
      <c r="AT233" s="151" t="s">
        <v>500</v>
      </c>
      <c r="AU233" s="151" t="s">
        <v>136</v>
      </c>
      <c r="AY233" s="16" t="s">
        <v>129</v>
      </c>
      <c r="BE233" s="152">
        <f t="shared" si="54"/>
        <v>0</v>
      </c>
      <c r="BF233" s="152">
        <f t="shared" si="55"/>
        <v>0</v>
      </c>
      <c r="BG233" s="152">
        <f t="shared" si="56"/>
        <v>0</v>
      </c>
      <c r="BH233" s="152">
        <f t="shared" si="57"/>
        <v>0</v>
      </c>
      <c r="BI233" s="152">
        <f t="shared" si="58"/>
        <v>0</v>
      </c>
      <c r="BJ233" s="16" t="s">
        <v>136</v>
      </c>
      <c r="BK233" s="152">
        <f t="shared" si="59"/>
        <v>0</v>
      </c>
      <c r="BL233" s="16" t="s">
        <v>211</v>
      </c>
      <c r="BM233" s="151" t="s">
        <v>1428</v>
      </c>
    </row>
    <row r="234" spans="2:65" s="1" customFormat="1" ht="16.5" customHeight="1" x14ac:dyDescent="0.2">
      <c r="B234" s="138"/>
      <c r="C234" s="139" t="s">
        <v>816</v>
      </c>
      <c r="D234" s="139" t="s">
        <v>131</v>
      </c>
      <c r="E234" s="140" t="s">
        <v>1429</v>
      </c>
      <c r="F234" s="141" t="s">
        <v>1430</v>
      </c>
      <c r="G234" s="142" t="s">
        <v>236</v>
      </c>
      <c r="H234" s="143">
        <v>2</v>
      </c>
      <c r="I234" s="144"/>
      <c r="J234" s="145">
        <f t="shared" si="50"/>
        <v>0</v>
      </c>
      <c r="K234" s="146"/>
      <c r="L234" s="31"/>
      <c r="M234" s="147" t="s">
        <v>1</v>
      </c>
      <c r="N234" s="148" t="s">
        <v>41</v>
      </c>
      <c r="P234" s="149">
        <f t="shared" si="51"/>
        <v>0</v>
      </c>
      <c r="Q234" s="149">
        <v>0</v>
      </c>
      <c r="R234" s="149">
        <f t="shared" si="52"/>
        <v>0</v>
      </c>
      <c r="S234" s="149">
        <v>0</v>
      </c>
      <c r="T234" s="150">
        <f t="shared" si="53"/>
        <v>0</v>
      </c>
      <c r="AR234" s="151" t="s">
        <v>211</v>
      </c>
      <c r="AT234" s="151" t="s">
        <v>131</v>
      </c>
      <c r="AU234" s="151" t="s">
        <v>136</v>
      </c>
      <c r="AY234" s="16" t="s">
        <v>129</v>
      </c>
      <c r="BE234" s="152">
        <f t="shared" si="54"/>
        <v>0</v>
      </c>
      <c r="BF234" s="152">
        <f t="shared" si="55"/>
        <v>0</v>
      </c>
      <c r="BG234" s="152">
        <f t="shared" si="56"/>
        <v>0</v>
      </c>
      <c r="BH234" s="152">
        <f t="shared" si="57"/>
        <v>0</v>
      </c>
      <c r="BI234" s="152">
        <f t="shared" si="58"/>
        <v>0</v>
      </c>
      <c r="BJ234" s="16" t="s">
        <v>136</v>
      </c>
      <c r="BK234" s="152">
        <f t="shared" si="59"/>
        <v>0</v>
      </c>
      <c r="BL234" s="16" t="s">
        <v>211</v>
      </c>
      <c r="BM234" s="151" t="s">
        <v>1431</v>
      </c>
    </row>
    <row r="235" spans="2:65" s="1" customFormat="1" ht="33" customHeight="1" x14ac:dyDescent="0.2">
      <c r="B235" s="138"/>
      <c r="C235" s="177" t="s">
        <v>820</v>
      </c>
      <c r="D235" s="177" t="s">
        <v>500</v>
      </c>
      <c r="E235" s="178" t="s">
        <v>1432</v>
      </c>
      <c r="F235" s="179" t="s">
        <v>1433</v>
      </c>
      <c r="G235" s="180" t="s">
        <v>236</v>
      </c>
      <c r="H235" s="181">
        <v>2</v>
      </c>
      <c r="I235" s="182"/>
      <c r="J235" s="183">
        <f t="shared" si="50"/>
        <v>0</v>
      </c>
      <c r="K235" s="184"/>
      <c r="L235" s="185"/>
      <c r="M235" s="186" t="s">
        <v>1</v>
      </c>
      <c r="N235" s="187" t="s">
        <v>41</v>
      </c>
      <c r="P235" s="149">
        <f t="shared" si="51"/>
        <v>0</v>
      </c>
      <c r="Q235" s="149">
        <v>0</v>
      </c>
      <c r="R235" s="149">
        <f t="shared" si="52"/>
        <v>0</v>
      </c>
      <c r="S235" s="149">
        <v>0</v>
      </c>
      <c r="T235" s="150">
        <f t="shared" si="53"/>
        <v>0</v>
      </c>
      <c r="AR235" s="151" t="s">
        <v>293</v>
      </c>
      <c r="AT235" s="151" t="s">
        <v>500</v>
      </c>
      <c r="AU235" s="151" t="s">
        <v>136</v>
      </c>
      <c r="AY235" s="16" t="s">
        <v>129</v>
      </c>
      <c r="BE235" s="152">
        <f t="shared" si="54"/>
        <v>0</v>
      </c>
      <c r="BF235" s="152">
        <f t="shared" si="55"/>
        <v>0</v>
      </c>
      <c r="BG235" s="152">
        <f t="shared" si="56"/>
        <v>0</v>
      </c>
      <c r="BH235" s="152">
        <f t="shared" si="57"/>
        <v>0</v>
      </c>
      <c r="BI235" s="152">
        <f t="shared" si="58"/>
        <v>0</v>
      </c>
      <c r="BJ235" s="16" t="s">
        <v>136</v>
      </c>
      <c r="BK235" s="152">
        <f t="shared" si="59"/>
        <v>0</v>
      </c>
      <c r="BL235" s="16" t="s">
        <v>211</v>
      </c>
      <c r="BM235" s="151" t="s">
        <v>1434</v>
      </c>
    </row>
    <row r="236" spans="2:65" s="1" customFormat="1" ht="21.75" customHeight="1" x14ac:dyDescent="0.2">
      <c r="B236" s="138"/>
      <c r="C236" s="139" t="s">
        <v>824</v>
      </c>
      <c r="D236" s="139" t="s">
        <v>131</v>
      </c>
      <c r="E236" s="140" t="s">
        <v>1435</v>
      </c>
      <c r="F236" s="141" t="s">
        <v>1436</v>
      </c>
      <c r="G236" s="142" t="s">
        <v>142</v>
      </c>
      <c r="H236" s="143">
        <v>36.5</v>
      </c>
      <c r="I236" s="144"/>
      <c r="J236" s="145">
        <f t="shared" si="50"/>
        <v>0</v>
      </c>
      <c r="K236" s="146"/>
      <c r="L236" s="31"/>
      <c r="M236" s="147" t="s">
        <v>1</v>
      </c>
      <c r="N236" s="148" t="s">
        <v>41</v>
      </c>
      <c r="P236" s="149">
        <f t="shared" si="51"/>
        <v>0</v>
      </c>
      <c r="Q236" s="149">
        <v>3.8999999999999999E-4</v>
      </c>
      <c r="R236" s="149">
        <f t="shared" si="52"/>
        <v>1.4234999999999999E-2</v>
      </c>
      <c r="S236" s="149">
        <v>0</v>
      </c>
      <c r="T236" s="150">
        <f t="shared" si="53"/>
        <v>0</v>
      </c>
      <c r="AR236" s="151" t="s">
        <v>211</v>
      </c>
      <c r="AT236" s="151" t="s">
        <v>131</v>
      </c>
      <c r="AU236" s="151" t="s">
        <v>136</v>
      </c>
      <c r="AY236" s="16" t="s">
        <v>129</v>
      </c>
      <c r="BE236" s="152">
        <f t="shared" si="54"/>
        <v>0</v>
      </c>
      <c r="BF236" s="152">
        <f t="shared" si="55"/>
        <v>0</v>
      </c>
      <c r="BG236" s="152">
        <f t="shared" si="56"/>
        <v>0</v>
      </c>
      <c r="BH236" s="152">
        <f t="shared" si="57"/>
        <v>0</v>
      </c>
      <c r="BI236" s="152">
        <f t="shared" si="58"/>
        <v>0</v>
      </c>
      <c r="BJ236" s="16" t="s">
        <v>136</v>
      </c>
      <c r="BK236" s="152">
        <f t="shared" si="59"/>
        <v>0</v>
      </c>
      <c r="BL236" s="16" t="s">
        <v>211</v>
      </c>
      <c r="BM236" s="151" t="s">
        <v>1437</v>
      </c>
    </row>
    <row r="237" spans="2:65" s="1" customFormat="1" ht="24.2" customHeight="1" x14ac:dyDescent="0.2">
      <c r="B237" s="138"/>
      <c r="C237" s="139" t="s">
        <v>829</v>
      </c>
      <c r="D237" s="139" t="s">
        <v>131</v>
      </c>
      <c r="E237" s="140" t="s">
        <v>1438</v>
      </c>
      <c r="F237" s="141" t="s">
        <v>1439</v>
      </c>
      <c r="G237" s="142" t="s">
        <v>142</v>
      </c>
      <c r="H237" s="143">
        <v>36.5</v>
      </c>
      <c r="I237" s="144"/>
      <c r="J237" s="145">
        <f t="shared" si="50"/>
        <v>0</v>
      </c>
      <c r="K237" s="146"/>
      <c r="L237" s="31"/>
      <c r="M237" s="147" t="s">
        <v>1</v>
      </c>
      <c r="N237" s="148" t="s">
        <v>41</v>
      </c>
      <c r="P237" s="149">
        <f t="shared" si="51"/>
        <v>0</v>
      </c>
      <c r="Q237" s="149">
        <v>0</v>
      </c>
      <c r="R237" s="149">
        <f t="shared" si="52"/>
        <v>0</v>
      </c>
      <c r="S237" s="149">
        <v>0</v>
      </c>
      <c r="T237" s="150">
        <f t="shared" si="53"/>
        <v>0</v>
      </c>
      <c r="AR237" s="151" t="s">
        <v>211</v>
      </c>
      <c r="AT237" s="151" t="s">
        <v>131</v>
      </c>
      <c r="AU237" s="151" t="s">
        <v>136</v>
      </c>
      <c r="AY237" s="16" t="s">
        <v>129</v>
      </c>
      <c r="BE237" s="152">
        <f t="shared" si="54"/>
        <v>0</v>
      </c>
      <c r="BF237" s="152">
        <f t="shared" si="55"/>
        <v>0</v>
      </c>
      <c r="BG237" s="152">
        <f t="shared" si="56"/>
        <v>0</v>
      </c>
      <c r="BH237" s="152">
        <f t="shared" si="57"/>
        <v>0</v>
      </c>
      <c r="BI237" s="152">
        <f t="shared" si="58"/>
        <v>0</v>
      </c>
      <c r="BJ237" s="16" t="s">
        <v>136</v>
      </c>
      <c r="BK237" s="152">
        <f t="shared" si="59"/>
        <v>0</v>
      </c>
      <c r="BL237" s="16" t="s">
        <v>211</v>
      </c>
      <c r="BM237" s="151" t="s">
        <v>1440</v>
      </c>
    </row>
    <row r="238" spans="2:65" s="1" customFormat="1" ht="24.2" customHeight="1" x14ac:dyDescent="0.2">
      <c r="B238" s="138"/>
      <c r="C238" s="139" t="s">
        <v>833</v>
      </c>
      <c r="D238" s="139" t="s">
        <v>131</v>
      </c>
      <c r="E238" s="140" t="s">
        <v>1441</v>
      </c>
      <c r="F238" s="141" t="s">
        <v>1442</v>
      </c>
      <c r="G238" s="142" t="s">
        <v>768</v>
      </c>
      <c r="H238" s="188"/>
      <c r="I238" s="144"/>
      <c r="J238" s="145">
        <f t="shared" si="50"/>
        <v>0</v>
      </c>
      <c r="K238" s="146"/>
      <c r="L238" s="31"/>
      <c r="M238" s="147" t="s">
        <v>1</v>
      </c>
      <c r="N238" s="148" t="s">
        <v>41</v>
      </c>
      <c r="P238" s="149">
        <f t="shared" si="51"/>
        <v>0</v>
      </c>
      <c r="Q238" s="149">
        <v>0</v>
      </c>
      <c r="R238" s="149">
        <f t="shared" si="52"/>
        <v>0</v>
      </c>
      <c r="S238" s="149">
        <v>0</v>
      </c>
      <c r="T238" s="150">
        <f t="shared" si="53"/>
        <v>0</v>
      </c>
      <c r="AR238" s="151" t="s">
        <v>211</v>
      </c>
      <c r="AT238" s="151" t="s">
        <v>131</v>
      </c>
      <c r="AU238" s="151" t="s">
        <v>136</v>
      </c>
      <c r="AY238" s="16" t="s">
        <v>129</v>
      </c>
      <c r="BE238" s="152">
        <f t="shared" si="54"/>
        <v>0</v>
      </c>
      <c r="BF238" s="152">
        <f t="shared" si="55"/>
        <v>0</v>
      </c>
      <c r="BG238" s="152">
        <f t="shared" si="56"/>
        <v>0</v>
      </c>
      <c r="BH238" s="152">
        <f t="shared" si="57"/>
        <v>0</v>
      </c>
      <c r="BI238" s="152">
        <f t="shared" si="58"/>
        <v>0</v>
      </c>
      <c r="BJ238" s="16" t="s">
        <v>136</v>
      </c>
      <c r="BK238" s="152">
        <f t="shared" si="59"/>
        <v>0</v>
      </c>
      <c r="BL238" s="16" t="s">
        <v>211</v>
      </c>
      <c r="BM238" s="151" t="s">
        <v>1443</v>
      </c>
    </row>
    <row r="239" spans="2:65" s="11" customFormat="1" ht="22.9" customHeight="1" x14ac:dyDescent="0.2">
      <c r="B239" s="126"/>
      <c r="D239" s="127" t="s">
        <v>74</v>
      </c>
      <c r="E239" s="136" t="s">
        <v>346</v>
      </c>
      <c r="F239" s="136" t="s">
        <v>1444</v>
      </c>
      <c r="I239" s="129"/>
      <c r="J239" s="137">
        <f>BK239</f>
        <v>0</v>
      </c>
      <c r="L239" s="126"/>
      <c r="M239" s="131"/>
      <c r="P239" s="132">
        <f>SUM(P240:P264)</f>
        <v>0</v>
      </c>
      <c r="R239" s="132">
        <f>SUM(R240:R264)</f>
        <v>0.35489000000000004</v>
      </c>
      <c r="T239" s="133">
        <f>SUM(T240:T264)</f>
        <v>0</v>
      </c>
      <c r="AR239" s="127" t="s">
        <v>136</v>
      </c>
      <c r="AT239" s="134" t="s">
        <v>74</v>
      </c>
      <c r="AU239" s="134" t="s">
        <v>83</v>
      </c>
      <c r="AY239" s="127" t="s">
        <v>129</v>
      </c>
      <c r="BK239" s="135">
        <f>SUM(BK240:BK264)</f>
        <v>0</v>
      </c>
    </row>
    <row r="240" spans="2:65" s="1" customFormat="1" ht="24.2" customHeight="1" x14ac:dyDescent="0.2">
      <c r="B240" s="138"/>
      <c r="C240" s="177" t="s">
        <v>838</v>
      </c>
      <c r="D240" s="177" t="s">
        <v>500</v>
      </c>
      <c r="E240" s="178" t="s">
        <v>1445</v>
      </c>
      <c r="F240" s="179" t="s">
        <v>1446</v>
      </c>
      <c r="G240" s="180" t="s">
        <v>236</v>
      </c>
      <c r="H240" s="181">
        <v>1</v>
      </c>
      <c r="I240" s="182"/>
      <c r="J240" s="183">
        <f t="shared" ref="J240:J264" si="60">ROUND(I240*H240,2)</f>
        <v>0</v>
      </c>
      <c r="K240" s="184"/>
      <c r="L240" s="185"/>
      <c r="M240" s="186" t="s">
        <v>1</v>
      </c>
      <c r="N240" s="187" t="s">
        <v>41</v>
      </c>
      <c r="P240" s="149">
        <f t="shared" ref="P240:P264" si="61">O240*H240</f>
        <v>0</v>
      </c>
      <c r="Q240" s="149">
        <v>0</v>
      </c>
      <c r="R240" s="149">
        <f t="shared" ref="R240:R264" si="62">Q240*H240</f>
        <v>0</v>
      </c>
      <c r="S240" s="149">
        <v>0</v>
      </c>
      <c r="T240" s="150">
        <f t="shared" ref="T240:T264" si="63">S240*H240</f>
        <v>0</v>
      </c>
      <c r="AR240" s="151" t="s">
        <v>293</v>
      </c>
      <c r="AT240" s="151" t="s">
        <v>500</v>
      </c>
      <c r="AU240" s="151" t="s">
        <v>136</v>
      </c>
      <c r="AY240" s="16" t="s">
        <v>129</v>
      </c>
      <c r="BE240" s="152">
        <f t="shared" ref="BE240:BE264" si="64">IF(N240="základná",J240,0)</f>
        <v>0</v>
      </c>
      <c r="BF240" s="152">
        <f t="shared" ref="BF240:BF264" si="65">IF(N240="znížená",J240,0)</f>
        <v>0</v>
      </c>
      <c r="BG240" s="152">
        <f t="shared" ref="BG240:BG264" si="66">IF(N240="zákl. prenesená",J240,0)</f>
        <v>0</v>
      </c>
      <c r="BH240" s="152">
        <f t="shared" ref="BH240:BH264" si="67">IF(N240="zníž. prenesená",J240,0)</f>
        <v>0</v>
      </c>
      <c r="BI240" s="152">
        <f t="shared" ref="BI240:BI264" si="68">IF(N240="nulová",J240,0)</f>
        <v>0</v>
      </c>
      <c r="BJ240" s="16" t="s">
        <v>136</v>
      </c>
      <c r="BK240" s="152">
        <f t="shared" ref="BK240:BK264" si="69">ROUND(I240*H240,2)</f>
        <v>0</v>
      </c>
      <c r="BL240" s="16" t="s">
        <v>211</v>
      </c>
      <c r="BM240" s="151" t="s">
        <v>1447</v>
      </c>
    </row>
    <row r="241" spans="2:65" s="1" customFormat="1" ht="24.2" customHeight="1" x14ac:dyDescent="0.2">
      <c r="B241" s="138"/>
      <c r="C241" s="177" t="s">
        <v>667</v>
      </c>
      <c r="D241" s="177" t="s">
        <v>500</v>
      </c>
      <c r="E241" s="178" t="s">
        <v>1448</v>
      </c>
      <c r="F241" s="179" t="s">
        <v>1449</v>
      </c>
      <c r="G241" s="180" t="s">
        <v>236</v>
      </c>
      <c r="H241" s="181">
        <v>1</v>
      </c>
      <c r="I241" s="182"/>
      <c r="J241" s="183">
        <f t="shared" si="60"/>
        <v>0</v>
      </c>
      <c r="K241" s="184"/>
      <c r="L241" s="185"/>
      <c r="M241" s="186" t="s">
        <v>1</v>
      </c>
      <c r="N241" s="187" t="s">
        <v>41</v>
      </c>
      <c r="P241" s="149">
        <f t="shared" si="61"/>
        <v>0</v>
      </c>
      <c r="Q241" s="149">
        <v>2.3E-2</v>
      </c>
      <c r="R241" s="149">
        <f t="shared" si="62"/>
        <v>2.3E-2</v>
      </c>
      <c r="S241" s="149">
        <v>0</v>
      </c>
      <c r="T241" s="150">
        <f t="shared" si="63"/>
        <v>0</v>
      </c>
      <c r="AR241" s="151" t="s">
        <v>293</v>
      </c>
      <c r="AT241" s="151" t="s">
        <v>500</v>
      </c>
      <c r="AU241" s="151" t="s">
        <v>136</v>
      </c>
      <c r="AY241" s="16" t="s">
        <v>129</v>
      </c>
      <c r="BE241" s="152">
        <f t="shared" si="64"/>
        <v>0</v>
      </c>
      <c r="BF241" s="152">
        <f t="shared" si="65"/>
        <v>0</v>
      </c>
      <c r="BG241" s="152">
        <f t="shared" si="66"/>
        <v>0</v>
      </c>
      <c r="BH241" s="152">
        <f t="shared" si="67"/>
        <v>0</v>
      </c>
      <c r="BI241" s="152">
        <f t="shared" si="68"/>
        <v>0</v>
      </c>
      <c r="BJ241" s="16" t="s">
        <v>136</v>
      </c>
      <c r="BK241" s="152">
        <f t="shared" si="69"/>
        <v>0</v>
      </c>
      <c r="BL241" s="16" t="s">
        <v>211</v>
      </c>
      <c r="BM241" s="151" t="s">
        <v>1450</v>
      </c>
    </row>
    <row r="242" spans="2:65" s="1" customFormat="1" ht="21.75" customHeight="1" x14ac:dyDescent="0.2">
      <c r="B242" s="138"/>
      <c r="C242" s="177" t="s">
        <v>846</v>
      </c>
      <c r="D242" s="177" t="s">
        <v>500</v>
      </c>
      <c r="E242" s="178" t="s">
        <v>1451</v>
      </c>
      <c r="F242" s="179" t="s">
        <v>1452</v>
      </c>
      <c r="G242" s="180" t="s">
        <v>236</v>
      </c>
      <c r="H242" s="181">
        <v>1</v>
      </c>
      <c r="I242" s="182"/>
      <c r="J242" s="183">
        <f t="shared" si="60"/>
        <v>0</v>
      </c>
      <c r="K242" s="184"/>
      <c r="L242" s="185"/>
      <c r="M242" s="186" t="s">
        <v>1</v>
      </c>
      <c r="N242" s="187" t="s">
        <v>41</v>
      </c>
      <c r="P242" s="149">
        <f t="shared" si="61"/>
        <v>0</v>
      </c>
      <c r="Q242" s="149">
        <v>0</v>
      </c>
      <c r="R242" s="149">
        <f t="shared" si="62"/>
        <v>0</v>
      </c>
      <c r="S242" s="149">
        <v>0</v>
      </c>
      <c r="T242" s="150">
        <f t="shared" si="63"/>
        <v>0</v>
      </c>
      <c r="AR242" s="151" t="s">
        <v>293</v>
      </c>
      <c r="AT242" s="151" t="s">
        <v>500</v>
      </c>
      <c r="AU242" s="151" t="s">
        <v>136</v>
      </c>
      <c r="AY242" s="16" t="s">
        <v>129</v>
      </c>
      <c r="BE242" s="152">
        <f t="shared" si="64"/>
        <v>0</v>
      </c>
      <c r="BF242" s="152">
        <f t="shared" si="65"/>
        <v>0</v>
      </c>
      <c r="BG242" s="152">
        <f t="shared" si="66"/>
        <v>0</v>
      </c>
      <c r="BH242" s="152">
        <f t="shared" si="67"/>
        <v>0</v>
      </c>
      <c r="BI242" s="152">
        <f t="shared" si="68"/>
        <v>0</v>
      </c>
      <c r="BJ242" s="16" t="s">
        <v>136</v>
      </c>
      <c r="BK242" s="152">
        <f t="shared" si="69"/>
        <v>0</v>
      </c>
      <c r="BL242" s="16" t="s">
        <v>211</v>
      </c>
      <c r="BM242" s="151" t="s">
        <v>1453</v>
      </c>
    </row>
    <row r="243" spans="2:65" s="1" customFormat="1" ht="16.5" customHeight="1" x14ac:dyDescent="0.2">
      <c r="B243" s="138"/>
      <c r="C243" s="139" t="s">
        <v>850</v>
      </c>
      <c r="D243" s="139" t="s">
        <v>131</v>
      </c>
      <c r="E243" s="140" t="s">
        <v>1454</v>
      </c>
      <c r="F243" s="141" t="s">
        <v>1455</v>
      </c>
      <c r="G243" s="142" t="s">
        <v>236</v>
      </c>
      <c r="H243" s="143">
        <v>5</v>
      </c>
      <c r="I243" s="144"/>
      <c r="J243" s="145">
        <f t="shared" si="60"/>
        <v>0</v>
      </c>
      <c r="K243" s="146"/>
      <c r="L243" s="31"/>
      <c r="M243" s="147" t="s">
        <v>1</v>
      </c>
      <c r="N243" s="148" t="s">
        <v>41</v>
      </c>
      <c r="P243" s="149">
        <f t="shared" si="61"/>
        <v>0</v>
      </c>
      <c r="Q243" s="149">
        <v>1.64E-3</v>
      </c>
      <c r="R243" s="149">
        <f t="shared" si="62"/>
        <v>8.199999999999999E-3</v>
      </c>
      <c r="S243" s="149">
        <v>0</v>
      </c>
      <c r="T243" s="150">
        <f t="shared" si="63"/>
        <v>0</v>
      </c>
      <c r="AR243" s="151" t="s">
        <v>211</v>
      </c>
      <c r="AT243" s="151" t="s">
        <v>131</v>
      </c>
      <c r="AU243" s="151" t="s">
        <v>136</v>
      </c>
      <c r="AY243" s="16" t="s">
        <v>129</v>
      </c>
      <c r="BE243" s="152">
        <f t="shared" si="64"/>
        <v>0</v>
      </c>
      <c r="BF243" s="152">
        <f t="shared" si="65"/>
        <v>0</v>
      </c>
      <c r="BG243" s="152">
        <f t="shared" si="66"/>
        <v>0</v>
      </c>
      <c r="BH243" s="152">
        <f t="shared" si="67"/>
        <v>0</v>
      </c>
      <c r="BI243" s="152">
        <f t="shared" si="68"/>
        <v>0</v>
      </c>
      <c r="BJ243" s="16" t="s">
        <v>136</v>
      </c>
      <c r="BK243" s="152">
        <f t="shared" si="69"/>
        <v>0</v>
      </c>
      <c r="BL243" s="16" t="s">
        <v>211</v>
      </c>
      <c r="BM243" s="151" t="s">
        <v>1456</v>
      </c>
    </row>
    <row r="244" spans="2:65" s="1" customFormat="1" ht="33" customHeight="1" x14ac:dyDescent="0.2">
      <c r="B244" s="138"/>
      <c r="C244" s="177" t="s">
        <v>855</v>
      </c>
      <c r="D244" s="177" t="s">
        <v>500</v>
      </c>
      <c r="E244" s="178" t="s">
        <v>1457</v>
      </c>
      <c r="F244" s="179" t="s">
        <v>1458</v>
      </c>
      <c r="G244" s="180" t="s">
        <v>236</v>
      </c>
      <c r="H244" s="181">
        <v>5</v>
      </c>
      <c r="I244" s="182"/>
      <c r="J244" s="183">
        <f t="shared" si="60"/>
        <v>0</v>
      </c>
      <c r="K244" s="184"/>
      <c r="L244" s="185"/>
      <c r="M244" s="186" t="s">
        <v>1</v>
      </c>
      <c r="N244" s="187" t="s">
        <v>41</v>
      </c>
      <c r="P244" s="149">
        <f t="shared" si="61"/>
        <v>0</v>
      </c>
      <c r="Q244" s="149">
        <v>4.2999999999999999E-4</v>
      </c>
      <c r="R244" s="149">
        <f t="shared" si="62"/>
        <v>2.15E-3</v>
      </c>
      <c r="S244" s="149">
        <v>0</v>
      </c>
      <c r="T244" s="150">
        <f t="shared" si="63"/>
        <v>0</v>
      </c>
      <c r="AR244" s="151" t="s">
        <v>293</v>
      </c>
      <c r="AT244" s="151" t="s">
        <v>500</v>
      </c>
      <c r="AU244" s="151" t="s">
        <v>136</v>
      </c>
      <c r="AY244" s="16" t="s">
        <v>129</v>
      </c>
      <c r="BE244" s="152">
        <f t="shared" si="64"/>
        <v>0</v>
      </c>
      <c r="BF244" s="152">
        <f t="shared" si="65"/>
        <v>0</v>
      </c>
      <c r="BG244" s="152">
        <f t="shared" si="66"/>
        <v>0</v>
      </c>
      <c r="BH244" s="152">
        <f t="shared" si="67"/>
        <v>0</v>
      </c>
      <c r="BI244" s="152">
        <f t="shared" si="68"/>
        <v>0</v>
      </c>
      <c r="BJ244" s="16" t="s">
        <v>136</v>
      </c>
      <c r="BK244" s="152">
        <f t="shared" si="69"/>
        <v>0</v>
      </c>
      <c r="BL244" s="16" t="s">
        <v>211</v>
      </c>
      <c r="BM244" s="151" t="s">
        <v>1459</v>
      </c>
    </row>
    <row r="245" spans="2:65" s="1" customFormat="1" ht="16.5" customHeight="1" x14ac:dyDescent="0.2">
      <c r="B245" s="138"/>
      <c r="C245" s="139" t="s">
        <v>859</v>
      </c>
      <c r="D245" s="139" t="s">
        <v>131</v>
      </c>
      <c r="E245" s="140" t="s">
        <v>1460</v>
      </c>
      <c r="F245" s="141" t="s">
        <v>1461</v>
      </c>
      <c r="G245" s="142" t="s">
        <v>236</v>
      </c>
      <c r="H245" s="143">
        <v>5</v>
      </c>
      <c r="I245" s="144"/>
      <c r="J245" s="145">
        <f t="shared" si="60"/>
        <v>0</v>
      </c>
      <c r="K245" s="146"/>
      <c r="L245" s="31"/>
      <c r="M245" s="147" t="s">
        <v>1</v>
      </c>
      <c r="N245" s="148" t="s">
        <v>41</v>
      </c>
      <c r="P245" s="149">
        <f t="shared" si="61"/>
        <v>0</v>
      </c>
      <c r="Q245" s="149">
        <v>0</v>
      </c>
      <c r="R245" s="149">
        <f t="shared" si="62"/>
        <v>0</v>
      </c>
      <c r="S245" s="149">
        <v>0</v>
      </c>
      <c r="T245" s="150">
        <f t="shared" si="63"/>
        <v>0</v>
      </c>
      <c r="AR245" s="151" t="s">
        <v>211</v>
      </c>
      <c r="AT245" s="151" t="s">
        <v>131</v>
      </c>
      <c r="AU245" s="151" t="s">
        <v>136</v>
      </c>
      <c r="AY245" s="16" t="s">
        <v>129</v>
      </c>
      <c r="BE245" s="152">
        <f t="shared" si="64"/>
        <v>0</v>
      </c>
      <c r="BF245" s="152">
        <f t="shared" si="65"/>
        <v>0</v>
      </c>
      <c r="BG245" s="152">
        <f t="shared" si="66"/>
        <v>0</v>
      </c>
      <c r="BH245" s="152">
        <f t="shared" si="67"/>
        <v>0</v>
      </c>
      <c r="BI245" s="152">
        <f t="shared" si="68"/>
        <v>0</v>
      </c>
      <c r="BJ245" s="16" t="s">
        <v>136</v>
      </c>
      <c r="BK245" s="152">
        <f t="shared" si="69"/>
        <v>0</v>
      </c>
      <c r="BL245" s="16" t="s">
        <v>211</v>
      </c>
      <c r="BM245" s="151" t="s">
        <v>1462</v>
      </c>
    </row>
    <row r="246" spans="2:65" s="1" customFormat="1" ht="24.2" customHeight="1" x14ac:dyDescent="0.2">
      <c r="B246" s="138"/>
      <c r="C246" s="177" t="s">
        <v>864</v>
      </c>
      <c r="D246" s="177" t="s">
        <v>500</v>
      </c>
      <c r="E246" s="178" t="s">
        <v>1463</v>
      </c>
      <c r="F246" s="179" t="s">
        <v>1464</v>
      </c>
      <c r="G246" s="180" t="s">
        <v>236</v>
      </c>
      <c r="H246" s="181">
        <v>4</v>
      </c>
      <c r="I246" s="182"/>
      <c r="J246" s="183">
        <f t="shared" si="60"/>
        <v>0</v>
      </c>
      <c r="K246" s="184"/>
      <c r="L246" s="185"/>
      <c r="M246" s="186" t="s">
        <v>1</v>
      </c>
      <c r="N246" s="187" t="s">
        <v>41</v>
      </c>
      <c r="P246" s="149">
        <f t="shared" si="61"/>
        <v>0</v>
      </c>
      <c r="Q246" s="149">
        <v>1.7999999999999999E-2</v>
      </c>
      <c r="R246" s="149">
        <f t="shared" si="62"/>
        <v>7.1999999999999995E-2</v>
      </c>
      <c r="S246" s="149">
        <v>0</v>
      </c>
      <c r="T246" s="150">
        <f t="shared" si="63"/>
        <v>0</v>
      </c>
      <c r="AR246" s="151" t="s">
        <v>293</v>
      </c>
      <c r="AT246" s="151" t="s">
        <v>500</v>
      </c>
      <c r="AU246" s="151" t="s">
        <v>136</v>
      </c>
      <c r="AY246" s="16" t="s">
        <v>129</v>
      </c>
      <c r="BE246" s="152">
        <f t="shared" si="64"/>
        <v>0</v>
      </c>
      <c r="BF246" s="152">
        <f t="shared" si="65"/>
        <v>0</v>
      </c>
      <c r="BG246" s="152">
        <f t="shared" si="66"/>
        <v>0</v>
      </c>
      <c r="BH246" s="152">
        <f t="shared" si="67"/>
        <v>0</v>
      </c>
      <c r="BI246" s="152">
        <f t="shared" si="68"/>
        <v>0</v>
      </c>
      <c r="BJ246" s="16" t="s">
        <v>136</v>
      </c>
      <c r="BK246" s="152">
        <f t="shared" si="69"/>
        <v>0</v>
      </c>
      <c r="BL246" s="16" t="s">
        <v>211</v>
      </c>
      <c r="BM246" s="151" t="s">
        <v>1465</v>
      </c>
    </row>
    <row r="247" spans="2:65" s="1" customFormat="1" ht="24.2" customHeight="1" x14ac:dyDescent="0.2">
      <c r="B247" s="138"/>
      <c r="C247" s="177" t="s">
        <v>869</v>
      </c>
      <c r="D247" s="177" t="s">
        <v>500</v>
      </c>
      <c r="E247" s="178" t="s">
        <v>1466</v>
      </c>
      <c r="F247" s="179" t="s">
        <v>1467</v>
      </c>
      <c r="G247" s="180" t="s">
        <v>236</v>
      </c>
      <c r="H247" s="181">
        <v>4</v>
      </c>
      <c r="I247" s="182"/>
      <c r="J247" s="183">
        <f t="shared" si="60"/>
        <v>0</v>
      </c>
      <c r="K247" s="184"/>
      <c r="L247" s="185"/>
      <c r="M247" s="186" t="s">
        <v>1</v>
      </c>
      <c r="N247" s="187" t="s">
        <v>41</v>
      </c>
      <c r="P247" s="149">
        <f t="shared" si="61"/>
        <v>0</v>
      </c>
      <c r="Q247" s="149">
        <v>2.5000000000000001E-3</v>
      </c>
      <c r="R247" s="149">
        <f t="shared" si="62"/>
        <v>0.01</v>
      </c>
      <c r="S247" s="149">
        <v>0</v>
      </c>
      <c r="T247" s="150">
        <f t="shared" si="63"/>
        <v>0</v>
      </c>
      <c r="AR247" s="151" t="s">
        <v>293</v>
      </c>
      <c r="AT247" s="151" t="s">
        <v>500</v>
      </c>
      <c r="AU247" s="151" t="s">
        <v>136</v>
      </c>
      <c r="AY247" s="16" t="s">
        <v>129</v>
      </c>
      <c r="BE247" s="152">
        <f t="shared" si="64"/>
        <v>0</v>
      </c>
      <c r="BF247" s="152">
        <f t="shared" si="65"/>
        <v>0</v>
      </c>
      <c r="BG247" s="152">
        <f t="shared" si="66"/>
        <v>0</v>
      </c>
      <c r="BH247" s="152">
        <f t="shared" si="67"/>
        <v>0</v>
      </c>
      <c r="BI247" s="152">
        <f t="shared" si="68"/>
        <v>0</v>
      </c>
      <c r="BJ247" s="16" t="s">
        <v>136</v>
      </c>
      <c r="BK247" s="152">
        <f t="shared" si="69"/>
        <v>0</v>
      </c>
      <c r="BL247" s="16" t="s">
        <v>211</v>
      </c>
      <c r="BM247" s="151" t="s">
        <v>1468</v>
      </c>
    </row>
    <row r="248" spans="2:65" s="1" customFormat="1" ht="24.2" customHeight="1" x14ac:dyDescent="0.2">
      <c r="B248" s="138"/>
      <c r="C248" s="139" t="s">
        <v>874</v>
      </c>
      <c r="D248" s="139" t="s">
        <v>131</v>
      </c>
      <c r="E248" s="140" t="s">
        <v>1469</v>
      </c>
      <c r="F248" s="141" t="s">
        <v>1470</v>
      </c>
      <c r="G248" s="142" t="s">
        <v>236</v>
      </c>
      <c r="H248" s="143">
        <v>2</v>
      </c>
      <c r="I248" s="144"/>
      <c r="J248" s="145">
        <f t="shared" si="60"/>
        <v>0</v>
      </c>
      <c r="K248" s="146"/>
      <c r="L248" s="31"/>
      <c r="M248" s="147" t="s">
        <v>1</v>
      </c>
      <c r="N248" s="148" t="s">
        <v>41</v>
      </c>
      <c r="P248" s="149">
        <f t="shared" si="61"/>
        <v>0</v>
      </c>
      <c r="Q248" s="149">
        <v>0</v>
      </c>
      <c r="R248" s="149">
        <f t="shared" si="62"/>
        <v>0</v>
      </c>
      <c r="S248" s="149">
        <v>0</v>
      </c>
      <c r="T248" s="150">
        <f t="shared" si="63"/>
        <v>0</v>
      </c>
      <c r="AR248" s="151" t="s">
        <v>211</v>
      </c>
      <c r="AT248" s="151" t="s">
        <v>131</v>
      </c>
      <c r="AU248" s="151" t="s">
        <v>136</v>
      </c>
      <c r="AY248" s="16" t="s">
        <v>129</v>
      </c>
      <c r="BE248" s="152">
        <f t="shared" si="64"/>
        <v>0</v>
      </c>
      <c r="BF248" s="152">
        <f t="shared" si="65"/>
        <v>0</v>
      </c>
      <c r="BG248" s="152">
        <f t="shared" si="66"/>
        <v>0</v>
      </c>
      <c r="BH248" s="152">
        <f t="shared" si="67"/>
        <v>0</v>
      </c>
      <c r="BI248" s="152">
        <f t="shared" si="68"/>
        <v>0</v>
      </c>
      <c r="BJ248" s="16" t="s">
        <v>136</v>
      </c>
      <c r="BK248" s="152">
        <f t="shared" si="69"/>
        <v>0</v>
      </c>
      <c r="BL248" s="16" t="s">
        <v>211</v>
      </c>
      <c r="BM248" s="151" t="s">
        <v>1471</v>
      </c>
    </row>
    <row r="249" spans="2:65" s="1" customFormat="1" ht="24.2" customHeight="1" x14ac:dyDescent="0.2">
      <c r="B249" s="138"/>
      <c r="C249" s="177" t="s">
        <v>878</v>
      </c>
      <c r="D249" s="177" t="s">
        <v>500</v>
      </c>
      <c r="E249" s="178" t="s">
        <v>1472</v>
      </c>
      <c r="F249" s="179" t="s">
        <v>1473</v>
      </c>
      <c r="G249" s="180" t="s">
        <v>236</v>
      </c>
      <c r="H249" s="181">
        <v>2</v>
      </c>
      <c r="I249" s="182"/>
      <c r="J249" s="183">
        <f t="shared" si="60"/>
        <v>0</v>
      </c>
      <c r="K249" s="184"/>
      <c r="L249" s="185"/>
      <c r="M249" s="186" t="s">
        <v>1</v>
      </c>
      <c r="N249" s="187" t="s">
        <v>41</v>
      </c>
      <c r="P249" s="149">
        <f t="shared" si="61"/>
        <v>0</v>
      </c>
      <c r="Q249" s="149">
        <v>0.02</v>
      </c>
      <c r="R249" s="149">
        <f t="shared" si="62"/>
        <v>0.04</v>
      </c>
      <c r="S249" s="149">
        <v>0</v>
      </c>
      <c r="T249" s="150">
        <f t="shared" si="63"/>
        <v>0</v>
      </c>
      <c r="AR249" s="151" t="s">
        <v>293</v>
      </c>
      <c r="AT249" s="151" t="s">
        <v>500</v>
      </c>
      <c r="AU249" s="151" t="s">
        <v>136</v>
      </c>
      <c r="AY249" s="16" t="s">
        <v>129</v>
      </c>
      <c r="BE249" s="152">
        <f t="shared" si="64"/>
        <v>0</v>
      </c>
      <c r="BF249" s="152">
        <f t="shared" si="65"/>
        <v>0</v>
      </c>
      <c r="BG249" s="152">
        <f t="shared" si="66"/>
        <v>0</v>
      </c>
      <c r="BH249" s="152">
        <f t="shared" si="67"/>
        <v>0</v>
      </c>
      <c r="BI249" s="152">
        <f t="shared" si="68"/>
        <v>0</v>
      </c>
      <c r="BJ249" s="16" t="s">
        <v>136</v>
      </c>
      <c r="BK249" s="152">
        <f t="shared" si="69"/>
        <v>0</v>
      </c>
      <c r="BL249" s="16" t="s">
        <v>211</v>
      </c>
      <c r="BM249" s="151" t="s">
        <v>1474</v>
      </c>
    </row>
    <row r="250" spans="2:65" s="1" customFormat="1" ht="16.5" customHeight="1" x14ac:dyDescent="0.2">
      <c r="B250" s="138"/>
      <c r="C250" s="177" t="s">
        <v>883</v>
      </c>
      <c r="D250" s="177" t="s">
        <v>500</v>
      </c>
      <c r="E250" s="178" t="s">
        <v>1475</v>
      </c>
      <c r="F250" s="179" t="s">
        <v>1476</v>
      </c>
      <c r="G250" s="180" t="s">
        <v>236</v>
      </c>
      <c r="H250" s="181">
        <v>2</v>
      </c>
      <c r="I250" s="182"/>
      <c r="J250" s="183">
        <f t="shared" si="60"/>
        <v>0</v>
      </c>
      <c r="K250" s="184"/>
      <c r="L250" s="185"/>
      <c r="M250" s="186" t="s">
        <v>1</v>
      </c>
      <c r="N250" s="187" t="s">
        <v>41</v>
      </c>
      <c r="P250" s="149">
        <f t="shared" si="61"/>
        <v>0</v>
      </c>
      <c r="Q250" s="149">
        <v>5.1999999999999995E-4</v>
      </c>
      <c r="R250" s="149">
        <f t="shared" si="62"/>
        <v>1.0399999999999999E-3</v>
      </c>
      <c r="S250" s="149">
        <v>0</v>
      </c>
      <c r="T250" s="150">
        <f t="shared" si="63"/>
        <v>0</v>
      </c>
      <c r="AR250" s="151" t="s">
        <v>293</v>
      </c>
      <c r="AT250" s="151" t="s">
        <v>500</v>
      </c>
      <c r="AU250" s="151" t="s">
        <v>136</v>
      </c>
      <c r="AY250" s="16" t="s">
        <v>129</v>
      </c>
      <c r="BE250" s="152">
        <f t="shared" si="64"/>
        <v>0</v>
      </c>
      <c r="BF250" s="152">
        <f t="shared" si="65"/>
        <v>0</v>
      </c>
      <c r="BG250" s="152">
        <f t="shared" si="66"/>
        <v>0</v>
      </c>
      <c r="BH250" s="152">
        <f t="shared" si="67"/>
        <v>0</v>
      </c>
      <c r="BI250" s="152">
        <f t="shared" si="68"/>
        <v>0</v>
      </c>
      <c r="BJ250" s="16" t="s">
        <v>136</v>
      </c>
      <c r="BK250" s="152">
        <f t="shared" si="69"/>
        <v>0</v>
      </c>
      <c r="BL250" s="16" t="s">
        <v>211</v>
      </c>
      <c r="BM250" s="151" t="s">
        <v>1477</v>
      </c>
    </row>
    <row r="251" spans="2:65" s="1" customFormat="1" ht="24.2" customHeight="1" x14ac:dyDescent="0.2">
      <c r="B251" s="138"/>
      <c r="C251" s="139" t="s">
        <v>887</v>
      </c>
      <c r="D251" s="139" t="s">
        <v>131</v>
      </c>
      <c r="E251" s="140" t="s">
        <v>1478</v>
      </c>
      <c r="F251" s="141" t="s">
        <v>1479</v>
      </c>
      <c r="G251" s="142" t="s">
        <v>236</v>
      </c>
      <c r="H251" s="143">
        <v>5</v>
      </c>
      <c r="I251" s="144"/>
      <c r="J251" s="145">
        <f t="shared" si="60"/>
        <v>0</v>
      </c>
      <c r="K251" s="146"/>
      <c r="L251" s="31"/>
      <c r="M251" s="147" t="s">
        <v>1</v>
      </c>
      <c r="N251" s="148" t="s">
        <v>41</v>
      </c>
      <c r="P251" s="149">
        <f t="shared" si="61"/>
        <v>0</v>
      </c>
      <c r="Q251" s="149">
        <v>0</v>
      </c>
      <c r="R251" s="149">
        <f t="shared" si="62"/>
        <v>0</v>
      </c>
      <c r="S251" s="149">
        <v>0</v>
      </c>
      <c r="T251" s="150">
        <f t="shared" si="63"/>
        <v>0</v>
      </c>
      <c r="AR251" s="151" t="s">
        <v>211</v>
      </c>
      <c r="AT251" s="151" t="s">
        <v>131</v>
      </c>
      <c r="AU251" s="151" t="s">
        <v>136</v>
      </c>
      <c r="AY251" s="16" t="s">
        <v>129</v>
      </c>
      <c r="BE251" s="152">
        <f t="shared" si="64"/>
        <v>0</v>
      </c>
      <c r="BF251" s="152">
        <f t="shared" si="65"/>
        <v>0</v>
      </c>
      <c r="BG251" s="152">
        <f t="shared" si="66"/>
        <v>0</v>
      </c>
      <c r="BH251" s="152">
        <f t="shared" si="67"/>
        <v>0</v>
      </c>
      <c r="BI251" s="152">
        <f t="shared" si="68"/>
        <v>0</v>
      </c>
      <c r="BJ251" s="16" t="s">
        <v>136</v>
      </c>
      <c r="BK251" s="152">
        <f t="shared" si="69"/>
        <v>0</v>
      </c>
      <c r="BL251" s="16" t="s">
        <v>211</v>
      </c>
      <c r="BM251" s="151" t="s">
        <v>1480</v>
      </c>
    </row>
    <row r="252" spans="2:65" s="1" customFormat="1" ht="37.9" customHeight="1" x14ac:dyDescent="0.2">
      <c r="B252" s="138"/>
      <c r="C252" s="177" t="s">
        <v>891</v>
      </c>
      <c r="D252" s="177" t="s">
        <v>500</v>
      </c>
      <c r="E252" s="178" t="s">
        <v>1481</v>
      </c>
      <c r="F252" s="179" t="s">
        <v>1482</v>
      </c>
      <c r="G252" s="180" t="s">
        <v>236</v>
      </c>
      <c r="H252" s="181">
        <v>5</v>
      </c>
      <c r="I252" s="182"/>
      <c r="J252" s="183">
        <f t="shared" si="60"/>
        <v>0</v>
      </c>
      <c r="K252" s="184"/>
      <c r="L252" s="185"/>
      <c r="M252" s="186" t="s">
        <v>1</v>
      </c>
      <c r="N252" s="187" t="s">
        <v>41</v>
      </c>
      <c r="P252" s="149">
        <f t="shared" si="61"/>
        <v>0</v>
      </c>
      <c r="Q252" s="149">
        <v>1.6049999999999998E-2</v>
      </c>
      <c r="R252" s="149">
        <f t="shared" si="62"/>
        <v>8.0249999999999988E-2</v>
      </c>
      <c r="S252" s="149">
        <v>0</v>
      </c>
      <c r="T252" s="150">
        <f t="shared" si="63"/>
        <v>0</v>
      </c>
      <c r="AR252" s="151" t="s">
        <v>293</v>
      </c>
      <c r="AT252" s="151" t="s">
        <v>500</v>
      </c>
      <c r="AU252" s="151" t="s">
        <v>136</v>
      </c>
      <c r="AY252" s="16" t="s">
        <v>129</v>
      </c>
      <c r="BE252" s="152">
        <f t="shared" si="64"/>
        <v>0</v>
      </c>
      <c r="BF252" s="152">
        <f t="shared" si="65"/>
        <v>0</v>
      </c>
      <c r="BG252" s="152">
        <f t="shared" si="66"/>
        <v>0</v>
      </c>
      <c r="BH252" s="152">
        <f t="shared" si="67"/>
        <v>0</v>
      </c>
      <c r="BI252" s="152">
        <f t="shared" si="68"/>
        <v>0</v>
      </c>
      <c r="BJ252" s="16" t="s">
        <v>136</v>
      </c>
      <c r="BK252" s="152">
        <f t="shared" si="69"/>
        <v>0</v>
      </c>
      <c r="BL252" s="16" t="s">
        <v>211</v>
      </c>
      <c r="BM252" s="151" t="s">
        <v>1483</v>
      </c>
    </row>
    <row r="253" spans="2:65" s="1" customFormat="1" ht="24.2" customHeight="1" x14ac:dyDescent="0.2">
      <c r="B253" s="138"/>
      <c r="C253" s="139" t="s">
        <v>895</v>
      </c>
      <c r="D253" s="139" t="s">
        <v>131</v>
      </c>
      <c r="E253" s="140" t="s">
        <v>1484</v>
      </c>
      <c r="F253" s="141" t="s">
        <v>1485</v>
      </c>
      <c r="G253" s="142" t="s">
        <v>236</v>
      </c>
      <c r="H253" s="143">
        <v>5</v>
      </c>
      <c r="I253" s="144"/>
      <c r="J253" s="145">
        <f t="shared" si="60"/>
        <v>0</v>
      </c>
      <c r="K253" s="146"/>
      <c r="L253" s="31"/>
      <c r="M253" s="147" t="s">
        <v>1</v>
      </c>
      <c r="N253" s="148" t="s">
        <v>41</v>
      </c>
      <c r="P253" s="149">
        <f t="shared" si="61"/>
        <v>0</v>
      </c>
      <c r="Q253" s="149">
        <v>0</v>
      </c>
      <c r="R253" s="149">
        <f t="shared" si="62"/>
        <v>0</v>
      </c>
      <c r="S253" s="149">
        <v>0</v>
      </c>
      <c r="T253" s="150">
        <f t="shared" si="63"/>
        <v>0</v>
      </c>
      <c r="AR253" s="151" t="s">
        <v>211</v>
      </c>
      <c r="AT253" s="151" t="s">
        <v>131</v>
      </c>
      <c r="AU253" s="151" t="s">
        <v>136</v>
      </c>
      <c r="AY253" s="16" t="s">
        <v>129</v>
      </c>
      <c r="BE253" s="152">
        <f t="shared" si="64"/>
        <v>0</v>
      </c>
      <c r="BF253" s="152">
        <f t="shared" si="65"/>
        <v>0</v>
      </c>
      <c r="BG253" s="152">
        <f t="shared" si="66"/>
        <v>0</v>
      </c>
      <c r="BH253" s="152">
        <f t="shared" si="67"/>
        <v>0</v>
      </c>
      <c r="BI253" s="152">
        <f t="shared" si="68"/>
        <v>0</v>
      </c>
      <c r="BJ253" s="16" t="s">
        <v>136</v>
      </c>
      <c r="BK253" s="152">
        <f t="shared" si="69"/>
        <v>0</v>
      </c>
      <c r="BL253" s="16" t="s">
        <v>211</v>
      </c>
      <c r="BM253" s="151" t="s">
        <v>1486</v>
      </c>
    </row>
    <row r="254" spans="2:65" s="1" customFormat="1" ht="24.2" customHeight="1" x14ac:dyDescent="0.2">
      <c r="B254" s="138"/>
      <c r="C254" s="177" t="s">
        <v>899</v>
      </c>
      <c r="D254" s="177" t="s">
        <v>500</v>
      </c>
      <c r="E254" s="178" t="s">
        <v>1487</v>
      </c>
      <c r="F254" s="179" t="s">
        <v>1488</v>
      </c>
      <c r="G254" s="180" t="s">
        <v>236</v>
      </c>
      <c r="H254" s="181">
        <v>5</v>
      </c>
      <c r="I254" s="182"/>
      <c r="J254" s="183">
        <f t="shared" si="60"/>
        <v>0</v>
      </c>
      <c r="K254" s="184"/>
      <c r="L254" s="185"/>
      <c r="M254" s="186" t="s">
        <v>1</v>
      </c>
      <c r="N254" s="187" t="s">
        <v>41</v>
      </c>
      <c r="P254" s="149">
        <f t="shared" si="61"/>
        <v>0</v>
      </c>
      <c r="Q254" s="149">
        <v>1.2999999999999999E-2</v>
      </c>
      <c r="R254" s="149">
        <f t="shared" si="62"/>
        <v>6.5000000000000002E-2</v>
      </c>
      <c r="S254" s="149">
        <v>0</v>
      </c>
      <c r="T254" s="150">
        <f t="shared" si="63"/>
        <v>0</v>
      </c>
      <c r="AR254" s="151" t="s">
        <v>293</v>
      </c>
      <c r="AT254" s="151" t="s">
        <v>500</v>
      </c>
      <c r="AU254" s="151" t="s">
        <v>136</v>
      </c>
      <c r="AY254" s="16" t="s">
        <v>129</v>
      </c>
      <c r="BE254" s="152">
        <f t="shared" si="64"/>
        <v>0</v>
      </c>
      <c r="BF254" s="152">
        <f t="shared" si="65"/>
        <v>0</v>
      </c>
      <c r="BG254" s="152">
        <f t="shared" si="66"/>
        <v>0</v>
      </c>
      <c r="BH254" s="152">
        <f t="shared" si="67"/>
        <v>0</v>
      </c>
      <c r="BI254" s="152">
        <f t="shared" si="68"/>
        <v>0</v>
      </c>
      <c r="BJ254" s="16" t="s">
        <v>136</v>
      </c>
      <c r="BK254" s="152">
        <f t="shared" si="69"/>
        <v>0</v>
      </c>
      <c r="BL254" s="16" t="s">
        <v>211</v>
      </c>
      <c r="BM254" s="151" t="s">
        <v>1489</v>
      </c>
    </row>
    <row r="255" spans="2:65" s="1" customFormat="1" ht="16.5" customHeight="1" x14ac:dyDescent="0.2">
      <c r="B255" s="138"/>
      <c r="C255" s="139" t="s">
        <v>905</v>
      </c>
      <c r="D255" s="139" t="s">
        <v>131</v>
      </c>
      <c r="E255" s="140" t="s">
        <v>1490</v>
      </c>
      <c r="F255" s="141" t="s">
        <v>1491</v>
      </c>
      <c r="G255" s="142" t="s">
        <v>236</v>
      </c>
      <c r="H255" s="143">
        <v>3</v>
      </c>
      <c r="I255" s="144"/>
      <c r="J255" s="145">
        <f t="shared" si="60"/>
        <v>0</v>
      </c>
      <c r="K255" s="146"/>
      <c r="L255" s="31"/>
      <c r="M255" s="147" t="s">
        <v>1</v>
      </c>
      <c r="N255" s="148" t="s">
        <v>41</v>
      </c>
      <c r="P255" s="149">
        <f t="shared" si="61"/>
        <v>0</v>
      </c>
      <c r="Q255" s="149">
        <v>2.7999999999999998E-4</v>
      </c>
      <c r="R255" s="149">
        <f t="shared" si="62"/>
        <v>8.3999999999999993E-4</v>
      </c>
      <c r="S255" s="149">
        <v>0</v>
      </c>
      <c r="T255" s="150">
        <f t="shared" si="63"/>
        <v>0</v>
      </c>
      <c r="AR255" s="151" t="s">
        <v>211</v>
      </c>
      <c r="AT255" s="151" t="s">
        <v>131</v>
      </c>
      <c r="AU255" s="151" t="s">
        <v>136</v>
      </c>
      <c r="AY255" s="16" t="s">
        <v>129</v>
      </c>
      <c r="BE255" s="152">
        <f t="shared" si="64"/>
        <v>0</v>
      </c>
      <c r="BF255" s="152">
        <f t="shared" si="65"/>
        <v>0</v>
      </c>
      <c r="BG255" s="152">
        <f t="shared" si="66"/>
        <v>0</v>
      </c>
      <c r="BH255" s="152">
        <f t="shared" si="67"/>
        <v>0</v>
      </c>
      <c r="BI255" s="152">
        <f t="shared" si="68"/>
        <v>0</v>
      </c>
      <c r="BJ255" s="16" t="s">
        <v>136</v>
      </c>
      <c r="BK255" s="152">
        <f t="shared" si="69"/>
        <v>0</v>
      </c>
      <c r="BL255" s="16" t="s">
        <v>211</v>
      </c>
      <c r="BM255" s="151" t="s">
        <v>1492</v>
      </c>
    </row>
    <row r="256" spans="2:65" s="1" customFormat="1" ht="16.5" customHeight="1" x14ac:dyDescent="0.2">
      <c r="B256" s="138"/>
      <c r="C256" s="177" t="s">
        <v>910</v>
      </c>
      <c r="D256" s="177" t="s">
        <v>500</v>
      </c>
      <c r="E256" s="178" t="s">
        <v>1493</v>
      </c>
      <c r="F256" s="179" t="s">
        <v>1494</v>
      </c>
      <c r="G256" s="180" t="s">
        <v>236</v>
      </c>
      <c r="H256" s="181">
        <v>2</v>
      </c>
      <c r="I256" s="182"/>
      <c r="J256" s="183">
        <f t="shared" si="60"/>
        <v>0</v>
      </c>
      <c r="K256" s="184"/>
      <c r="L256" s="185"/>
      <c r="M256" s="186" t="s">
        <v>1</v>
      </c>
      <c r="N256" s="187" t="s">
        <v>41</v>
      </c>
      <c r="P256" s="149">
        <f t="shared" si="61"/>
        <v>0</v>
      </c>
      <c r="Q256" s="149">
        <v>1.41E-2</v>
      </c>
      <c r="R256" s="149">
        <f t="shared" si="62"/>
        <v>2.8199999999999999E-2</v>
      </c>
      <c r="S256" s="149">
        <v>0</v>
      </c>
      <c r="T256" s="150">
        <f t="shared" si="63"/>
        <v>0</v>
      </c>
      <c r="AR256" s="151" t="s">
        <v>293</v>
      </c>
      <c r="AT256" s="151" t="s">
        <v>500</v>
      </c>
      <c r="AU256" s="151" t="s">
        <v>136</v>
      </c>
      <c r="AY256" s="16" t="s">
        <v>129</v>
      </c>
      <c r="BE256" s="152">
        <f t="shared" si="64"/>
        <v>0</v>
      </c>
      <c r="BF256" s="152">
        <f t="shared" si="65"/>
        <v>0</v>
      </c>
      <c r="BG256" s="152">
        <f t="shared" si="66"/>
        <v>0</v>
      </c>
      <c r="BH256" s="152">
        <f t="shared" si="67"/>
        <v>0</v>
      </c>
      <c r="BI256" s="152">
        <f t="shared" si="68"/>
        <v>0</v>
      </c>
      <c r="BJ256" s="16" t="s">
        <v>136</v>
      </c>
      <c r="BK256" s="152">
        <f t="shared" si="69"/>
        <v>0</v>
      </c>
      <c r="BL256" s="16" t="s">
        <v>211</v>
      </c>
      <c r="BM256" s="151" t="s">
        <v>1495</v>
      </c>
    </row>
    <row r="257" spans="2:65" s="1" customFormat="1" ht="24.2" customHeight="1" x14ac:dyDescent="0.2">
      <c r="B257" s="138"/>
      <c r="C257" s="139" t="s">
        <v>916</v>
      </c>
      <c r="D257" s="139" t="s">
        <v>131</v>
      </c>
      <c r="E257" s="140" t="s">
        <v>1496</v>
      </c>
      <c r="F257" s="141" t="s">
        <v>1497</v>
      </c>
      <c r="G257" s="142" t="s">
        <v>236</v>
      </c>
      <c r="H257" s="143">
        <v>3</v>
      </c>
      <c r="I257" s="144"/>
      <c r="J257" s="145">
        <f t="shared" si="60"/>
        <v>0</v>
      </c>
      <c r="K257" s="146"/>
      <c r="L257" s="31"/>
      <c r="M257" s="147" t="s">
        <v>1</v>
      </c>
      <c r="N257" s="148" t="s">
        <v>41</v>
      </c>
      <c r="P257" s="149">
        <f t="shared" si="61"/>
        <v>0</v>
      </c>
      <c r="Q257" s="149">
        <v>3.6999999999999999E-4</v>
      </c>
      <c r="R257" s="149">
        <f t="shared" si="62"/>
        <v>1.1099999999999999E-3</v>
      </c>
      <c r="S257" s="149">
        <v>0</v>
      </c>
      <c r="T257" s="150">
        <f t="shared" si="63"/>
        <v>0</v>
      </c>
      <c r="AR257" s="151" t="s">
        <v>211</v>
      </c>
      <c r="AT257" s="151" t="s">
        <v>131</v>
      </c>
      <c r="AU257" s="151" t="s">
        <v>136</v>
      </c>
      <c r="AY257" s="16" t="s">
        <v>129</v>
      </c>
      <c r="BE257" s="152">
        <f t="shared" si="64"/>
        <v>0</v>
      </c>
      <c r="BF257" s="152">
        <f t="shared" si="65"/>
        <v>0</v>
      </c>
      <c r="BG257" s="152">
        <f t="shared" si="66"/>
        <v>0</v>
      </c>
      <c r="BH257" s="152">
        <f t="shared" si="67"/>
        <v>0</v>
      </c>
      <c r="BI257" s="152">
        <f t="shared" si="68"/>
        <v>0</v>
      </c>
      <c r="BJ257" s="16" t="s">
        <v>136</v>
      </c>
      <c r="BK257" s="152">
        <f t="shared" si="69"/>
        <v>0</v>
      </c>
      <c r="BL257" s="16" t="s">
        <v>211</v>
      </c>
      <c r="BM257" s="151" t="s">
        <v>1498</v>
      </c>
    </row>
    <row r="258" spans="2:65" s="1" customFormat="1" ht="37.9" customHeight="1" x14ac:dyDescent="0.2">
      <c r="B258" s="138"/>
      <c r="C258" s="177" t="s">
        <v>922</v>
      </c>
      <c r="D258" s="177" t="s">
        <v>500</v>
      </c>
      <c r="E258" s="178" t="s">
        <v>1499</v>
      </c>
      <c r="F258" s="179" t="s">
        <v>1500</v>
      </c>
      <c r="G258" s="180" t="s">
        <v>236</v>
      </c>
      <c r="H258" s="181">
        <v>1</v>
      </c>
      <c r="I258" s="182"/>
      <c r="J258" s="183">
        <f t="shared" si="60"/>
        <v>0</v>
      </c>
      <c r="K258" s="184"/>
      <c r="L258" s="185"/>
      <c r="M258" s="186" t="s">
        <v>1</v>
      </c>
      <c r="N258" s="187" t="s">
        <v>41</v>
      </c>
      <c r="P258" s="149">
        <f t="shared" si="61"/>
        <v>0</v>
      </c>
      <c r="Q258" s="149">
        <v>8.0000000000000002E-3</v>
      </c>
      <c r="R258" s="149">
        <f t="shared" si="62"/>
        <v>8.0000000000000002E-3</v>
      </c>
      <c r="S258" s="149">
        <v>0</v>
      </c>
      <c r="T258" s="150">
        <f t="shared" si="63"/>
        <v>0</v>
      </c>
      <c r="AR258" s="151" t="s">
        <v>293</v>
      </c>
      <c r="AT258" s="151" t="s">
        <v>500</v>
      </c>
      <c r="AU258" s="151" t="s">
        <v>136</v>
      </c>
      <c r="AY258" s="16" t="s">
        <v>129</v>
      </c>
      <c r="BE258" s="152">
        <f t="shared" si="64"/>
        <v>0</v>
      </c>
      <c r="BF258" s="152">
        <f t="shared" si="65"/>
        <v>0</v>
      </c>
      <c r="BG258" s="152">
        <f t="shared" si="66"/>
        <v>0</v>
      </c>
      <c r="BH258" s="152">
        <f t="shared" si="67"/>
        <v>0</v>
      </c>
      <c r="BI258" s="152">
        <f t="shared" si="68"/>
        <v>0</v>
      </c>
      <c r="BJ258" s="16" t="s">
        <v>136</v>
      </c>
      <c r="BK258" s="152">
        <f t="shared" si="69"/>
        <v>0</v>
      </c>
      <c r="BL258" s="16" t="s">
        <v>211</v>
      </c>
      <c r="BM258" s="151" t="s">
        <v>1501</v>
      </c>
    </row>
    <row r="259" spans="2:65" s="1" customFormat="1" ht="49.15" customHeight="1" x14ac:dyDescent="0.2">
      <c r="B259" s="138"/>
      <c r="C259" s="177" t="s">
        <v>927</v>
      </c>
      <c r="D259" s="177" t="s">
        <v>500</v>
      </c>
      <c r="E259" s="178" t="s">
        <v>1502</v>
      </c>
      <c r="F259" s="179" t="s">
        <v>1503</v>
      </c>
      <c r="G259" s="180" t="s">
        <v>236</v>
      </c>
      <c r="H259" s="181">
        <v>2</v>
      </c>
      <c r="I259" s="182"/>
      <c r="J259" s="183">
        <f t="shared" si="60"/>
        <v>0</v>
      </c>
      <c r="K259" s="184"/>
      <c r="L259" s="185"/>
      <c r="M259" s="186" t="s">
        <v>1</v>
      </c>
      <c r="N259" s="187" t="s">
        <v>41</v>
      </c>
      <c r="P259" s="149">
        <f t="shared" si="61"/>
        <v>0</v>
      </c>
      <c r="Q259" s="149">
        <v>3.2000000000000002E-3</v>
      </c>
      <c r="R259" s="149">
        <f t="shared" si="62"/>
        <v>6.4000000000000003E-3</v>
      </c>
      <c r="S259" s="149">
        <v>0</v>
      </c>
      <c r="T259" s="150">
        <f t="shared" si="63"/>
        <v>0</v>
      </c>
      <c r="AR259" s="151" t="s">
        <v>293</v>
      </c>
      <c r="AT259" s="151" t="s">
        <v>500</v>
      </c>
      <c r="AU259" s="151" t="s">
        <v>136</v>
      </c>
      <c r="AY259" s="16" t="s">
        <v>129</v>
      </c>
      <c r="BE259" s="152">
        <f t="shared" si="64"/>
        <v>0</v>
      </c>
      <c r="BF259" s="152">
        <f t="shared" si="65"/>
        <v>0</v>
      </c>
      <c r="BG259" s="152">
        <f t="shared" si="66"/>
        <v>0</v>
      </c>
      <c r="BH259" s="152">
        <f t="shared" si="67"/>
        <v>0</v>
      </c>
      <c r="BI259" s="152">
        <f t="shared" si="68"/>
        <v>0</v>
      </c>
      <c r="BJ259" s="16" t="s">
        <v>136</v>
      </c>
      <c r="BK259" s="152">
        <f t="shared" si="69"/>
        <v>0</v>
      </c>
      <c r="BL259" s="16" t="s">
        <v>211</v>
      </c>
      <c r="BM259" s="151" t="s">
        <v>1504</v>
      </c>
    </row>
    <row r="260" spans="2:65" s="1" customFormat="1" ht="37.9" customHeight="1" x14ac:dyDescent="0.2">
      <c r="B260" s="138"/>
      <c r="C260" s="139" t="s">
        <v>933</v>
      </c>
      <c r="D260" s="139" t="s">
        <v>131</v>
      </c>
      <c r="E260" s="140" t="s">
        <v>1505</v>
      </c>
      <c r="F260" s="141" t="s">
        <v>1506</v>
      </c>
      <c r="G260" s="142" t="s">
        <v>236</v>
      </c>
      <c r="H260" s="143">
        <v>3</v>
      </c>
      <c r="I260" s="144"/>
      <c r="J260" s="145">
        <f t="shared" si="60"/>
        <v>0</v>
      </c>
      <c r="K260" s="146"/>
      <c r="L260" s="31"/>
      <c r="M260" s="147" t="s">
        <v>1</v>
      </c>
      <c r="N260" s="148" t="s">
        <v>41</v>
      </c>
      <c r="P260" s="149">
        <f t="shared" si="61"/>
        <v>0</v>
      </c>
      <c r="Q260" s="149">
        <v>0</v>
      </c>
      <c r="R260" s="149">
        <f t="shared" si="62"/>
        <v>0</v>
      </c>
      <c r="S260" s="149">
        <v>0</v>
      </c>
      <c r="T260" s="150">
        <f t="shared" si="63"/>
        <v>0</v>
      </c>
      <c r="AR260" s="151" t="s">
        <v>211</v>
      </c>
      <c r="AT260" s="151" t="s">
        <v>131</v>
      </c>
      <c r="AU260" s="151" t="s">
        <v>136</v>
      </c>
      <c r="AY260" s="16" t="s">
        <v>129</v>
      </c>
      <c r="BE260" s="152">
        <f t="shared" si="64"/>
        <v>0</v>
      </c>
      <c r="BF260" s="152">
        <f t="shared" si="65"/>
        <v>0</v>
      </c>
      <c r="BG260" s="152">
        <f t="shared" si="66"/>
        <v>0</v>
      </c>
      <c r="BH260" s="152">
        <f t="shared" si="67"/>
        <v>0</v>
      </c>
      <c r="BI260" s="152">
        <f t="shared" si="68"/>
        <v>0</v>
      </c>
      <c r="BJ260" s="16" t="s">
        <v>136</v>
      </c>
      <c r="BK260" s="152">
        <f t="shared" si="69"/>
        <v>0</v>
      </c>
      <c r="BL260" s="16" t="s">
        <v>211</v>
      </c>
      <c r="BM260" s="151" t="s">
        <v>1507</v>
      </c>
    </row>
    <row r="261" spans="2:65" s="1" customFormat="1" ht="16.5" customHeight="1" x14ac:dyDescent="0.2">
      <c r="B261" s="138"/>
      <c r="C261" s="177" t="s">
        <v>937</v>
      </c>
      <c r="D261" s="177" t="s">
        <v>500</v>
      </c>
      <c r="E261" s="178" t="s">
        <v>1508</v>
      </c>
      <c r="F261" s="179" t="s">
        <v>1509</v>
      </c>
      <c r="G261" s="180" t="s">
        <v>236</v>
      </c>
      <c r="H261" s="181">
        <v>3</v>
      </c>
      <c r="I261" s="182"/>
      <c r="J261" s="183">
        <f t="shared" si="60"/>
        <v>0</v>
      </c>
      <c r="K261" s="184"/>
      <c r="L261" s="185"/>
      <c r="M261" s="186" t="s">
        <v>1</v>
      </c>
      <c r="N261" s="187" t="s">
        <v>41</v>
      </c>
      <c r="P261" s="149">
        <f t="shared" si="61"/>
        <v>0</v>
      </c>
      <c r="Q261" s="149">
        <v>2E-3</v>
      </c>
      <c r="R261" s="149">
        <f t="shared" si="62"/>
        <v>6.0000000000000001E-3</v>
      </c>
      <c r="S261" s="149">
        <v>0</v>
      </c>
      <c r="T261" s="150">
        <f t="shared" si="63"/>
        <v>0</v>
      </c>
      <c r="AR261" s="151" t="s">
        <v>293</v>
      </c>
      <c r="AT261" s="151" t="s">
        <v>500</v>
      </c>
      <c r="AU261" s="151" t="s">
        <v>136</v>
      </c>
      <c r="AY261" s="16" t="s">
        <v>129</v>
      </c>
      <c r="BE261" s="152">
        <f t="shared" si="64"/>
        <v>0</v>
      </c>
      <c r="BF261" s="152">
        <f t="shared" si="65"/>
        <v>0</v>
      </c>
      <c r="BG261" s="152">
        <f t="shared" si="66"/>
        <v>0</v>
      </c>
      <c r="BH261" s="152">
        <f t="shared" si="67"/>
        <v>0</v>
      </c>
      <c r="BI261" s="152">
        <f t="shared" si="68"/>
        <v>0</v>
      </c>
      <c r="BJ261" s="16" t="s">
        <v>136</v>
      </c>
      <c r="BK261" s="152">
        <f t="shared" si="69"/>
        <v>0</v>
      </c>
      <c r="BL261" s="16" t="s">
        <v>211</v>
      </c>
      <c r="BM261" s="151" t="s">
        <v>1510</v>
      </c>
    </row>
    <row r="262" spans="2:65" s="1" customFormat="1" ht="24.2" customHeight="1" x14ac:dyDescent="0.2">
      <c r="B262" s="138"/>
      <c r="C262" s="139" t="s">
        <v>941</v>
      </c>
      <c r="D262" s="139" t="s">
        <v>131</v>
      </c>
      <c r="E262" s="140" t="s">
        <v>1511</v>
      </c>
      <c r="F262" s="141" t="s">
        <v>1512</v>
      </c>
      <c r="G262" s="142" t="s">
        <v>236</v>
      </c>
      <c r="H262" s="143">
        <v>3</v>
      </c>
      <c r="I262" s="144"/>
      <c r="J262" s="145">
        <f t="shared" si="60"/>
        <v>0</v>
      </c>
      <c r="K262" s="146"/>
      <c r="L262" s="31"/>
      <c r="M262" s="147" t="s">
        <v>1</v>
      </c>
      <c r="N262" s="148" t="s">
        <v>41</v>
      </c>
      <c r="P262" s="149">
        <f t="shared" si="61"/>
        <v>0</v>
      </c>
      <c r="Q262" s="149">
        <v>0</v>
      </c>
      <c r="R262" s="149">
        <f t="shared" si="62"/>
        <v>0</v>
      </c>
      <c r="S262" s="149">
        <v>0</v>
      </c>
      <c r="T262" s="150">
        <f t="shared" si="63"/>
        <v>0</v>
      </c>
      <c r="AR262" s="151" t="s">
        <v>211</v>
      </c>
      <c r="AT262" s="151" t="s">
        <v>131</v>
      </c>
      <c r="AU262" s="151" t="s">
        <v>136</v>
      </c>
      <c r="AY262" s="16" t="s">
        <v>129</v>
      </c>
      <c r="BE262" s="152">
        <f t="shared" si="64"/>
        <v>0</v>
      </c>
      <c r="BF262" s="152">
        <f t="shared" si="65"/>
        <v>0</v>
      </c>
      <c r="BG262" s="152">
        <f t="shared" si="66"/>
        <v>0</v>
      </c>
      <c r="BH262" s="152">
        <f t="shared" si="67"/>
        <v>0</v>
      </c>
      <c r="BI262" s="152">
        <f t="shared" si="68"/>
        <v>0</v>
      </c>
      <c r="BJ262" s="16" t="s">
        <v>136</v>
      </c>
      <c r="BK262" s="152">
        <f t="shared" si="69"/>
        <v>0</v>
      </c>
      <c r="BL262" s="16" t="s">
        <v>211</v>
      </c>
      <c r="BM262" s="151" t="s">
        <v>1513</v>
      </c>
    </row>
    <row r="263" spans="2:65" s="1" customFormat="1" ht="33" customHeight="1" x14ac:dyDescent="0.2">
      <c r="B263" s="138"/>
      <c r="C263" s="177" t="s">
        <v>945</v>
      </c>
      <c r="D263" s="177" t="s">
        <v>500</v>
      </c>
      <c r="E263" s="178" t="s">
        <v>1514</v>
      </c>
      <c r="F263" s="179" t="s">
        <v>1515</v>
      </c>
      <c r="G263" s="180" t="s">
        <v>236</v>
      </c>
      <c r="H263" s="181">
        <v>3</v>
      </c>
      <c r="I263" s="182"/>
      <c r="J263" s="183">
        <f t="shared" si="60"/>
        <v>0</v>
      </c>
      <c r="K263" s="184"/>
      <c r="L263" s="185"/>
      <c r="M263" s="186" t="s">
        <v>1</v>
      </c>
      <c r="N263" s="187" t="s">
        <v>41</v>
      </c>
      <c r="P263" s="149">
        <f t="shared" si="61"/>
        <v>0</v>
      </c>
      <c r="Q263" s="149">
        <v>8.9999999999999998E-4</v>
      </c>
      <c r="R263" s="149">
        <f t="shared" si="62"/>
        <v>2.7000000000000001E-3</v>
      </c>
      <c r="S263" s="149">
        <v>0</v>
      </c>
      <c r="T263" s="150">
        <f t="shared" si="63"/>
        <v>0</v>
      </c>
      <c r="AR263" s="151" t="s">
        <v>293</v>
      </c>
      <c r="AT263" s="151" t="s">
        <v>500</v>
      </c>
      <c r="AU263" s="151" t="s">
        <v>136</v>
      </c>
      <c r="AY263" s="16" t="s">
        <v>129</v>
      </c>
      <c r="BE263" s="152">
        <f t="shared" si="64"/>
        <v>0</v>
      </c>
      <c r="BF263" s="152">
        <f t="shared" si="65"/>
        <v>0</v>
      </c>
      <c r="BG263" s="152">
        <f t="shared" si="66"/>
        <v>0</v>
      </c>
      <c r="BH263" s="152">
        <f t="shared" si="67"/>
        <v>0</v>
      </c>
      <c r="BI263" s="152">
        <f t="shared" si="68"/>
        <v>0</v>
      </c>
      <c r="BJ263" s="16" t="s">
        <v>136</v>
      </c>
      <c r="BK263" s="152">
        <f t="shared" si="69"/>
        <v>0</v>
      </c>
      <c r="BL263" s="16" t="s">
        <v>211</v>
      </c>
      <c r="BM263" s="151" t="s">
        <v>1516</v>
      </c>
    </row>
    <row r="264" spans="2:65" s="1" customFormat="1" ht="24.2" customHeight="1" x14ac:dyDescent="0.2">
      <c r="B264" s="138"/>
      <c r="C264" s="139" t="s">
        <v>951</v>
      </c>
      <c r="D264" s="139" t="s">
        <v>131</v>
      </c>
      <c r="E264" s="140" t="s">
        <v>900</v>
      </c>
      <c r="F264" s="141" t="s">
        <v>901</v>
      </c>
      <c r="G264" s="142" t="s">
        <v>768</v>
      </c>
      <c r="H264" s="188"/>
      <c r="I264" s="144"/>
      <c r="J264" s="145">
        <f t="shared" si="60"/>
        <v>0</v>
      </c>
      <c r="K264" s="146"/>
      <c r="L264" s="31"/>
      <c r="M264" s="147" t="s">
        <v>1</v>
      </c>
      <c r="N264" s="148" t="s">
        <v>41</v>
      </c>
      <c r="P264" s="149">
        <f t="shared" si="61"/>
        <v>0</v>
      </c>
      <c r="Q264" s="149">
        <v>0</v>
      </c>
      <c r="R264" s="149">
        <f t="shared" si="62"/>
        <v>0</v>
      </c>
      <c r="S264" s="149">
        <v>0</v>
      </c>
      <c r="T264" s="150">
        <f t="shared" si="63"/>
        <v>0</v>
      </c>
      <c r="AR264" s="151" t="s">
        <v>211</v>
      </c>
      <c r="AT264" s="151" t="s">
        <v>131</v>
      </c>
      <c r="AU264" s="151" t="s">
        <v>136</v>
      </c>
      <c r="AY264" s="16" t="s">
        <v>129</v>
      </c>
      <c r="BE264" s="152">
        <f t="shared" si="64"/>
        <v>0</v>
      </c>
      <c r="BF264" s="152">
        <f t="shared" si="65"/>
        <v>0</v>
      </c>
      <c r="BG264" s="152">
        <f t="shared" si="66"/>
        <v>0</v>
      </c>
      <c r="BH264" s="152">
        <f t="shared" si="67"/>
        <v>0</v>
      </c>
      <c r="BI264" s="152">
        <f t="shared" si="68"/>
        <v>0</v>
      </c>
      <c r="BJ264" s="16" t="s">
        <v>136</v>
      </c>
      <c r="BK264" s="152">
        <f t="shared" si="69"/>
        <v>0</v>
      </c>
      <c r="BL264" s="16" t="s">
        <v>211</v>
      </c>
      <c r="BM264" s="151" t="s">
        <v>1517</v>
      </c>
    </row>
    <row r="265" spans="2:65" s="11" customFormat="1" ht="22.9" customHeight="1" x14ac:dyDescent="0.2">
      <c r="B265" s="126"/>
      <c r="D265" s="127" t="s">
        <v>74</v>
      </c>
      <c r="E265" s="136" t="s">
        <v>1029</v>
      </c>
      <c r="F265" s="136" t="s">
        <v>1030</v>
      </c>
      <c r="I265" s="129"/>
      <c r="J265" s="137">
        <f>BK265</f>
        <v>0</v>
      </c>
      <c r="L265" s="126"/>
      <c r="M265" s="131"/>
      <c r="P265" s="132">
        <f>SUM(P266:P273)</f>
        <v>0</v>
      </c>
      <c r="R265" s="132">
        <f>SUM(R266:R273)</f>
        <v>1.2879999999999999E-2</v>
      </c>
      <c r="T265" s="133">
        <f>SUM(T266:T273)</f>
        <v>0</v>
      </c>
      <c r="AR265" s="127" t="s">
        <v>136</v>
      </c>
      <c r="AT265" s="134" t="s">
        <v>74</v>
      </c>
      <c r="AU265" s="134" t="s">
        <v>83</v>
      </c>
      <c r="AY265" s="127" t="s">
        <v>129</v>
      </c>
      <c r="BK265" s="135">
        <f>SUM(BK266:BK273)</f>
        <v>0</v>
      </c>
    </row>
    <row r="266" spans="2:65" s="1" customFormat="1" ht="21.75" customHeight="1" x14ac:dyDescent="0.2">
      <c r="B266" s="138"/>
      <c r="C266" s="139" t="s">
        <v>955</v>
      </c>
      <c r="D266" s="139" t="s">
        <v>131</v>
      </c>
      <c r="E266" s="140" t="s">
        <v>1518</v>
      </c>
      <c r="F266" s="141" t="s">
        <v>1519</v>
      </c>
      <c r="G266" s="142" t="s">
        <v>600</v>
      </c>
      <c r="H266" s="143">
        <v>5</v>
      </c>
      <c r="I266" s="144"/>
      <c r="J266" s="145">
        <f t="shared" ref="J266:J273" si="70">ROUND(I266*H266,2)</f>
        <v>0</v>
      </c>
      <c r="K266" s="146"/>
      <c r="L266" s="31"/>
      <c r="M266" s="147" t="s">
        <v>1</v>
      </c>
      <c r="N266" s="148" t="s">
        <v>41</v>
      </c>
      <c r="P266" s="149">
        <f t="shared" ref="P266:P273" si="71">O266*H266</f>
        <v>0</v>
      </c>
      <c r="Q266" s="149">
        <v>2.9999999999999997E-4</v>
      </c>
      <c r="R266" s="149">
        <f t="shared" ref="R266:R273" si="72">Q266*H266</f>
        <v>1.4999999999999998E-3</v>
      </c>
      <c r="S266" s="149">
        <v>0</v>
      </c>
      <c r="T266" s="150">
        <f t="shared" ref="T266:T273" si="73">S266*H266</f>
        <v>0</v>
      </c>
      <c r="AR266" s="151" t="s">
        <v>438</v>
      </c>
      <c r="AT266" s="151" t="s">
        <v>131</v>
      </c>
      <c r="AU266" s="151" t="s">
        <v>136</v>
      </c>
      <c r="AY266" s="16" t="s">
        <v>129</v>
      </c>
      <c r="BE266" s="152">
        <f t="shared" ref="BE266:BE273" si="74">IF(N266="základná",J266,0)</f>
        <v>0</v>
      </c>
      <c r="BF266" s="152">
        <f t="shared" ref="BF266:BF273" si="75">IF(N266="znížená",J266,0)</f>
        <v>0</v>
      </c>
      <c r="BG266" s="152">
        <f t="shared" ref="BG266:BG273" si="76">IF(N266="zákl. prenesená",J266,0)</f>
        <v>0</v>
      </c>
      <c r="BH266" s="152">
        <f t="shared" ref="BH266:BH273" si="77">IF(N266="zníž. prenesená",J266,0)</f>
        <v>0</v>
      </c>
      <c r="BI266" s="152">
        <f t="shared" ref="BI266:BI273" si="78">IF(N266="nulová",J266,0)</f>
        <v>0</v>
      </c>
      <c r="BJ266" s="16" t="s">
        <v>136</v>
      </c>
      <c r="BK266" s="152">
        <f t="shared" ref="BK266:BK273" si="79">ROUND(I266*H266,2)</f>
        <v>0</v>
      </c>
      <c r="BL266" s="16" t="s">
        <v>438</v>
      </c>
      <c r="BM266" s="151" t="s">
        <v>1520</v>
      </c>
    </row>
    <row r="267" spans="2:65" s="1" customFormat="1" ht="21.75" customHeight="1" x14ac:dyDescent="0.2">
      <c r="B267" s="138"/>
      <c r="C267" s="177" t="s">
        <v>960</v>
      </c>
      <c r="D267" s="177" t="s">
        <v>500</v>
      </c>
      <c r="E267" s="178" t="s">
        <v>1521</v>
      </c>
      <c r="F267" s="179" t="s">
        <v>1522</v>
      </c>
      <c r="G267" s="180" t="s">
        <v>236</v>
      </c>
      <c r="H267" s="181">
        <v>20</v>
      </c>
      <c r="I267" s="182"/>
      <c r="J267" s="183">
        <f t="shared" si="70"/>
        <v>0</v>
      </c>
      <c r="K267" s="184"/>
      <c r="L267" s="185"/>
      <c r="M267" s="186" t="s">
        <v>1</v>
      </c>
      <c r="N267" s="187" t="s">
        <v>41</v>
      </c>
      <c r="P267" s="149">
        <f t="shared" si="71"/>
        <v>0</v>
      </c>
      <c r="Q267" s="149">
        <v>2.0000000000000001E-4</v>
      </c>
      <c r="R267" s="149">
        <f t="shared" si="72"/>
        <v>4.0000000000000001E-3</v>
      </c>
      <c r="S267" s="149">
        <v>0</v>
      </c>
      <c r="T267" s="150">
        <f t="shared" si="73"/>
        <v>0</v>
      </c>
      <c r="AR267" s="151" t="s">
        <v>1523</v>
      </c>
      <c r="AT267" s="151" t="s">
        <v>500</v>
      </c>
      <c r="AU267" s="151" t="s">
        <v>136</v>
      </c>
      <c r="AY267" s="16" t="s">
        <v>129</v>
      </c>
      <c r="BE267" s="152">
        <f t="shared" si="74"/>
        <v>0</v>
      </c>
      <c r="BF267" s="152">
        <f t="shared" si="75"/>
        <v>0</v>
      </c>
      <c r="BG267" s="152">
        <f t="shared" si="76"/>
        <v>0</v>
      </c>
      <c r="BH267" s="152">
        <f t="shared" si="77"/>
        <v>0</v>
      </c>
      <c r="BI267" s="152">
        <f t="shared" si="78"/>
        <v>0</v>
      </c>
      <c r="BJ267" s="16" t="s">
        <v>136</v>
      </c>
      <c r="BK267" s="152">
        <f t="shared" si="79"/>
        <v>0</v>
      </c>
      <c r="BL267" s="16" t="s">
        <v>438</v>
      </c>
      <c r="BM267" s="151" t="s">
        <v>1524</v>
      </c>
    </row>
    <row r="268" spans="2:65" s="1" customFormat="1" ht="21.75" customHeight="1" x14ac:dyDescent="0.2">
      <c r="B268" s="138"/>
      <c r="C268" s="139" t="s">
        <v>965</v>
      </c>
      <c r="D268" s="139" t="s">
        <v>131</v>
      </c>
      <c r="E268" s="140" t="s">
        <v>1525</v>
      </c>
      <c r="F268" s="141" t="s">
        <v>1526</v>
      </c>
      <c r="G268" s="142" t="s">
        <v>600</v>
      </c>
      <c r="H268" s="143">
        <v>5</v>
      </c>
      <c r="I268" s="144"/>
      <c r="J268" s="145">
        <f t="shared" si="70"/>
        <v>0</v>
      </c>
      <c r="K268" s="146"/>
      <c r="L268" s="31"/>
      <c r="M268" s="147" t="s">
        <v>1</v>
      </c>
      <c r="N268" s="148" t="s">
        <v>41</v>
      </c>
      <c r="P268" s="149">
        <f t="shared" si="71"/>
        <v>0</v>
      </c>
      <c r="Q268" s="149">
        <v>4.4000000000000002E-4</v>
      </c>
      <c r="R268" s="149">
        <f t="shared" si="72"/>
        <v>2.2000000000000001E-3</v>
      </c>
      <c r="S268" s="149">
        <v>0</v>
      </c>
      <c r="T268" s="150">
        <f t="shared" si="73"/>
        <v>0</v>
      </c>
      <c r="AR268" s="151" t="s">
        <v>438</v>
      </c>
      <c r="AT268" s="151" t="s">
        <v>131</v>
      </c>
      <c r="AU268" s="151" t="s">
        <v>136</v>
      </c>
      <c r="AY268" s="16" t="s">
        <v>129</v>
      </c>
      <c r="BE268" s="152">
        <f t="shared" si="74"/>
        <v>0</v>
      </c>
      <c r="BF268" s="152">
        <f t="shared" si="75"/>
        <v>0</v>
      </c>
      <c r="BG268" s="152">
        <f t="shared" si="76"/>
        <v>0</v>
      </c>
      <c r="BH268" s="152">
        <f t="shared" si="77"/>
        <v>0</v>
      </c>
      <c r="BI268" s="152">
        <f t="shared" si="78"/>
        <v>0</v>
      </c>
      <c r="BJ268" s="16" t="s">
        <v>136</v>
      </c>
      <c r="BK268" s="152">
        <f t="shared" si="79"/>
        <v>0</v>
      </c>
      <c r="BL268" s="16" t="s">
        <v>438</v>
      </c>
      <c r="BM268" s="151" t="s">
        <v>1527</v>
      </c>
    </row>
    <row r="269" spans="2:65" s="1" customFormat="1" ht="33" customHeight="1" x14ac:dyDescent="0.2">
      <c r="B269" s="138"/>
      <c r="C269" s="177" t="s">
        <v>970</v>
      </c>
      <c r="D269" s="177" t="s">
        <v>500</v>
      </c>
      <c r="E269" s="178" t="s">
        <v>1528</v>
      </c>
      <c r="F269" s="179" t="s">
        <v>1529</v>
      </c>
      <c r="G269" s="180" t="s">
        <v>236</v>
      </c>
      <c r="H269" s="181">
        <v>20</v>
      </c>
      <c r="I269" s="182"/>
      <c r="J269" s="183">
        <f t="shared" si="70"/>
        <v>0</v>
      </c>
      <c r="K269" s="184"/>
      <c r="L269" s="185"/>
      <c r="M269" s="186" t="s">
        <v>1</v>
      </c>
      <c r="N269" s="187" t="s">
        <v>41</v>
      </c>
      <c r="P269" s="149">
        <f t="shared" si="71"/>
        <v>0</v>
      </c>
      <c r="Q269" s="149">
        <v>6.0000000000000002E-5</v>
      </c>
      <c r="R269" s="149">
        <f t="shared" si="72"/>
        <v>1.2000000000000001E-3</v>
      </c>
      <c r="S269" s="149">
        <v>0</v>
      </c>
      <c r="T269" s="150">
        <f t="shared" si="73"/>
        <v>0</v>
      </c>
      <c r="AR269" s="151" t="s">
        <v>172</v>
      </c>
      <c r="AT269" s="151" t="s">
        <v>500</v>
      </c>
      <c r="AU269" s="151" t="s">
        <v>136</v>
      </c>
      <c r="AY269" s="16" t="s">
        <v>129</v>
      </c>
      <c r="BE269" s="152">
        <f t="shared" si="74"/>
        <v>0</v>
      </c>
      <c r="BF269" s="152">
        <f t="shared" si="75"/>
        <v>0</v>
      </c>
      <c r="BG269" s="152">
        <f t="shared" si="76"/>
        <v>0</v>
      </c>
      <c r="BH269" s="152">
        <f t="shared" si="77"/>
        <v>0</v>
      </c>
      <c r="BI269" s="152">
        <f t="shared" si="78"/>
        <v>0</v>
      </c>
      <c r="BJ269" s="16" t="s">
        <v>136</v>
      </c>
      <c r="BK269" s="152">
        <f t="shared" si="79"/>
        <v>0</v>
      </c>
      <c r="BL269" s="16" t="s">
        <v>135</v>
      </c>
      <c r="BM269" s="151" t="s">
        <v>1530</v>
      </c>
    </row>
    <row r="270" spans="2:65" s="1" customFormat="1" ht="24.2" customHeight="1" x14ac:dyDescent="0.2">
      <c r="B270" s="138"/>
      <c r="C270" s="177" t="s">
        <v>974</v>
      </c>
      <c r="D270" s="177" t="s">
        <v>500</v>
      </c>
      <c r="E270" s="178" t="s">
        <v>1531</v>
      </c>
      <c r="F270" s="179" t="s">
        <v>1532</v>
      </c>
      <c r="G270" s="180" t="s">
        <v>236</v>
      </c>
      <c r="H270" s="181">
        <v>20</v>
      </c>
      <c r="I270" s="182"/>
      <c r="J270" s="183">
        <f t="shared" si="70"/>
        <v>0</v>
      </c>
      <c r="K270" s="184"/>
      <c r="L270" s="185"/>
      <c r="M270" s="186" t="s">
        <v>1</v>
      </c>
      <c r="N270" s="187" t="s">
        <v>41</v>
      </c>
      <c r="P270" s="149">
        <f t="shared" si="71"/>
        <v>0</v>
      </c>
      <c r="Q270" s="149">
        <v>1.9000000000000001E-4</v>
      </c>
      <c r="R270" s="149">
        <f t="shared" si="72"/>
        <v>3.8000000000000004E-3</v>
      </c>
      <c r="S270" s="149">
        <v>0</v>
      </c>
      <c r="T270" s="150">
        <f t="shared" si="73"/>
        <v>0</v>
      </c>
      <c r="AR270" s="151" t="s">
        <v>172</v>
      </c>
      <c r="AT270" s="151" t="s">
        <v>500</v>
      </c>
      <c r="AU270" s="151" t="s">
        <v>136</v>
      </c>
      <c r="AY270" s="16" t="s">
        <v>129</v>
      </c>
      <c r="BE270" s="152">
        <f t="shared" si="74"/>
        <v>0</v>
      </c>
      <c r="BF270" s="152">
        <f t="shared" si="75"/>
        <v>0</v>
      </c>
      <c r="BG270" s="152">
        <f t="shared" si="76"/>
        <v>0</v>
      </c>
      <c r="BH270" s="152">
        <f t="shared" si="77"/>
        <v>0</v>
      </c>
      <c r="BI270" s="152">
        <f t="shared" si="78"/>
        <v>0</v>
      </c>
      <c r="BJ270" s="16" t="s">
        <v>136</v>
      </c>
      <c r="BK270" s="152">
        <f t="shared" si="79"/>
        <v>0</v>
      </c>
      <c r="BL270" s="16" t="s">
        <v>135</v>
      </c>
      <c r="BM270" s="151" t="s">
        <v>1533</v>
      </c>
    </row>
    <row r="271" spans="2:65" s="1" customFormat="1" ht="16.5" customHeight="1" x14ac:dyDescent="0.2">
      <c r="B271" s="138"/>
      <c r="C271" s="139" t="s">
        <v>980</v>
      </c>
      <c r="D271" s="139" t="s">
        <v>131</v>
      </c>
      <c r="E271" s="140" t="s">
        <v>1534</v>
      </c>
      <c r="F271" s="141" t="s">
        <v>1535</v>
      </c>
      <c r="G271" s="142" t="s">
        <v>236</v>
      </c>
      <c r="H271" s="143">
        <v>3</v>
      </c>
      <c r="I271" s="144"/>
      <c r="J271" s="145">
        <f t="shared" si="70"/>
        <v>0</v>
      </c>
      <c r="K271" s="146"/>
      <c r="L271" s="31"/>
      <c r="M271" s="147" t="s">
        <v>1</v>
      </c>
      <c r="N271" s="148" t="s">
        <v>41</v>
      </c>
      <c r="P271" s="149">
        <f t="shared" si="71"/>
        <v>0</v>
      </c>
      <c r="Q271" s="149">
        <v>6.0000000000000002E-5</v>
      </c>
      <c r="R271" s="149">
        <f t="shared" si="72"/>
        <v>1.8000000000000001E-4</v>
      </c>
      <c r="S271" s="149">
        <v>0</v>
      </c>
      <c r="T271" s="150">
        <f t="shared" si="73"/>
        <v>0</v>
      </c>
      <c r="AR271" s="151" t="s">
        <v>211</v>
      </c>
      <c r="AT271" s="151" t="s">
        <v>131</v>
      </c>
      <c r="AU271" s="151" t="s">
        <v>136</v>
      </c>
      <c r="AY271" s="16" t="s">
        <v>129</v>
      </c>
      <c r="BE271" s="152">
        <f t="shared" si="74"/>
        <v>0</v>
      </c>
      <c r="BF271" s="152">
        <f t="shared" si="75"/>
        <v>0</v>
      </c>
      <c r="BG271" s="152">
        <f t="shared" si="76"/>
        <v>0</v>
      </c>
      <c r="BH271" s="152">
        <f t="shared" si="77"/>
        <v>0</v>
      </c>
      <c r="BI271" s="152">
        <f t="shared" si="78"/>
        <v>0</v>
      </c>
      <c r="BJ271" s="16" t="s">
        <v>136</v>
      </c>
      <c r="BK271" s="152">
        <f t="shared" si="79"/>
        <v>0</v>
      </c>
      <c r="BL271" s="16" t="s">
        <v>211</v>
      </c>
      <c r="BM271" s="151" t="s">
        <v>1536</v>
      </c>
    </row>
    <row r="272" spans="2:65" s="1" customFormat="1" ht="21.75" customHeight="1" x14ac:dyDescent="0.2">
      <c r="B272" s="138"/>
      <c r="C272" s="177" t="s">
        <v>984</v>
      </c>
      <c r="D272" s="177" t="s">
        <v>500</v>
      </c>
      <c r="E272" s="178" t="s">
        <v>1537</v>
      </c>
      <c r="F272" s="179" t="s">
        <v>1538</v>
      </c>
      <c r="G272" s="180" t="s">
        <v>236</v>
      </c>
      <c r="H272" s="181">
        <v>3</v>
      </c>
      <c r="I272" s="182"/>
      <c r="J272" s="183">
        <f t="shared" si="70"/>
        <v>0</v>
      </c>
      <c r="K272" s="184"/>
      <c r="L272" s="185"/>
      <c r="M272" s="186" t="s">
        <v>1</v>
      </c>
      <c r="N272" s="187" t="s">
        <v>41</v>
      </c>
      <c r="P272" s="149">
        <f t="shared" si="71"/>
        <v>0</v>
      </c>
      <c r="Q272" s="149">
        <v>0</v>
      </c>
      <c r="R272" s="149">
        <f t="shared" si="72"/>
        <v>0</v>
      </c>
      <c r="S272" s="149">
        <v>0</v>
      </c>
      <c r="T272" s="150">
        <f t="shared" si="73"/>
        <v>0</v>
      </c>
      <c r="AR272" s="151" t="s">
        <v>293</v>
      </c>
      <c r="AT272" s="151" t="s">
        <v>500</v>
      </c>
      <c r="AU272" s="151" t="s">
        <v>136</v>
      </c>
      <c r="AY272" s="16" t="s">
        <v>129</v>
      </c>
      <c r="BE272" s="152">
        <f t="shared" si="74"/>
        <v>0</v>
      </c>
      <c r="BF272" s="152">
        <f t="shared" si="75"/>
        <v>0</v>
      </c>
      <c r="BG272" s="152">
        <f t="shared" si="76"/>
        <v>0</v>
      </c>
      <c r="BH272" s="152">
        <f t="shared" si="77"/>
        <v>0</v>
      </c>
      <c r="BI272" s="152">
        <f t="shared" si="78"/>
        <v>0</v>
      </c>
      <c r="BJ272" s="16" t="s">
        <v>136</v>
      </c>
      <c r="BK272" s="152">
        <f t="shared" si="79"/>
        <v>0</v>
      </c>
      <c r="BL272" s="16" t="s">
        <v>211</v>
      </c>
      <c r="BM272" s="151" t="s">
        <v>1539</v>
      </c>
    </row>
    <row r="273" spans="2:65" s="1" customFormat="1" ht="24.2" customHeight="1" x14ac:dyDescent="0.2">
      <c r="B273" s="138"/>
      <c r="C273" s="139" t="s">
        <v>989</v>
      </c>
      <c r="D273" s="139" t="s">
        <v>131</v>
      </c>
      <c r="E273" s="140" t="s">
        <v>1086</v>
      </c>
      <c r="F273" s="141" t="s">
        <v>1087</v>
      </c>
      <c r="G273" s="142" t="s">
        <v>768</v>
      </c>
      <c r="H273" s="188"/>
      <c r="I273" s="144"/>
      <c r="J273" s="145">
        <f t="shared" si="70"/>
        <v>0</v>
      </c>
      <c r="K273" s="146"/>
      <c r="L273" s="31"/>
      <c r="M273" s="147" t="s">
        <v>1</v>
      </c>
      <c r="N273" s="148" t="s">
        <v>41</v>
      </c>
      <c r="P273" s="149">
        <f t="shared" si="71"/>
        <v>0</v>
      </c>
      <c r="Q273" s="149">
        <v>0</v>
      </c>
      <c r="R273" s="149">
        <f t="shared" si="72"/>
        <v>0</v>
      </c>
      <c r="S273" s="149">
        <v>0</v>
      </c>
      <c r="T273" s="150">
        <f t="shared" si="73"/>
        <v>0</v>
      </c>
      <c r="AR273" s="151" t="s">
        <v>211</v>
      </c>
      <c r="AT273" s="151" t="s">
        <v>131</v>
      </c>
      <c r="AU273" s="151" t="s">
        <v>136</v>
      </c>
      <c r="AY273" s="16" t="s">
        <v>129</v>
      </c>
      <c r="BE273" s="152">
        <f t="shared" si="74"/>
        <v>0</v>
      </c>
      <c r="BF273" s="152">
        <f t="shared" si="75"/>
        <v>0</v>
      </c>
      <c r="BG273" s="152">
        <f t="shared" si="76"/>
        <v>0</v>
      </c>
      <c r="BH273" s="152">
        <f t="shared" si="77"/>
        <v>0</v>
      </c>
      <c r="BI273" s="152">
        <f t="shared" si="78"/>
        <v>0</v>
      </c>
      <c r="BJ273" s="16" t="s">
        <v>136</v>
      </c>
      <c r="BK273" s="152">
        <f t="shared" si="79"/>
        <v>0</v>
      </c>
      <c r="BL273" s="16" t="s">
        <v>211</v>
      </c>
      <c r="BM273" s="151" t="s">
        <v>1540</v>
      </c>
    </row>
    <row r="274" spans="2:65" s="11" customFormat="1" ht="25.9" customHeight="1" x14ac:dyDescent="0.2">
      <c r="B274" s="126"/>
      <c r="D274" s="127" t="s">
        <v>74</v>
      </c>
      <c r="E274" s="128" t="s">
        <v>1541</v>
      </c>
      <c r="F274" s="128" t="s">
        <v>1542</v>
      </c>
      <c r="I274" s="129"/>
      <c r="J274" s="130">
        <f>BK274</f>
        <v>0</v>
      </c>
      <c r="L274" s="126"/>
      <c r="M274" s="131"/>
      <c r="P274" s="132">
        <f>P275</f>
        <v>0</v>
      </c>
      <c r="R274" s="132">
        <f>R275</f>
        <v>0</v>
      </c>
      <c r="T274" s="133">
        <f>T275</f>
        <v>0</v>
      </c>
      <c r="AR274" s="127" t="s">
        <v>135</v>
      </c>
      <c r="AT274" s="134" t="s">
        <v>74</v>
      </c>
      <c r="AU274" s="134" t="s">
        <v>75</v>
      </c>
      <c r="AY274" s="127" t="s">
        <v>129</v>
      </c>
      <c r="BK274" s="135">
        <f>BK275</f>
        <v>0</v>
      </c>
    </row>
    <row r="275" spans="2:65" s="1" customFormat="1" ht="37.9" customHeight="1" x14ac:dyDescent="0.2">
      <c r="B275" s="138"/>
      <c r="C275" s="139" t="s">
        <v>994</v>
      </c>
      <c r="D275" s="139" t="s">
        <v>131</v>
      </c>
      <c r="E275" s="140" t="s">
        <v>1543</v>
      </c>
      <c r="F275" s="141" t="s">
        <v>1544</v>
      </c>
      <c r="G275" s="142" t="s">
        <v>1545</v>
      </c>
      <c r="H275" s="143">
        <v>8</v>
      </c>
      <c r="I275" s="144"/>
      <c r="J275" s="145">
        <f>ROUND(I275*H275,2)</f>
        <v>0</v>
      </c>
      <c r="K275" s="146"/>
      <c r="L275" s="31"/>
      <c r="M275" s="189" t="s">
        <v>1</v>
      </c>
      <c r="N275" s="190" t="s">
        <v>41</v>
      </c>
      <c r="O275" s="191"/>
      <c r="P275" s="192">
        <f>O275*H275</f>
        <v>0</v>
      </c>
      <c r="Q275" s="192">
        <v>0</v>
      </c>
      <c r="R275" s="192">
        <f>Q275*H275</f>
        <v>0</v>
      </c>
      <c r="S275" s="192">
        <v>0</v>
      </c>
      <c r="T275" s="193">
        <f>S275*H275</f>
        <v>0</v>
      </c>
      <c r="AR275" s="151" t="s">
        <v>1546</v>
      </c>
      <c r="AT275" s="151" t="s">
        <v>131</v>
      </c>
      <c r="AU275" s="151" t="s">
        <v>83</v>
      </c>
      <c r="AY275" s="16" t="s">
        <v>129</v>
      </c>
      <c r="BE275" s="152">
        <f>IF(N275="základná",J275,0)</f>
        <v>0</v>
      </c>
      <c r="BF275" s="152">
        <f>IF(N275="znížená",J275,0)</f>
        <v>0</v>
      </c>
      <c r="BG275" s="152">
        <f>IF(N275="zákl. prenesená",J275,0)</f>
        <v>0</v>
      </c>
      <c r="BH275" s="152">
        <f>IF(N275="zníž. prenesená",J275,0)</f>
        <v>0</v>
      </c>
      <c r="BI275" s="152">
        <f>IF(N275="nulová",J275,0)</f>
        <v>0</v>
      </c>
      <c r="BJ275" s="16" t="s">
        <v>136</v>
      </c>
      <c r="BK275" s="152">
        <f>ROUND(I275*H275,2)</f>
        <v>0</v>
      </c>
      <c r="BL275" s="16" t="s">
        <v>1546</v>
      </c>
      <c r="BM275" s="151" t="s">
        <v>1547</v>
      </c>
    </row>
    <row r="276" spans="2:65" s="1" customFormat="1" ht="6.95" customHeight="1" x14ac:dyDescent="0.2">
      <c r="B276" s="46"/>
      <c r="C276" s="47"/>
      <c r="D276" s="47"/>
      <c r="E276" s="47"/>
      <c r="F276" s="47"/>
      <c r="G276" s="47"/>
      <c r="H276" s="47"/>
      <c r="I276" s="47"/>
      <c r="J276" s="47"/>
      <c r="K276" s="47"/>
      <c r="L276" s="31"/>
    </row>
  </sheetData>
  <autoFilter ref="C129:K275" xr:uid="{00000000-0009-0000-0000-000003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6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93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97</v>
      </c>
      <c r="L4" s="19"/>
      <c r="M4" s="9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6" t="str">
        <f>'Rekapitulácia stavby'!K6</f>
        <v>Martinský cintorín - sociálne zariadenie, Trnavská cesta 4933, Bratislava</v>
      </c>
      <c r="F7" s="237"/>
      <c r="G7" s="237"/>
      <c r="H7" s="237"/>
      <c r="L7" s="19"/>
    </row>
    <row r="8" spans="2:46" s="1" customFormat="1" ht="12" customHeight="1" x14ac:dyDescent="0.2">
      <c r="B8" s="31"/>
      <c r="D8" s="26" t="s">
        <v>98</v>
      </c>
      <c r="L8" s="31"/>
    </row>
    <row r="9" spans="2:46" s="1" customFormat="1" ht="16.5" customHeight="1" x14ac:dyDescent="0.2">
      <c r="B9" s="31"/>
      <c r="E9" s="194" t="s">
        <v>1548</v>
      </c>
      <c r="F9" s="238"/>
      <c r="G9" s="238"/>
      <c r="H9" s="238"/>
      <c r="L9" s="31"/>
    </row>
    <row r="10" spans="2:46" s="1" customFormat="1" ht="11.25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9" t="str">
        <f>'Rekapitulácia stavby'!E14</f>
        <v>Vyplň údaj</v>
      </c>
      <c r="F18" s="216"/>
      <c r="G18" s="216"/>
      <c r="H18" s="216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1549</v>
      </c>
      <c r="I21" s="26" t="s">
        <v>25</v>
      </c>
      <c r="J21" s="24" t="s">
        <v>1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1549</v>
      </c>
      <c r="I24" s="26" t="s">
        <v>25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21" t="s">
        <v>1</v>
      </c>
      <c r="F27" s="221"/>
      <c r="G27" s="221"/>
      <c r="H27" s="221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35</v>
      </c>
      <c r="J30" s="68">
        <f>ROUND(J119,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 x14ac:dyDescent="0.2">
      <c r="B33" s="31"/>
      <c r="D33" s="57" t="s">
        <v>39</v>
      </c>
      <c r="E33" s="36" t="s">
        <v>40</v>
      </c>
      <c r="F33" s="93">
        <f>ROUND((SUM(BE119:BE135)),  2)</f>
        <v>0</v>
      </c>
      <c r="G33" s="94"/>
      <c r="H33" s="94"/>
      <c r="I33" s="95">
        <v>0.2</v>
      </c>
      <c r="J33" s="93">
        <f>ROUND(((SUM(BE119:BE135))*I33),  2)</f>
        <v>0</v>
      </c>
      <c r="L33" s="31"/>
    </row>
    <row r="34" spans="2:12" s="1" customFormat="1" ht="14.45" customHeight="1" x14ac:dyDescent="0.2">
      <c r="B34" s="31"/>
      <c r="E34" s="36" t="s">
        <v>41</v>
      </c>
      <c r="F34" s="93">
        <f>ROUND((SUM(BF119:BF135)),  2)</f>
        <v>0</v>
      </c>
      <c r="G34" s="94"/>
      <c r="H34" s="94"/>
      <c r="I34" s="95">
        <v>0.2</v>
      </c>
      <c r="J34" s="93">
        <f>ROUND(((SUM(BF119:BF135))*I34),  2)</f>
        <v>0</v>
      </c>
      <c r="L34" s="31"/>
    </row>
    <row r="35" spans="2:12" s="1" customFormat="1" ht="14.45" hidden="1" customHeight="1" x14ac:dyDescent="0.2">
      <c r="B35" s="31"/>
      <c r="E35" s="26" t="s">
        <v>42</v>
      </c>
      <c r="F35" s="96">
        <f>ROUND((SUM(BG119:BG135)),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43</v>
      </c>
      <c r="F36" s="96">
        <f>ROUND((SUM(BH119:BH135)),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44</v>
      </c>
      <c r="F37" s="93">
        <f>ROUND((SUM(BI119:BI135)),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1.25" x14ac:dyDescent="0.2">
      <c r="B51" s="19"/>
      <c r="L51" s="19"/>
    </row>
    <row r="52" spans="2:12" ht="11.25" x14ac:dyDescent="0.2">
      <c r="B52" s="19"/>
      <c r="L52" s="19"/>
    </row>
    <row r="53" spans="2:12" ht="11.25" x14ac:dyDescent="0.2">
      <c r="B53" s="19"/>
      <c r="L53" s="19"/>
    </row>
    <row r="54" spans="2:12" ht="11.25" x14ac:dyDescent="0.2">
      <c r="B54" s="19"/>
      <c r="L54" s="19"/>
    </row>
    <row r="55" spans="2:12" ht="11.25" x14ac:dyDescent="0.2">
      <c r="B55" s="19"/>
      <c r="L55" s="19"/>
    </row>
    <row r="56" spans="2:12" ht="11.25" x14ac:dyDescent="0.2">
      <c r="B56" s="19"/>
      <c r="L56" s="19"/>
    </row>
    <row r="57" spans="2:12" ht="11.25" x14ac:dyDescent="0.2">
      <c r="B57" s="19"/>
      <c r="L57" s="19"/>
    </row>
    <row r="58" spans="2:12" ht="11.25" x14ac:dyDescent="0.2">
      <c r="B58" s="19"/>
      <c r="L58" s="19"/>
    </row>
    <row r="59" spans="2:12" ht="11.25" x14ac:dyDescent="0.2">
      <c r="B59" s="19"/>
      <c r="L59" s="19"/>
    </row>
    <row r="60" spans="2:12" ht="11.25" x14ac:dyDescent="0.2">
      <c r="B60" s="19"/>
      <c r="L60" s="19"/>
    </row>
    <row r="61" spans="2:12" s="1" customFormat="1" ht="12.75" x14ac:dyDescent="0.2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1.25" x14ac:dyDescent="0.2">
      <c r="B62" s="19"/>
      <c r="L62" s="19"/>
    </row>
    <row r="63" spans="2:12" ht="11.25" x14ac:dyDescent="0.2">
      <c r="B63" s="19"/>
      <c r="L63" s="19"/>
    </row>
    <row r="64" spans="2:12" ht="11.25" x14ac:dyDescent="0.2">
      <c r="B64" s="19"/>
      <c r="L64" s="19"/>
    </row>
    <row r="65" spans="2:12" s="1" customFormat="1" ht="12.75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1.25" x14ac:dyDescent="0.2">
      <c r="B66" s="19"/>
      <c r="L66" s="19"/>
    </row>
    <row r="67" spans="2:12" ht="11.25" x14ac:dyDescent="0.2">
      <c r="B67" s="19"/>
      <c r="L67" s="19"/>
    </row>
    <row r="68" spans="2:12" ht="11.25" x14ac:dyDescent="0.2">
      <c r="B68" s="19"/>
      <c r="L68" s="19"/>
    </row>
    <row r="69" spans="2:12" ht="11.25" x14ac:dyDescent="0.2">
      <c r="B69" s="19"/>
      <c r="L69" s="19"/>
    </row>
    <row r="70" spans="2:12" ht="11.25" x14ac:dyDescent="0.2">
      <c r="B70" s="19"/>
      <c r="L70" s="19"/>
    </row>
    <row r="71" spans="2:12" ht="11.25" x14ac:dyDescent="0.2">
      <c r="B71" s="19"/>
      <c r="L71" s="19"/>
    </row>
    <row r="72" spans="2:12" ht="11.25" x14ac:dyDescent="0.2">
      <c r="B72" s="19"/>
      <c r="L72" s="19"/>
    </row>
    <row r="73" spans="2:12" ht="11.25" x14ac:dyDescent="0.2">
      <c r="B73" s="19"/>
      <c r="L73" s="19"/>
    </row>
    <row r="74" spans="2:12" ht="11.25" x14ac:dyDescent="0.2">
      <c r="B74" s="19"/>
      <c r="L74" s="19"/>
    </row>
    <row r="75" spans="2:12" ht="11.25" x14ac:dyDescent="0.2">
      <c r="B75" s="19"/>
      <c r="L75" s="19"/>
    </row>
    <row r="76" spans="2:12" s="1" customFormat="1" ht="12.75" x14ac:dyDescent="0.2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hidden="1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hidden="1" customHeight="1" x14ac:dyDescent="0.2">
      <c r="B82" s="31"/>
      <c r="C82" s="20" t="s">
        <v>100</v>
      </c>
      <c r="L82" s="31"/>
    </row>
    <row r="83" spans="2:47" s="1" customFormat="1" ht="6.95" hidden="1" customHeight="1" x14ac:dyDescent="0.2">
      <c r="B83" s="31"/>
      <c r="L83" s="31"/>
    </row>
    <row r="84" spans="2:47" s="1" customFormat="1" ht="12" hidden="1" customHeight="1" x14ac:dyDescent="0.2">
      <c r="B84" s="31"/>
      <c r="C84" s="26" t="s">
        <v>15</v>
      </c>
      <c r="L84" s="31"/>
    </row>
    <row r="85" spans="2:47" s="1" customFormat="1" ht="26.25" hidden="1" customHeight="1" x14ac:dyDescent="0.2">
      <c r="B85" s="31"/>
      <c r="E85" s="236" t="str">
        <f>E7</f>
        <v>Martinský cintorín - sociálne zariadenie, Trnavská cesta 4933, Bratislava</v>
      </c>
      <c r="F85" s="237"/>
      <c r="G85" s="237"/>
      <c r="H85" s="237"/>
      <c r="L85" s="31"/>
    </row>
    <row r="86" spans="2:47" s="1" customFormat="1" ht="12" hidden="1" customHeight="1" x14ac:dyDescent="0.2">
      <c r="B86" s="31"/>
      <c r="C86" s="26" t="s">
        <v>98</v>
      </c>
      <c r="L86" s="31"/>
    </row>
    <row r="87" spans="2:47" s="1" customFormat="1" ht="16.5" hidden="1" customHeight="1" x14ac:dyDescent="0.2">
      <c r="B87" s="31"/>
      <c r="E87" s="194" t="str">
        <f>E9</f>
        <v>20220702_v - Časť Vykurovanie</v>
      </c>
      <c r="F87" s="238"/>
      <c r="G87" s="238"/>
      <c r="H87" s="238"/>
      <c r="L87" s="31"/>
    </row>
    <row r="88" spans="2:47" s="1" customFormat="1" ht="6.95" hidden="1" customHeight="1" x14ac:dyDescent="0.2">
      <c r="B88" s="31"/>
      <c r="L88" s="31"/>
    </row>
    <row r="89" spans="2:47" s="1" customFormat="1" ht="12" hidden="1" customHeight="1" x14ac:dyDescent="0.2">
      <c r="B89" s="31"/>
      <c r="C89" s="26" t="s">
        <v>19</v>
      </c>
      <c r="F89" s="24" t="str">
        <f>F12</f>
        <v>Bratislava</v>
      </c>
      <c r="I89" s="26" t="s">
        <v>21</v>
      </c>
      <c r="J89" s="54">
        <f>IF(J12="","",J12)</f>
        <v>0</v>
      </c>
      <c r="L89" s="31"/>
    </row>
    <row r="90" spans="2:47" s="1" customFormat="1" ht="6.95" hidden="1" customHeight="1" x14ac:dyDescent="0.2">
      <c r="B90" s="31"/>
      <c r="L90" s="31"/>
    </row>
    <row r="91" spans="2:47" s="1" customFormat="1" ht="15.2" hidden="1" customHeight="1" x14ac:dyDescent="0.2">
      <c r="B91" s="31"/>
      <c r="C91" s="26" t="s">
        <v>22</v>
      </c>
      <c r="F91" s="24" t="str">
        <f>E15</f>
        <v>Marianum - pohreb. mesta Bratislavy, Bratislava</v>
      </c>
      <c r="I91" s="26" t="s">
        <v>28</v>
      </c>
      <c r="J91" s="29" t="str">
        <f>E21</f>
        <v>Ing. Rastislav Konkoľ</v>
      </c>
      <c r="L91" s="31"/>
    </row>
    <row r="92" spans="2:47" s="1" customFormat="1" ht="15.2" hidden="1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Ing. Rastislav Konkoľ</v>
      </c>
      <c r="L92" s="31"/>
    </row>
    <row r="93" spans="2:47" s="1" customFormat="1" ht="10.35" hidden="1" customHeight="1" x14ac:dyDescent="0.2">
      <c r="B93" s="31"/>
      <c r="L93" s="31"/>
    </row>
    <row r="94" spans="2:47" s="1" customFormat="1" ht="29.25" hidden="1" customHeight="1" x14ac:dyDescent="0.2">
      <c r="B94" s="31"/>
      <c r="C94" s="106" t="s">
        <v>101</v>
      </c>
      <c r="D94" s="98"/>
      <c r="E94" s="98"/>
      <c r="F94" s="98"/>
      <c r="G94" s="98"/>
      <c r="H94" s="98"/>
      <c r="I94" s="98"/>
      <c r="J94" s="107" t="s">
        <v>102</v>
      </c>
      <c r="K94" s="98"/>
      <c r="L94" s="31"/>
    </row>
    <row r="95" spans="2:47" s="1" customFormat="1" ht="10.35" hidden="1" customHeight="1" x14ac:dyDescent="0.2">
      <c r="B95" s="31"/>
      <c r="L95" s="31"/>
    </row>
    <row r="96" spans="2:47" s="1" customFormat="1" ht="22.9" hidden="1" customHeight="1" x14ac:dyDescent="0.2">
      <c r="B96" s="31"/>
      <c r="C96" s="108" t="s">
        <v>103</v>
      </c>
      <c r="J96" s="68">
        <f>J119</f>
        <v>0</v>
      </c>
      <c r="L96" s="31"/>
      <c r="AU96" s="16" t="s">
        <v>104</v>
      </c>
    </row>
    <row r="97" spans="2:12" s="8" customFormat="1" ht="24.95" hidden="1" customHeight="1" x14ac:dyDescent="0.2">
      <c r="B97" s="109"/>
      <c r="D97" s="110" t="s">
        <v>109</v>
      </c>
      <c r="E97" s="111"/>
      <c r="F97" s="111"/>
      <c r="G97" s="111"/>
      <c r="H97" s="111"/>
      <c r="I97" s="111"/>
      <c r="J97" s="112">
        <f>J120</f>
        <v>0</v>
      </c>
      <c r="L97" s="109"/>
    </row>
    <row r="98" spans="2:12" s="9" customFormat="1" ht="19.899999999999999" hidden="1" customHeight="1" x14ac:dyDescent="0.2">
      <c r="B98" s="113"/>
      <c r="D98" s="114" t="s">
        <v>1550</v>
      </c>
      <c r="E98" s="115"/>
      <c r="F98" s="115"/>
      <c r="G98" s="115"/>
      <c r="H98" s="115"/>
      <c r="I98" s="115"/>
      <c r="J98" s="116">
        <f>J121</f>
        <v>0</v>
      </c>
      <c r="L98" s="113"/>
    </row>
    <row r="99" spans="2:12" s="8" customFormat="1" ht="24.95" hidden="1" customHeight="1" x14ac:dyDescent="0.2">
      <c r="B99" s="109"/>
      <c r="D99" s="110" t="s">
        <v>1551</v>
      </c>
      <c r="E99" s="111"/>
      <c r="F99" s="111"/>
      <c r="G99" s="111"/>
      <c r="H99" s="111"/>
      <c r="I99" s="111"/>
      <c r="J99" s="112">
        <f>J132</f>
        <v>0</v>
      </c>
      <c r="L99" s="109"/>
    </row>
    <row r="100" spans="2:12" s="1" customFormat="1" ht="21.75" hidden="1" customHeight="1" x14ac:dyDescent="0.2">
      <c r="B100" s="31"/>
      <c r="L100" s="31"/>
    </row>
    <row r="101" spans="2:12" s="1" customFormat="1" ht="6.95" hidden="1" customHeight="1" x14ac:dyDescent="0.2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31"/>
    </row>
    <row r="102" spans="2:12" ht="11.25" hidden="1" x14ac:dyDescent="0.2"/>
    <row r="103" spans="2:12" ht="11.25" hidden="1" x14ac:dyDescent="0.2"/>
    <row r="104" spans="2:12" ht="11.25" hidden="1" x14ac:dyDescent="0.2"/>
    <row r="105" spans="2:12" s="1" customFormat="1" ht="6.95" customHeight="1" x14ac:dyDescent="0.2"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31"/>
    </row>
    <row r="106" spans="2:12" s="1" customFormat="1" ht="24.95" customHeight="1" x14ac:dyDescent="0.2">
      <c r="B106" s="31"/>
      <c r="C106" s="20" t="s">
        <v>115</v>
      </c>
      <c r="L106" s="31"/>
    </row>
    <row r="107" spans="2:12" s="1" customFormat="1" ht="6.95" customHeight="1" x14ac:dyDescent="0.2">
      <c r="B107" s="31"/>
      <c r="L107" s="31"/>
    </row>
    <row r="108" spans="2:12" s="1" customFormat="1" ht="12" customHeight="1" x14ac:dyDescent="0.2">
      <c r="B108" s="31"/>
      <c r="C108" s="26" t="s">
        <v>15</v>
      </c>
      <c r="L108" s="31"/>
    </row>
    <row r="109" spans="2:12" s="1" customFormat="1" ht="26.25" customHeight="1" x14ac:dyDescent="0.2">
      <c r="B109" s="31"/>
      <c r="E109" s="236" t="str">
        <f>E7</f>
        <v>Martinský cintorín - sociálne zariadenie, Trnavská cesta 4933, Bratislava</v>
      </c>
      <c r="F109" s="237"/>
      <c r="G109" s="237"/>
      <c r="H109" s="237"/>
      <c r="L109" s="31"/>
    </row>
    <row r="110" spans="2:12" s="1" customFormat="1" ht="12" customHeight="1" x14ac:dyDescent="0.2">
      <c r="B110" s="31"/>
      <c r="C110" s="26" t="s">
        <v>98</v>
      </c>
      <c r="L110" s="31"/>
    </row>
    <row r="111" spans="2:12" s="1" customFormat="1" ht="16.5" customHeight="1" x14ac:dyDescent="0.2">
      <c r="B111" s="31"/>
      <c r="E111" s="194" t="str">
        <f>E9</f>
        <v>20220702_v - Časť Vykurovanie</v>
      </c>
      <c r="F111" s="238"/>
      <c r="G111" s="238"/>
      <c r="H111" s="238"/>
      <c r="L111" s="31"/>
    </row>
    <row r="112" spans="2:12" s="1" customFormat="1" ht="6.95" customHeight="1" x14ac:dyDescent="0.2">
      <c r="B112" s="31"/>
      <c r="L112" s="31"/>
    </row>
    <row r="113" spans="2:65" s="1" customFormat="1" ht="12" customHeight="1" x14ac:dyDescent="0.2">
      <c r="B113" s="31"/>
      <c r="C113" s="26" t="s">
        <v>19</v>
      </c>
      <c r="F113" s="24" t="str">
        <f>F12</f>
        <v>Bratislava</v>
      </c>
      <c r="I113" s="26" t="s">
        <v>21</v>
      </c>
      <c r="J113" s="54">
        <f>IF(J12="","",J12)</f>
        <v>0</v>
      </c>
      <c r="L113" s="31"/>
    </row>
    <row r="114" spans="2:65" s="1" customFormat="1" ht="6.95" customHeight="1" x14ac:dyDescent="0.2">
      <c r="B114" s="31"/>
      <c r="L114" s="31"/>
    </row>
    <row r="115" spans="2:65" s="1" customFormat="1" ht="15.2" customHeight="1" x14ac:dyDescent="0.2">
      <c r="B115" s="31"/>
      <c r="C115" s="26" t="s">
        <v>22</v>
      </c>
      <c r="F115" s="24" t="str">
        <f>E15</f>
        <v>Marianum - pohreb. mesta Bratislavy, Bratislava</v>
      </c>
      <c r="I115" s="26" t="s">
        <v>28</v>
      </c>
      <c r="J115" s="29" t="str">
        <f>E21</f>
        <v>Ing. Rastislav Konkoľ</v>
      </c>
      <c r="L115" s="31"/>
    </row>
    <row r="116" spans="2:65" s="1" customFormat="1" ht="15.2" customHeight="1" x14ac:dyDescent="0.2">
      <c r="B116" s="31"/>
      <c r="C116" s="26" t="s">
        <v>26</v>
      </c>
      <c r="F116" s="24" t="str">
        <f>IF(E18="","",E18)</f>
        <v>Vyplň údaj</v>
      </c>
      <c r="I116" s="26" t="s">
        <v>31</v>
      </c>
      <c r="J116" s="29" t="str">
        <f>E24</f>
        <v>Ing. Rastislav Konkoľ</v>
      </c>
      <c r="L116" s="31"/>
    </row>
    <row r="117" spans="2:65" s="1" customFormat="1" ht="10.35" customHeight="1" x14ac:dyDescent="0.2">
      <c r="B117" s="31"/>
      <c r="L117" s="31"/>
    </row>
    <row r="118" spans="2:65" s="10" customFormat="1" ht="29.25" customHeight="1" x14ac:dyDescent="0.2">
      <c r="B118" s="117"/>
      <c r="C118" s="118" t="s">
        <v>116</v>
      </c>
      <c r="D118" s="119" t="s">
        <v>60</v>
      </c>
      <c r="E118" s="119" t="s">
        <v>56</v>
      </c>
      <c r="F118" s="119" t="s">
        <v>57</v>
      </c>
      <c r="G118" s="119" t="s">
        <v>117</v>
      </c>
      <c r="H118" s="119" t="s">
        <v>118</v>
      </c>
      <c r="I118" s="119" t="s">
        <v>119</v>
      </c>
      <c r="J118" s="120" t="s">
        <v>102</v>
      </c>
      <c r="K118" s="121" t="s">
        <v>120</v>
      </c>
      <c r="L118" s="117"/>
      <c r="M118" s="61" t="s">
        <v>1</v>
      </c>
      <c r="N118" s="62" t="s">
        <v>39</v>
      </c>
      <c r="O118" s="62" t="s">
        <v>121</v>
      </c>
      <c r="P118" s="62" t="s">
        <v>122</v>
      </c>
      <c r="Q118" s="62" t="s">
        <v>123</v>
      </c>
      <c r="R118" s="62" t="s">
        <v>124</v>
      </c>
      <c r="S118" s="62" t="s">
        <v>125</v>
      </c>
      <c r="T118" s="63" t="s">
        <v>126</v>
      </c>
    </row>
    <row r="119" spans="2:65" s="1" customFormat="1" ht="22.9" customHeight="1" x14ac:dyDescent="0.25">
      <c r="B119" s="31"/>
      <c r="C119" s="66" t="s">
        <v>103</v>
      </c>
      <c r="J119" s="122">
        <f>BK119</f>
        <v>0</v>
      </c>
      <c r="L119" s="31"/>
      <c r="M119" s="64"/>
      <c r="N119" s="55"/>
      <c r="O119" s="55"/>
      <c r="P119" s="123">
        <f>P120+P132</f>
        <v>0</v>
      </c>
      <c r="Q119" s="55"/>
      <c r="R119" s="123">
        <f>R120+R132</f>
        <v>0</v>
      </c>
      <c r="S119" s="55"/>
      <c r="T119" s="124">
        <f>T120+T132</f>
        <v>0</v>
      </c>
      <c r="AT119" s="16" t="s">
        <v>74</v>
      </c>
      <c r="AU119" s="16" t="s">
        <v>104</v>
      </c>
      <c r="BK119" s="125">
        <f>BK120+BK132</f>
        <v>0</v>
      </c>
    </row>
    <row r="120" spans="2:65" s="11" customFormat="1" ht="25.9" customHeight="1" x14ac:dyDescent="0.2">
      <c r="B120" s="126"/>
      <c r="D120" s="127" t="s">
        <v>74</v>
      </c>
      <c r="E120" s="128" t="s">
        <v>329</v>
      </c>
      <c r="F120" s="128" t="s">
        <v>330</v>
      </c>
      <c r="I120" s="129"/>
      <c r="J120" s="130">
        <f>BK120</f>
        <v>0</v>
      </c>
      <c r="L120" s="126"/>
      <c r="M120" s="131"/>
      <c r="P120" s="132">
        <f>P121</f>
        <v>0</v>
      </c>
      <c r="R120" s="132">
        <f>R121</f>
        <v>0</v>
      </c>
      <c r="T120" s="133">
        <f>T121</f>
        <v>0</v>
      </c>
      <c r="AR120" s="127" t="s">
        <v>136</v>
      </c>
      <c r="AT120" s="134" t="s">
        <v>74</v>
      </c>
      <c r="AU120" s="134" t="s">
        <v>75</v>
      </c>
      <c r="AY120" s="127" t="s">
        <v>129</v>
      </c>
      <c r="BK120" s="135">
        <f>BK121</f>
        <v>0</v>
      </c>
    </row>
    <row r="121" spans="2:65" s="11" customFormat="1" ht="22.9" customHeight="1" x14ac:dyDescent="0.2">
      <c r="B121" s="126"/>
      <c r="D121" s="127" t="s">
        <v>74</v>
      </c>
      <c r="E121" s="136" t="s">
        <v>1552</v>
      </c>
      <c r="F121" s="136" t="s">
        <v>1553</v>
      </c>
      <c r="I121" s="129"/>
      <c r="J121" s="137">
        <f>BK121</f>
        <v>0</v>
      </c>
      <c r="L121" s="126"/>
      <c r="M121" s="131"/>
      <c r="P121" s="132">
        <f>SUM(P122:P131)</f>
        <v>0</v>
      </c>
      <c r="R121" s="132">
        <f>SUM(R122:R131)</f>
        <v>0</v>
      </c>
      <c r="T121" s="133">
        <f>SUM(T122:T131)</f>
        <v>0</v>
      </c>
      <c r="AR121" s="127" t="s">
        <v>83</v>
      </c>
      <c r="AT121" s="134" t="s">
        <v>74</v>
      </c>
      <c r="AU121" s="134" t="s">
        <v>83</v>
      </c>
      <c r="AY121" s="127" t="s">
        <v>129</v>
      </c>
      <c r="BK121" s="135">
        <f>SUM(BK122:BK131)</f>
        <v>0</v>
      </c>
    </row>
    <row r="122" spans="2:65" s="1" customFormat="1" ht="16.5" customHeight="1" x14ac:dyDescent="0.2">
      <c r="B122" s="138"/>
      <c r="C122" s="139" t="s">
        <v>83</v>
      </c>
      <c r="D122" s="139" t="s">
        <v>131</v>
      </c>
      <c r="E122" s="140" t="s">
        <v>1554</v>
      </c>
      <c r="F122" s="141" t="s">
        <v>1555</v>
      </c>
      <c r="G122" s="142" t="s">
        <v>134</v>
      </c>
      <c r="H122" s="143">
        <v>17</v>
      </c>
      <c r="I122" s="144"/>
      <c r="J122" s="145">
        <f t="shared" ref="J122:J131" si="0">ROUND(I122*H122,2)</f>
        <v>0</v>
      </c>
      <c r="K122" s="146"/>
      <c r="L122" s="31"/>
      <c r="M122" s="147" t="s">
        <v>1</v>
      </c>
      <c r="N122" s="148" t="s">
        <v>41</v>
      </c>
      <c r="P122" s="149">
        <f t="shared" ref="P122:P131" si="1">O122*H122</f>
        <v>0</v>
      </c>
      <c r="Q122" s="149">
        <v>0</v>
      </c>
      <c r="R122" s="149">
        <f t="shared" ref="R122:R131" si="2">Q122*H122</f>
        <v>0</v>
      </c>
      <c r="S122" s="149">
        <v>0</v>
      </c>
      <c r="T122" s="150">
        <f t="shared" ref="T122:T131" si="3">S122*H122</f>
        <v>0</v>
      </c>
      <c r="AR122" s="151" t="s">
        <v>135</v>
      </c>
      <c r="AT122" s="151" t="s">
        <v>131</v>
      </c>
      <c r="AU122" s="151" t="s">
        <v>136</v>
      </c>
      <c r="AY122" s="16" t="s">
        <v>129</v>
      </c>
      <c r="BE122" s="152">
        <f t="shared" ref="BE122:BE131" si="4">IF(N122="základná",J122,0)</f>
        <v>0</v>
      </c>
      <c r="BF122" s="152">
        <f t="shared" ref="BF122:BF131" si="5">IF(N122="znížená",J122,0)</f>
        <v>0</v>
      </c>
      <c r="BG122" s="152">
        <f t="shared" ref="BG122:BG131" si="6">IF(N122="zákl. prenesená",J122,0)</f>
        <v>0</v>
      </c>
      <c r="BH122" s="152">
        <f t="shared" ref="BH122:BH131" si="7">IF(N122="zníž. prenesená",J122,0)</f>
        <v>0</v>
      </c>
      <c r="BI122" s="152">
        <f t="shared" ref="BI122:BI131" si="8">IF(N122="nulová",J122,0)</f>
        <v>0</v>
      </c>
      <c r="BJ122" s="16" t="s">
        <v>136</v>
      </c>
      <c r="BK122" s="152">
        <f t="shared" ref="BK122:BK131" si="9">ROUND(I122*H122,2)</f>
        <v>0</v>
      </c>
      <c r="BL122" s="16" t="s">
        <v>135</v>
      </c>
      <c r="BM122" s="151" t="s">
        <v>136</v>
      </c>
    </row>
    <row r="123" spans="2:65" s="1" customFormat="1" ht="44.25" customHeight="1" x14ac:dyDescent="0.2">
      <c r="B123" s="138"/>
      <c r="C123" s="177" t="s">
        <v>136</v>
      </c>
      <c r="D123" s="177" t="s">
        <v>500</v>
      </c>
      <c r="E123" s="178" t="s">
        <v>1556</v>
      </c>
      <c r="F123" s="179" t="s">
        <v>1557</v>
      </c>
      <c r="G123" s="180" t="s">
        <v>236</v>
      </c>
      <c r="H123" s="181">
        <v>1</v>
      </c>
      <c r="I123" s="182"/>
      <c r="J123" s="183">
        <f t="shared" si="0"/>
        <v>0</v>
      </c>
      <c r="K123" s="184"/>
      <c r="L123" s="185"/>
      <c r="M123" s="186" t="s">
        <v>1</v>
      </c>
      <c r="N123" s="187" t="s">
        <v>41</v>
      </c>
      <c r="P123" s="149">
        <f t="shared" si="1"/>
        <v>0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AR123" s="151" t="s">
        <v>172</v>
      </c>
      <c r="AT123" s="151" t="s">
        <v>500</v>
      </c>
      <c r="AU123" s="151" t="s">
        <v>136</v>
      </c>
      <c r="AY123" s="16" t="s">
        <v>129</v>
      </c>
      <c r="BE123" s="152">
        <f t="shared" si="4"/>
        <v>0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6" t="s">
        <v>136</v>
      </c>
      <c r="BK123" s="152">
        <f t="shared" si="9"/>
        <v>0</v>
      </c>
      <c r="BL123" s="16" t="s">
        <v>135</v>
      </c>
      <c r="BM123" s="151" t="s">
        <v>135</v>
      </c>
    </row>
    <row r="124" spans="2:65" s="1" customFormat="1" ht="44.25" customHeight="1" x14ac:dyDescent="0.2">
      <c r="B124" s="138"/>
      <c r="C124" s="177" t="s">
        <v>145</v>
      </c>
      <c r="D124" s="177" t="s">
        <v>500</v>
      </c>
      <c r="E124" s="178" t="s">
        <v>1558</v>
      </c>
      <c r="F124" s="179" t="s">
        <v>1559</v>
      </c>
      <c r="G124" s="180" t="s">
        <v>236</v>
      </c>
      <c r="H124" s="181">
        <v>2</v>
      </c>
      <c r="I124" s="182"/>
      <c r="J124" s="183">
        <f t="shared" si="0"/>
        <v>0</v>
      </c>
      <c r="K124" s="184"/>
      <c r="L124" s="185"/>
      <c r="M124" s="186" t="s">
        <v>1</v>
      </c>
      <c r="N124" s="187" t="s">
        <v>41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AR124" s="151" t="s">
        <v>172</v>
      </c>
      <c r="AT124" s="151" t="s">
        <v>500</v>
      </c>
      <c r="AU124" s="151" t="s">
        <v>136</v>
      </c>
      <c r="AY124" s="16" t="s">
        <v>129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6" t="s">
        <v>136</v>
      </c>
      <c r="BK124" s="152">
        <f t="shared" si="9"/>
        <v>0</v>
      </c>
      <c r="BL124" s="16" t="s">
        <v>135</v>
      </c>
      <c r="BM124" s="151" t="s">
        <v>161</v>
      </c>
    </row>
    <row r="125" spans="2:65" s="1" customFormat="1" ht="24.2" customHeight="1" x14ac:dyDescent="0.2">
      <c r="B125" s="138"/>
      <c r="C125" s="139" t="s">
        <v>135</v>
      </c>
      <c r="D125" s="139" t="s">
        <v>131</v>
      </c>
      <c r="E125" s="140" t="s">
        <v>1560</v>
      </c>
      <c r="F125" s="141" t="s">
        <v>1561</v>
      </c>
      <c r="G125" s="142" t="s">
        <v>236</v>
      </c>
      <c r="H125" s="143">
        <v>3</v>
      </c>
      <c r="I125" s="144"/>
      <c r="J125" s="145">
        <f t="shared" si="0"/>
        <v>0</v>
      </c>
      <c r="K125" s="146"/>
      <c r="L125" s="31"/>
      <c r="M125" s="147" t="s">
        <v>1</v>
      </c>
      <c r="N125" s="148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135</v>
      </c>
      <c r="AT125" s="151" t="s">
        <v>131</v>
      </c>
      <c r="AU125" s="151" t="s">
        <v>136</v>
      </c>
      <c r="AY125" s="16" t="s">
        <v>129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6" t="s">
        <v>136</v>
      </c>
      <c r="BK125" s="152">
        <f t="shared" si="9"/>
        <v>0</v>
      </c>
      <c r="BL125" s="16" t="s">
        <v>135</v>
      </c>
      <c r="BM125" s="151" t="s">
        <v>172</v>
      </c>
    </row>
    <row r="126" spans="2:65" s="1" customFormat="1" ht="37.9" customHeight="1" x14ac:dyDescent="0.2">
      <c r="B126" s="138"/>
      <c r="C126" s="177" t="s">
        <v>155</v>
      </c>
      <c r="D126" s="177" t="s">
        <v>500</v>
      </c>
      <c r="E126" s="178" t="s">
        <v>1562</v>
      </c>
      <c r="F126" s="179" t="s">
        <v>1563</v>
      </c>
      <c r="G126" s="180" t="s">
        <v>236</v>
      </c>
      <c r="H126" s="181">
        <v>3</v>
      </c>
      <c r="I126" s="182"/>
      <c r="J126" s="183">
        <f t="shared" si="0"/>
        <v>0</v>
      </c>
      <c r="K126" s="184"/>
      <c r="L126" s="185"/>
      <c r="M126" s="186" t="s">
        <v>1</v>
      </c>
      <c r="N126" s="187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172</v>
      </c>
      <c r="AT126" s="151" t="s">
        <v>500</v>
      </c>
      <c r="AU126" s="151" t="s">
        <v>136</v>
      </c>
      <c r="AY126" s="16" t="s">
        <v>129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6" t="s">
        <v>136</v>
      </c>
      <c r="BK126" s="152">
        <f t="shared" si="9"/>
        <v>0</v>
      </c>
      <c r="BL126" s="16" t="s">
        <v>135</v>
      </c>
      <c r="BM126" s="151" t="s">
        <v>180</v>
      </c>
    </row>
    <row r="127" spans="2:65" s="1" customFormat="1" ht="16.5" customHeight="1" x14ac:dyDescent="0.2">
      <c r="B127" s="138"/>
      <c r="C127" s="139" t="s">
        <v>161</v>
      </c>
      <c r="D127" s="139" t="s">
        <v>131</v>
      </c>
      <c r="E127" s="140" t="s">
        <v>1564</v>
      </c>
      <c r="F127" s="141" t="s">
        <v>1565</v>
      </c>
      <c r="G127" s="142" t="s">
        <v>142</v>
      </c>
      <c r="H127" s="143">
        <v>3</v>
      </c>
      <c r="I127" s="144"/>
      <c r="J127" s="145">
        <f t="shared" si="0"/>
        <v>0</v>
      </c>
      <c r="K127" s="146"/>
      <c r="L127" s="31"/>
      <c r="M127" s="147" t="s">
        <v>1</v>
      </c>
      <c r="N127" s="148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135</v>
      </c>
      <c r="AT127" s="151" t="s">
        <v>131</v>
      </c>
      <c r="AU127" s="151" t="s">
        <v>136</v>
      </c>
      <c r="AY127" s="16" t="s">
        <v>129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6" t="s">
        <v>136</v>
      </c>
      <c r="BK127" s="152">
        <f t="shared" si="9"/>
        <v>0</v>
      </c>
      <c r="BL127" s="16" t="s">
        <v>135</v>
      </c>
      <c r="BM127" s="151" t="s">
        <v>189</v>
      </c>
    </row>
    <row r="128" spans="2:65" s="1" customFormat="1" ht="16.5" customHeight="1" x14ac:dyDescent="0.2">
      <c r="B128" s="138"/>
      <c r="C128" s="177" t="s">
        <v>168</v>
      </c>
      <c r="D128" s="177" t="s">
        <v>500</v>
      </c>
      <c r="E128" s="178" t="s">
        <v>1566</v>
      </c>
      <c r="F128" s="179" t="s">
        <v>1567</v>
      </c>
      <c r="G128" s="180" t="s">
        <v>236</v>
      </c>
      <c r="H128" s="181">
        <v>3</v>
      </c>
      <c r="I128" s="182"/>
      <c r="J128" s="183">
        <f t="shared" si="0"/>
        <v>0</v>
      </c>
      <c r="K128" s="184"/>
      <c r="L128" s="185"/>
      <c r="M128" s="186" t="s">
        <v>1</v>
      </c>
      <c r="N128" s="187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172</v>
      </c>
      <c r="AT128" s="151" t="s">
        <v>500</v>
      </c>
      <c r="AU128" s="151" t="s">
        <v>136</v>
      </c>
      <c r="AY128" s="16" t="s">
        <v>129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6" t="s">
        <v>136</v>
      </c>
      <c r="BK128" s="152">
        <f t="shared" si="9"/>
        <v>0</v>
      </c>
      <c r="BL128" s="16" t="s">
        <v>135</v>
      </c>
      <c r="BM128" s="151" t="s">
        <v>200</v>
      </c>
    </row>
    <row r="129" spans="2:65" s="1" customFormat="1" ht="16.5" customHeight="1" x14ac:dyDescent="0.2">
      <c r="B129" s="138"/>
      <c r="C129" s="139" t="s">
        <v>172</v>
      </c>
      <c r="D129" s="139" t="s">
        <v>131</v>
      </c>
      <c r="E129" s="140" t="s">
        <v>1568</v>
      </c>
      <c r="F129" s="141" t="s">
        <v>1569</v>
      </c>
      <c r="G129" s="142" t="s">
        <v>142</v>
      </c>
      <c r="H129" s="143">
        <v>12</v>
      </c>
      <c r="I129" s="144"/>
      <c r="J129" s="145">
        <f t="shared" si="0"/>
        <v>0</v>
      </c>
      <c r="K129" s="146"/>
      <c r="L129" s="31"/>
      <c r="M129" s="147" t="s">
        <v>1</v>
      </c>
      <c r="N129" s="148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135</v>
      </c>
      <c r="AT129" s="151" t="s">
        <v>131</v>
      </c>
      <c r="AU129" s="151" t="s">
        <v>136</v>
      </c>
      <c r="AY129" s="16" t="s">
        <v>129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6" t="s">
        <v>136</v>
      </c>
      <c r="BK129" s="152">
        <f t="shared" si="9"/>
        <v>0</v>
      </c>
      <c r="BL129" s="16" t="s">
        <v>135</v>
      </c>
      <c r="BM129" s="151" t="s">
        <v>211</v>
      </c>
    </row>
    <row r="130" spans="2:65" s="1" customFormat="1" ht="16.5" customHeight="1" x14ac:dyDescent="0.2">
      <c r="B130" s="138"/>
      <c r="C130" s="177" t="s">
        <v>176</v>
      </c>
      <c r="D130" s="177" t="s">
        <v>500</v>
      </c>
      <c r="E130" s="178" t="s">
        <v>1570</v>
      </c>
      <c r="F130" s="179" t="s">
        <v>1571</v>
      </c>
      <c r="G130" s="180" t="s">
        <v>142</v>
      </c>
      <c r="H130" s="181">
        <v>12</v>
      </c>
      <c r="I130" s="182"/>
      <c r="J130" s="183">
        <f t="shared" si="0"/>
        <v>0</v>
      </c>
      <c r="K130" s="184"/>
      <c r="L130" s="185"/>
      <c r="M130" s="186" t="s">
        <v>1</v>
      </c>
      <c r="N130" s="18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172</v>
      </c>
      <c r="AT130" s="151" t="s">
        <v>500</v>
      </c>
      <c r="AU130" s="151" t="s">
        <v>136</v>
      </c>
      <c r="AY130" s="16" t="s">
        <v>129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6" t="s">
        <v>136</v>
      </c>
      <c r="BK130" s="152">
        <f t="shared" si="9"/>
        <v>0</v>
      </c>
      <c r="BL130" s="16" t="s">
        <v>135</v>
      </c>
      <c r="BM130" s="151" t="s">
        <v>220</v>
      </c>
    </row>
    <row r="131" spans="2:65" s="1" customFormat="1" ht="24.2" customHeight="1" x14ac:dyDescent="0.2">
      <c r="B131" s="138"/>
      <c r="C131" s="139" t="s">
        <v>180</v>
      </c>
      <c r="D131" s="139" t="s">
        <v>131</v>
      </c>
      <c r="E131" s="140" t="s">
        <v>1572</v>
      </c>
      <c r="F131" s="141" t="s">
        <v>1573</v>
      </c>
      <c r="G131" s="142" t="s">
        <v>768</v>
      </c>
      <c r="H131" s="188"/>
      <c r="I131" s="144"/>
      <c r="J131" s="145">
        <f t="shared" si="0"/>
        <v>0</v>
      </c>
      <c r="K131" s="146"/>
      <c r="L131" s="31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135</v>
      </c>
      <c r="AT131" s="151" t="s">
        <v>131</v>
      </c>
      <c r="AU131" s="151" t="s">
        <v>136</v>
      </c>
      <c r="AY131" s="16" t="s">
        <v>129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6" t="s">
        <v>136</v>
      </c>
      <c r="BK131" s="152">
        <f t="shared" si="9"/>
        <v>0</v>
      </c>
      <c r="BL131" s="16" t="s">
        <v>135</v>
      </c>
      <c r="BM131" s="151" t="s">
        <v>7</v>
      </c>
    </row>
    <row r="132" spans="2:65" s="11" customFormat="1" ht="25.9" customHeight="1" x14ac:dyDescent="0.2">
      <c r="B132" s="126"/>
      <c r="D132" s="127" t="s">
        <v>74</v>
      </c>
      <c r="E132" s="128" t="s">
        <v>1574</v>
      </c>
      <c r="F132" s="128" t="s">
        <v>1575</v>
      </c>
      <c r="I132" s="129"/>
      <c r="J132" s="130">
        <f>BK132</f>
        <v>0</v>
      </c>
      <c r="L132" s="126"/>
      <c r="M132" s="131"/>
      <c r="P132" s="132">
        <f>SUM(P133:P135)</f>
        <v>0</v>
      </c>
      <c r="R132" s="132">
        <f>SUM(R133:R135)</f>
        <v>0</v>
      </c>
      <c r="T132" s="133">
        <f>SUM(T133:T135)</f>
        <v>0</v>
      </c>
      <c r="AR132" s="127" t="s">
        <v>83</v>
      </c>
      <c r="AT132" s="134" t="s">
        <v>74</v>
      </c>
      <c r="AU132" s="134" t="s">
        <v>75</v>
      </c>
      <c r="AY132" s="127" t="s">
        <v>129</v>
      </c>
      <c r="BK132" s="135">
        <f>SUM(BK133:BK135)</f>
        <v>0</v>
      </c>
    </row>
    <row r="133" spans="2:65" s="1" customFormat="1" ht="16.5" customHeight="1" x14ac:dyDescent="0.2">
      <c r="B133" s="138"/>
      <c r="C133" s="139" t="s">
        <v>184</v>
      </c>
      <c r="D133" s="139" t="s">
        <v>131</v>
      </c>
      <c r="E133" s="140" t="s">
        <v>1576</v>
      </c>
      <c r="F133" s="141" t="s">
        <v>1577</v>
      </c>
      <c r="G133" s="142" t="s">
        <v>1545</v>
      </c>
      <c r="H133" s="143">
        <v>72</v>
      </c>
      <c r="I133" s="144"/>
      <c r="J133" s="145">
        <f>ROUND(I133*H133,2)</f>
        <v>0</v>
      </c>
      <c r="K133" s="146"/>
      <c r="L133" s="31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135</v>
      </c>
      <c r="AT133" s="151" t="s">
        <v>131</v>
      </c>
      <c r="AU133" s="151" t="s">
        <v>83</v>
      </c>
      <c r="AY133" s="16" t="s">
        <v>129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136</v>
      </c>
      <c r="BK133" s="152">
        <f>ROUND(I133*H133,2)</f>
        <v>0</v>
      </c>
      <c r="BL133" s="16" t="s">
        <v>135</v>
      </c>
      <c r="BM133" s="151" t="s">
        <v>238</v>
      </c>
    </row>
    <row r="134" spans="2:65" s="1" customFormat="1" ht="16.5" customHeight="1" x14ac:dyDescent="0.2">
      <c r="B134" s="138"/>
      <c r="C134" s="139" t="s">
        <v>189</v>
      </c>
      <c r="D134" s="139" t="s">
        <v>131</v>
      </c>
      <c r="E134" s="140" t="s">
        <v>1578</v>
      </c>
      <c r="F134" s="141" t="s">
        <v>1579</v>
      </c>
      <c r="G134" s="142" t="s">
        <v>1580</v>
      </c>
      <c r="H134" s="143">
        <v>1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135</v>
      </c>
      <c r="AT134" s="151" t="s">
        <v>131</v>
      </c>
      <c r="AU134" s="151" t="s">
        <v>83</v>
      </c>
      <c r="AY134" s="16" t="s">
        <v>129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136</v>
      </c>
      <c r="BK134" s="152">
        <f>ROUND(I134*H134,2)</f>
        <v>0</v>
      </c>
      <c r="BL134" s="16" t="s">
        <v>135</v>
      </c>
      <c r="BM134" s="151" t="s">
        <v>247</v>
      </c>
    </row>
    <row r="135" spans="2:65" s="1" customFormat="1" ht="16.5" customHeight="1" x14ac:dyDescent="0.2">
      <c r="B135" s="138"/>
      <c r="C135" s="139" t="s">
        <v>195</v>
      </c>
      <c r="D135" s="139" t="s">
        <v>131</v>
      </c>
      <c r="E135" s="140" t="s">
        <v>1581</v>
      </c>
      <c r="F135" s="141" t="s">
        <v>1582</v>
      </c>
      <c r="G135" s="142" t="s">
        <v>1545</v>
      </c>
      <c r="H135" s="143">
        <v>4</v>
      </c>
      <c r="I135" s="144"/>
      <c r="J135" s="145">
        <f>ROUND(I135*H135,2)</f>
        <v>0</v>
      </c>
      <c r="K135" s="146"/>
      <c r="L135" s="31"/>
      <c r="M135" s="189" t="s">
        <v>1</v>
      </c>
      <c r="N135" s="190" t="s">
        <v>41</v>
      </c>
      <c r="O135" s="191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AR135" s="151" t="s">
        <v>135</v>
      </c>
      <c r="AT135" s="151" t="s">
        <v>131</v>
      </c>
      <c r="AU135" s="151" t="s">
        <v>83</v>
      </c>
      <c r="AY135" s="16" t="s">
        <v>129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6" t="s">
        <v>136</v>
      </c>
      <c r="BK135" s="152">
        <f>ROUND(I135*H135,2)</f>
        <v>0</v>
      </c>
      <c r="BL135" s="16" t="s">
        <v>135</v>
      </c>
      <c r="BM135" s="151" t="s">
        <v>256</v>
      </c>
    </row>
    <row r="136" spans="2:65" s="1" customFormat="1" ht="6.95" customHeight="1" x14ac:dyDescent="0.2">
      <c r="B136" s="46"/>
      <c r="C136" s="47"/>
      <c r="D136" s="47"/>
      <c r="E136" s="47"/>
      <c r="F136" s="47"/>
      <c r="G136" s="47"/>
      <c r="H136" s="47"/>
      <c r="I136" s="47"/>
      <c r="J136" s="47"/>
      <c r="K136" s="47"/>
      <c r="L136" s="31"/>
    </row>
  </sheetData>
  <autoFilter ref="C118:K135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5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5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96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5" customHeight="1" x14ac:dyDescent="0.2">
      <c r="B4" s="19"/>
      <c r="D4" s="20" t="s">
        <v>97</v>
      </c>
      <c r="L4" s="19"/>
      <c r="M4" s="9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6" t="str">
        <f>'Rekapitulácia stavby'!K6</f>
        <v>Martinský cintorín - sociálne zariadenie, Trnavská cesta 4933, Bratislava</v>
      </c>
      <c r="F7" s="237"/>
      <c r="G7" s="237"/>
      <c r="H7" s="237"/>
      <c r="L7" s="19"/>
    </row>
    <row r="8" spans="2:46" s="1" customFormat="1" ht="12" customHeight="1" x14ac:dyDescent="0.2">
      <c r="B8" s="31"/>
      <c r="D8" s="26" t="s">
        <v>98</v>
      </c>
      <c r="L8" s="31"/>
    </row>
    <row r="9" spans="2:46" s="1" customFormat="1" ht="16.5" customHeight="1" x14ac:dyDescent="0.2">
      <c r="B9" s="31"/>
      <c r="E9" s="194" t="s">
        <v>1583</v>
      </c>
      <c r="F9" s="238"/>
      <c r="G9" s="238"/>
      <c r="H9" s="238"/>
      <c r="L9" s="31"/>
    </row>
    <row r="10" spans="2:46" s="1" customFormat="1" ht="11.25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9" t="str">
        <f>'Rekapitulácia stavby'!E14</f>
        <v>Vyplň údaj</v>
      </c>
      <c r="F18" s="216"/>
      <c r="G18" s="216"/>
      <c r="H18" s="216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tr">
        <f>IF('Rekapitulácia stavby'!AN16="","",'Rekapitulácia stavby'!AN16)</f>
        <v/>
      </c>
      <c r="L20" s="31"/>
    </row>
    <row r="21" spans="2:12" s="1" customFormat="1" ht="18" customHeight="1" x14ac:dyDescent="0.2">
      <c r="B21" s="31"/>
      <c r="E21" s="24" t="str">
        <f>IF('Rekapitulácia stavby'!E17="","",'Rekapitulácia stavby'!E17)</f>
        <v>Ing.arch. Igor Gerdenich</v>
      </c>
      <c r="I21" s="26" t="s">
        <v>25</v>
      </c>
      <c r="J21" s="24" t="str">
        <f>IF('Rekapitulácia stavby'!AN17="","",'Rekapitulácia stavby'!AN17)</f>
        <v/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1584</v>
      </c>
      <c r="I24" s="26" t="s">
        <v>25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21" t="s">
        <v>1</v>
      </c>
      <c r="F27" s="221"/>
      <c r="G27" s="221"/>
      <c r="H27" s="221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35</v>
      </c>
      <c r="J30" s="68">
        <f>ROUND(J119,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 x14ac:dyDescent="0.2">
      <c r="B33" s="31"/>
      <c r="D33" s="57" t="s">
        <v>39</v>
      </c>
      <c r="E33" s="36" t="s">
        <v>40</v>
      </c>
      <c r="F33" s="93">
        <f>ROUND((SUM(BE119:BE184)),  2)</f>
        <v>0</v>
      </c>
      <c r="G33" s="94"/>
      <c r="H33" s="94"/>
      <c r="I33" s="95">
        <v>0.2</v>
      </c>
      <c r="J33" s="93">
        <f>ROUND(((SUM(BE119:BE184))*I33),  2)</f>
        <v>0</v>
      </c>
      <c r="L33" s="31"/>
    </row>
    <row r="34" spans="2:12" s="1" customFormat="1" ht="14.45" customHeight="1" x14ac:dyDescent="0.2">
      <c r="B34" s="31"/>
      <c r="E34" s="36" t="s">
        <v>41</v>
      </c>
      <c r="F34" s="93">
        <f>ROUND((SUM(BF119:BF184)),  2)</f>
        <v>0</v>
      </c>
      <c r="G34" s="94"/>
      <c r="H34" s="94"/>
      <c r="I34" s="95">
        <v>0.2</v>
      </c>
      <c r="J34" s="93">
        <f>ROUND(((SUM(BF119:BF184))*I34),  2)</f>
        <v>0</v>
      </c>
      <c r="L34" s="31"/>
    </row>
    <row r="35" spans="2:12" s="1" customFormat="1" ht="14.45" hidden="1" customHeight="1" x14ac:dyDescent="0.2">
      <c r="B35" s="31"/>
      <c r="E35" s="26" t="s">
        <v>42</v>
      </c>
      <c r="F35" s="96">
        <f>ROUND((SUM(BG119:BG184)),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43</v>
      </c>
      <c r="F36" s="96">
        <f>ROUND((SUM(BH119:BH184)),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44</v>
      </c>
      <c r="F37" s="93">
        <f>ROUND((SUM(BI119:BI184)),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1.25" x14ac:dyDescent="0.2">
      <c r="B51" s="19"/>
      <c r="L51" s="19"/>
    </row>
    <row r="52" spans="2:12" ht="11.25" x14ac:dyDescent="0.2">
      <c r="B52" s="19"/>
      <c r="L52" s="19"/>
    </row>
    <row r="53" spans="2:12" ht="11.25" x14ac:dyDescent="0.2">
      <c r="B53" s="19"/>
      <c r="L53" s="19"/>
    </row>
    <row r="54" spans="2:12" ht="11.25" x14ac:dyDescent="0.2">
      <c r="B54" s="19"/>
      <c r="L54" s="19"/>
    </row>
    <row r="55" spans="2:12" ht="11.25" x14ac:dyDescent="0.2">
      <c r="B55" s="19"/>
      <c r="L55" s="19"/>
    </row>
    <row r="56" spans="2:12" ht="11.25" x14ac:dyDescent="0.2">
      <c r="B56" s="19"/>
      <c r="L56" s="19"/>
    </row>
    <row r="57" spans="2:12" ht="11.25" x14ac:dyDescent="0.2">
      <c r="B57" s="19"/>
      <c r="L57" s="19"/>
    </row>
    <row r="58" spans="2:12" ht="11.25" x14ac:dyDescent="0.2">
      <c r="B58" s="19"/>
      <c r="L58" s="19"/>
    </row>
    <row r="59" spans="2:12" ht="11.25" x14ac:dyDescent="0.2">
      <c r="B59" s="19"/>
      <c r="L59" s="19"/>
    </row>
    <row r="60" spans="2:12" ht="11.25" x14ac:dyDescent="0.2">
      <c r="B60" s="19"/>
      <c r="L60" s="19"/>
    </row>
    <row r="61" spans="2:12" s="1" customFormat="1" ht="12.75" x14ac:dyDescent="0.2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1.25" x14ac:dyDescent="0.2">
      <c r="B62" s="19"/>
      <c r="L62" s="19"/>
    </row>
    <row r="63" spans="2:12" ht="11.25" x14ac:dyDescent="0.2">
      <c r="B63" s="19"/>
      <c r="L63" s="19"/>
    </row>
    <row r="64" spans="2:12" ht="11.25" x14ac:dyDescent="0.2">
      <c r="B64" s="19"/>
      <c r="L64" s="19"/>
    </row>
    <row r="65" spans="2:12" s="1" customFormat="1" ht="12.75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1.25" x14ac:dyDescent="0.2">
      <c r="B66" s="19"/>
      <c r="L66" s="19"/>
    </row>
    <row r="67" spans="2:12" ht="11.25" x14ac:dyDescent="0.2">
      <c r="B67" s="19"/>
      <c r="L67" s="19"/>
    </row>
    <row r="68" spans="2:12" ht="11.25" x14ac:dyDescent="0.2">
      <c r="B68" s="19"/>
      <c r="L68" s="19"/>
    </row>
    <row r="69" spans="2:12" ht="11.25" x14ac:dyDescent="0.2">
      <c r="B69" s="19"/>
      <c r="L69" s="19"/>
    </row>
    <row r="70" spans="2:12" ht="11.25" x14ac:dyDescent="0.2">
      <c r="B70" s="19"/>
      <c r="L70" s="19"/>
    </row>
    <row r="71" spans="2:12" ht="11.25" x14ac:dyDescent="0.2">
      <c r="B71" s="19"/>
      <c r="L71" s="19"/>
    </row>
    <row r="72" spans="2:12" ht="11.25" x14ac:dyDescent="0.2">
      <c r="B72" s="19"/>
      <c r="L72" s="19"/>
    </row>
    <row r="73" spans="2:12" ht="11.25" x14ac:dyDescent="0.2">
      <c r="B73" s="19"/>
      <c r="L73" s="19"/>
    </row>
    <row r="74" spans="2:12" ht="11.25" x14ac:dyDescent="0.2">
      <c r="B74" s="19"/>
      <c r="L74" s="19"/>
    </row>
    <row r="75" spans="2:12" ht="11.25" x14ac:dyDescent="0.2">
      <c r="B75" s="19"/>
      <c r="L75" s="19"/>
    </row>
    <row r="76" spans="2:12" s="1" customFormat="1" ht="12.75" x14ac:dyDescent="0.2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hidden="1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hidden="1" customHeight="1" x14ac:dyDescent="0.2">
      <c r="B82" s="31"/>
      <c r="C82" s="20" t="s">
        <v>100</v>
      </c>
      <c r="L82" s="31"/>
    </row>
    <row r="83" spans="2:47" s="1" customFormat="1" ht="6.95" hidden="1" customHeight="1" x14ac:dyDescent="0.2">
      <c r="B83" s="31"/>
      <c r="L83" s="31"/>
    </row>
    <row r="84" spans="2:47" s="1" customFormat="1" ht="12" hidden="1" customHeight="1" x14ac:dyDescent="0.2">
      <c r="B84" s="31"/>
      <c r="C84" s="26" t="s">
        <v>15</v>
      </c>
      <c r="L84" s="31"/>
    </row>
    <row r="85" spans="2:47" s="1" customFormat="1" ht="26.25" hidden="1" customHeight="1" x14ac:dyDescent="0.2">
      <c r="B85" s="31"/>
      <c r="E85" s="236" t="str">
        <f>E7</f>
        <v>Martinský cintorín - sociálne zariadenie, Trnavská cesta 4933, Bratislava</v>
      </c>
      <c r="F85" s="237"/>
      <c r="G85" s="237"/>
      <c r="H85" s="237"/>
      <c r="L85" s="31"/>
    </row>
    <row r="86" spans="2:47" s="1" customFormat="1" ht="12" hidden="1" customHeight="1" x14ac:dyDescent="0.2">
      <c r="B86" s="31"/>
      <c r="C86" s="26" t="s">
        <v>98</v>
      </c>
      <c r="L86" s="31"/>
    </row>
    <row r="87" spans="2:47" s="1" customFormat="1" ht="16.5" hidden="1" customHeight="1" x14ac:dyDescent="0.2">
      <c r="B87" s="31"/>
      <c r="E87" s="194" t="str">
        <f>E9</f>
        <v>20220702_e - Časť Elektroinštalácie</v>
      </c>
      <c r="F87" s="238"/>
      <c r="G87" s="238"/>
      <c r="H87" s="238"/>
      <c r="L87" s="31"/>
    </row>
    <row r="88" spans="2:47" s="1" customFormat="1" ht="6.95" hidden="1" customHeight="1" x14ac:dyDescent="0.2">
      <c r="B88" s="31"/>
      <c r="L88" s="31"/>
    </row>
    <row r="89" spans="2:47" s="1" customFormat="1" ht="12" hidden="1" customHeight="1" x14ac:dyDescent="0.2">
      <c r="B89" s="31"/>
      <c r="C89" s="26" t="s">
        <v>19</v>
      </c>
      <c r="F89" s="24" t="str">
        <f>F12</f>
        <v>Bratislava</v>
      </c>
      <c r="I89" s="26" t="s">
        <v>21</v>
      </c>
      <c r="J89" s="54">
        <f>IF(J12="","",J12)</f>
        <v>0</v>
      </c>
      <c r="L89" s="31"/>
    </row>
    <row r="90" spans="2:47" s="1" customFormat="1" ht="6.95" hidden="1" customHeight="1" x14ac:dyDescent="0.2">
      <c r="B90" s="31"/>
      <c r="L90" s="31"/>
    </row>
    <row r="91" spans="2:47" s="1" customFormat="1" ht="25.7" hidden="1" customHeight="1" x14ac:dyDescent="0.2">
      <c r="B91" s="31"/>
      <c r="C91" s="26" t="s">
        <v>22</v>
      </c>
      <c r="F91" s="24" t="str">
        <f>E15</f>
        <v>Marianum - pohreb. mesta Bratislavy, Bratislava</v>
      </c>
      <c r="I91" s="26" t="s">
        <v>28</v>
      </c>
      <c r="J91" s="29" t="str">
        <f>E21</f>
        <v>Ing.arch. Igor Gerdenich</v>
      </c>
      <c r="L91" s="31"/>
    </row>
    <row r="92" spans="2:47" s="1" customFormat="1" ht="15.2" hidden="1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Peter Hrapko</v>
      </c>
      <c r="L92" s="31"/>
    </row>
    <row r="93" spans="2:47" s="1" customFormat="1" ht="10.35" hidden="1" customHeight="1" x14ac:dyDescent="0.2">
      <c r="B93" s="31"/>
      <c r="L93" s="31"/>
    </row>
    <row r="94" spans="2:47" s="1" customFormat="1" ht="29.25" hidden="1" customHeight="1" x14ac:dyDescent="0.2">
      <c r="B94" s="31"/>
      <c r="C94" s="106" t="s">
        <v>101</v>
      </c>
      <c r="D94" s="98"/>
      <c r="E94" s="98"/>
      <c r="F94" s="98"/>
      <c r="G94" s="98"/>
      <c r="H94" s="98"/>
      <c r="I94" s="98"/>
      <c r="J94" s="107" t="s">
        <v>102</v>
      </c>
      <c r="K94" s="98"/>
      <c r="L94" s="31"/>
    </row>
    <row r="95" spans="2:47" s="1" customFormat="1" ht="10.35" hidden="1" customHeight="1" x14ac:dyDescent="0.2">
      <c r="B95" s="31"/>
      <c r="L95" s="31"/>
    </row>
    <row r="96" spans="2:47" s="1" customFormat="1" ht="22.9" hidden="1" customHeight="1" x14ac:dyDescent="0.2">
      <c r="B96" s="31"/>
      <c r="C96" s="108" t="s">
        <v>103</v>
      </c>
      <c r="J96" s="68">
        <f>J119</f>
        <v>0</v>
      </c>
      <c r="L96" s="31"/>
      <c r="AU96" s="16" t="s">
        <v>104</v>
      </c>
    </row>
    <row r="97" spans="2:12" s="8" customFormat="1" ht="24.95" hidden="1" customHeight="1" x14ac:dyDescent="0.2">
      <c r="B97" s="109"/>
      <c r="D97" s="110" t="s">
        <v>1585</v>
      </c>
      <c r="E97" s="111"/>
      <c r="F97" s="111"/>
      <c r="G97" s="111"/>
      <c r="H97" s="111"/>
      <c r="I97" s="111"/>
      <c r="J97" s="112">
        <f>J120</f>
        <v>0</v>
      </c>
      <c r="L97" s="109"/>
    </row>
    <row r="98" spans="2:12" s="8" customFormat="1" ht="24.95" hidden="1" customHeight="1" x14ac:dyDescent="0.2">
      <c r="B98" s="109"/>
      <c r="D98" s="110" t="s">
        <v>1586</v>
      </c>
      <c r="E98" s="111"/>
      <c r="F98" s="111"/>
      <c r="G98" s="111"/>
      <c r="H98" s="111"/>
      <c r="I98" s="111"/>
      <c r="J98" s="112">
        <f>J175</f>
        <v>0</v>
      </c>
      <c r="L98" s="109"/>
    </row>
    <row r="99" spans="2:12" s="8" customFormat="1" ht="24.95" hidden="1" customHeight="1" x14ac:dyDescent="0.2">
      <c r="B99" s="109"/>
      <c r="D99" s="110" t="s">
        <v>1587</v>
      </c>
      <c r="E99" s="111"/>
      <c r="F99" s="111"/>
      <c r="G99" s="111"/>
      <c r="H99" s="111"/>
      <c r="I99" s="111"/>
      <c r="J99" s="112">
        <f>J177</f>
        <v>0</v>
      </c>
      <c r="L99" s="109"/>
    </row>
    <row r="100" spans="2:12" s="1" customFormat="1" ht="21.75" hidden="1" customHeight="1" x14ac:dyDescent="0.2">
      <c r="B100" s="31"/>
      <c r="L100" s="31"/>
    </row>
    <row r="101" spans="2:12" s="1" customFormat="1" ht="6.95" hidden="1" customHeight="1" x14ac:dyDescent="0.2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31"/>
    </row>
    <row r="102" spans="2:12" ht="11.25" hidden="1" x14ac:dyDescent="0.2"/>
    <row r="103" spans="2:12" ht="11.25" hidden="1" x14ac:dyDescent="0.2"/>
    <row r="104" spans="2:12" ht="11.25" hidden="1" x14ac:dyDescent="0.2"/>
    <row r="105" spans="2:12" s="1" customFormat="1" ht="6.95" customHeight="1" x14ac:dyDescent="0.2"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31"/>
    </row>
    <row r="106" spans="2:12" s="1" customFormat="1" ht="24.95" customHeight="1" x14ac:dyDescent="0.2">
      <c r="B106" s="31"/>
      <c r="C106" s="20" t="s">
        <v>115</v>
      </c>
      <c r="L106" s="31"/>
    </row>
    <row r="107" spans="2:12" s="1" customFormat="1" ht="6.95" customHeight="1" x14ac:dyDescent="0.2">
      <c r="B107" s="31"/>
      <c r="L107" s="31"/>
    </row>
    <row r="108" spans="2:12" s="1" customFormat="1" ht="12" customHeight="1" x14ac:dyDescent="0.2">
      <c r="B108" s="31"/>
      <c r="C108" s="26" t="s">
        <v>15</v>
      </c>
      <c r="L108" s="31"/>
    </row>
    <row r="109" spans="2:12" s="1" customFormat="1" ht="26.25" customHeight="1" x14ac:dyDescent="0.2">
      <c r="B109" s="31"/>
      <c r="E109" s="236" t="str">
        <f>E7</f>
        <v>Martinský cintorín - sociálne zariadenie, Trnavská cesta 4933, Bratislava</v>
      </c>
      <c r="F109" s="237"/>
      <c r="G109" s="237"/>
      <c r="H109" s="237"/>
      <c r="L109" s="31"/>
    </row>
    <row r="110" spans="2:12" s="1" customFormat="1" ht="12" customHeight="1" x14ac:dyDescent="0.2">
      <c r="B110" s="31"/>
      <c r="C110" s="26" t="s">
        <v>98</v>
      </c>
      <c r="L110" s="31"/>
    </row>
    <row r="111" spans="2:12" s="1" customFormat="1" ht="16.5" customHeight="1" x14ac:dyDescent="0.2">
      <c r="B111" s="31"/>
      <c r="E111" s="194" t="str">
        <f>E9</f>
        <v>20220702_e - Časť Elektroinštalácie</v>
      </c>
      <c r="F111" s="238"/>
      <c r="G111" s="238"/>
      <c r="H111" s="238"/>
      <c r="L111" s="31"/>
    </row>
    <row r="112" spans="2:12" s="1" customFormat="1" ht="6.95" customHeight="1" x14ac:dyDescent="0.2">
      <c r="B112" s="31"/>
      <c r="L112" s="31"/>
    </row>
    <row r="113" spans="2:65" s="1" customFormat="1" ht="12" customHeight="1" x14ac:dyDescent="0.2">
      <c r="B113" s="31"/>
      <c r="C113" s="26" t="s">
        <v>19</v>
      </c>
      <c r="F113" s="24" t="str">
        <f>F12</f>
        <v>Bratislava</v>
      </c>
      <c r="I113" s="26" t="s">
        <v>21</v>
      </c>
      <c r="J113" s="54">
        <f>IF(J12="","",J12)</f>
        <v>0</v>
      </c>
      <c r="L113" s="31"/>
    </row>
    <row r="114" spans="2:65" s="1" customFormat="1" ht="6.95" customHeight="1" x14ac:dyDescent="0.2">
      <c r="B114" s="31"/>
      <c r="L114" s="31"/>
    </row>
    <row r="115" spans="2:65" s="1" customFormat="1" ht="25.7" customHeight="1" x14ac:dyDescent="0.2">
      <c r="B115" s="31"/>
      <c r="C115" s="26" t="s">
        <v>22</v>
      </c>
      <c r="F115" s="24" t="str">
        <f>E15</f>
        <v>Marianum - pohreb. mesta Bratislavy, Bratislava</v>
      </c>
      <c r="I115" s="26" t="s">
        <v>28</v>
      </c>
      <c r="J115" s="29" t="str">
        <f>E21</f>
        <v>Ing.arch. Igor Gerdenich</v>
      </c>
      <c r="L115" s="31"/>
    </row>
    <row r="116" spans="2:65" s="1" customFormat="1" ht="15.2" customHeight="1" x14ac:dyDescent="0.2">
      <c r="B116" s="31"/>
      <c r="C116" s="26" t="s">
        <v>26</v>
      </c>
      <c r="F116" s="24" t="str">
        <f>IF(E18="","",E18)</f>
        <v>Vyplň údaj</v>
      </c>
      <c r="I116" s="26" t="s">
        <v>31</v>
      </c>
      <c r="J116" s="29" t="str">
        <f>E24</f>
        <v>Peter Hrapko</v>
      </c>
      <c r="L116" s="31"/>
    </row>
    <row r="117" spans="2:65" s="1" customFormat="1" ht="10.35" customHeight="1" x14ac:dyDescent="0.2">
      <c r="B117" s="31"/>
      <c r="L117" s="31"/>
    </row>
    <row r="118" spans="2:65" s="10" customFormat="1" ht="29.25" customHeight="1" x14ac:dyDescent="0.2">
      <c r="B118" s="117"/>
      <c r="C118" s="118" t="s">
        <v>116</v>
      </c>
      <c r="D118" s="119" t="s">
        <v>60</v>
      </c>
      <c r="E118" s="119" t="s">
        <v>56</v>
      </c>
      <c r="F118" s="119" t="s">
        <v>57</v>
      </c>
      <c r="G118" s="119" t="s">
        <v>117</v>
      </c>
      <c r="H118" s="119" t="s">
        <v>118</v>
      </c>
      <c r="I118" s="119" t="s">
        <v>119</v>
      </c>
      <c r="J118" s="120" t="s">
        <v>102</v>
      </c>
      <c r="K118" s="121" t="s">
        <v>120</v>
      </c>
      <c r="L118" s="117"/>
      <c r="M118" s="61" t="s">
        <v>1</v>
      </c>
      <c r="N118" s="62" t="s">
        <v>39</v>
      </c>
      <c r="O118" s="62" t="s">
        <v>121</v>
      </c>
      <c r="P118" s="62" t="s">
        <v>122</v>
      </c>
      <c r="Q118" s="62" t="s">
        <v>123</v>
      </c>
      <c r="R118" s="62" t="s">
        <v>124</v>
      </c>
      <c r="S118" s="62" t="s">
        <v>125</v>
      </c>
      <c r="T118" s="63" t="s">
        <v>126</v>
      </c>
    </row>
    <row r="119" spans="2:65" s="1" customFormat="1" ht="22.9" customHeight="1" x14ac:dyDescent="0.25">
      <c r="B119" s="31"/>
      <c r="C119" s="66" t="s">
        <v>103</v>
      </c>
      <c r="J119" s="122">
        <f>BK119</f>
        <v>0</v>
      </c>
      <c r="L119" s="31"/>
      <c r="M119" s="64"/>
      <c r="N119" s="55"/>
      <c r="O119" s="55"/>
      <c r="P119" s="123">
        <f>P120+P175+P177</f>
        <v>0</v>
      </c>
      <c r="Q119" s="55"/>
      <c r="R119" s="123">
        <f>R120+R175+R177</f>
        <v>0</v>
      </c>
      <c r="S119" s="55"/>
      <c r="T119" s="124">
        <f>T120+T175+T177</f>
        <v>0</v>
      </c>
      <c r="AT119" s="16" t="s">
        <v>74</v>
      </c>
      <c r="AU119" s="16" t="s">
        <v>104</v>
      </c>
      <c r="BK119" s="125">
        <f>BK120+BK175+BK177</f>
        <v>0</v>
      </c>
    </row>
    <row r="120" spans="2:65" s="11" customFormat="1" ht="25.9" customHeight="1" x14ac:dyDescent="0.2">
      <c r="B120" s="126"/>
      <c r="D120" s="127" t="s">
        <v>74</v>
      </c>
      <c r="E120" s="128" t="s">
        <v>1066</v>
      </c>
      <c r="F120" s="128" t="s">
        <v>1588</v>
      </c>
      <c r="I120" s="129"/>
      <c r="J120" s="130">
        <f>BK120</f>
        <v>0</v>
      </c>
      <c r="L120" s="126"/>
      <c r="M120" s="131"/>
      <c r="P120" s="132">
        <f>SUM(P121:P174)</f>
        <v>0</v>
      </c>
      <c r="R120" s="132">
        <f>SUM(R121:R174)</f>
        <v>0</v>
      </c>
      <c r="T120" s="133">
        <f>SUM(T121:T174)</f>
        <v>0</v>
      </c>
      <c r="AR120" s="127" t="s">
        <v>83</v>
      </c>
      <c r="AT120" s="134" t="s">
        <v>74</v>
      </c>
      <c r="AU120" s="134" t="s">
        <v>75</v>
      </c>
      <c r="AY120" s="127" t="s">
        <v>129</v>
      </c>
      <c r="BK120" s="135">
        <f>SUM(BK121:BK174)</f>
        <v>0</v>
      </c>
    </row>
    <row r="121" spans="2:65" s="1" customFormat="1" ht="16.5" customHeight="1" x14ac:dyDescent="0.2">
      <c r="B121" s="138"/>
      <c r="C121" s="177" t="s">
        <v>83</v>
      </c>
      <c r="D121" s="177" t="s">
        <v>500</v>
      </c>
      <c r="E121" s="178" t="s">
        <v>83</v>
      </c>
      <c r="F121" s="179" t="s">
        <v>1589</v>
      </c>
      <c r="G121" s="180" t="s">
        <v>236</v>
      </c>
      <c r="H121" s="181">
        <v>80</v>
      </c>
      <c r="I121" s="182"/>
      <c r="J121" s="183">
        <f t="shared" ref="J121:J152" si="0">ROUND(I121*H121,2)</f>
        <v>0</v>
      </c>
      <c r="K121" s="184"/>
      <c r="L121" s="185"/>
      <c r="M121" s="186" t="s">
        <v>1</v>
      </c>
      <c r="N121" s="187" t="s">
        <v>41</v>
      </c>
      <c r="P121" s="149">
        <f t="shared" ref="P121:P152" si="1">O121*H121</f>
        <v>0</v>
      </c>
      <c r="Q121" s="149">
        <v>0</v>
      </c>
      <c r="R121" s="149">
        <f t="shared" ref="R121:R152" si="2">Q121*H121</f>
        <v>0</v>
      </c>
      <c r="S121" s="149">
        <v>0</v>
      </c>
      <c r="T121" s="150">
        <f t="shared" ref="T121:T152" si="3">S121*H121</f>
        <v>0</v>
      </c>
      <c r="AR121" s="151" t="s">
        <v>172</v>
      </c>
      <c r="AT121" s="151" t="s">
        <v>500</v>
      </c>
      <c r="AU121" s="151" t="s">
        <v>83</v>
      </c>
      <c r="AY121" s="16" t="s">
        <v>129</v>
      </c>
      <c r="BE121" s="152">
        <f t="shared" ref="BE121:BE152" si="4">IF(N121="základná",J121,0)</f>
        <v>0</v>
      </c>
      <c r="BF121" s="152">
        <f t="shared" ref="BF121:BF152" si="5">IF(N121="znížená",J121,0)</f>
        <v>0</v>
      </c>
      <c r="BG121" s="152">
        <f t="shared" ref="BG121:BG152" si="6">IF(N121="zákl. prenesená",J121,0)</f>
        <v>0</v>
      </c>
      <c r="BH121" s="152">
        <f t="shared" ref="BH121:BH152" si="7">IF(N121="zníž. prenesená",J121,0)</f>
        <v>0</v>
      </c>
      <c r="BI121" s="152">
        <f t="shared" ref="BI121:BI152" si="8">IF(N121="nulová",J121,0)</f>
        <v>0</v>
      </c>
      <c r="BJ121" s="16" t="s">
        <v>136</v>
      </c>
      <c r="BK121" s="152">
        <f t="shared" ref="BK121:BK152" si="9">ROUND(I121*H121,2)</f>
        <v>0</v>
      </c>
      <c r="BL121" s="16" t="s">
        <v>135</v>
      </c>
      <c r="BM121" s="151" t="s">
        <v>136</v>
      </c>
    </row>
    <row r="122" spans="2:65" s="1" customFormat="1" ht="16.5" customHeight="1" x14ac:dyDescent="0.2">
      <c r="B122" s="138"/>
      <c r="C122" s="139" t="s">
        <v>136</v>
      </c>
      <c r="D122" s="139" t="s">
        <v>131</v>
      </c>
      <c r="E122" s="140" t="s">
        <v>136</v>
      </c>
      <c r="F122" s="141" t="s">
        <v>1590</v>
      </c>
      <c r="G122" s="142" t="s">
        <v>236</v>
      </c>
      <c r="H122" s="143">
        <v>80</v>
      </c>
      <c r="I122" s="144"/>
      <c r="J122" s="145">
        <f t="shared" si="0"/>
        <v>0</v>
      </c>
      <c r="K122" s="146"/>
      <c r="L122" s="31"/>
      <c r="M122" s="147" t="s">
        <v>1</v>
      </c>
      <c r="N122" s="148" t="s">
        <v>41</v>
      </c>
      <c r="P122" s="149">
        <f t="shared" si="1"/>
        <v>0</v>
      </c>
      <c r="Q122" s="149">
        <v>0</v>
      </c>
      <c r="R122" s="149">
        <f t="shared" si="2"/>
        <v>0</v>
      </c>
      <c r="S122" s="149">
        <v>0</v>
      </c>
      <c r="T122" s="150">
        <f t="shared" si="3"/>
        <v>0</v>
      </c>
      <c r="AR122" s="151" t="s">
        <v>135</v>
      </c>
      <c r="AT122" s="151" t="s">
        <v>131</v>
      </c>
      <c r="AU122" s="151" t="s">
        <v>83</v>
      </c>
      <c r="AY122" s="16" t="s">
        <v>129</v>
      </c>
      <c r="BE122" s="152">
        <f t="shared" si="4"/>
        <v>0</v>
      </c>
      <c r="BF122" s="152">
        <f t="shared" si="5"/>
        <v>0</v>
      </c>
      <c r="BG122" s="152">
        <f t="shared" si="6"/>
        <v>0</v>
      </c>
      <c r="BH122" s="152">
        <f t="shared" si="7"/>
        <v>0</v>
      </c>
      <c r="BI122" s="152">
        <f t="shared" si="8"/>
        <v>0</v>
      </c>
      <c r="BJ122" s="16" t="s">
        <v>136</v>
      </c>
      <c r="BK122" s="152">
        <f t="shared" si="9"/>
        <v>0</v>
      </c>
      <c r="BL122" s="16" t="s">
        <v>135</v>
      </c>
      <c r="BM122" s="151" t="s">
        <v>135</v>
      </c>
    </row>
    <row r="123" spans="2:65" s="1" customFormat="1" ht="16.5" customHeight="1" x14ac:dyDescent="0.2">
      <c r="B123" s="138"/>
      <c r="C123" s="139" t="s">
        <v>145</v>
      </c>
      <c r="D123" s="139" t="s">
        <v>131</v>
      </c>
      <c r="E123" s="140" t="s">
        <v>145</v>
      </c>
      <c r="F123" s="141" t="s">
        <v>1591</v>
      </c>
      <c r="G123" s="142" t="s">
        <v>236</v>
      </c>
      <c r="H123" s="143">
        <v>80</v>
      </c>
      <c r="I123" s="144"/>
      <c r="J123" s="145">
        <f t="shared" si="0"/>
        <v>0</v>
      </c>
      <c r="K123" s="146"/>
      <c r="L123" s="31"/>
      <c r="M123" s="147" t="s">
        <v>1</v>
      </c>
      <c r="N123" s="148" t="s">
        <v>41</v>
      </c>
      <c r="P123" s="149">
        <f t="shared" si="1"/>
        <v>0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AR123" s="151" t="s">
        <v>135</v>
      </c>
      <c r="AT123" s="151" t="s">
        <v>131</v>
      </c>
      <c r="AU123" s="151" t="s">
        <v>83</v>
      </c>
      <c r="AY123" s="16" t="s">
        <v>129</v>
      </c>
      <c r="BE123" s="152">
        <f t="shared" si="4"/>
        <v>0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6" t="s">
        <v>136</v>
      </c>
      <c r="BK123" s="152">
        <f t="shared" si="9"/>
        <v>0</v>
      </c>
      <c r="BL123" s="16" t="s">
        <v>135</v>
      </c>
      <c r="BM123" s="151" t="s">
        <v>161</v>
      </c>
    </row>
    <row r="124" spans="2:65" s="1" customFormat="1" ht="16.5" customHeight="1" x14ac:dyDescent="0.2">
      <c r="B124" s="138"/>
      <c r="C124" s="177" t="s">
        <v>135</v>
      </c>
      <c r="D124" s="177" t="s">
        <v>500</v>
      </c>
      <c r="E124" s="178" t="s">
        <v>135</v>
      </c>
      <c r="F124" s="179" t="s">
        <v>1592</v>
      </c>
      <c r="G124" s="180" t="s">
        <v>236</v>
      </c>
      <c r="H124" s="181">
        <v>22</v>
      </c>
      <c r="I124" s="182"/>
      <c r="J124" s="183">
        <f t="shared" si="0"/>
        <v>0</v>
      </c>
      <c r="K124" s="184"/>
      <c r="L124" s="185"/>
      <c r="M124" s="186" t="s">
        <v>1</v>
      </c>
      <c r="N124" s="187" t="s">
        <v>41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AR124" s="151" t="s">
        <v>172</v>
      </c>
      <c r="AT124" s="151" t="s">
        <v>500</v>
      </c>
      <c r="AU124" s="151" t="s">
        <v>83</v>
      </c>
      <c r="AY124" s="16" t="s">
        <v>129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6" t="s">
        <v>136</v>
      </c>
      <c r="BK124" s="152">
        <f t="shared" si="9"/>
        <v>0</v>
      </c>
      <c r="BL124" s="16" t="s">
        <v>135</v>
      </c>
      <c r="BM124" s="151" t="s">
        <v>172</v>
      </c>
    </row>
    <row r="125" spans="2:65" s="1" customFormat="1" ht="16.5" customHeight="1" x14ac:dyDescent="0.2">
      <c r="B125" s="138"/>
      <c r="C125" s="139" t="s">
        <v>155</v>
      </c>
      <c r="D125" s="139" t="s">
        <v>131</v>
      </c>
      <c r="E125" s="140" t="s">
        <v>155</v>
      </c>
      <c r="F125" s="141" t="s">
        <v>1590</v>
      </c>
      <c r="G125" s="142" t="s">
        <v>236</v>
      </c>
      <c r="H125" s="143">
        <v>22</v>
      </c>
      <c r="I125" s="144"/>
      <c r="J125" s="145">
        <f t="shared" si="0"/>
        <v>0</v>
      </c>
      <c r="K125" s="146"/>
      <c r="L125" s="31"/>
      <c r="M125" s="147" t="s">
        <v>1</v>
      </c>
      <c r="N125" s="148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135</v>
      </c>
      <c r="AT125" s="151" t="s">
        <v>131</v>
      </c>
      <c r="AU125" s="151" t="s">
        <v>83</v>
      </c>
      <c r="AY125" s="16" t="s">
        <v>129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6" t="s">
        <v>136</v>
      </c>
      <c r="BK125" s="152">
        <f t="shared" si="9"/>
        <v>0</v>
      </c>
      <c r="BL125" s="16" t="s">
        <v>135</v>
      </c>
      <c r="BM125" s="151" t="s">
        <v>180</v>
      </c>
    </row>
    <row r="126" spans="2:65" s="1" customFormat="1" ht="16.5" customHeight="1" x14ac:dyDescent="0.2">
      <c r="B126" s="138"/>
      <c r="C126" s="139" t="s">
        <v>161</v>
      </c>
      <c r="D126" s="139" t="s">
        <v>131</v>
      </c>
      <c r="E126" s="140" t="s">
        <v>161</v>
      </c>
      <c r="F126" s="141" t="s">
        <v>1591</v>
      </c>
      <c r="G126" s="142" t="s">
        <v>236</v>
      </c>
      <c r="H126" s="143">
        <v>22</v>
      </c>
      <c r="I126" s="144"/>
      <c r="J126" s="145">
        <f t="shared" si="0"/>
        <v>0</v>
      </c>
      <c r="K126" s="146"/>
      <c r="L126" s="31"/>
      <c r="M126" s="147" t="s">
        <v>1</v>
      </c>
      <c r="N126" s="148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135</v>
      </c>
      <c r="AT126" s="151" t="s">
        <v>131</v>
      </c>
      <c r="AU126" s="151" t="s">
        <v>83</v>
      </c>
      <c r="AY126" s="16" t="s">
        <v>129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6" t="s">
        <v>136</v>
      </c>
      <c r="BK126" s="152">
        <f t="shared" si="9"/>
        <v>0</v>
      </c>
      <c r="BL126" s="16" t="s">
        <v>135</v>
      </c>
      <c r="BM126" s="151" t="s">
        <v>189</v>
      </c>
    </row>
    <row r="127" spans="2:65" s="1" customFormat="1" ht="16.5" customHeight="1" x14ac:dyDescent="0.2">
      <c r="B127" s="138"/>
      <c r="C127" s="177" t="s">
        <v>168</v>
      </c>
      <c r="D127" s="177" t="s">
        <v>500</v>
      </c>
      <c r="E127" s="178" t="s">
        <v>168</v>
      </c>
      <c r="F127" s="179" t="s">
        <v>1593</v>
      </c>
      <c r="G127" s="180" t="s">
        <v>142</v>
      </c>
      <c r="H127" s="181">
        <v>10</v>
      </c>
      <c r="I127" s="182"/>
      <c r="J127" s="183">
        <f t="shared" si="0"/>
        <v>0</v>
      </c>
      <c r="K127" s="184"/>
      <c r="L127" s="185"/>
      <c r="M127" s="186" t="s">
        <v>1</v>
      </c>
      <c r="N127" s="187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172</v>
      </c>
      <c r="AT127" s="151" t="s">
        <v>500</v>
      </c>
      <c r="AU127" s="151" t="s">
        <v>83</v>
      </c>
      <c r="AY127" s="16" t="s">
        <v>129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6" t="s">
        <v>136</v>
      </c>
      <c r="BK127" s="152">
        <f t="shared" si="9"/>
        <v>0</v>
      </c>
      <c r="BL127" s="16" t="s">
        <v>135</v>
      </c>
      <c r="BM127" s="151" t="s">
        <v>200</v>
      </c>
    </row>
    <row r="128" spans="2:65" s="1" customFormat="1" ht="16.5" customHeight="1" x14ac:dyDescent="0.2">
      <c r="B128" s="138"/>
      <c r="C128" s="139" t="s">
        <v>172</v>
      </c>
      <c r="D128" s="139" t="s">
        <v>131</v>
      </c>
      <c r="E128" s="140" t="s">
        <v>172</v>
      </c>
      <c r="F128" s="141" t="s">
        <v>1590</v>
      </c>
      <c r="G128" s="142" t="s">
        <v>142</v>
      </c>
      <c r="H128" s="143">
        <v>10</v>
      </c>
      <c r="I128" s="144"/>
      <c r="J128" s="145">
        <f t="shared" si="0"/>
        <v>0</v>
      </c>
      <c r="K128" s="146"/>
      <c r="L128" s="31"/>
      <c r="M128" s="147" t="s">
        <v>1</v>
      </c>
      <c r="N128" s="148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135</v>
      </c>
      <c r="AT128" s="151" t="s">
        <v>131</v>
      </c>
      <c r="AU128" s="151" t="s">
        <v>83</v>
      </c>
      <c r="AY128" s="16" t="s">
        <v>129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6" t="s">
        <v>136</v>
      </c>
      <c r="BK128" s="152">
        <f t="shared" si="9"/>
        <v>0</v>
      </c>
      <c r="BL128" s="16" t="s">
        <v>135</v>
      </c>
      <c r="BM128" s="151" t="s">
        <v>211</v>
      </c>
    </row>
    <row r="129" spans="2:65" s="1" customFormat="1" ht="16.5" customHeight="1" x14ac:dyDescent="0.2">
      <c r="B129" s="138"/>
      <c r="C129" s="177" t="s">
        <v>176</v>
      </c>
      <c r="D129" s="177" t="s">
        <v>500</v>
      </c>
      <c r="E129" s="178" t="s">
        <v>176</v>
      </c>
      <c r="F129" s="179" t="s">
        <v>1594</v>
      </c>
      <c r="G129" s="180" t="s">
        <v>142</v>
      </c>
      <c r="H129" s="181">
        <v>80</v>
      </c>
      <c r="I129" s="182"/>
      <c r="J129" s="183">
        <f t="shared" si="0"/>
        <v>0</v>
      </c>
      <c r="K129" s="184"/>
      <c r="L129" s="185"/>
      <c r="M129" s="186" t="s">
        <v>1</v>
      </c>
      <c r="N129" s="187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172</v>
      </c>
      <c r="AT129" s="151" t="s">
        <v>500</v>
      </c>
      <c r="AU129" s="151" t="s">
        <v>83</v>
      </c>
      <c r="AY129" s="16" t="s">
        <v>129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6" t="s">
        <v>136</v>
      </c>
      <c r="BK129" s="152">
        <f t="shared" si="9"/>
        <v>0</v>
      </c>
      <c r="BL129" s="16" t="s">
        <v>135</v>
      </c>
      <c r="BM129" s="151" t="s">
        <v>220</v>
      </c>
    </row>
    <row r="130" spans="2:65" s="1" customFormat="1" ht="16.5" customHeight="1" x14ac:dyDescent="0.2">
      <c r="B130" s="138"/>
      <c r="C130" s="139" t="s">
        <v>180</v>
      </c>
      <c r="D130" s="139" t="s">
        <v>131</v>
      </c>
      <c r="E130" s="140" t="s">
        <v>180</v>
      </c>
      <c r="F130" s="141" t="s">
        <v>1590</v>
      </c>
      <c r="G130" s="142" t="s">
        <v>142</v>
      </c>
      <c r="H130" s="143">
        <v>80</v>
      </c>
      <c r="I130" s="144"/>
      <c r="J130" s="145">
        <f t="shared" si="0"/>
        <v>0</v>
      </c>
      <c r="K130" s="146"/>
      <c r="L130" s="31"/>
      <c r="M130" s="147" t="s">
        <v>1</v>
      </c>
      <c r="N130" s="148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135</v>
      </c>
      <c r="AT130" s="151" t="s">
        <v>131</v>
      </c>
      <c r="AU130" s="151" t="s">
        <v>83</v>
      </c>
      <c r="AY130" s="16" t="s">
        <v>129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6" t="s">
        <v>136</v>
      </c>
      <c r="BK130" s="152">
        <f t="shared" si="9"/>
        <v>0</v>
      </c>
      <c r="BL130" s="16" t="s">
        <v>135</v>
      </c>
      <c r="BM130" s="151" t="s">
        <v>7</v>
      </c>
    </row>
    <row r="131" spans="2:65" s="1" customFormat="1" ht="16.5" customHeight="1" x14ac:dyDescent="0.2">
      <c r="B131" s="138"/>
      <c r="C131" s="177" t="s">
        <v>184</v>
      </c>
      <c r="D131" s="177" t="s">
        <v>500</v>
      </c>
      <c r="E131" s="178" t="s">
        <v>184</v>
      </c>
      <c r="F131" s="179" t="s">
        <v>1595</v>
      </c>
      <c r="G131" s="180" t="s">
        <v>142</v>
      </c>
      <c r="H131" s="181">
        <v>160</v>
      </c>
      <c r="I131" s="182"/>
      <c r="J131" s="183">
        <f t="shared" si="0"/>
        <v>0</v>
      </c>
      <c r="K131" s="184"/>
      <c r="L131" s="185"/>
      <c r="M131" s="186" t="s">
        <v>1</v>
      </c>
      <c r="N131" s="187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172</v>
      </c>
      <c r="AT131" s="151" t="s">
        <v>500</v>
      </c>
      <c r="AU131" s="151" t="s">
        <v>83</v>
      </c>
      <c r="AY131" s="16" t="s">
        <v>129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6" t="s">
        <v>136</v>
      </c>
      <c r="BK131" s="152">
        <f t="shared" si="9"/>
        <v>0</v>
      </c>
      <c r="BL131" s="16" t="s">
        <v>135</v>
      </c>
      <c r="BM131" s="151" t="s">
        <v>238</v>
      </c>
    </row>
    <row r="132" spans="2:65" s="1" customFormat="1" ht="16.5" customHeight="1" x14ac:dyDescent="0.2">
      <c r="B132" s="138"/>
      <c r="C132" s="139" t="s">
        <v>189</v>
      </c>
      <c r="D132" s="139" t="s">
        <v>131</v>
      </c>
      <c r="E132" s="140" t="s">
        <v>189</v>
      </c>
      <c r="F132" s="141" t="s">
        <v>1590</v>
      </c>
      <c r="G132" s="142" t="s">
        <v>142</v>
      </c>
      <c r="H132" s="143">
        <v>160</v>
      </c>
      <c r="I132" s="144"/>
      <c r="J132" s="145">
        <f t="shared" si="0"/>
        <v>0</v>
      </c>
      <c r="K132" s="146"/>
      <c r="L132" s="31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135</v>
      </c>
      <c r="AT132" s="151" t="s">
        <v>131</v>
      </c>
      <c r="AU132" s="151" t="s">
        <v>83</v>
      </c>
      <c r="AY132" s="16" t="s">
        <v>129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6" t="s">
        <v>136</v>
      </c>
      <c r="BK132" s="152">
        <f t="shared" si="9"/>
        <v>0</v>
      </c>
      <c r="BL132" s="16" t="s">
        <v>135</v>
      </c>
      <c r="BM132" s="151" t="s">
        <v>247</v>
      </c>
    </row>
    <row r="133" spans="2:65" s="1" customFormat="1" ht="16.5" customHeight="1" x14ac:dyDescent="0.2">
      <c r="B133" s="138"/>
      <c r="C133" s="177" t="s">
        <v>195</v>
      </c>
      <c r="D133" s="177" t="s">
        <v>500</v>
      </c>
      <c r="E133" s="178" t="s">
        <v>195</v>
      </c>
      <c r="F133" s="179" t="s">
        <v>1596</v>
      </c>
      <c r="G133" s="180" t="s">
        <v>142</v>
      </c>
      <c r="H133" s="181">
        <v>2</v>
      </c>
      <c r="I133" s="182"/>
      <c r="J133" s="183">
        <f t="shared" si="0"/>
        <v>0</v>
      </c>
      <c r="K133" s="184"/>
      <c r="L133" s="185"/>
      <c r="M133" s="186" t="s">
        <v>1</v>
      </c>
      <c r="N133" s="187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172</v>
      </c>
      <c r="AT133" s="151" t="s">
        <v>500</v>
      </c>
      <c r="AU133" s="151" t="s">
        <v>83</v>
      </c>
      <c r="AY133" s="16" t="s">
        <v>129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6" t="s">
        <v>136</v>
      </c>
      <c r="BK133" s="152">
        <f t="shared" si="9"/>
        <v>0</v>
      </c>
      <c r="BL133" s="16" t="s">
        <v>135</v>
      </c>
      <c r="BM133" s="151" t="s">
        <v>256</v>
      </c>
    </row>
    <row r="134" spans="2:65" s="1" customFormat="1" ht="16.5" customHeight="1" x14ac:dyDescent="0.2">
      <c r="B134" s="138"/>
      <c r="C134" s="139" t="s">
        <v>200</v>
      </c>
      <c r="D134" s="139" t="s">
        <v>131</v>
      </c>
      <c r="E134" s="140" t="s">
        <v>200</v>
      </c>
      <c r="F134" s="141" t="s">
        <v>1590</v>
      </c>
      <c r="G134" s="142" t="s">
        <v>142</v>
      </c>
      <c r="H134" s="143">
        <v>2</v>
      </c>
      <c r="I134" s="144"/>
      <c r="J134" s="145">
        <f t="shared" si="0"/>
        <v>0</v>
      </c>
      <c r="K134" s="146"/>
      <c r="L134" s="31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135</v>
      </c>
      <c r="AT134" s="151" t="s">
        <v>131</v>
      </c>
      <c r="AU134" s="151" t="s">
        <v>83</v>
      </c>
      <c r="AY134" s="16" t="s">
        <v>129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6" t="s">
        <v>136</v>
      </c>
      <c r="BK134" s="152">
        <f t="shared" si="9"/>
        <v>0</v>
      </c>
      <c r="BL134" s="16" t="s">
        <v>135</v>
      </c>
      <c r="BM134" s="151" t="s">
        <v>266</v>
      </c>
    </row>
    <row r="135" spans="2:65" s="1" customFormat="1" ht="21.75" customHeight="1" x14ac:dyDescent="0.2">
      <c r="B135" s="138"/>
      <c r="C135" s="177" t="s">
        <v>206</v>
      </c>
      <c r="D135" s="177" t="s">
        <v>500</v>
      </c>
      <c r="E135" s="178" t="s">
        <v>206</v>
      </c>
      <c r="F135" s="179" t="s">
        <v>1597</v>
      </c>
      <c r="G135" s="180" t="s">
        <v>142</v>
      </c>
      <c r="H135" s="181">
        <v>15</v>
      </c>
      <c r="I135" s="182"/>
      <c r="J135" s="183">
        <f t="shared" si="0"/>
        <v>0</v>
      </c>
      <c r="K135" s="184"/>
      <c r="L135" s="185"/>
      <c r="M135" s="186" t="s">
        <v>1</v>
      </c>
      <c r="N135" s="187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172</v>
      </c>
      <c r="AT135" s="151" t="s">
        <v>500</v>
      </c>
      <c r="AU135" s="151" t="s">
        <v>83</v>
      </c>
      <c r="AY135" s="16" t="s">
        <v>129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6" t="s">
        <v>136</v>
      </c>
      <c r="BK135" s="152">
        <f t="shared" si="9"/>
        <v>0</v>
      </c>
      <c r="BL135" s="16" t="s">
        <v>135</v>
      </c>
      <c r="BM135" s="151" t="s">
        <v>274</v>
      </c>
    </row>
    <row r="136" spans="2:65" s="1" customFormat="1" ht="16.5" customHeight="1" x14ac:dyDescent="0.2">
      <c r="B136" s="138"/>
      <c r="C136" s="139" t="s">
        <v>211</v>
      </c>
      <c r="D136" s="139" t="s">
        <v>131</v>
      </c>
      <c r="E136" s="140" t="s">
        <v>211</v>
      </c>
      <c r="F136" s="141" t="s">
        <v>1590</v>
      </c>
      <c r="G136" s="142" t="s">
        <v>142</v>
      </c>
      <c r="H136" s="143">
        <v>30</v>
      </c>
      <c r="I136" s="144"/>
      <c r="J136" s="145">
        <f t="shared" si="0"/>
        <v>0</v>
      </c>
      <c r="K136" s="146"/>
      <c r="L136" s="31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135</v>
      </c>
      <c r="AT136" s="151" t="s">
        <v>131</v>
      </c>
      <c r="AU136" s="151" t="s">
        <v>83</v>
      </c>
      <c r="AY136" s="16" t="s">
        <v>129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6" t="s">
        <v>136</v>
      </c>
      <c r="BK136" s="152">
        <f t="shared" si="9"/>
        <v>0</v>
      </c>
      <c r="BL136" s="16" t="s">
        <v>135</v>
      </c>
      <c r="BM136" s="151" t="s">
        <v>293</v>
      </c>
    </row>
    <row r="137" spans="2:65" s="1" customFormat="1" ht="16.5" customHeight="1" x14ac:dyDescent="0.2">
      <c r="B137" s="138"/>
      <c r="C137" s="177" t="s">
        <v>215</v>
      </c>
      <c r="D137" s="177" t="s">
        <v>500</v>
      </c>
      <c r="E137" s="178" t="s">
        <v>215</v>
      </c>
      <c r="F137" s="179" t="s">
        <v>1598</v>
      </c>
      <c r="G137" s="180" t="s">
        <v>142</v>
      </c>
      <c r="H137" s="181">
        <v>30</v>
      </c>
      <c r="I137" s="182"/>
      <c r="J137" s="183">
        <f t="shared" si="0"/>
        <v>0</v>
      </c>
      <c r="K137" s="184"/>
      <c r="L137" s="185"/>
      <c r="M137" s="186" t="s">
        <v>1</v>
      </c>
      <c r="N137" s="187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172</v>
      </c>
      <c r="AT137" s="151" t="s">
        <v>500</v>
      </c>
      <c r="AU137" s="151" t="s">
        <v>83</v>
      </c>
      <c r="AY137" s="16" t="s">
        <v>129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6" t="s">
        <v>136</v>
      </c>
      <c r="BK137" s="152">
        <f t="shared" si="9"/>
        <v>0</v>
      </c>
      <c r="BL137" s="16" t="s">
        <v>135</v>
      </c>
      <c r="BM137" s="151" t="s">
        <v>301</v>
      </c>
    </row>
    <row r="138" spans="2:65" s="1" customFormat="1" ht="16.5" customHeight="1" x14ac:dyDescent="0.2">
      <c r="B138" s="138"/>
      <c r="C138" s="139" t="s">
        <v>220</v>
      </c>
      <c r="D138" s="139" t="s">
        <v>131</v>
      </c>
      <c r="E138" s="140" t="s">
        <v>220</v>
      </c>
      <c r="F138" s="141" t="s">
        <v>1590</v>
      </c>
      <c r="G138" s="142" t="s">
        <v>142</v>
      </c>
      <c r="H138" s="143">
        <v>30</v>
      </c>
      <c r="I138" s="144"/>
      <c r="J138" s="145">
        <f t="shared" si="0"/>
        <v>0</v>
      </c>
      <c r="K138" s="146"/>
      <c r="L138" s="31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135</v>
      </c>
      <c r="AT138" s="151" t="s">
        <v>131</v>
      </c>
      <c r="AU138" s="151" t="s">
        <v>83</v>
      </c>
      <c r="AY138" s="16" t="s">
        <v>129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6" t="s">
        <v>136</v>
      </c>
      <c r="BK138" s="152">
        <f t="shared" si="9"/>
        <v>0</v>
      </c>
      <c r="BL138" s="16" t="s">
        <v>135</v>
      </c>
      <c r="BM138" s="151" t="s">
        <v>309</v>
      </c>
    </row>
    <row r="139" spans="2:65" s="1" customFormat="1" ht="16.5" customHeight="1" x14ac:dyDescent="0.2">
      <c r="B139" s="138"/>
      <c r="C139" s="177" t="s">
        <v>224</v>
      </c>
      <c r="D139" s="177" t="s">
        <v>500</v>
      </c>
      <c r="E139" s="178" t="s">
        <v>224</v>
      </c>
      <c r="F139" s="179" t="s">
        <v>1599</v>
      </c>
      <c r="G139" s="180" t="s">
        <v>142</v>
      </c>
      <c r="H139" s="181">
        <v>20</v>
      </c>
      <c r="I139" s="182"/>
      <c r="J139" s="183">
        <f t="shared" si="0"/>
        <v>0</v>
      </c>
      <c r="K139" s="184"/>
      <c r="L139" s="185"/>
      <c r="M139" s="186" t="s">
        <v>1</v>
      </c>
      <c r="N139" s="187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172</v>
      </c>
      <c r="AT139" s="151" t="s">
        <v>500</v>
      </c>
      <c r="AU139" s="151" t="s">
        <v>83</v>
      </c>
      <c r="AY139" s="16" t="s">
        <v>129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6" t="s">
        <v>136</v>
      </c>
      <c r="BK139" s="152">
        <f t="shared" si="9"/>
        <v>0</v>
      </c>
      <c r="BL139" s="16" t="s">
        <v>135</v>
      </c>
      <c r="BM139" s="151" t="s">
        <v>317</v>
      </c>
    </row>
    <row r="140" spans="2:65" s="1" customFormat="1" ht="16.5" customHeight="1" x14ac:dyDescent="0.2">
      <c r="B140" s="138"/>
      <c r="C140" s="139" t="s">
        <v>7</v>
      </c>
      <c r="D140" s="139" t="s">
        <v>131</v>
      </c>
      <c r="E140" s="140" t="s">
        <v>7</v>
      </c>
      <c r="F140" s="141" t="s">
        <v>1590</v>
      </c>
      <c r="G140" s="142" t="s">
        <v>142</v>
      </c>
      <c r="H140" s="143">
        <v>20</v>
      </c>
      <c r="I140" s="144"/>
      <c r="J140" s="145">
        <f t="shared" si="0"/>
        <v>0</v>
      </c>
      <c r="K140" s="146"/>
      <c r="L140" s="31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135</v>
      </c>
      <c r="AT140" s="151" t="s">
        <v>131</v>
      </c>
      <c r="AU140" s="151" t="s">
        <v>83</v>
      </c>
      <c r="AY140" s="16" t="s">
        <v>129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6" t="s">
        <v>136</v>
      </c>
      <c r="BK140" s="152">
        <f t="shared" si="9"/>
        <v>0</v>
      </c>
      <c r="BL140" s="16" t="s">
        <v>135</v>
      </c>
      <c r="BM140" s="151" t="s">
        <v>325</v>
      </c>
    </row>
    <row r="141" spans="2:65" s="1" customFormat="1" ht="16.5" customHeight="1" x14ac:dyDescent="0.2">
      <c r="B141" s="138"/>
      <c r="C141" s="177" t="s">
        <v>233</v>
      </c>
      <c r="D141" s="177" t="s">
        <v>500</v>
      </c>
      <c r="E141" s="178" t="s">
        <v>233</v>
      </c>
      <c r="F141" s="179" t="s">
        <v>1600</v>
      </c>
      <c r="G141" s="180" t="s">
        <v>236</v>
      </c>
      <c r="H141" s="181">
        <v>8</v>
      </c>
      <c r="I141" s="182"/>
      <c r="J141" s="183">
        <f t="shared" si="0"/>
        <v>0</v>
      </c>
      <c r="K141" s="184"/>
      <c r="L141" s="185"/>
      <c r="M141" s="186" t="s">
        <v>1</v>
      </c>
      <c r="N141" s="187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172</v>
      </c>
      <c r="AT141" s="151" t="s">
        <v>500</v>
      </c>
      <c r="AU141" s="151" t="s">
        <v>83</v>
      </c>
      <c r="AY141" s="16" t="s">
        <v>129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6" t="s">
        <v>136</v>
      </c>
      <c r="BK141" s="152">
        <f t="shared" si="9"/>
        <v>0</v>
      </c>
      <c r="BL141" s="16" t="s">
        <v>135</v>
      </c>
      <c r="BM141" s="151" t="s">
        <v>338</v>
      </c>
    </row>
    <row r="142" spans="2:65" s="1" customFormat="1" ht="16.5" customHeight="1" x14ac:dyDescent="0.2">
      <c r="B142" s="138"/>
      <c r="C142" s="139" t="s">
        <v>238</v>
      </c>
      <c r="D142" s="139" t="s">
        <v>131</v>
      </c>
      <c r="E142" s="140" t="s">
        <v>238</v>
      </c>
      <c r="F142" s="141" t="s">
        <v>1590</v>
      </c>
      <c r="G142" s="142" t="s">
        <v>236</v>
      </c>
      <c r="H142" s="143">
        <v>8</v>
      </c>
      <c r="I142" s="144"/>
      <c r="J142" s="145">
        <f t="shared" si="0"/>
        <v>0</v>
      </c>
      <c r="K142" s="146"/>
      <c r="L142" s="31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135</v>
      </c>
      <c r="AT142" s="151" t="s">
        <v>131</v>
      </c>
      <c r="AU142" s="151" t="s">
        <v>83</v>
      </c>
      <c r="AY142" s="16" t="s">
        <v>129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6" t="s">
        <v>136</v>
      </c>
      <c r="BK142" s="152">
        <f t="shared" si="9"/>
        <v>0</v>
      </c>
      <c r="BL142" s="16" t="s">
        <v>135</v>
      </c>
      <c r="BM142" s="151" t="s">
        <v>348</v>
      </c>
    </row>
    <row r="143" spans="2:65" s="1" customFormat="1" ht="16.5" customHeight="1" x14ac:dyDescent="0.2">
      <c r="B143" s="138"/>
      <c r="C143" s="177" t="s">
        <v>242</v>
      </c>
      <c r="D143" s="177" t="s">
        <v>500</v>
      </c>
      <c r="E143" s="178" t="s">
        <v>242</v>
      </c>
      <c r="F143" s="179" t="s">
        <v>1601</v>
      </c>
      <c r="G143" s="180" t="s">
        <v>236</v>
      </c>
      <c r="H143" s="181">
        <v>5</v>
      </c>
      <c r="I143" s="182"/>
      <c r="J143" s="183">
        <f t="shared" si="0"/>
        <v>0</v>
      </c>
      <c r="K143" s="184"/>
      <c r="L143" s="185"/>
      <c r="M143" s="186" t="s">
        <v>1</v>
      </c>
      <c r="N143" s="187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172</v>
      </c>
      <c r="AT143" s="151" t="s">
        <v>500</v>
      </c>
      <c r="AU143" s="151" t="s">
        <v>83</v>
      </c>
      <c r="AY143" s="16" t="s">
        <v>129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6" t="s">
        <v>136</v>
      </c>
      <c r="BK143" s="152">
        <f t="shared" si="9"/>
        <v>0</v>
      </c>
      <c r="BL143" s="16" t="s">
        <v>135</v>
      </c>
      <c r="BM143" s="151" t="s">
        <v>357</v>
      </c>
    </row>
    <row r="144" spans="2:65" s="1" customFormat="1" ht="16.5" customHeight="1" x14ac:dyDescent="0.2">
      <c r="B144" s="138"/>
      <c r="C144" s="139" t="s">
        <v>247</v>
      </c>
      <c r="D144" s="139" t="s">
        <v>131</v>
      </c>
      <c r="E144" s="140" t="s">
        <v>247</v>
      </c>
      <c r="F144" s="141" t="s">
        <v>1602</v>
      </c>
      <c r="G144" s="142" t="s">
        <v>236</v>
      </c>
      <c r="H144" s="143">
        <v>5</v>
      </c>
      <c r="I144" s="144"/>
      <c r="J144" s="145">
        <f t="shared" si="0"/>
        <v>0</v>
      </c>
      <c r="K144" s="146"/>
      <c r="L144" s="31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135</v>
      </c>
      <c r="AT144" s="151" t="s">
        <v>131</v>
      </c>
      <c r="AU144" s="151" t="s">
        <v>83</v>
      </c>
      <c r="AY144" s="16" t="s">
        <v>129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6" t="s">
        <v>136</v>
      </c>
      <c r="BK144" s="152">
        <f t="shared" si="9"/>
        <v>0</v>
      </c>
      <c r="BL144" s="16" t="s">
        <v>135</v>
      </c>
      <c r="BM144" s="151" t="s">
        <v>365</v>
      </c>
    </row>
    <row r="145" spans="2:65" s="1" customFormat="1" ht="49.15" customHeight="1" x14ac:dyDescent="0.2">
      <c r="B145" s="138"/>
      <c r="C145" s="177" t="s">
        <v>251</v>
      </c>
      <c r="D145" s="177" t="s">
        <v>500</v>
      </c>
      <c r="E145" s="178" t="s">
        <v>251</v>
      </c>
      <c r="F145" s="179" t="s">
        <v>1603</v>
      </c>
      <c r="G145" s="180" t="s">
        <v>236</v>
      </c>
      <c r="H145" s="181">
        <v>14</v>
      </c>
      <c r="I145" s="182"/>
      <c r="J145" s="183">
        <f t="shared" si="0"/>
        <v>0</v>
      </c>
      <c r="K145" s="184"/>
      <c r="L145" s="185"/>
      <c r="M145" s="186" t="s">
        <v>1</v>
      </c>
      <c r="N145" s="187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172</v>
      </c>
      <c r="AT145" s="151" t="s">
        <v>500</v>
      </c>
      <c r="AU145" s="151" t="s">
        <v>83</v>
      </c>
      <c r="AY145" s="16" t="s">
        <v>129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6" t="s">
        <v>136</v>
      </c>
      <c r="BK145" s="152">
        <f t="shared" si="9"/>
        <v>0</v>
      </c>
      <c r="BL145" s="16" t="s">
        <v>135</v>
      </c>
      <c r="BM145" s="151" t="s">
        <v>373</v>
      </c>
    </row>
    <row r="146" spans="2:65" s="1" customFormat="1" ht="16.5" customHeight="1" x14ac:dyDescent="0.2">
      <c r="B146" s="138"/>
      <c r="C146" s="139" t="s">
        <v>256</v>
      </c>
      <c r="D146" s="139" t="s">
        <v>131</v>
      </c>
      <c r="E146" s="140" t="s">
        <v>256</v>
      </c>
      <c r="F146" s="141" t="s">
        <v>1602</v>
      </c>
      <c r="G146" s="142" t="s">
        <v>236</v>
      </c>
      <c r="H146" s="143">
        <v>14</v>
      </c>
      <c r="I146" s="144"/>
      <c r="J146" s="145">
        <f t="shared" si="0"/>
        <v>0</v>
      </c>
      <c r="K146" s="146"/>
      <c r="L146" s="31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135</v>
      </c>
      <c r="AT146" s="151" t="s">
        <v>131</v>
      </c>
      <c r="AU146" s="151" t="s">
        <v>83</v>
      </c>
      <c r="AY146" s="16" t="s">
        <v>129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6" t="s">
        <v>136</v>
      </c>
      <c r="BK146" s="152">
        <f t="shared" si="9"/>
        <v>0</v>
      </c>
      <c r="BL146" s="16" t="s">
        <v>135</v>
      </c>
      <c r="BM146" s="151" t="s">
        <v>385</v>
      </c>
    </row>
    <row r="147" spans="2:65" s="1" customFormat="1" ht="16.5" customHeight="1" x14ac:dyDescent="0.2">
      <c r="B147" s="138"/>
      <c r="C147" s="177" t="s">
        <v>261</v>
      </c>
      <c r="D147" s="177" t="s">
        <v>500</v>
      </c>
      <c r="E147" s="178" t="s">
        <v>261</v>
      </c>
      <c r="F147" s="179" t="s">
        <v>1604</v>
      </c>
      <c r="G147" s="180" t="s">
        <v>236</v>
      </c>
      <c r="H147" s="181">
        <v>0</v>
      </c>
      <c r="I147" s="182"/>
      <c r="J147" s="183">
        <f t="shared" si="0"/>
        <v>0</v>
      </c>
      <c r="K147" s="184"/>
      <c r="L147" s="185"/>
      <c r="M147" s="186" t="s">
        <v>1</v>
      </c>
      <c r="N147" s="187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172</v>
      </c>
      <c r="AT147" s="151" t="s">
        <v>500</v>
      </c>
      <c r="AU147" s="151" t="s">
        <v>83</v>
      </c>
      <c r="AY147" s="16" t="s">
        <v>129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6" t="s">
        <v>136</v>
      </c>
      <c r="BK147" s="152">
        <f t="shared" si="9"/>
        <v>0</v>
      </c>
      <c r="BL147" s="16" t="s">
        <v>135</v>
      </c>
      <c r="BM147" s="151" t="s">
        <v>393</v>
      </c>
    </row>
    <row r="148" spans="2:65" s="1" customFormat="1" ht="16.5" customHeight="1" x14ac:dyDescent="0.2">
      <c r="B148" s="138"/>
      <c r="C148" s="139" t="s">
        <v>266</v>
      </c>
      <c r="D148" s="139" t="s">
        <v>131</v>
      </c>
      <c r="E148" s="140" t="s">
        <v>266</v>
      </c>
      <c r="F148" s="141" t="s">
        <v>1605</v>
      </c>
      <c r="G148" s="142" t="s">
        <v>1606</v>
      </c>
      <c r="H148" s="143">
        <v>1</v>
      </c>
      <c r="I148" s="144"/>
      <c r="J148" s="145">
        <f t="shared" si="0"/>
        <v>0</v>
      </c>
      <c r="K148" s="146"/>
      <c r="L148" s="31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135</v>
      </c>
      <c r="AT148" s="151" t="s">
        <v>131</v>
      </c>
      <c r="AU148" s="151" t="s">
        <v>83</v>
      </c>
      <c r="AY148" s="16" t="s">
        <v>129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6" t="s">
        <v>136</v>
      </c>
      <c r="BK148" s="152">
        <f t="shared" si="9"/>
        <v>0</v>
      </c>
      <c r="BL148" s="16" t="s">
        <v>135</v>
      </c>
      <c r="BM148" s="151" t="s">
        <v>402</v>
      </c>
    </row>
    <row r="149" spans="2:65" s="1" customFormat="1" ht="16.5" customHeight="1" x14ac:dyDescent="0.2">
      <c r="B149" s="138"/>
      <c r="C149" s="177" t="s">
        <v>270</v>
      </c>
      <c r="D149" s="177" t="s">
        <v>500</v>
      </c>
      <c r="E149" s="178" t="s">
        <v>270</v>
      </c>
      <c r="F149" s="179" t="s">
        <v>1607</v>
      </c>
      <c r="G149" s="180" t="s">
        <v>236</v>
      </c>
      <c r="H149" s="181">
        <v>3</v>
      </c>
      <c r="I149" s="182"/>
      <c r="J149" s="183">
        <f t="shared" si="0"/>
        <v>0</v>
      </c>
      <c r="K149" s="184"/>
      <c r="L149" s="185"/>
      <c r="M149" s="186" t="s">
        <v>1</v>
      </c>
      <c r="N149" s="187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172</v>
      </c>
      <c r="AT149" s="151" t="s">
        <v>500</v>
      </c>
      <c r="AU149" s="151" t="s">
        <v>83</v>
      </c>
      <c r="AY149" s="16" t="s">
        <v>129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6" t="s">
        <v>136</v>
      </c>
      <c r="BK149" s="152">
        <f t="shared" si="9"/>
        <v>0</v>
      </c>
      <c r="BL149" s="16" t="s">
        <v>135</v>
      </c>
      <c r="BM149" s="151" t="s">
        <v>411</v>
      </c>
    </row>
    <row r="150" spans="2:65" s="1" customFormat="1" ht="16.5" customHeight="1" x14ac:dyDescent="0.2">
      <c r="B150" s="138"/>
      <c r="C150" s="139" t="s">
        <v>274</v>
      </c>
      <c r="D150" s="139" t="s">
        <v>131</v>
      </c>
      <c r="E150" s="140" t="s">
        <v>274</v>
      </c>
      <c r="F150" s="141" t="s">
        <v>1602</v>
      </c>
      <c r="G150" s="142" t="s">
        <v>236</v>
      </c>
      <c r="H150" s="143">
        <v>3</v>
      </c>
      <c r="I150" s="144"/>
      <c r="J150" s="145">
        <f t="shared" si="0"/>
        <v>0</v>
      </c>
      <c r="K150" s="146"/>
      <c r="L150" s="31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135</v>
      </c>
      <c r="AT150" s="151" t="s">
        <v>131</v>
      </c>
      <c r="AU150" s="151" t="s">
        <v>83</v>
      </c>
      <c r="AY150" s="16" t="s">
        <v>129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6" t="s">
        <v>136</v>
      </c>
      <c r="BK150" s="152">
        <f t="shared" si="9"/>
        <v>0</v>
      </c>
      <c r="BL150" s="16" t="s">
        <v>135</v>
      </c>
      <c r="BM150" s="151" t="s">
        <v>420</v>
      </c>
    </row>
    <row r="151" spans="2:65" s="1" customFormat="1" ht="16.5" customHeight="1" x14ac:dyDescent="0.2">
      <c r="B151" s="138"/>
      <c r="C151" s="177" t="s">
        <v>288</v>
      </c>
      <c r="D151" s="177" t="s">
        <v>500</v>
      </c>
      <c r="E151" s="178" t="s">
        <v>288</v>
      </c>
      <c r="F151" s="179" t="s">
        <v>1608</v>
      </c>
      <c r="G151" s="180" t="s">
        <v>236</v>
      </c>
      <c r="H151" s="181">
        <v>4</v>
      </c>
      <c r="I151" s="182"/>
      <c r="J151" s="183">
        <f t="shared" si="0"/>
        <v>0</v>
      </c>
      <c r="K151" s="184"/>
      <c r="L151" s="185"/>
      <c r="M151" s="186" t="s">
        <v>1</v>
      </c>
      <c r="N151" s="187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172</v>
      </c>
      <c r="AT151" s="151" t="s">
        <v>500</v>
      </c>
      <c r="AU151" s="151" t="s">
        <v>83</v>
      </c>
      <c r="AY151" s="16" t="s">
        <v>129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6" t="s">
        <v>136</v>
      </c>
      <c r="BK151" s="152">
        <f t="shared" si="9"/>
        <v>0</v>
      </c>
      <c r="BL151" s="16" t="s">
        <v>135</v>
      </c>
      <c r="BM151" s="151" t="s">
        <v>429</v>
      </c>
    </row>
    <row r="152" spans="2:65" s="1" customFormat="1" ht="16.5" customHeight="1" x14ac:dyDescent="0.2">
      <c r="B152" s="138"/>
      <c r="C152" s="139" t="s">
        <v>293</v>
      </c>
      <c r="D152" s="139" t="s">
        <v>131</v>
      </c>
      <c r="E152" s="140" t="s">
        <v>293</v>
      </c>
      <c r="F152" s="141" t="s">
        <v>1602</v>
      </c>
      <c r="G152" s="142" t="s">
        <v>236</v>
      </c>
      <c r="H152" s="143">
        <v>4</v>
      </c>
      <c r="I152" s="144"/>
      <c r="J152" s="145">
        <f t="shared" si="0"/>
        <v>0</v>
      </c>
      <c r="K152" s="146"/>
      <c r="L152" s="31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135</v>
      </c>
      <c r="AT152" s="151" t="s">
        <v>131</v>
      </c>
      <c r="AU152" s="151" t="s">
        <v>83</v>
      </c>
      <c r="AY152" s="16" t="s">
        <v>129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6" t="s">
        <v>136</v>
      </c>
      <c r="BK152" s="152">
        <f t="shared" si="9"/>
        <v>0</v>
      </c>
      <c r="BL152" s="16" t="s">
        <v>135</v>
      </c>
      <c r="BM152" s="151" t="s">
        <v>438</v>
      </c>
    </row>
    <row r="153" spans="2:65" s="1" customFormat="1" ht="16.5" customHeight="1" x14ac:dyDescent="0.2">
      <c r="B153" s="138"/>
      <c r="C153" s="177" t="s">
        <v>297</v>
      </c>
      <c r="D153" s="177" t="s">
        <v>500</v>
      </c>
      <c r="E153" s="178" t="s">
        <v>297</v>
      </c>
      <c r="F153" s="179" t="s">
        <v>1609</v>
      </c>
      <c r="G153" s="180" t="s">
        <v>236</v>
      </c>
      <c r="H153" s="181">
        <v>3</v>
      </c>
      <c r="I153" s="182"/>
      <c r="J153" s="183">
        <f t="shared" ref="J153:J184" si="10">ROUND(I153*H153,2)</f>
        <v>0</v>
      </c>
      <c r="K153" s="184"/>
      <c r="L153" s="185"/>
      <c r="M153" s="186" t="s">
        <v>1</v>
      </c>
      <c r="N153" s="187" t="s">
        <v>41</v>
      </c>
      <c r="P153" s="149">
        <f t="shared" ref="P153:P184" si="11">O153*H153</f>
        <v>0</v>
      </c>
      <c r="Q153" s="149">
        <v>0</v>
      </c>
      <c r="R153" s="149">
        <f t="shared" ref="R153:R184" si="12">Q153*H153</f>
        <v>0</v>
      </c>
      <c r="S153" s="149">
        <v>0</v>
      </c>
      <c r="T153" s="150">
        <f t="shared" ref="T153:T184" si="13">S153*H153</f>
        <v>0</v>
      </c>
      <c r="AR153" s="151" t="s">
        <v>172</v>
      </c>
      <c r="AT153" s="151" t="s">
        <v>500</v>
      </c>
      <c r="AU153" s="151" t="s">
        <v>83</v>
      </c>
      <c r="AY153" s="16" t="s">
        <v>129</v>
      </c>
      <c r="BE153" s="152">
        <f t="shared" ref="BE153:BE174" si="14">IF(N153="základná",J153,0)</f>
        <v>0</v>
      </c>
      <c r="BF153" s="152">
        <f t="shared" ref="BF153:BF174" si="15">IF(N153="znížená",J153,0)</f>
        <v>0</v>
      </c>
      <c r="BG153" s="152">
        <f t="shared" ref="BG153:BG174" si="16">IF(N153="zákl. prenesená",J153,0)</f>
        <v>0</v>
      </c>
      <c r="BH153" s="152">
        <f t="shared" ref="BH153:BH174" si="17">IF(N153="zníž. prenesená",J153,0)</f>
        <v>0</v>
      </c>
      <c r="BI153" s="152">
        <f t="shared" ref="BI153:BI174" si="18">IF(N153="nulová",J153,0)</f>
        <v>0</v>
      </c>
      <c r="BJ153" s="16" t="s">
        <v>136</v>
      </c>
      <c r="BK153" s="152">
        <f t="shared" ref="BK153:BK174" si="19">ROUND(I153*H153,2)</f>
        <v>0</v>
      </c>
      <c r="BL153" s="16" t="s">
        <v>135</v>
      </c>
      <c r="BM153" s="151" t="s">
        <v>450</v>
      </c>
    </row>
    <row r="154" spans="2:65" s="1" customFormat="1" ht="16.5" customHeight="1" x14ac:dyDescent="0.2">
      <c r="B154" s="138"/>
      <c r="C154" s="139" t="s">
        <v>301</v>
      </c>
      <c r="D154" s="139" t="s">
        <v>131</v>
      </c>
      <c r="E154" s="140" t="s">
        <v>301</v>
      </c>
      <c r="F154" s="141" t="s">
        <v>1602</v>
      </c>
      <c r="G154" s="142" t="s">
        <v>236</v>
      </c>
      <c r="H154" s="143">
        <v>3</v>
      </c>
      <c r="I154" s="144"/>
      <c r="J154" s="145">
        <f t="shared" si="10"/>
        <v>0</v>
      </c>
      <c r="K154" s="146"/>
      <c r="L154" s="31"/>
      <c r="M154" s="147" t="s">
        <v>1</v>
      </c>
      <c r="N154" s="148" t="s">
        <v>41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135</v>
      </c>
      <c r="AT154" s="151" t="s">
        <v>131</v>
      </c>
      <c r="AU154" s="151" t="s">
        <v>83</v>
      </c>
      <c r="AY154" s="16" t="s">
        <v>129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6" t="s">
        <v>136</v>
      </c>
      <c r="BK154" s="152">
        <f t="shared" si="19"/>
        <v>0</v>
      </c>
      <c r="BL154" s="16" t="s">
        <v>135</v>
      </c>
      <c r="BM154" s="151" t="s">
        <v>711</v>
      </c>
    </row>
    <row r="155" spans="2:65" s="1" customFormat="1" ht="24.2" customHeight="1" x14ac:dyDescent="0.2">
      <c r="B155" s="138"/>
      <c r="C155" s="177" t="s">
        <v>305</v>
      </c>
      <c r="D155" s="177" t="s">
        <v>500</v>
      </c>
      <c r="E155" s="178" t="s">
        <v>305</v>
      </c>
      <c r="F155" s="179" t="s">
        <v>1610</v>
      </c>
      <c r="G155" s="180" t="s">
        <v>236</v>
      </c>
      <c r="H155" s="181">
        <v>3</v>
      </c>
      <c r="I155" s="182"/>
      <c r="J155" s="183">
        <f t="shared" si="10"/>
        <v>0</v>
      </c>
      <c r="K155" s="184"/>
      <c r="L155" s="185"/>
      <c r="M155" s="186" t="s">
        <v>1</v>
      </c>
      <c r="N155" s="187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172</v>
      </c>
      <c r="AT155" s="151" t="s">
        <v>500</v>
      </c>
      <c r="AU155" s="151" t="s">
        <v>83</v>
      </c>
      <c r="AY155" s="16" t="s">
        <v>129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6" t="s">
        <v>136</v>
      </c>
      <c r="BK155" s="152">
        <f t="shared" si="19"/>
        <v>0</v>
      </c>
      <c r="BL155" s="16" t="s">
        <v>135</v>
      </c>
      <c r="BM155" s="151" t="s">
        <v>720</v>
      </c>
    </row>
    <row r="156" spans="2:65" s="1" customFormat="1" ht="16.5" customHeight="1" x14ac:dyDescent="0.2">
      <c r="B156" s="138"/>
      <c r="C156" s="139" t="s">
        <v>309</v>
      </c>
      <c r="D156" s="139" t="s">
        <v>131</v>
      </c>
      <c r="E156" s="140" t="s">
        <v>309</v>
      </c>
      <c r="F156" s="141" t="s">
        <v>1602</v>
      </c>
      <c r="G156" s="142" t="s">
        <v>236</v>
      </c>
      <c r="H156" s="143">
        <v>3</v>
      </c>
      <c r="I156" s="144"/>
      <c r="J156" s="145">
        <f t="shared" si="10"/>
        <v>0</v>
      </c>
      <c r="K156" s="146"/>
      <c r="L156" s="31"/>
      <c r="M156" s="147" t="s">
        <v>1</v>
      </c>
      <c r="N156" s="148" t="s">
        <v>41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135</v>
      </c>
      <c r="AT156" s="151" t="s">
        <v>131</v>
      </c>
      <c r="AU156" s="151" t="s">
        <v>83</v>
      </c>
      <c r="AY156" s="16" t="s">
        <v>129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6" t="s">
        <v>136</v>
      </c>
      <c r="BK156" s="152">
        <f t="shared" si="19"/>
        <v>0</v>
      </c>
      <c r="BL156" s="16" t="s">
        <v>135</v>
      </c>
      <c r="BM156" s="151" t="s">
        <v>730</v>
      </c>
    </row>
    <row r="157" spans="2:65" s="1" customFormat="1" ht="16.5" customHeight="1" x14ac:dyDescent="0.2">
      <c r="B157" s="138"/>
      <c r="C157" s="177" t="s">
        <v>313</v>
      </c>
      <c r="D157" s="177" t="s">
        <v>500</v>
      </c>
      <c r="E157" s="178" t="s">
        <v>313</v>
      </c>
      <c r="F157" s="179" t="s">
        <v>1611</v>
      </c>
      <c r="G157" s="180" t="s">
        <v>236</v>
      </c>
      <c r="H157" s="181">
        <v>1</v>
      </c>
      <c r="I157" s="182"/>
      <c r="J157" s="183">
        <f t="shared" si="10"/>
        <v>0</v>
      </c>
      <c r="K157" s="184"/>
      <c r="L157" s="185"/>
      <c r="M157" s="186" t="s">
        <v>1</v>
      </c>
      <c r="N157" s="187" t="s">
        <v>41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172</v>
      </c>
      <c r="AT157" s="151" t="s">
        <v>500</v>
      </c>
      <c r="AU157" s="151" t="s">
        <v>83</v>
      </c>
      <c r="AY157" s="16" t="s">
        <v>129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6" t="s">
        <v>136</v>
      </c>
      <c r="BK157" s="152">
        <f t="shared" si="19"/>
        <v>0</v>
      </c>
      <c r="BL157" s="16" t="s">
        <v>135</v>
      </c>
      <c r="BM157" s="151" t="s">
        <v>737</v>
      </c>
    </row>
    <row r="158" spans="2:65" s="1" customFormat="1" ht="16.5" customHeight="1" x14ac:dyDescent="0.2">
      <c r="B158" s="138"/>
      <c r="C158" s="139" t="s">
        <v>317</v>
      </c>
      <c r="D158" s="139" t="s">
        <v>131</v>
      </c>
      <c r="E158" s="140" t="s">
        <v>317</v>
      </c>
      <c r="F158" s="141" t="s">
        <v>1602</v>
      </c>
      <c r="G158" s="142" t="s">
        <v>236</v>
      </c>
      <c r="H158" s="143">
        <v>1</v>
      </c>
      <c r="I158" s="144"/>
      <c r="J158" s="145">
        <f t="shared" si="10"/>
        <v>0</v>
      </c>
      <c r="K158" s="146"/>
      <c r="L158" s="31"/>
      <c r="M158" s="147" t="s">
        <v>1</v>
      </c>
      <c r="N158" s="148" t="s">
        <v>41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135</v>
      </c>
      <c r="AT158" s="151" t="s">
        <v>131</v>
      </c>
      <c r="AU158" s="151" t="s">
        <v>83</v>
      </c>
      <c r="AY158" s="16" t="s">
        <v>129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6" t="s">
        <v>136</v>
      </c>
      <c r="BK158" s="152">
        <f t="shared" si="19"/>
        <v>0</v>
      </c>
      <c r="BL158" s="16" t="s">
        <v>135</v>
      </c>
      <c r="BM158" s="151" t="s">
        <v>746</v>
      </c>
    </row>
    <row r="159" spans="2:65" s="1" customFormat="1" ht="16.5" customHeight="1" x14ac:dyDescent="0.2">
      <c r="B159" s="138"/>
      <c r="C159" s="177" t="s">
        <v>321</v>
      </c>
      <c r="D159" s="177" t="s">
        <v>500</v>
      </c>
      <c r="E159" s="178" t="s">
        <v>321</v>
      </c>
      <c r="F159" s="179" t="s">
        <v>1612</v>
      </c>
      <c r="G159" s="180" t="s">
        <v>236</v>
      </c>
      <c r="H159" s="181">
        <v>1</v>
      </c>
      <c r="I159" s="182"/>
      <c r="J159" s="183">
        <f t="shared" si="10"/>
        <v>0</v>
      </c>
      <c r="K159" s="184"/>
      <c r="L159" s="185"/>
      <c r="M159" s="186" t="s">
        <v>1</v>
      </c>
      <c r="N159" s="187" t="s">
        <v>41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172</v>
      </c>
      <c r="AT159" s="151" t="s">
        <v>500</v>
      </c>
      <c r="AU159" s="151" t="s">
        <v>83</v>
      </c>
      <c r="AY159" s="16" t="s">
        <v>129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6" t="s">
        <v>136</v>
      </c>
      <c r="BK159" s="152">
        <f t="shared" si="19"/>
        <v>0</v>
      </c>
      <c r="BL159" s="16" t="s">
        <v>135</v>
      </c>
      <c r="BM159" s="151" t="s">
        <v>752</v>
      </c>
    </row>
    <row r="160" spans="2:65" s="1" customFormat="1" ht="16.5" customHeight="1" x14ac:dyDescent="0.2">
      <c r="B160" s="138"/>
      <c r="C160" s="139" t="s">
        <v>325</v>
      </c>
      <c r="D160" s="139" t="s">
        <v>131</v>
      </c>
      <c r="E160" s="140" t="s">
        <v>325</v>
      </c>
      <c r="F160" s="141" t="s">
        <v>1602</v>
      </c>
      <c r="G160" s="142" t="s">
        <v>236</v>
      </c>
      <c r="H160" s="143">
        <v>1</v>
      </c>
      <c r="I160" s="144"/>
      <c r="J160" s="145">
        <f t="shared" si="10"/>
        <v>0</v>
      </c>
      <c r="K160" s="146"/>
      <c r="L160" s="31"/>
      <c r="M160" s="147" t="s">
        <v>1</v>
      </c>
      <c r="N160" s="148" t="s">
        <v>41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135</v>
      </c>
      <c r="AT160" s="151" t="s">
        <v>131</v>
      </c>
      <c r="AU160" s="151" t="s">
        <v>83</v>
      </c>
      <c r="AY160" s="16" t="s">
        <v>129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6" t="s">
        <v>136</v>
      </c>
      <c r="BK160" s="152">
        <f t="shared" si="19"/>
        <v>0</v>
      </c>
      <c r="BL160" s="16" t="s">
        <v>135</v>
      </c>
      <c r="BM160" s="151" t="s">
        <v>759</v>
      </c>
    </row>
    <row r="161" spans="2:65" s="1" customFormat="1" ht="16.5" customHeight="1" x14ac:dyDescent="0.2">
      <c r="B161" s="138"/>
      <c r="C161" s="177" t="s">
        <v>333</v>
      </c>
      <c r="D161" s="177" t="s">
        <v>500</v>
      </c>
      <c r="E161" s="178" t="s">
        <v>333</v>
      </c>
      <c r="F161" s="179" t="s">
        <v>1613</v>
      </c>
      <c r="G161" s="180" t="s">
        <v>236</v>
      </c>
      <c r="H161" s="181">
        <v>1</v>
      </c>
      <c r="I161" s="182"/>
      <c r="J161" s="183">
        <f t="shared" si="10"/>
        <v>0</v>
      </c>
      <c r="K161" s="184"/>
      <c r="L161" s="185"/>
      <c r="M161" s="186" t="s">
        <v>1</v>
      </c>
      <c r="N161" s="187" t="s">
        <v>41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172</v>
      </c>
      <c r="AT161" s="151" t="s">
        <v>500</v>
      </c>
      <c r="AU161" s="151" t="s">
        <v>83</v>
      </c>
      <c r="AY161" s="16" t="s">
        <v>129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6" t="s">
        <v>136</v>
      </c>
      <c r="BK161" s="152">
        <f t="shared" si="19"/>
        <v>0</v>
      </c>
      <c r="BL161" s="16" t="s">
        <v>135</v>
      </c>
      <c r="BM161" s="151" t="s">
        <v>765</v>
      </c>
    </row>
    <row r="162" spans="2:65" s="1" customFormat="1" ht="16.5" customHeight="1" x14ac:dyDescent="0.2">
      <c r="B162" s="138"/>
      <c r="C162" s="139" t="s">
        <v>338</v>
      </c>
      <c r="D162" s="139" t="s">
        <v>131</v>
      </c>
      <c r="E162" s="140" t="s">
        <v>338</v>
      </c>
      <c r="F162" s="141" t="s">
        <v>1602</v>
      </c>
      <c r="G162" s="142" t="s">
        <v>236</v>
      </c>
      <c r="H162" s="143">
        <v>1</v>
      </c>
      <c r="I162" s="144"/>
      <c r="J162" s="145">
        <f t="shared" si="10"/>
        <v>0</v>
      </c>
      <c r="K162" s="146"/>
      <c r="L162" s="31"/>
      <c r="M162" s="147" t="s">
        <v>1</v>
      </c>
      <c r="N162" s="148" t="s">
        <v>41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135</v>
      </c>
      <c r="AT162" s="151" t="s">
        <v>131</v>
      </c>
      <c r="AU162" s="151" t="s">
        <v>83</v>
      </c>
      <c r="AY162" s="16" t="s">
        <v>129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6" t="s">
        <v>136</v>
      </c>
      <c r="BK162" s="152">
        <f t="shared" si="19"/>
        <v>0</v>
      </c>
      <c r="BL162" s="16" t="s">
        <v>135</v>
      </c>
      <c r="BM162" s="151" t="s">
        <v>776</v>
      </c>
    </row>
    <row r="163" spans="2:65" s="1" customFormat="1" ht="16.5" customHeight="1" x14ac:dyDescent="0.2">
      <c r="B163" s="138"/>
      <c r="C163" s="177" t="s">
        <v>342</v>
      </c>
      <c r="D163" s="177" t="s">
        <v>500</v>
      </c>
      <c r="E163" s="178" t="s">
        <v>342</v>
      </c>
      <c r="F163" s="179" t="s">
        <v>1614</v>
      </c>
      <c r="G163" s="180" t="s">
        <v>236</v>
      </c>
      <c r="H163" s="181">
        <v>1</v>
      </c>
      <c r="I163" s="182"/>
      <c r="J163" s="183">
        <f t="shared" si="10"/>
        <v>0</v>
      </c>
      <c r="K163" s="184"/>
      <c r="L163" s="185"/>
      <c r="M163" s="186" t="s">
        <v>1</v>
      </c>
      <c r="N163" s="187" t="s">
        <v>41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172</v>
      </c>
      <c r="AT163" s="151" t="s">
        <v>500</v>
      </c>
      <c r="AU163" s="151" t="s">
        <v>83</v>
      </c>
      <c r="AY163" s="16" t="s">
        <v>129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6" t="s">
        <v>136</v>
      </c>
      <c r="BK163" s="152">
        <f t="shared" si="19"/>
        <v>0</v>
      </c>
      <c r="BL163" s="16" t="s">
        <v>135</v>
      </c>
      <c r="BM163" s="151" t="s">
        <v>786</v>
      </c>
    </row>
    <row r="164" spans="2:65" s="1" customFormat="1" ht="16.5" customHeight="1" x14ac:dyDescent="0.2">
      <c r="B164" s="138"/>
      <c r="C164" s="139" t="s">
        <v>348</v>
      </c>
      <c r="D164" s="139" t="s">
        <v>131</v>
      </c>
      <c r="E164" s="140" t="s">
        <v>348</v>
      </c>
      <c r="F164" s="141" t="s">
        <v>1602</v>
      </c>
      <c r="G164" s="142" t="s">
        <v>236</v>
      </c>
      <c r="H164" s="143">
        <v>1</v>
      </c>
      <c r="I164" s="144"/>
      <c r="J164" s="145">
        <f t="shared" si="10"/>
        <v>0</v>
      </c>
      <c r="K164" s="146"/>
      <c r="L164" s="31"/>
      <c r="M164" s="147" t="s">
        <v>1</v>
      </c>
      <c r="N164" s="148" t="s">
        <v>41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135</v>
      </c>
      <c r="AT164" s="151" t="s">
        <v>131</v>
      </c>
      <c r="AU164" s="151" t="s">
        <v>83</v>
      </c>
      <c r="AY164" s="16" t="s">
        <v>129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6" t="s">
        <v>136</v>
      </c>
      <c r="BK164" s="152">
        <f t="shared" si="19"/>
        <v>0</v>
      </c>
      <c r="BL164" s="16" t="s">
        <v>135</v>
      </c>
      <c r="BM164" s="151" t="s">
        <v>794</v>
      </c>
    </row>
    <row r="165" spans="2:65" s="1" customFormat="1" ht="16.5" customHeight="1" x14ac:dyDescent="0.2">
      <c r="B165" s="138"/>
      <c r="C165" s="177" t="s">
        <v>353</v>
      </c>
      <c r="D165" s="177" t="s">
        <v>500</v>
      </c>
      <c r="E165" s="178" t="s">
        <v>353</v>
      </c>
      <c r="F165" s="179" t="s">
        <v>1615</v>
      </c>
      <c r="G165" s="180" t="s">
        <v>236</v>
      </c>
      <c r="H165" s="181">
        <v>1</v>
      </c>
      <c r="I165" s="182"/>
      <c r="J165" s="183">
        <f t="shared" si="10"/>
        <v>0</v>
      </c>
      <c r="K165" s="184"/>
      <c r="L165" s="185"/>
      <c r="M165" s="186" t="s">
        <v>1</v>
      </c>
      <c r="N165" s="187" t="s">
        <v>41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172</v>
      </c>
      <c r="AT165" s="151" t="s">
        <v>500</v>
      </c>
      <c r="AU165" s="151" t="s">
        <v>83</v>
      </c>
      <c r="AY165" s="16" t="s">
        <v>129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6" t="s">
        <v>136</v>
      </c>
      <c r="BK165" s="152">
        <f t="shared" si="19"/>
        <v>0</v>
      </c>
      <c r="BL165" s="16" t="s">
        <v>135</v>
      </c>
      <c r="BM165" s="151" t="s">
        <v>803</v>
      </c>
    </row>
    <row r="166" spans="2:65" s="1" customFormat="1" ht="16.5" customHeight="1" x14ac:dyDescent="0.2">
      <c r="B166" s="138"/>
      <c r="C166" s="139" t="s">
        <v>357</v>
      </c>
      <c r="D166" s="139" t="s">
        <v>131</v>
      </c>
      <c r="E166" s="140" t="s">
        <v>357</v>
      </c>
      <c r="F166" s="141" t="s">
        <v>1602</v>
      </c>
      <c r="G166" s="142" t="s">
        <v>236</v>
      </c>
      <c r="H166" s="143">
        <v>1</v>
      </c>
      <c r="I166" s="144"/>
      <c r="J166" s="145">
        <f t="shared" si="10"/>
        <v>0</v>
      </c>
      <c r="K166" s="146"/>
      <c r="L166" s="31"/>
      <c r="M166" s="147" t="s">
        <v>1</v>
      </c>
      <c r="N166" s="148" t="s">
        <v>41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135</v>
      </c>
      <c r="AT166" s="151" t="s">
        <v>131</v>
      </c>
      <c r="AU166" s="151" t="s">
        <v>83</v>
      </c>
      <c r="AY166" s="16" t="s">
        <v>129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6" t="s">
        <v>136</v>
      </c>
      <c r="BK166" s="152">
        <f t="shared" si="19"/>
        <v>0</v>
      </c>
      <c r="BL166" s="16" t="s">
        <v>135</v>
      </c>
      <c r="BM166" s="151" t="s">
        <v>812</v>
      </c>
    </row>
    <row r="167" spans="2:65" s="1" customFormat="1" ht="16.5" customHeight="1" x14ac:dyDescent="0.2">
      <c r="B167" s="138"/>
      <c r="C167" s="177" t="s">
        <v>361</v>
      </c>
      <c r="D167" s="177" t="s">
        <v>500</v>
      </c>
      <c r="E167" s="178" t="s">
        <v>361</v>
      </c>
      <c r="F167" s="179" t="s">
        <v>1616</v>
      </c>
      <c r="G167" s="180" t="s">
        <v>600</v>
      </c>
      <c r="H167" s="181">
        <v>6.2</v>
      </c>
      <c r="I167" s="182"/>
      <c r="J167" s="183">
        <f t="shared" si="10"/>
        <v>0</v>
      </c>
      <c r="K167" s="184"/>
      <c r="L167" s="185"/>
      <c r="M167" s="186" t="s">
        <v>1</v>
      </c>
      <c r="N167" s="187" t="s">
        <v>41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172</v>
      </c>
      <c r="AT167" s="151" t="s">
        <v>500</v>
      </c>
      <c r="AU167" s="151" t="s">
        <v>83</v>
      </c>
      <c r="AY167" s="16" t="s">
        <v>129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6" t="s">
        <v>136</v>
      </c>
      <c r="BK167" s="152">
        <f t="shared" si="19"/>
        <v>0</v>
      </c>
      <c r="BL167" s="16" t="s">
        <v>135</v>
      </c>
      <c r="BM167" s="151" t="s">
        <v>1617</v>
      </c>
    </row>
    <row r="168" spans="2:65" s="1" customFormat="1" ht="16.5" customHeight="1" x14ac:dyDescent="0.2">
      <c r="B168" s="138"/>
      <c r="C168" s="139" t="s">
        <v>365</v>
      </c>
      <c r="D168" s="139" t="s">
        <v>131</v>
      </c>
      <c r="E168" s="140" t="s">
        <v>365</v>
      </c>
      <c r="F168" s="141" t="s">
        <v>1590</v>
      </c>
      <c r="G168" s="142" t="s">
        <v>142</v>
      </c>
      <c r="H168" s="143">
        <v>10</v>
      </c>
      <c r="I168" s="144"/>
      <c r="J168" s="145">
        <f t="shared" si="10"/>
        <v>0</v>
      </c>
      <c r="K168" s="146"/>
      <c r="L168" s="31"/>
      <c r="M168" s="147" t="s">
        <v>1</v>
      </c>
      <c r="N168" s="148" t="s">
        <v>41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135</v>
      </c>
      <c r="AT168" s="151" t="s">
        <v>131</v>
      </c>
      <c r="AU168" s="151" t="s">
        <v>83</v>
      </c>
      <c r="AY168" s="16" t="s">
        <v>129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6" t="s">
        <v>136</v>
      </c>
      <c r="BK168" s="152">
        <f t="shared" si="19"/>
        <v>0</v>
      </c>
      <c r="BL168" s="16" t="s">
        <v>135</v>
      </c>
      <c r="BM168" s="151" t="s">
        <v>1618</v>
      </c>
    </row>
    <row r="169" spans="2:65" s="1" customFormat="1" ht="16.5" customHeight="1" x14ac:dyDescent="0.2">
      <c r="B169" s="138"/>
      <c r="C169" s="177" t="s">
        <v>369</v>
      </c>
      <c r="D169" s="177" t="s">
        <v>500</v>
      </c>
      <c r="E169" s="178" t="s">
        <v>369</v>
      </c>
      <c r="F169" s="179" t="s">
        <v>1619</v>
      </c>
      <c r="G169" s="180" t="s">
        <v>236</v>
      </c>
      <c r="H169" s="181">
        <v>2</v>
      </c>
      <c r="I169" s="182"/>
      <c r="J169" s="183">
        <f t="shared" si="10"/>
        <v>0</v>
      </c>
      <c r="K169" s="184"/>
      <c r="L169" s="185"/>
      <c r="M169" s="186" t="s">
        <v>1</v>
      </c>
      <c r="N169" s="187" t="s">
        <v>41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AR169" s="151" t="s">
        <v>172</v>
      </c>
      <c r="AT169" s="151" t="s">
        <v>500</v>
      </c>
      <c r="AU169" s="151" t="s">
        <v>83</v>
      </c>
      <c r="AY169" s="16" t="s">
        <v>129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6" t="s">
        <v>136</v>
      </c>
      <c r="BK169" s="152">
        <f t="shared" si="19"/>
        <v>0</v>
      </c>
      <c r="BL169" s="16" t="s">
        <v>135</v>
      </c>
      <c r="BM169" s="151" t="s">
        <v>1620</v>
      </c>
    </row>
    <row r="170" spans="2:65" s="1" customFormat="1" ht="16.5" customHeight="1" x14ac:dyDescent="0.2">
      <c r="B170" s="138"/>
      <c r="C170" s="139" t="s">
        <v>373</v>
      </c>
      <c r="D170" s="139" t="s">
        <v>131</v>
      </c>
      <c r="E170" s="140" t="s">
        <v>373</v>
      </c>
      <c r="F170" s="141" t="s">
        <v>1602</v>
      </c>
      <c r="G170" s="142" t="s">
        <v>236</v>
      </c>
      <c r="H170" s="143">
        <v>2</v>
      </c>
      <c r="I170" s="144"/>
      <c r="J170" s="145">
        <f t="shared" si="10"/>
        <v>0</v>
      </c>
      <c r="K170" s="146"/>
      <c r="L170" s="31"/>
      <c r="M170" s="147" t="s">
        <v>1</v>
      </c>
      <c r="N170" s="148" t="s">
        <v>41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135</v>
      </c>
      <c r="AT170" s="151" t="s">
        <v>131</v>
      </c>
      <c r="AU170" s="151" t="s">
        <v>83</v>
      </c>
      <c r="AY170" s="16" t="s">
        <v>129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6" t="s">
        <v>136</v>
      </c>
      <c r="BK170" s="152">
        <f t="shared" si="19"/>
        <v>0</v>
      </c>
      <c r="BL170" s="16" t="s">
        <v>135</v>
      </c>
      <c r="BM170" s="151" t="s">
        <v>1621</v>
      </c>
    </row>
    <row r="171" spans="2:65" s="1" customFormat="1" ht="16.5" customHeight="1" x14ac:dyDescent="0.2">
      <c r="B171" s="138"/>
      <c r="C171" s="139" t="s">
        <v>379</v>
      </c>
      <c r="D171" s="139" t="s">
        <v>131</v>
      </c>
      <c r="E171" s="140" t="s">
        <v>1622</v>
      </c>
      <c r="F171" s="141" t="s">
        <v>1623</v>
      </c>
      <c r="G171" s="142" t="s">
        <v>768</v>
      </c>
      <c r="H171" s="188"/>
      <c r="I171" s="144"/>
      <c r="J171" s="145">
        <f t="shared" si="10"/>
        <v>0</v>
      </c>
      <c r="K171" s="146"/>
      <c r="L171" s="31"/>
      <c r="M171" s="147" t="s">
        <v>1</v>
      </c>
      <c r="N171" s="148" t="s">
        <v>41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</v>
      </c>
      <c r="T171" s="150">
        <f t="shared" si="13"/>
        <v>0</v>
      </c>
      <c r="AR171" s="151" t="s">
        <v>135</v>
      </c>
      <c r="AT171" s="151" t="s">
        <v>131</v>
      </c>
      <c r="AU171" s="151" t="s">
        <v>83</v>
      </c>
      <c r="AY171" s="16" t="s">
        <v>129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6" t="s">
        <v>136</v>
      </c>
      <c r="BK171" s="152">
        <f t="shared" si="19"/>
        <v>0</v>
      </c>
      <c r="BL171" s="16" t="s">
        <v>135</v>
      </c>
      <c r="BM171" s="151" t="s">
        <v>820</v>
      </c>
    </row>
    <row r="172" spans="2:65" s="1" customFormat="1" ht="21.75" customHeight="1" x14ac:dyDescent="0.2">
      <c r="B172" s="138"/>
      <c r="C172" s="139" t="s">
        <v>385</v>
      </c>
      <c r="D172" s="139" t="s">
        <v>131</v>
      </c>
      <c r="E172" s="140" t="s">
        <v>1624</v>
      </c>
      <c r="F172" s="141" t="s">
        <v>1625</v>
      </c>
      <c r="G172" s="142" t="s">
        <v>142</v>
      </c>
      <c r="H172" s="143">
        <v>30</v>
      </c>
      <c r="I172" s="144"/>
      <c r="J172" s="145">
        <f t="shared" si="10"/>
        <v>0</v>
      </c>
      <c r="K172" s="146"/>
      <c r="L172" s="31"/>
      <c r="M172" s="147" t="s">
        <v>1</v>
      </c>
      <c r="N172" s="148" t="s">
        <v>41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135</v>
      </c>
      <c r="AT172" s="151" t="s">
        <v>131</v>
      </c>
      <c r="AU172" s="151" t="s">
        <v>83</v>
      </c>
      <c r="AY172" s="16" t="s">
        <v>129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6" t="s">
        <v>136</v>
      </c>
      <c r="BK172" s="152">
        <f t="shared" si="19"/>
        <v>0</v>
      </c>
      <c r="BL172" s="16" t="s">
        <v>135</v>
      </c>
      <c r="BM172" s="151" t="s">
        <v>829</v>
      </c>
    </row>
    <row r="173" spans="2:65" s="1" customFormat="1" ht="16.5" customHeight="1" x14ac:dyDescent="0.2">
      <c r="B173" s="138"/>
      <c r="C173" s="139" t="s">
        <v>389</v>
      </c>
      <c r="D173" s="139" t="s">
        <v>131</v>
      </c>
      <c r="E173" s="140" t="s">
        <v>1626</v>
      </c>
      <c r="F173" s="141" t="s">
        <v>1627</v>
      </c>
      <c r="G173" s="142" t="s">
        <v>1545</v>
      </c>
      <c r="H173" s="143">
        <v>24</v>
      </c>
      <c r="I173" s="144"/>
      <c r="J173" s="145">
        <f t="shared" si="10"/>
        <v>0</v>
      </c>
      <c r="K173" s="146"/>
      <c r="L173" s="31"/>
      <c r="M173" s="147" t="s">
        <v>1</v>
      </c>
      <c r="N173" s="148" t="s">
        <v>41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135</v>
      </c>
      <c r="AT173" s="151" t="s">
        <v>131</v>
      </c>
      <c r="AU173" s="151" t="s">
        <v>83</v>
      </c>
      <c r="AY173" s="16" t="s">
        <v>129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6" t="s">
        <v>136</v>
      </c>
      <c r="BK173" s="152">
        <f t="shared" si="19"/>
        <v>0</v>
      </c>
      <c r="BL173" s="16" t="s">
        <v>135</v>
      </c>
      <c r="BM173" s="151" t="s">
        <v>838</v>
      </c>
    </row>
    <row r="174" spans="2:65" s="1" customFormat="1" ht="16.5" customHeight="1" x14ac:dyDescent="0.2">
      <c r="B174" s="138"/>
      <c r="C174" s="139" t="s">
        <v>393</v>
      </c>
      <c r="D174" s="139" t="s">
        <v>131</v>
      </c>
      <c r="E174" s="140" t="s">
        <v>1628</v>
      </c>
      <c r="F174" s="141" t="s">
        <v>1629</v>
      </c>
      <c r="G174" s="142" t="s">
        <v>1545</v>
      </c>
      <c r="H174" s="143">
        <v>15</v>
      </c>
      <c r="I174" s="144"/>
      <c r="J174" s="145">
        <f t="shared" si="10"/>
        <v>0</v>
      </c>
      <c r="K174" s="146"/>
      <c r="L174" s="31"/>
      <c r="M174" s="147" t="s">
        <v>1</v>
      </c>
      <c r="N174" s="148" t="s">
        <v>41</v>
      </c>
      <c r="P174" s="149">
        <f t="shared" si="11"/>
        <v>0</v>
      </c>
      <c r="Q174" s="149">
        <v>0</v>
      </c>
      <c r="R174" s="149">
        <f t="shared" si="12"/>
        <v>0</v>
      </c>
      <c r="S174" s="149">
        <v>0</v>
      </c>
      <c r="T174" s="150">
        <f t="shared" si="13"/>
        <v>0</v>
      </c>
      <c r="AR174" s="151" t="s">
        <v>135</v>
      </c>
      <c r="AT174" s="151" t="s">
        <v>131</v>
      </c>
      <c r="AU174" s="151" t="s">
        <v>83</v>
      </c>
      <c r="AY174" s="16" t="s">
        <v>129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6" t="s">
        <v>136</v>
      </c>
      <c r="BK174" s="152">
        <f t="shared" si="19"/>
        <v>0</v>
      </c>
      <c r="BL174" s="16" t="s">
        <v>135</v>
      </c>
      <c r="BM174" s="151" t="s">
        <v>846</v>
      </c>
    </row>
    <row r="175" spans="2:65" s="11" customFormat="1" ht="25.9" customHeight="1" x14ac:dyDescent="0.2">
      <c r="B175" s="126"/>
      <c r="D175" s="127" t="s">
        <v>74</v>
      </c>
      <c r="E175" s="128" t="s">
        <v>83</v>
      </c>
      <c r="F175" s="128" t="s">
        <v>1630</v>
      </c>
      <c r="I175" s="129"/>
      <c r="J175" s="130">
        <f>BK175</f>
        <v>0</v>
      </c>
      <c r="L175" s="126"/>
      <c r="M175" s="131"/>
      <c r="P175" s="132">
        <f>P176</f>
        <v>0</v>
      </c>
      <c r="R175" s="132">
        <f>R176</f>
        <v>0</v>
      </c>
      <c r="T175" s="133">
        <f>T176</f>
        <v>0</v>
      </c>
      <c r="AR175" s="127" t="s">
        <v>83</v>
      </c>
      <c r="AT175" s="134" t="s">
        <v>74</v>
      </c>
      <c r="AU175" s="134" t="s">
        <v>75</v>
      </c>
      <c r="AY175" s="127" t="s">
        <v>129</v>
      </c>
      <c r="BK175" s="135">
        <f>BK176</f>
        <v>0</v>
      </c>
    </row>
    <row r="176" spans="2:65" s="1" customFormat="1" ht="16.5" customHeight="1" x14ac:dyDescent="0.2">
      <c r="B176" s="138"/>
      <c r="C176" s="139" t="s">
        <v>398</v>
      </c>
      <c r="D176" s="139" t="s">
        <v>131</v>
      </c>
      <c r="E176" s="140" t="s">
        <v>1631</v>
      </c>
      <c r="F176" s="141" t="s">
        <v>1632</v>
      </c>
      <c r="G176" s="142" t="s">
        <v>1545</v>
      </c>
      <c r="H176" s="143">
        <v>16</v>
      </c>
      <c r="I176" s="144"/>
      <c r="J176" s="145">
        <f>ROUND(I176*H176,2)</f>
        <v>0</v>
      </c>
      <c r="K176" s="146"/>
      <c r="L176" s="31"/>
      <c r="M176" s="147" t="s">
        <v>1</v>
      </c>
      <c r="N176" s="148" t="s">
        <v>41</v>
      </c>
      <c r="P176" s="149">
        <f>O176*H176</f>
        <v>0</v>
      </c>
      <c r="Q176" s="149">
        <v>0</v>
      </c>
      <c r="R176" s="149">
        <f>Q176*H176</f>
        <v>0</v>
      </c>
      <c r="S176" s="149">
        <v>0</v>
      </c>
      <c r="T176" s="150">
        <f>S176*H176</f>
        <v>0</v>
      </c>
      <c r="AR176" s="151" t="s">
        <v>135</v>
      </c>
      <c r="AT176" s="151" t="s">
        <v>131</v>
      </c>
      <c r="AU176" s="151" t="s">
        <v>83</v>
      </c>
      <c r="AY176" s="16" t="s">
        <v>129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6" t="s">
        <v>136</v>
      </c>
      <c r="BK176" s="152">
        <f>ROUND(I176*H176,2)</f>
        <v>0</v>
      </c>
      <c r="BL176" s="16" t="s">
        <v>135</v>
      </c>
      <c r="BM176" s="151" t="s">
        <v>855</v>
      </c>
    </row>
    <row r="177" spans="2:65" s="11" customFormat="1" ht="25.9" customHeight="1" x14ac:dyDescent="0.2">
      <c r="B177" s="126"/>
      <c r="D177" s="127" t="s">
        <v>74</v>
      </c>
      <c r="E177" s="128" t="s">
        <v>1070</v>
      </c>
      <c r="F177" s="128" t="s">
        <v>1633</v>
      </c>
      <c r="I177" s="129"/>
      <c r="J177" s="130">
        <f>BK177</f>
        <v>0</v>
      </c>
      <c r="L177" s="126"/>
      <c r="M177" s="131"/>
      <c r="P177" s="132">
        <f>SUM(P178:P184)</f>
        <v>0</v>
      </c>
      <c r="R177" s="132">
        <f>SUM(R178:R184)</f>
        <v>0</v>
      </c>
      <c r="T177" s="133">
        <f>SUM(T178:T184)</f>
        <v>0</v>
      </c>
      <c r="AR177" s="127" t="s">
        <v>83</v>
      </c>
      <c r="AT177" s="134" t="s">
        <v>74</v>
      </c>
      <c r="AU177" s="134" t="s">
        <v>75</v>
      </c>
      <c r="AY177" s="127" t="s">
        <v>129</v>
      </c>
      <c r="BK177" s="135">
        <f>SUM(BK178:BK184)</f>
        <v>0</v>
      </c>
    </row>
    <row r="178" spans="2:65" s="1" customFormat="1" ht="16.5" customHeight="1" x14ac:dyDescent="0.2">
      <c r="B178" s="138"/>
      <c r="C178" s="139" t="s">
        <v>402</v>
      </c>
      <c r="D178" s="139" t="s">
        <v>131</v>
      </c>
      <c r="E178" s="140" t="s">
        <v>83</v>
      </c>
      <c r="F178" s="141" t="s">
        <v>1634</v>
      </c>
      <c r="G178" s="142" t="s">
        <v>1635</v>
      </c>
      <c r="H178" s="143">
        <v>0.06</v>
      </c>
      <c r="I178" s="144"/>
      <c r="J178" s="145">
        <f t="shared" ref="J178:J184" si="20">ROUND(I178*H178,2)</f>
        <v>0</v>
      </c>
      <c r="K178" s="146"/>
      <c r="L178" s="31"/>
      <c r="M178" s="147" t="s">
        <v>1</v>
      </c>
      <c r="N178" s="148" t="s">
        <v>41</v>
      </c>
      <c r="P178" s="149">
        <f t="shared" ref="P178:P184" si="21">O178*H178</f>
        <v>0</v>
      </c>
      <c r="Q178" s="149">
        <v>0</v>
      </c>
      <c r="R178" s="149">
        <f t="shared" ref="R178:R184" si="22">Q178*H178</f>
        <v>0</v>
      </c>
      <c r="S178" s="149">
        <v>0</v>
      </c>
      <c r="T178" s="150">
        <f t="shared" ref="T178:T184" si="23">S178*H178</f>
        <v>0</v>
      </c>
      <c r="AR178" s="151" t="s">
        <v>135</v>
      </c>
      <c r="AT178" s="151" t="s">
        <v>131</v>
      </c>
      <c r="AU178" s="151" t="s">
        <v>83</v>
      </c>
      <c r="AY178" s="16" t="s">
        <v>129</v>
      </c>
      <c r="BE178" s="152">
        <f t="shared" ref="BE178:BE184" si="24">IF(N178="základná",J178,0)</f>
        <v>0</v>
      </c>
      <c r="BF178" s="152">
        <f t="shared" ref="BF178:BF184" si="25">IF(N178="znížená",J178,0)</f>
        <v>0</v>
      </c>
      <c r="BG178" s="152">
        <f t="shared" ref="BG178:BG184" si="26">IF(N178="zákl. prenesená",J178,0)</f>
        <v>0</v>
      </c>
      <c r="BH178" s="152">
        <f t="shared" ref="BH178:BH184" si="27">IF(N178="zníž. prenesená",J178,0)</f>
        <v>0</v>
      </c>
      <c r="BI178" s="152">
        <f t="shared" ref="BI178:BI184" si="28">IF(N178="nulová",J178,0)</f>
        <v>0</v>
      </c>
      <c r="BJ178" s="16" t="s">
        <v>136</v>
      </c>
      <c r="BK178" s="152">
        <f t="shared" ref="BK178:BK184" si="29">ROUND(I178*H178,2)</f>
        <v>0</v>
      </c>
      <c r="BL178" s="16" t="s">
        <v>135</v>
      </c>
      <c r="BM178" s="151" t="s">
        <v>864</v>
      </c>
    </row>
    <row r="179" spans="2:65" s="1" customFormat="1" ht="16.5" customHeight="1" x14ac:dyDescent="0.2">
      <c r="B179" s="138"/>
      <c r="C179" s="139" t="s">
        <v>406</v>
      </c>
      <c r="D179" s="139" t="s">
        <v>131</v>
      </c>
      <c r="E179" s="140" t="s">
        <v>1636</v>
      </c>
      <c r="F179" s="141" t="s">
        <v>1637</v>
      </c>
      <c r="G179" s="142" t="s">
        <v>142</v>
      </c>
      <c r="H179" s="143">
        <v>60</v>
      </c>
      <c r="I179" s="144"/>
      <c r="J179" s="145">
        <f t="shared" si="20"/>
        <v>0</v>
      </c>
      <c r="K179" s="146"/>
      <c r="L179" s="31"/>
      <c r="M179" s="147" t="s">
        <v>1</v>
      </c>
      <c r="N179" s="148" t="s">
        <v>41</v>
      </c>
      <c r="P179" s="149">
        <f t="shared" si="21"/>
        <v>0</v>
      </c>
      <c r="Q179" s="149">
        <v>0</v>
      </c>
      <c r="R179" s="149">
        <f t="shared" si="22"/>
        <v>0</v>
      </c>
      <c r="S179" s="149">
        <v>0</v>
      </c>
      <c r="T179" s="150">
        <f t="shared" si="23"/>
        <v>0</v>
      </c>
      <c r="AR179" s="151" t="s">
        <v>135</v>
      </c>
      <c r="AT179" s="151" t="s">
        <v>131</v>
      </c>
      <c r="AU179" s="151" t="s">
        <v>83</v>
      </c>
      <c r="AY179" s="16" t="s">
        <v>129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6" t="s">
        <v>136</v>
      </c>
      <c r="BK179" s="152">
        <f t="shared" si="29"/>
        <v>0</v>
      </c>
      <c r="BL179" s="16" t="s">
        <v>135</v>
      </c>
      <c r="BM179" s="151" t="s">
        <v>874</v>
      </c>
    </row>
    <row r="180" spans="2:65" s="1" customFormat="1" ht="16.5" customHeight="1" x14ac:dyDescent="0.2">
      <c r="B180" s="138"/>
      <c r="C180" s="139" t="s">
        <v>411</v>
      </c>
      <c r="D180" s="139" t="s">
        <v>131</v>
      </c>
      <c r="E180" s="140" t="s">
        <v>1638</v>
      </c>
      <c r="F180" s="141" t="s">
        <v>1639</v>
      </c>
      <c r="G180" s="142" t="s">
        <v>142</v>
      </c>
      <c r="H180" s="143">
        <v>60</v>
      </c>
      <c r="I180" s="144"/>
      <c r="J180" s="145">
        <f t="shared" si="20"/>
        <v>0</v>
      </c>
      <c r="K180" s="146"/>
      <c r="L180" s="31"/>
      <c r="M180" s="147" t="s">
        <v>1</v>
      </c>
      <c r="N180" s="148" t="s">
        <v>41</v>
      </c>
      <c r="P180" s="149">
        <f t="shared" si="21"/>
        <v>0</v>
      </c>
      <c r="Q180" s="149">
        <v>0</v>
      </c>
      <c r="R180" s="149">
        <f t="shared" si="22"/>
        <v>0</v>
      </c>
      <c r="S180" s="149">
        <v>0</v>
      </c>
      <c r="T180" s="150">
        <f t="shared" si="23"/>
        <v>0</v>
      </c>
      <c r="AR180" s="151" t="s">
        <v>135</v>
      </c>
      <c r="AT180" s="151" t="s">
        <v>131</v>
      </c>
      <c r="AU180" s="151" t="s">
        <v>83</v>
      </c>
      <c r="AY180" s="16" t="s">
        <v>129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6" t="s">
        <v>136</v>
      </c>
      <c r="BK180" s="152">
        <f t="shared" si="29"/>
        <v>0</v>
      </c>
      <c r="BL180" s="16" t="s">
        <v>135</v>
      </c>
      <c r="BM180" s="151" t="s">
        <v>883</v>
      </c>
    </row>
    <row r="181" spans="2:65" s="1" customFormat="1" ht="16.5" customHeight="1" x14ac:dyDescent="0.2">
      <c r="B181" s="138"/>
      <c r="C181" s="139" t="s">
        <v>416</v>
      </c>
      <c r="D181" s="139" t="s">
        <v>131</v>
      </c>
      <c r="E181" s="140" t="s">
        <v>135</v>
      </c>
      <c r="F181" s="141" t="s">
        <v>1640</v>
      </c>
      <c r="G181" s="142" t="s">
        <v>142</v>
      </c>
      <c r="H181" s="143">
        <v>60</v>
      </c>
      <c r="I181" s="144"/>
      <c r="J181" s="145">
        <f t="shared" si="20"/>
        <v>0</v>
      </c>
      <c r="K181" s="146"/>
      <c r="L181" s="31"/>
      <c r="M181" s="147" t="s">
        <v>1</v>
      </c>
      <c r="N181" s="148" t="s">
        <v>41</v>
      </c>
      <c r="P181" s="149">
        <f t="shared" si="21"/>
        <v>0</v>
      </c>
      <c r="Q181" s="149">
        <v>0</v>
      </c>
      <c r="R181" s="149">
        <f t="shared" si="22"/>
        <v>0</v>
      </c>
      <c r="S181" s="149">
        <v>0</v>
      </c>
      <c r="T181" s="150">
        <f t="shared" si="23"/>
        <v>0</v>
      </c>
      <c r="AR181" s="151" t="s">
        <v>135</v>
      </c>
      <c r="AT181" s="151" t="s">
        <v>131</v>
      </c>
      <c r="AU181" s="151" t="s">
        <v>83</v>
      </c>
      <c r="AY181" s="16" t="s">
        <v>129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6" t="s">
        <v>136</v>
      </c>
      <c r="BK181" s="152">
        <f t="shared" si="29"/>
        <v>0</v>
      </c>
      <c r="BL181" s="16" t="s">
        <v>135</v>
      </c>
      <c r="BM181" s="151" t="s">
        <v>891</v>
      </c>
    </row>
    <row r="182" spans="2:65" s="1" customFormat="1" ht="16.5" customHeight="1" x14ac:dyDescent="0.2">
      <c r="B182" s="138"/>
      <c r="C182" s="139" t="s">
        <v>420</v>
      </c>
      <c r="D182" s="139" t="s">
        <v>131</v>
      </c>
      <c r="E182" s="140" t="s">
        <v>1641</v>
      </c>
      <c r="F182" s="141" t="s">
        <v>1642</v>
      </c>
      <c r="G182" s="142" t="s">
        <v>142</v>
      </c>
      <c r="H182" s="143">
        <v>60</v>
      </c>
      <c r="I182" s="144"/>
      <c r="J182" s="145">
        <f t="shared" si="20"/>
        <v>0</v>
      </c>
      <c r="K182" s="146"/>
      <c r="L182" s="31"/>
      <c r="M182" s="147" t="s">
        <v>1</v>
      </c>
      <c r="N182" s="148" t="s">
        <v>41</v>
      </c>
      <c r="P182" s="149">
        <f t="shared" si="21"/>
        <v>0</v>
      </c>
      <c r="Q182" s="149">
        <v>0</v>
      </c>
      <c r="R182" s="149">
        <f t="shared" si="22"/>
        <v>0</v>
      </c>
      <c r="S182" s="149">
        <v>0</v>
      </c>
      <c r="T182" s="150">
        <f t="shared" si="23"/>
        <v>0</v>
      </c>
      <c r="AR182" s="151" t="s">
        <v>135</v>
      </c>
      <c r="AT182" s="151" t="s">
        <v>131</v>
      </c>
      <c r="AU182" s="151" t="s">
        <v>83</v>
      </c>
      <c r="AY182" s="16" t="s">
        <v>129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6" t="s">
        <v>136</v>
      </c>
      <c r="BK182" s="152">
        <f t="shared" si="29"/>
        <v>0</v>
      </c>
      <c r="BL182" s="16" t="s">
        <v>135</v>
      </c>
      <c r="BM182" s="151" t="s">
        <v>899</v>
      </c>
    </row>
    <row r="183" spans="2:65" s="1" customFormat="1" ht="16.5" customHeight="1" x14ac:dyDescent="0.2">
      <c r="B183" s="138"/>
      <c r="C183" s="139" t="s">
        <v>425</v>
      </c>
      <c r="D183" s="139" t="s">
        <v>131</v>
      </c>
      <c r="E183" s="140" t="s">
        <v>1643</v>
      </c>
      <c r="F183" s="141" t="s">
        <v>1644</v>
      </c>
      <c r="G183" s="142" t="s">
        <v>142</v>
      </c>
      <c r="H183" s="143">
        <v>60</v>
      </c>
      <c r="I183" s="144"/>
      <c r="J183" s="145">
        <f t="shared" si="20"/>
        <v>0</v>
      </c>
      <c r="K183" s="146"/>
      <c r="L183" s="31"/>
      <c r="M183" s="147" t="s">
        <v>1</v>
      </c>
      <c r="N183" s="148" t="s">
        <v>41</v>
      </c>
      <c r="P183" s="149">
        <f t="shared" si="21"/>
        <v>0</v>
      </c>
      <c r="Q183" s="149">
        <v>0</v>
      </c>
      <c r="R183" s="149">
        <f t="shared" si="22"/>
        <v>0</v>
      </c>
      <c r="S183" s="149">
        <v>0</v>
      </c>
      <c r="T183" s="150">
        <f t="shared" si="23"/>
        <v>0</v>
      </c>
      <c r="AR183" s="151" t="s">
        <v>135</v>
      </c>
      <c r="AT183" s="151" t="s">
        <v>131</v>
      </c>
      <c r="AU183" s="151" t="s">
        <v>83</v>
      </c>
      <c r="AY183" s="16" t="s">
        <v>129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6" t="s">
        <v>136</v>
      </c>
      <c r="BK183" s="152">
        <f t="shared" si="29"/>
        <v>0</v>
      </c>
      <c r="BL183" s="16" t="s">
        <v>135</v>
      </c>
      <c r="BM183" s="151" t="s">
        <v>910</v>
      </c>
    </row>
    <row r="184" spans="2:65" s="1" customFormat="1" ht="16.5" customHeight="1" x14ac:dyDescent="0.2">
      <c r="B184" s="138"/>
      <c r="C184" s="139" t="s">
        <v>429</v>
      </c>
      <c r="D184" s="139" t="s">
        <v>131</v>
      </c>
      <c r="E184" s="140" t="s">
        <v>1645</v>
      </c>
      <c r="F184" s="141" t="s">
        <v>1646</v>
      </c>
      <c r="G184" s="142" t="s">
        <v>768</v>
      </c>
      <c r="H184" s="188"/>
      <c r="I184" s="144"/>
      <c r="J184" s="145">
        <f t="shared" si="20"/>
        <v>0</v>
      </c>
      <c r="K184" s="146"/>
      <c r="L184" s="31"/>
      <c r="M184" s="189" t="s">
        <v>1</v>
      </c>
      <c r="N184" s="190" t="s">
        <v>41</v>
      </c>
      <c r="O184" s="191"/>
      <c r="P184" s="192">
        <f t="shared" si="21"/>
        <v>0</v>
      </c>
      <c r="Q184" s="192">
        <v>0</v>
      </c>
      <c r="R184" s="192">
        <f t="shared" si="22"/>
        <v>0</v>
      </c>
      <c r="S184" s="192">
        <v>0</v>
      </c>
      <c r="T184" s="193">
        <f t="shared" si="23"/>
        <v>0</v>
      </c>
      <c r="AR184" s="151" t="s">
        <v>135</v>
      </c>
      <c r="AT184" s="151" t="s">
        <v>131</v>
      </c>
      <c r="AU184" s="151" t="s">
        <v>83</v>
      </c>
      <c r="AY184" s="16" t="s">
        <v>129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6" t="s">
        <v>136</v>
      </c>
      <c r="BK184" s="152">
        <f t="shared" si="29"/>
        <v>0</v>
      </c>
      <c r="BL184" s="16" t="s">
        <v>135</v>
      </c>
      <c r="BM184" s="151" t="s">
        <v>922</v>
      </c>
    </row>
    <row r="185" spans="2:65" s="1" customFormat="1" ht="6.95" customHeight="1" x14ac:dyDescent="0.2">
      <c r="B185" s="46"/>
      <c r="C185" s="47"/>
      <c r="D185" s="47"/>
      <c r="E185" s="47"/>
      <c r="F185" s="47"/>
      <c r="G185" s="47"/>
      <c r="H185" s="47"/>
      <c r="I185" s="47"/>
      <c r="J185" s="47"/>
      <c r="K185" s="47"/>
      <c r="L185" s="31"/>
    </row>
  </sheetData>
  <autoFilter ref="C118:K184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20220702_b - Časť Búracie...</vt:lpstr>
      <vt:lpstr>20220702_a - Časť Archite...</vt:lpstr>
      <vt:lpstr>20220702_z - Časť Zdravot...</vt:lpstr>
      <vt:lpstr>20220702_v - Časť Vykurov...</vt:lpstr>
      <vt:lpstr>20220702_e - Časť Elektro...</vt:lpstr>
      <vt:lpstr>'20220702_a - Časť Archite...'!Názvy_tlače</vt:lpstr>
      <vt:lpstr>'20220702_b - Časť Búracie...'!Názvy_tlače</vt:lpstr>
      <vt:lpstr>'20220702_e - Časť Elektro...'!Názvy_tlače</vt:lpstr>
      <vt:lpstr>'20220702_v - Časť Vykurov...'!Názvy_tlače</vt:lpstr>
      <vt:lpstr>'20220702_z - Časť Zdravot...'!Názvy_tlače</vt:lpstr>
      <vt:lpstr>'Rekapitulácia stavby'!Názvy_tlače</vt:lpstr>
      <vt:lpstr>'20220702_a - Časť Archite...'!Oblasť_tlače</vt:lpstr>
      <vt:lpstr>'20220702_b - Časť Búracie...'!Oblasť_tlače</vt:lpstr>
      <vt:lpstr>'20220702_e - Časť Elektro...'!Oblasť_tlače</vt:lpstr>
      <vt:lpstr>'20220702_v - Časť Vykurov...'!Oblasť_tlače</vt:lpstr>
      <vt:lpstr>'20220702_z - Časť Zdravot...'!Oblasť_tlače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LAPTOP-V5DAE5T9\Natália</dc:creator>
  <cp:lastModifiedBy>Noskovičová Zuzana, Ing.</cp:lastModifiedBy>
  <dcterms:created xsi:type="dcterms:W3CDTF">2022-07-12T06:58:57Z</dcterms:created>
  <dcterms:modified xsi:type="dcterms:W3CDTF">2022-08-02T08:58:42Z</dcterms:modified>
</cp:coreProperties>
</file>