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01 - Čistiace rohože" sheetId="2" r:id="rId2"/>
    <sheet name="02 - Celozasklené zábradl...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'01 - Čistiace rohože'!$C$119:$K$131</definedName>
    <definedName name="_xlnm.Print_Area" localSheetId="1">'01 - Čistiace rohože'!$C$4:$J$76,'01 - Čistiace rohože'!$C$82:$J$101,'01 - Čistiace rohože'!$C$107:$J$131</definedName>
    <definedName name="_xlnm.Print_Titles" localSheetId="1">'01 - Čistiace rohože'!$119:$119</definedName>
    <definedName name="_xlnm._FilterDatabase" localSheetId="2" hidden="1">'02 - Celozasklené zábradl...'!$C$121:$K$148</definedName>
    <definedName name="_xlnm.Print_Area" localSheetId="2">'02 - Celozasklené zábradl...'!$C$4:$J$76,'02 - Celozasklené zábradl...'!$C$82:$J$103,'02 - Celozasklené zábradl...'!$C$109:$J$148</definedName>
    <definedName name="_xlnm.Print_Titles" localSheetId="2">'02 - Celozasklené zábradl...'!$121:$121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8"/>
  <c r="BH148"/>
  <c r="BG148"/>
  <c r="BE148"/>
  <c r="T148"/>
  <c r="T147"/>
  <c r="T146"/>
  <c r="R148"/>
  <c r="R147"/>
  <c r="R146"/>
  <c r="P148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28"/>
  <c r="BH128"/>
  <c r="BG128"/>
  <c r="BE128"/>
  <c r="T128"/>
  <c r="R128"/>
  <c r="P128"/>
  <c r="BI125"/>
  <c r="BH125"/>
  <c r="BG125"/>
  <c r="BE125"/>
  <c r="T125"/>
  <c r="T124"/>
  <c r="T123"/>
  <c r="R125"/>
  <c r="R124"/>
  <c r="R123"/>
  <c r="P125"/>
  <c r="P124"/>
  <c r="P123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2" r="J37"/>
  <c r="J36"/>
  <c i="1" r="AY95"/>
  <c i="2" r="J35"/>
  <c i="1" r="AX95"/>
  <c i="2" r="BI131"/>
  <c r="BH131"/>
  <c r="BG131"/>
  <c r="BE131"/>
  <c r="T131"/>
  <c r="T130"/>
  <c r="T129"/>
  <c r="R131"/>
  <c r="R130"/>
  <c r="R129"/>
  <c r="P131"/>
  <c r="P130"/>
  <c r="P129"/>
  <c r="BI127"/>
  <c r="BH127"/>
  <c r="BG127"/>
  <c r="BE127"/>
  <c r="T127"/>
  <c r="R127"/>
  <c r="P127"/>
  <c r="BI125"/>
  <c r="BH125"/>
  <c r="BG125"/>
  <c r="BE125"/>
  <c r="T125"/>
  <c r="R125"/>
  <c r="P125"/>
  <c r="BI123"/>
  <c r="BH123"/>
  <c r="BG123"/>
  <c r="BE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114"/>
  <c r="E7"/>
  <c r="E110"/>
  <c i="1" r="L90"/>
  <c r="AM90"/>
  <c r="AM89"/>
  <c r="L89"/>
  <c r="AM87"/>
  <c r="L87"/>
  <c r="L85"/>
  <c r="L84"/>
  <c i="2" r="BK131"/>
  <c r="BK123"/>
  <c i="3" r="BK145"/>
  <c r="BK138"/>
  <c r="BK134"/>
  <c r="J128"/>
  <c r="J144"/>
  <c r="BK125"/>
  <c i="2" r="J127"/>
  <c i="1" r="AS94"/>
  <c i="3" r="J148"/>
  <c r="J136"/>
  <c r="BK128"/>
  <c r="J145"/>
  <c r="J142"/>
  <c r="J138"/>
  <c r="J134"/>
  <c r="J125"/>
  <c r="BK142"/>
  <c r="J132"/>
  <c i="2" r="J131"/>
  <c r="BK125"/>
  <c r="BK127"/>
  <c r="J125"/>
  <c r="J123"/>
  <c i="3" r="BK144"/>
  <c r="BK132"/>
  <c r="BK140"/>
  <c r="BK136"/>
  <c r="BK148"/>
  <c r="J140"/>
  <c i="2" l="1" r="T122"/>
  <c r="T121"/>
  <c r="T120"/>
  <c i="3" r="BK127"/>
  <c r="BK126"/>
  <c r="J126"/>
  <c r="J99"/>
  <c i="2" r="P122"/>
  <c r="P121"/>
  <c r="P120"/>
  <c i="1" r="AU95"/>
  <c i="3" r="R127"/>
  <c r="R126"/>
  <c r="R122"/>
  <c i="2" r="R122"/>
  <c r="R121"/>
  <c r="R120"/>
  <c i="3" r="T127"/>
  <c r="T126"/>
  <c r="T122"/>
  <c i="2" r="BK122"/>
  <c r="J122"/>
  <c r="J98"/>
  <c i="3" r="P127"/>
  <c r="P126"/>
  <c r="P122"/>
  <c i="1" r="AU96"/>
  <c i="2" r="BK130"/>
  <c r="J130"/>
  <c r="J100"/>
  <c i="3" r="BK124"/>
  <c r="J124"/>
  <c r="J98"/>
  <c r="BK147"/>
  <c r="BK146"/>
  <c r="J146"/>
  <c r="J101"/>
  <c r="J116"/>
  <c r="BF125"/>
  <c r="BF132"/>
  <c r="BF138"/>
  <c r="BF144"/>
  <c r="E85"/>
  <c r="F92"/>
  <c r="BF134"/>
  <c r="BF142"/>
  <c r="BF148"/>
  <c r="BF128"/>
  <c r="BF136"/>
  <c r="BF140"/>
  <c r="BF145"/>
  <c i="2" r="J89"/>
  <c r="F117"/>
  <c r="BF125"/>
  <c r="BF127"/>
  <c r="E85"/>
  <c r="BF123"/>
  <c r="BF131"/>
  <c r="J33"/>
  <c i="1" r="AV95"/>
  <c i="3" r="F37"/>
  <c i="1" r="BD96"/>
  <c i="3" r="J33"/>
  <c i="1" r="AV96"/>
  <c i="2" r="F36"/>
  <c i="1" r="BC95"/>
  <c i="2" r="F35"/>
  <c i="1" r="BB95"/>
  <c i="3" r="F33"/>
  <c i="1" r="AZ96"/>
  <c i="2" r="F33"/>
  <c i="1" r="AZ95"/>
  <c i="2" r="F37"/>
  <c i="1" r="BD95"/>
  <c i="3" r="F36"/>
  <c i="1" r="BC96"/>
  <c i="3" r="F35"/>
  <c i="1" r="BB96"/>
  <c i="3" l="1" r="BK123"/>
  <c r="J123"/>
  <c r="J97"/>
  <c r="J127"/>
  <c r="J100"/>
  <c i="2" r="BK121"/>
  <c r="J121"/>
  <c r="J97"/>
  <c i="3" r="J147"/>
  <c r="J102"/>
  <c i="2" r="BK129"/>
  <c r="J129"/>
  <c r="J99"/>
  <c r="F34"/>
  <c i="1" r="BA95"/>
  <c r="AU94"/>
  <c r="BB94"/>
  <c r="W31"/>
  <c r="AZ94"/>
  <c r="W29"/>
  <c i="3" r="J34"/>
  <c i="1" r="AW96"/>
  <c r="AT96"/>
  <c r="BD94"/>
  <c r="W33"/>
  <c r="BC94"/>
  <c r="W32"/>
  <c i="2" r="J34"/>
  <c i="1" r="AW95"/>
  <c r="AT95"/>
  <c i="3" r="F34"/>
  <c i="1" r="BA96"/>
  <c i="3" l="1" r="BK122"/>
  <c r="J122"/>
  <c r="J96"/>
  <c i="2" r="BK120"/>
  <c r="J120"/>
  <c r="J30"/>
  <c i="1" r="AG95"/>
  <c r="BA94"/>
  <c r="W30"/>
  <c r="AX94"/>
  <c r="AY94"/>
  <c r="AV94"/>
  <c r="AK29"/>
  <c i="2" l="1" r="J39"/>
  <c r="J96"/>
  <c i="1" r="AN95"/>
  <c i="3" r="J30"/>
  <c i="1" r="AG96"/>
  <c r="AG94"/>
  <c r="AK26"/>
  <c r="AW94"/>
  <c r="AK30"/>
  <c r="AK35"/>
  <c i="3" l="1" r="J39"/>
  <c i="1"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<sst xmlns="http://schemas.openxmlformats.org/spreadsheetml/2006/main">
  <si>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</si>
  <si>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</si>
  <si>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</si>
  <si>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</si>
  <si>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</si>
  <si>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{b505baed-79d3-4962-bb64-35f461fab88a}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</si>
  <si>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</si>
  <si>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</si>
  <si>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</si>
  <si>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</si>
  <si>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</si>
  <si>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</si>
  <si>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</si>
  <si>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2022/003_VO5_2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</si>
  <si>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</si>
  <si>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</si>
  <si>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modrernizácia krytej plavárne Žiar nad Hronom</t>
  </si>
  <si>
    <t>JKSO:</t>
  </si>
  <si>
    <t>KS:</t>
  </si>
  <si>
    <t>Miesto:</t>
  </si>
  <si>
    <t>Žiar nad Hronom</t>
  </si>
  <si>
    <t>Dátum:</t>
  </si>
  <si>
    <t>27. 5. 2022</t>
  </si>
  <si>
    <t>Objednávateľ:</t>
  </si>
  <si>
    <t>IČO:</t>
  </si>
  <si>
    <t>31609651</t>
  </si>
  <si>
    <t>Technické služby Žiar nad Hronom s.r.o.</t>
  </si>
  <si>
    <t>IČ DPH:</t>
  </si>
  <si>
    <t xml:space="preserve">SK2020479714 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</si>
  <si>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</si>
  <si>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</si>
  <si>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</si>
  <si>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</si>
  <si>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</si>
  <si>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</si>
  <si>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</si>
  <si>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</si>
  <si>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</si>
  <si>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</si>
  <si>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</si>
  <si>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</si>
  <si>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</si>
  <si>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</si>
  <si>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</si>
  <si>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</si>
  <si>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</si>
  <si>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</si>
  <si>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</si>
  <si>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</si>
  <si>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</si>
  <si>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</si>
  <si>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</si>
  <si>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</si>
  <si>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</si>
  <si>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</si>
  <si>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</si>
  <si>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</si>
  <si>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</si>
  <si>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</si>
  <si>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</si>
  <si>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</si>
  <si>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</si>
  <si>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</si>
  <si>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</si>
  <si>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</si>
  <si>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</si>
  <si>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</si>
  <si>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</si>
  <si>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</si>
  <si>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</si>
  <si>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</si>
  <si>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</si>
  <si>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</si>
  <si>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</si>
  <si>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</si>
  <si>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</si>
  <si>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</si>
  <si>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</si>
  <si>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</si>
  <si>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</si>
  <si>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</si>
  <si>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</si>
  <si>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</si>
  <si>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Čistiace rohože</t>
  </si>
  <si>
    <t>STA</t>
  </si>
  <si>
    <t>1</t>
  </si>
  <si>
    <t>{5112a4db-00ad-46b8-bc97-47c1793db374}</t>
  </si>
  <si>
    <t>02</t>
  </si>
  <si>
    <t>Celozasklené zábradlie pre hľadisko 25m plaveckého bazéna m.č.2.26 a iné nerezové zábradlia</t>
  </si>
  <si>
    <t>{ab46be4a-f09e-4d1a-a2d2-ef74cf1e85b1}</t>
  </si>
  <si>
    <t>KRYCÍ LIST ROZPOČTU</t>
  </si>
  <si>
    <t>Objekt:</t>
  </si>
  <si>
    <t>01 - Čistiace rohože</t>
  </si>
  <si>
    <t>REKAPITULÁCIA ROZPOČTU</t>
  </si>
  <si>
    <t>Kód dielu - Popis</t>
  </si>
  <si>
    <t>Cena celkom [EUR]</t>
  </si>
  <si>
    <t>Náklady z rozpočtu</t>
  </si>
  <si>
    <t>-1</t>
  </si>
  <si>
    <t>HSV - Práce a dodávky PSV, HSV</t>
  </si>
  <si>
    <t xml:space="preserve">    D2 - Konštrukcie doplnkové kovové</t>
  </si>
  <si>
    <t>VRN - Vedľajšie rozpočtové náklady</t>
  </si>
  <si>
    <t xml:space="preserve">    VRN03 - Mimostavenisková doprava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</si>
  <si>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</si>
  <si>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</si>
  <si>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</si>
  <si>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</si>
  <si>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</si>
  <si>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</si>
  <si>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</si>
  <si>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</si>
  <si>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</si>
  <si>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</si>
  <si>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</si>
  <si>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</si>
  <si>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</si>
  <si>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PSV, HSV</t>
  </si>
  <si>
    <t>ROZPOCET</t>
  </si>
  <si>
    <t>D2</t>
  </si>
  <si>
    <t>Konštrukcie doplnkové kovové</t>
  </si>
  <si>
    <t>K</t>
  </si>
  <si>
    <t>Pol111</t>
  </si>
  <si>
    <t>Dodávka a montáž čistiacej rohože v projekte položka ČR1, m.č. 1.01</t>
  </si>
  <si>
    <t>ks</t>
  </si>
  <si>
    <t>4</t>
  </si>
  <si>
    <t>2</t>
  </si>
  <si>
    <t>P</t>
  </si>
  <si>
    <t>Poznámka k položke:_x000d_
exteriérová rohož na obuv Consul 522 E/GCB, D27 vložka guma a kefa, výška 22mm, vysoká záťaž (vozíky, kočiare),farba -guma čierna, kefa sivá, tvar rohože-atyp (lichobežník), rozmer 3170-5750 x 1425mm, AL rám 500/25 elox, výška 25 mm, rohož zapustená do pripraveného otvoru v podlahe, odvodniť 3x rúrou priemer 50 do podložia, C28firma TOMMAR Slovakia s.r.o., montáž rohože zosúladiť s prahom automaitických dverí na fotobunku označ. v PD - H4., Presný farebný odtieň je nutné odsúhlasiť s investorom a projektantom, plocha 6m2</t>
  </si>
  <si>
    <t>Pol112</t>
  </si>
  <si>
    <t>Dodávka a montáž čistiacej rohože v projekte položka ČR2, m.č.1.02</t>
  </si>
  <si>
    <t>Poznámka k položke:_x000d_
rohož na obuv Marshall 517 S/R vložka vlákno,výška rohože 17 mm, vysoká záťaž (vozíky, kočiare), vlákno - farba sivá, tvar rohože -2390x1680 mm, Al rám typ 500/20 elox, výška rámu 20 mm, rohož zapustená do pripravovaného otvoru v podlahe,fierma TOMMAR Slovakia s.r.o., montáž rohože zosúladiť s prahom automaitických dverí na fotobunku označ. v PD - H4 a H5, Presný farebný odtieň je nutné odsúhlasiť s investorom a projektantom, plocha 4,015m2</t>
  </si>
  <si>
    <t>3</t>
  </si>
  <si>
    <t>Pol113</t>
  </si>
  <si>
    <t xml:space="preserve">Dodávka a montáž čistiacej - kobercovej rohože v projekte položka ČR3,  m.č.1.03</t>
  </si>
  <si>
    <t>6</t>
  </si>
  <si>
    <t>Poznámka k položke:_x000d_
kobercová rohož na obuv Maximus - atyp, výška rohože 10 mm, tvar rohože atyp -1680x1810mm, Al rám typ 500/13 elox, výška rámu 15,5mm, vysoká záťaž (vozíky, kočiare), gramáž 1000g/m2, 100% polyamid, rezaný vlas, farba sivá, rohož zapustená do pripravovaného otvoru v podlahe, firma TOMMAR Slovakia s.r.o., montáž rohože zosúladiť s prahom automaitických dverí na fotobunku označ. v PD - H5, Presný farebný odtieň je nutné odsúhlasiť s investorom a projektantom, plocha 2,36m2</t>
  </si>
  <si>
    <t>VRN</t>
  </si>
  <si>
    <t>Vedľajšie rozpočtové náklady</t>
  </si>
  <si>
    <t>5</t>
  </si>
  <si>
    <t>VRN03</t>
  </si>
  <si>
    <t>Mimostavenisková doprava</t>
  </si>
  <si>
    <t>000300021.R</t>
  </si>
  <si>
    <t>kpl</t>
  </si>
  <si>
    <t>1024</t>
  </si>
  <si>
    <t>8</t>
  </si>
  <si>
    <t>02 - Celozasklené zábradlie pre hľadisko 25m plaveckého bazéna m.č.2.26 a iné nerezové zábradlia</t>
  </si>
  <si>
    <t>HSV - Práce a dodávky HSV</t>
  </si>
  <si>
    <t xml:space="preserve">    9 - Ostatné konštrukcie a práce-búranie</t>
  </si>
  <si>
    <t>PSV - Práce a dodávky PSV</t>
  </si>
  <si>
    <t xml:space="preserve">    787 - Dokončovacie práce - zasklievanie</t>
  </si>
  <si>
    <t>Práce a dodávky HSV</t>
  </si>
  <si>
    <t>9</t>
  </si>
  <si>
    <t>Ostatné konštrukcie a práce-búranie</t>
  </si>
  <si>
    <t>941955004.S</t>
  </si>
  <si>
    <t>Lešenie ľahké pracovné pomocné s výškou lešeňovej podlahy nad 2,50 do 3,5 m</t>
  </si>
  <si>
    <t>m2</t>
  </si>
  <si>
    <t>-1283444387</t>
  </si>
  <si>
    <t>PSV</t>
  </si>
  <si>
    <t>Práce a dodávky PSV</t>
  </si>
  <si>
    <t>787</t>
  </si>
  <si>
    <t>Dokončovacie práce - zasklievanie</t>
  </si>
  <si>
    <t>787292312.R</t>
  </si>
  <si>
    <t>Dodávka a montáž podľa popisu - interiérové celozasklené ochranné zábradlie - ozn. v projekte OKZ+KCZ + NP - m.č.2.26 - Hľadisko</t>
  </si>
  <si>
    <t>16</t>
  </si>
  <si>
    <t xml:space="preserve">Poznámka k položke:_x000d_
"označenie v projekte - položka OKZ+KCZ + NP" *zameranie existujúceho stavu nosnej konštrukcie pre osadenie zábradlia *existujúca nosná oceľová konštrukcia hľadiska do ktorej sa kotví  a osádza celozasklené samonosné ochranné zábradlie * prebrúsiť po celej dĺžke zvary a výstupky oceľ. konštr. U a L profil +odstrániť popraskanú farbu plocha 14,30 m2 *Dodávka a montáž - nosný profil SPZ 0500 s bočnou montážou pomocou montážnej konzoly-2x kotvený do nosného profilu pomocou M14x50mm s podložkou každých 500 mm, kde sa vysekajú v betónovej podlahe kapsy veľkosti 150x150x100 mm a pred montážou zábradlia sa vystuží čelná oceľová pásovina prídavnou pásovinou hr. 80x80x8 mm, ktorá sa navarí na oceľové U-čko a čelnú pásovinu *Dodávka a montáž - interiérové celozasklené ochranné zábradlie celkové rozmery: výška 1100+200 mm dl. 28 160 mm vyhotoviť podľa normy STN 743305 a STN EN 1991 typ SPZ 0500X*SET,dimenzované na max. zaťaženie na hornej hrane2,0 kN/m /verejný priestor-plaváreň s vysokým pohybom osôb s príslušenstvom *Dodávka a montáž - KCZ - krycí profil na prekrytie skrutiek SPZ 1500 montáž pomocou montážneho profilu montážna sada vnútorný a vonkajší vymedzovací gumenný profil - SPZ8730 2100 * Dodávka a montáž - polokalené lepené bezpečnostné sklo TVG/VSG rozmer 1100+107x3000 hr. 21,56 mm/celková rozvinutá dĺžka zasklievania 28 160 mm *Dodávka a montáž - vrchné madlo na bezpečnostnom skle -Cortizo typ COR 8562, dodávateľ je povinný previesť skúšky rázom, ktorá slúži na preukázanie bezpečnosti a odolnosti zábradlia - jeho výplne a jej pripevnenia pri náraze osoby - nutné vyhotoviť zápis * Dodávka a montáž - NP - matného nerezového plechu 28160x450x1,00 mm nalepený chemoprénom typ /nesavý/ na čelo oceľovej konštrukcie, plocha 14,30 m2 - odsúhlasiť s investorom a projektantom</t>
  </si>
  <si>
    <t>VV</t>
  </si>
  <si>
    <t xml:space="preserve">"počet  komplet"   1,00</t>
  </si>
  <si>
    <t>Súčet</t>
  </si>
  <si>
    <t>787292312.R.1</t>
  </si>
  <si>
    <t xml:space="preserve">Dodávka a montáž podľa popisu - interiérové  zábradlie - madlo na schodoch na hľadisku - m.č.2.26 Hľadisko</t>
  </si>
  <si>
    <t>Poznámka k položke:_x000d_
Zábradlie vo forme madla bez výplne - TRKR 40x2mm, leštená antikora, zábradlie je kotvené do betónového schodiskového stupňa na chemickú maltu + antikorová krycia rozetka, zábradlie pozostáva z 2 stojok, stojky zábradlia osovo 285mm, stojka zábradlia prechádza plynulo oblúkom do madla, výška madla 1100mm</t>
  </si>
  <si>
    <t>787292312.R.2</t>
  </si>
  <si>
    <t xml:space="preserve">Dodávka a montáž podľa popisu - interiérové  zábradlie  na hľadisku - m.č.2.26 Hľadisko</t>
  </si>
  <si>
    <t>Poznámka k položke:_x000d_
Zábradlie vo forme madla - TRKR 40x2mm, leštená antikora, zábradlie je kotvené do betónovej podlahy hladiska na chemickú maltu + antikorová krycia rozetka, stojka zábradlia prechádza plynulo oblúkom (os R=70mm), do madla, výška madla 1100mm_x000d_
zábradlie Zh1 - pozostáva z 5ks stojok, krajné polia osovo 1390mm, 2 stredové polia osovo 1200mm, dl.zábradlia 5180mm od osi krajných stojok_x000d_
zábradlie Zh2 - pozostáva z 4ks stojok, krajné pole z ľava osovo 570mm, krajné pole z prava osovo 1390mm, 1 stredové pole osovo 1200mm, dl.zábradlia 3160mm od osi krajných stojok_x000d_
zábradlie Zh3 - pozostáva z 4ks stojok, krajné polia osovo 1390mm, 1 stredové pole osovo 1200mm, dl.zábradlia 3980mm od osi krajných stojok</t>
  </si>
  <si>
    <t>787292312.R.3</t>
  </si>
  <si>
    <t>Dodávka a montáž podľa popisu - interiérové madlo na chodbe umyváriek - m.č.1.30, 1.31, 1.37, 1.38, 1.44</t>
  </si>
  <si>
    <t xml:space="preserve">Poznámka k položke:_x000d_
Zu1 - madlo - TRKR 40x2mm, leštená antikora, kotvené do murovanej steny na hmoždinky á1m,  pomocou ohnutej TRKR 20x2mm leštená antikora, kotvená do madla zo spodu + na stene krycia rozetka z leštenej antikory,dl.9800mm - 1ks_x000d_
Zu2 - madlo - TRKR 40x2mm, leštená antikora, kotvené do murovanej steny na hmoždinky á1m,  pomocou ohnutej TRKR 20x2mm leštená antikora, kotvená do madla zo spodu + na stene krycia rozetka z leštenej antikory,dl.2600mm - 2ks</t>
  </si>
  <si>
    <t>787292312.R.4</t>
  </si>
  <si>
    <t>Dodávka a montáž podľa popisu - interiérové madlo na chodbe masážneho salóna - m.č.M.01</t>
  </si>
  <si>
    <t>10</t>
  </si>
  <si>
    <t xml:space="preserve">Poznámka k položke:_x000d_
Zm1 - madlo - TRKR 40x2mm, leštená antikora, kotvené do murovanej steny na hmoždinky á1m,  pomocou ohnutej TRKR 20x2mm leštená antikora, kotvená do madla zo spodu + na stene krycia rozetka z leštenej antikory,dl.8200mm - 1ks</t>
  </si>
  <si>
    <t>7</t>
  </si>
  <si>
    <t>787292312.R.5</t>
  </si>
  <si>
    <t>Dodávka a montáž sprchového skleneného paravanu</t>
  </si>
  <si>
    <t>398605562</t>
  </si>
  <si>
    <t>Poznámka k položke:_x000d_
Poznámka k položke:_x000d_
Dodávka a montáž nosných nerezových profilov - zvislé stĺpiky 80/80/3mm, výška 1700mm, 7ks vrátane kotvenia do ž.b. múrika na závitovú tyč a chemickú maltu a úchytov skla_x000d_
Dodávka a montáž nosných nerezových profilov - vodorovné priečniky 80/80/3mm, dl. 1370mm - 1ks, dl.490mm - 1ks, dl.450mm - 1ks, dl.930mm - 1ks_x000d_
Dodávka a montáž kaleného lepené bezpečnostného skla TVG/VSG hr.14mm - číre, rozmer: 1210mmx1700mm - 1ks, 330x1700mm - 2ks, 810x1700mm - 1ks_x000d_
súčasťou je aj fyzické zameranie presných rozmerov ž.b.múrikov</t>
  </si>
  <si>
    <t>787292312.R1</t>
  </si>
  <si>
    <t>Statické posúdenie celozaskleného zábradlia - kotvenia nosných profilov, typ kotiev a hustoty kotvenia, typu skla a jeho hrúbky</t>
  </si>
  <si>
    <t>12</t>
  </si>
  <si>
    <t>Poznámka k položke:_x000d_
Poznámka k položke:_x000d_
Neoddeliteľnou súčasťou je aj preukázanie odolnosti zábradlia rázovou skúškou so záverečným protokolom</t>
  </si>
  <si>
    <t>998787201.S</t>
  </si>
  <si>
    <t>Presun hmôt pre zasklievanie v objektoch výšky do 6 m</t>
  </si>
  <si>
    <t>%</t>
  </si>
  <si>
    <t>-1262419720</t>
  </si>
  <si>
    <t>998787292.S</t>
  </si>
  <si>
    <t>Zasklievanie, príplatok za presun nad vymedzenú najväčšiu dopravnú vzdialenosť do 100 m</t>
  </si>
  <si>
    <t>-381156955</t>
  </si>
  <si>
    <t>11</t>
  </si>
  <si>
    <t>14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</si>
</sst>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6" t="s">
        <v>13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14</v>
      </c>
      <c r="BS5" s="16" t="s">
        <v>6</v>
      </c>
    </row>
    <row r="6" s="1" customFormat="1" ht="36.96" customHeight="1">
      <c r="B6" s="20"/>
      <c r="C6" s="21"/>
      <c r="D6" s="28" t="s">
        <v>15</v>
      </c>
      <c r="E6" s="21"/>
      <c r="F6" s="21"/>
      <c r="G6" s="21"/>
      <c r="H6" s="21"/>
      <c r="I6" s="21"/>
      <c r="J6" s="21"/>
      <c r="K6" s="29" t="s">
        <v>16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18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21</v>
      </c>
      <c r="AL8" s="21"/>
      <c r="AM8" s="21"/>
      <c r="AN8" s="32" t="s">
        <v>22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24</v>
      </c>
      <c r="AL10" s="21"/>
      <c r="AM10" s="21"/>
      <c r="AN10" s="26" t="s">
        <v>25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28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24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33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38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39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40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41</v>
      </c>
      <c r="E29" s="46"/>
      <c r="F29" s="47" t="s">
        <v>42</v>
      </c>
      <c r="G29" s="46"/>
      <c r="H29" s="46"/>
      <c r="I29" s="46"/>
      <c r="J29" s="46"/>
      <c r="K29" s="46"/>
      <c r="L29" s="48">
        <v>0.20000000000000001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>
        <f>ROUND(AZ94,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0">
        <f>ROUND(AV94, 2)</f>
        <v>0</v>
      </c>
      <c r="AL29" s="49"/>
      <c r="AM29" s="49"/>
      <c r="AN29" s="49"/>
      <c r="AO29" s="49"/>
      <c r="AP29" s="49"/>
      <c r="AQ29" s="49"/>
      <c r="AR29" s="51"/>
      <c r="AS29" s="52"/>
      <c r="AT29" s="52"/>
      <c r="AU29" s="52"/>
      <c r="AV29" s="52"/>
      <c r="AW29" s="52"/>
      <c r="AX29" s="52"/>
      <c r="AY29" s="52"/>
      <c r="AZ29" s="52"/>
      <c r="BE29" s="53"/>
    </row>
    <row r="30" s="3" customFormat="1" ht="14.4" customHeight="1">
      <c r="A30" s="3"/>
      <c r="B30" s="45"/>
      <c r="C30" s="46"/>
      <c r="D30" s="46"/>
      <c r="E30" s="46"/>
      <c r="F30" s="47" t="s">
        <v>43</v>
      </c>
      <c r="G30" s="46"/>
      <c r="H30" s="46"/>
      <c r="I30" s="46"/>
      <c r="J30" s="46"/>
      <c r="K30" s="46"/>
      <c r="L30" s="48">
        <v>0.20000000000000001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>
        <f>ROUND(BA94,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0">
        <f>ROUND(AW94, 2)</f>
        <v>0</v>
      </c>
      <c r="AL30" s="49"/>
      <c r="AM30" s="49"/>
      <c r="AN30" s="49"/>
      <c r="AO30" s="49"/>
      <c r="AP30" s="49"/>
      <c r="AQ30" s="49"/>
      <c r="AR30" s="51"/>
      <c r="AS30" s="52"/>
      <c r="AT30" s="52"/>
      <c r="AU30" s="52"/>
      <c r="AV30" s="52"/>
      <c r="AW30" s="52"/>
      <c r="AX30" s="52"/>
      <c r="AY30" s="52"/>
      <c r="AZ30" s="52"/>
      <c r="BE30" s="53"/>
    </row>
    <row r="31" hidden="1" s="3" customFormat="1" ht="14.4" customHeight="1">
      <c r="A31" s="3"/>
      <c r="B31" s="45"/>
      <c r="C31" s="46"/>
      <c r="D31" s="46"/>
      <c r="E31" s="46"/>
      <c r="F31" s="31" t="s">
        <v>44</v>
      </c>
      <c r="G31" s="46"/>
      <c r="H31" s="46"/>
      <c r="I31" s="46"/>
      <c r="J31" s="46"/>
      <c r="K31" s="46"/>
      <c r="L31" s="54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55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55">
        <v>0</v>
      </c>
      <c r="AL31" s="46"/>
      <c r="AM31" s="46"/>
      <c r="AN31" s="46"/>
      <c r="AO31" s="46"/>
      <c r="AP31" s="46"/>
      <c r="AQ31" s="46"/>
      <c r="AR31" s="56"/>
      <c r="BE31" s="53"/>
    </row>
    <row r="32" hidden="1" s="3" customFormat="1" ht="14.4" customHeight="1">
      <c r="A32" s="3"/>
      <c r="B32" s="45"/>
      <c r="C32" s="46"/>
      <c r="D32" s="46"/>
      <c r="E32" s="46"/>
      <c r="F32" s="31" t="s">
        <v>45</v>
      </c>
      <c r="G32" s="46"/>
      <c r="H32" s="46"/>
      <c r="I32" s="46"/>
      <c r="J32" s="46"/>
      <c r="K32" s="46"/>
      <c r="L32" s="54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55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55">
        <v>0</v>
      </c>
      <c r="AL32" s="46"/>
      <c r="AM32" s="46"/>
      <c r="AN32" s="46"/>
      <c r="AO32" s="46"/>
      <c r="AP32" s="46"/>
      <c r="AQ32" s="46"/>
      <c r="AR32" s="56"/>
      <c r="BE32" s="53"/>
    </row>
    <row r="33" hidden="1" s="3" customFormat="1" ht="14.4" customHeight="1">
      <c r="A33" s="3"/>
      <c r="B33" s="45"/>
      <c r="C33" s="46"/>
      <c r="D33" s="46"/>
      <c r="E33" s="46"/>
      <c r="F33" s="47" t="s">
        <v>46</v>
      </c>
      <c r="G33" s="46"/>
      <c r="H33" s="46"/>
      <c r="I33" s="46"/>
      <c r="J33" s="46"/>
      <c r="K33" s="46"/>
      <c r="L33" s="48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ROUND(BD94,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E33" s="5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7"/>
      <c r="D35" s="58" t="s">
        <v>47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 t="s">
        <v>48</v>
      </c>
      <c r="U35" s="59"/>
      <c r="V35" s="59"/>
      <c r="W35" s="59"/>
      <c r="X35" s="61" t="s">
        <v>49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62">
        <f>SUM(AK26:AK33)</f>
        <v>0</v>
      </c>
      <c r="AL35" s="59"/>
      <c r="AM35" s="59"/>
      <c r="AN35" s="59"/>
      <c r="AO35" s="63"/>
      <c r="AP35" s="57"/>
      <c r="AQ35" s="57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64"/>
      <c r="C49" s="65"/>
      <c r="D49" s="66" t="s">
        <v>50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51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9" t="s">
        <v>52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9" t="s">
        <v>53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9" t="s">
        <v>52</v>
      </c>
      <c r="AI60" s="41"/>
      <c r="AJ60" s="41"/>
      <c r="AK60" s="41"/>
      <c r="AL60" s="41"/>
      <c r="AM60" s="69" t="s">
        <v>53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6" t="s">
        <v>54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55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9" t="s">
        <v>52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9" t="s">
        <v>53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9" t="s">
        <v>52</v>
      </c>
      <c r="AI75" s="41"/>
      <c r="AJ75" s="41"/>
      <c r="AK75" s="41"/>
      <c r="AL75" s="41"/>
      <c r="AM75" s="69" t="s">
        <v>53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3"/>
      <c r="BE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3"/>
      <c r="BE81" s="37"/>
    </row>
    <row r="82" s="2" customFormat="1" ht="24.96" customHeight="1">
      <c r="A82" s="37"/>
      <c r="B82" s="38"/>
      <c r="C82" s="22" t="s">
        <v>56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75"/>
      <c r="C84" s="31" t="s">
        <v>12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2022/003_VO5_2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E84" s="4"/>
    </row>
    <row r="85" s="5" customFormat="1" ht="36.96" customHeight="1">
      <c r="A85" s="5"/>
      <c r="B85" s="78"/>
      <c r="C85" s="79" t="s">
        <v>15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Rekonštrukcia a modrernizácia krytej plavárne Žiar nad Hronom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19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>Žiar nad Hronom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21</v>
      </c>
      <c r="AJ87" s="39"/>
      <c r="AK87" s="39"/>
      <c r="AL87" s="39"/>
      <c r="AM87" s="84" t="str">
        <f>IF(AN8= "","",AN8)</f>
        <v>27. 5. 2022</v>
      </c>
      <c r="AN87" s="84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23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>Technické služby Žiar nad Hronom s.r.o.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85" t="str">
        <f>IF(E17="","",E17)</f>
        <v>Magic Design Henč s.r.o.</v>
      </c>
      <c r="AN89" s="76"/>
      <c r="AO89" s="76"/>
      <c r="AP89" s="76"/>
      <c r="AQ89" s="39"/>
      <c r="AR89" s="43"/>
      <c r="AS89" s="86" t="s">
        <v>57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9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34</v>
      </c>
      <c r="AJ90" s="39"/>
      <c r="AK90" s="39"/>
      <c r="AL90" s="39"/>
      <c r="AM90" s="85" t="str">
        <f>IF(E20="","",E20)</f>
        <v>Pilnik Vladimír</v>
      </c>
      <c r="AN90" s="76"/>
      <c r="AO90" s="76"/>
      <c r="AP90" s="76"/>
      <c r="AQ90" s="39"/>
      <c r="AR90" s="43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3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7"/>
      <c r="BE91" s="37"/>
    </row>
    <row r="92" s="2" customFormat="1" ht="29.28" customHeight="1">
      <c r="A92" s="37"/>
      <c r="B92" s="38"/>
      <c r="C92" s="98" t="s">
        <v>58</v>
      </c>
      <c r="D92" s="99"/>
      <c r="E92" s="99"/>
      <c r="F92" s="99"/>
      <c r="G92" s="99"/>
      <c r="H92" s="100"/>
      <c r="I92" s="101" t="s">
        <v>59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60</v>
      </c>
      <c r="AH92" s="99"/>
      <c r="AI92" s="99"/>
      <c r="AJ92" s="99"/>
      <c r="AK92" s="99"/>
      <c r="AL92" s="99"/>
      <c r="AM92" s="99"/>
      <c r="AN92" s="101" t="s">
        <v>61</v>
      </c>
      <c r="AO92" s="99"/>
      <c r="AP92" s="103"/>
      <c r="AQ92" s="104" t="s">
        <v>62</v>
      </c>
      <c r="AR92" s="43"/>
      <c r="AS92" s="105" t="s">
        <v>63</v>
      </c>
      <c r="AT92" s="106" t="s">
        <v>64</v>
      </c>
      <c r="AU92" s="106" t="s">
        <v>65</v>
      </c>
      <c r="AV92" s="106" t="s">
        <v>66</v>
      </c>
      <c r="AW92" s="106" t="s">
        <v>67</v>
      </c>
      <c r="AX92" s="106" t="s">
        <v>68</v>
      </c>
      <c r="AY92" s="106" t="s">
        <v>69</v>
      </c>
      <c r="AZ92" s="106" t="s">
        <v>70</v>
      </c>
      <c r="BA92" s="106" t="s">
        <v>71</v>
      </c>
      <c r="BB92" s="106" t="s">
        <v>72</v>
      </c>
      <c r="BC92" s="106" t="s">
        <v>73</v>
      </c>
      <c r="BD92" s="107" t="s">
        <v>74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10"/>
      <c r="BE93" s="37"/>
    </row>
    <row r="94" s="6" customFormat="1" ht="32.4" customHeight="1">
      <c r="A94" s="6"/>
      <c r="B94" s="111"/>
      <c r="C94" s="112" t="s">
        <v>75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ROUND(SUM(AG95:AG96),2)</f>
        <v>0</v>
      </c>
      <c r="AH94" s="114"/>
      <c r="AI94" s="114"/>
      <c r="AJ94" s="114"/>
      <c r="AK94" s="114"/>
      <c r="AL94" s="114"/>
      <c r="AM94" s="114"/>
      <c r="AN94" s="115">
        <f>SUM(AG94,AT94)</f>
        <v>0</v>
      </c>
      <c r="AO94" s="115"/>
      <c r="AP94" s="115"/>
      <c r="AQ94" s="116" t="s">
        <v>1</v>
      </c>
      <c r="AR94" s="117"/>
      <c r="AS94" s="118">
        <f>ROUND(SUM(AS95:AS96),2)</f>
        <v>0</v>
      </c>
      <c r="AT94" s="119">
        <f>ROUND(SUM(AV94:AW94),2)</f>
        <v>0</v>
      </c>
      <c r="AU94" s="120">
        <f>ROUND(SUM(AU95:AU96),5)</f>
        <v>0</v>
      </c>
      <c r="AV94" s="119">
        <f>ROUND(AZ94*L29,2)</f>
        <v>0</v>
      </c>
      <c r="AW94" s="119">
        <f>ROUND(BA94*L30,2)</f>
        <v>0</v>
      </c>
      <c r="AX94" s="119">
        <f>ROUND(BB94*L29,2)</f>
        <v>0</v>
      </c>
      <c r="AY94" s="119">
        <f>ROUND(BC94*L30,2)</f>
        <v>0</v>
      </c>
      <c r="AZ94" s="119">
        <f>ROUND(SUM(AZ95:AZ96),2)</f>
        <v>0</v>
      </c>
      <c r="BA94" s="119">
        <f>ROUND(SUM(BA95:BA96),2)</f>
        <v>0</v>
      </c>
      <c r="BB94" s="119">
        <f>ROUND(SUM(BB95:BB96),2)</f>
        <v>0</v>
      </c>
      <c r="BC94" s="119">
        <f>ROUND(SUM(BC95:BC96),2)</f>
        <v>0</v>
      </c>
      <c r="BD94" s="121">
        <f>ROUND(SUM(BD95:BD96),2)</f>
        <v>0</v>
      </c>
      <c r="BE94" s="6"/>
      <c r="BS94" s="122" t="s">
        <v>76</v>
      </c>
      <c r="BT94" s="122" t="s">
        <v>77</v>
      </c>
      <c r="BU94" s="123" t="s">
        <v>78</v>
      </c>
      <c r="BV94" s="122" t="s">
        <v>79</v>
      </c>
      <c r="BW94" s="122" t="s">
        <v>5</v>
      </c>
      <c r="BX94" s="122" t="s">
        <v>80</v>
      </c>
      <c r="CL94" s="122" t="s">
        <v>1</v>
      </c>
    </row>
    <row r="95" s="7" customFormat="1" ht="16.5" customHeight="1">
      <c r="A95" s="124" t="s">
        <v>81</v>
      </c>
      <c r="B95" s="125"/>
      <c r="C95" s="126"/>
      <c r="D95" s="127" t="s">
        <v>82</v>
      </c>
      <c r="E95" s="127"/>
      <c r="F95" s="127"/>
      <c r="G95" s="127"/>
      <c r="H95" s="127"/>
      <c r="I95" s="128"/>
      <c r="J95" s="127" t="s">
        <v>83</v>
      </c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9">
        <f>'01 - Čistiace rohože'!J30</f>
        <v>0</v>
      </c>
      <c r="AH95" s="128"/>
      <c r="AI95" s="128"/>
      <c r="AJ95" s="128"/>
      <c r="AK95" s="128"/>
      <c r="AL95" s="128"/>
      <c r="AM95" s="128"/>
      <c r="AN95" s="129">
        <f>SUM(AG95,AT95)</f>
        <v>0</v>
      </c>
      <c r="AO95" s="128"/>
      <c r="AP95" s="128"/>
      <c r="AQ95" s="130" t="s">
        <v>84</v>
      </c>
      <c r="AR95" s="131"/>
      <c r="AS95" s="132">
        <v>0</v>
      </c>
      <c r="AT95" s="133">
        <f>ROUND(SUM(AV95:AW95),2)</f>
        <v>0</v>
      </c>
      <c r="AU95" s="134">
        <f>'01 - Čistiace rohože'!P120</f>
        <v>0</v>
      </c>
      <c r="AV95" s="133">
        <f>'01 - Čistiace rohože'!J33</f>
        <v>0</v>
      </c>
      <c r="AW95" s="133">
        <f>'01 - Čistiace rohože'!J34</f>
        <v>0</v>
      </c>
      <c r="AX95" s="133">
        <f>'01 - Čistiace rohože'!J35</f>
        <v>0</v>
      </c>
      <c r="AY95" s="133">
        <f>'01 - Čistiace rohože'!J36</f>
        <v>0</v>
      </c>
      <c r="AZ95" s="133">
        <f>'01 - Čistiace rohože'!F33</f>
        <v>0</v>
      </c>
      <c r="BA95" s="133">
        <f>'01 - Čistiace rohože'!F34</f>
        <v>0</v>
      </c>
      <c r="BB95" s="133">
        <f>'01 - Čistiace rohože'!F35</f>
        <v>0</v>
      </c>
      <c r="BC95" s="133">
        <f>'01 - Čistiace rohože'!F36</f>
        <v>0</v>
      </c>
      <c r="BD95" s="135">
        <f>'01 - Čistiace rohože'!F37</f>
        <v>0</v>
      </c>
      <c r="BE95" s="7"/>
      <c r="BT95" s="136" t="s">
        <v>85</v>
      </c>
      <c r="BV95" s="136" t="s">
        <v>79</v>
      </c>
      <c r="BW95" s="136" t="s">
        <v>86</v>
      </c>
      <c r="BX95" s="136" t="s">
        <v>5</v>
      </c>
      <c r="CL95" s="136" t="s">
        <v>1</v>
      </c>
      <c r="CM95" s="136" t="s">
        <v>77</v>
      </c>
    </row>
    <row r="96" s="7" customFormat="1" ht="37.5" customHeight="1">
      <c r="A96" s="124" t="s">
        <v>81</v>
      </c>
      <c r="B96" s="125"/>
      <c r="C96" s="126"/>
      <c r="D96" s="127" t="s">
        <v>87</v>
      </c>
      <c r="E96" s="127"/>
      <c r="F96" s="127"/>
      <c r="G96" s="127"/>
      <c r="H96" s="127"/>
      <c r="I96" s="128"/>
      <c r="J96" s="127" t="s">
        <v>88</v>
      </c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9">
        <f>'02 - Celozasklené zábradl...'!J30</f>
        <v>0</v>
      </c>
      <c r="AH96" s="128"/>
      <c r="AI96" s="128"/>
      <c r="AJ96" s="128"/>
      <c r="AK96" s="128"/>
      <c r="AL96" s="128"/>
      <c r="AM96" s="128"/>
      <c r="AN96" s="129">
        <f>SUM(AG96,AT96)</f>
        <v>0</v>
      </c>
      <c r="AO96" s="128"/>
      <c r="AP96" s="128"/>
      <c r="AQ96" s="130" t="s">
        <v>84</v>
      </c>
      <c r="AR96" s="131"/>
      <c r="AS96" s="137">
        <v>0</v>
      </c>
      <c r="AT96" s="138">
        <f>ROUND(SUM(AV96:AW96),2)</f>
        <v>0</v>
      </c>
      <c r="AU96" s="139">
        <f>'02 - Celozasklené zábradl...'!P122</f>
        <v>0</v>
      </c>
      <c r="AV96" s="138">
        <f>'02 - Celozasklené zábradl...'!J33</f>
        <v>0</v>
      </c>
      <c r="AW96" s="138">
        <f>'02 - Celozasklené zábradl...'!J34</f>
        <v>0</v>
      </c>
      <c r="AX96" s="138">
        <f>'02 - Celozasklené zábradl...'!J35</f>
        <v>0</v>
      </c>
      <c r="AY96" s="138">
        <f>'02 - Celozasklené zábradl...'!J36</f>
        <v>0</v>
      </c>
      <c r="AZ96" s="138">
        <f>'02 - Celozasklené zábradl...'!F33</f>
        <v>0</v>
      </c>
      <c r="BA96" s="138">
        <f>'02 - Celozasklené zábradl...'!F34</f>
        <v>0</v>
      </c>
      <c r="BB96" s="138">
        <f>'02 - Celozasklené zábradl...'!F35</f>
        <v>0</v>
      </c>
      <c r="BC96" s="138">
        <f>'02 - Celozasklené zábradl...'!F36</f>
        <v>0</v>
      </c>
      <c r="BD96" s="140">
        <f>'02 - Celozasklené zábradl...'!F37</f>
        <v>0</v>
      </c>
      <c r="BE96" s="7"/>
      <c r="BT96" s="136" t="s">
        <v>85</v>
      </c>
      <c r="BV96" s="136" t="s">
        <v>79</v>
      </c>
      <c r="BW96" s="136" t="s">
        <v>89</v>
      </c>
      <c r="BX96" s="136" t="s">
        <v>5</v>
      </c>
      <c r="CL96" s="136" t="s">
        <v>1</v>
      </c>
      <c r="CM96" s="136" t="s">
        <v>77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71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rX5RKZlV6i/NnilzDCrlIGBTevQH0n1oyuTAAQSqr1RKx7tACZ6OpDNZdD295FOFkTnLcnpEkFSooGIqwmHwYQ==" hashValue="FAsSanU246UuPtXpc/+k3l/KdIqqag9fazTXqRKXc0AmA4G/TH+eyMkjZY9mBxnuoLTnX36a3hcoTtOsE1kcsA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Čistiace rohože'!C2" display="/"/>
    <hyperlink ref="A96" location="'02 - Celozasklené zábradl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9"/>
      <c r="AT3" s="16" t="s">
        <v>77</v>
      </c>
    </row>
    <row r="4" s="1" customFormat="1" ht="24.96" customHeight="1">
      <c r="B4" s="19"/>
      <c r="D4" s="143" t="s">
        <v>90</v>
      </c>
      <c r="L4" s="19"/>
      <c r="M4" s="144" t="s">
        <v>9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5" t="s">
        <v>15</v>
      </c>
      <c r="L6" s="19"/>
    </row>
    <row r="7" s="1" customFormat="1" ht="16.5" customHeight="1">
      <c r="B7" s="19"/>
      <c r="E7" s="146" t="str">
        <f>'Rekapitulácia stavby'!K6</f>
        <v>Rekonštrukcia a modrernizácia krytej plavárne Žiar nad Hronom</v>
      </c>
      <c r="F7" s="145"/>
      <c r="G7" s="145"/>
      <c r="H7" s="145"/>
      <c r="L7" s="19"/>
    </row>
    <row r="8" s="2" customFormat="1" ht="12" customHeight="1">
      <c r="A8" s="37"/>
      <c r="B8" s="43"/>
      <c r="C8" s="37"/>
      <c r="D8" s="145" t="s">
        <v>91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7" t="s">
        <v>92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5" t="s">
        <v>17</v>
      </c>
      <c r="E11" s="37"/>
      <c r="F11" s="148" t="s">
        <v>1</v>
      </c>
      <c r="G11" s="37"/>
      <c r="H11" s="37"/>
      <c r="I11" s="145" t="s">
        <v>18</v>
      </c>
      <c r="J11" s="148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5" t="s">
        <v>19</v>
      </c>
      <c r="E12" s="37"/>
      <c r="F12" s="148" t="s">
        <v>20</v>
      </c>
      <c r="G12" s="37"/>
      <c r="H12" s="37"/>
      <c r="I12" s="145" t="s">
        <v>21</v>
      </c>
      <c r="J12" s="149" t="str">
        <f>'Rekapitulácia stavby'!AN8</f>
        <v>27. 5. 2022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5" t="s">
        <v>23</v>
      </c>
      <c r="E14" s="37"/>
      <c r="F14" s="37"/>
      <c r="G14" s="37"/>
      <c r="H14" s="37"/>
      <c r="I14" s="145" t="s">
        <v>24</v>
      </c>
      <c r="J14" s="148" t="s">
        <v>25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8" t="s">
        <v>26</v>
      </c>
      <c r="F15" s="37"/>
      <c r="G15" s="37"/>
      <c r="H15" s="37"/>
      <c r="I15" s="145" t="s">
        <v>27</v>
      </c>
      <c r="J15" s="148" t="s">
        <v>28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5" t="s">
        <v>29</v>
      </c>
      <c r="E17" s="37"/>
      <c r="F17" s="37"/>
      <c r="G17" s="37"/>
      <c r="H17" s="37"/>
      <c r="I17" s="145" t="s">
        <v>24</v>
      </c>
      <c r="J17" s="32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8"/>
      <c r="G18" s="148"/>
      <c r="H18" s="148"/>
      <c r="I18" s="145" t="s">
        <v>27</v>
      </c>
      <c r="J18" s="32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5" t="s">
        <v>31</v>
      </c>
      <c r="E20" s="37"/>
      <c r="F20" s="37"/>
      <c r="G20" s="37"/>
      <c r="H20" s="37"/>
      <c r="I20" s="145" t="s">
        <v>24</v>
      </c>
      <c r="J20" s="148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8" t="s">
        <v>32</v>
      </c>
      <c r="F21" s="37"/>
      <c r="G21" s="37"/>
      <c r="H21" s="37"/>
      <c r="I21" s="145" t="s">
        <v>27</v>
      </c>
      <c r="J21" s="148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5" t="s">
        <v>34</v>
      </c>
      <c r="E23" s="37"/>
      <c r="F23" s="37"/>
      <c r="G23" s="37"/>
      <c r="H23" s="37"/>
      <c r="I23" s="145" t="s">
        <v>24</v>
      </c>
      <c r="J23" s="148" t="s">
        <v>1</v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8" t="s">
        <v>35</v>
      </c>
      <c r="F24" s="37"/>
      <c r="G24" s="37"/>
      <c r="H24" s="37"/>
      <c r="I24" s="145" t="s">
        <v>27</v>
      </c>
      <c r="J24" s="148" t="s">
        <v>1</v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5" t="s">
        <v>36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0"/>
      <c r="B27" s="151"/>
      <c r="C27" s="150"/>
      <c r="D27" s="150"/>
      <c r="E27" s="152" t="s">
        <v>1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4"/>
      <c r="E29" s="154"/>
      <c r="F29" s="154"/>
      <c r="G29" s="154"/>
      <c r="H29" s="154"/>
      <c r="I29" s="154"/>
      <c r="J29" s="154"/>
      <c r="K29" s="154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37</v>
      </c>
      <c r="E30" s="37"/>
      <c r="F30" s="37"/>
      <c r="G30" s="37"/>
      <c r="H30" s="37"/>
      <c r="I30" s="37"/>
      <c r="J30" s="156">
        <f>ROUND(J120,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4"/>
      <c r="E31" s="154"/>
      <c r="F31" s="154"/>
      <c r="G31" s="154"/>
      <c r="H31" s="154"/>
      <c r="I31" s="154"/>
      <c r="J31" s="154"/>
      <c r="K31" s="154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39</v>
      </c>
      <c r="G32" s="37"/>
      <c r="H32" s="37"/>
      <c r="I32" s="157" t="s">
        <v>38</v>
      </c>
      <c r="J32" s="157" t="s">
        <v>40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8" t="s">
        <v>41</v>
      </c>
      <c r="E33" s="159" t="s">
        <v>42</v>
      </c>
      <c r="F33" s="160">
        <f>ROUND((SUM(BE120:BE131)),  2)</f>
        <v>0</v>
      </c>
      <c r="G33" s="161"/>
      <c r="H33" s="161"/>
      <c r="I33" s="162">
        <v>0.20000000000000001</v>
      </c>
      <c r="J33" s="160">
        <f>ROUND(((SUM(BE120:BE131))*I33), 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59" t="s">
        <v>43</v>
      </c>
      <c r="F34" s="160">
        <f>ROUND((SUM(BF120:BF131)),  2)</f>
        <v>0</v>
      </c>
      <c r="G34" s="161"/>
      <c r="H34" s="161"/>
      <c r="I34" s="162">
        <v>0.20000000000000001</v>
      </c>
      <c r="J34" s="160">
        <f>ROUND(((SUM(BF120:BF131))*I34), 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5" t="s">
        <v>44</v>
      </c>
      <c r="F35" s="163">
        <f>ROUND((SUM(BG120:BG131)),  2)</f>
        <v>0</v>
      </c>
      <c r="G35" s="37"/>
      <c r="H35" s="37"/>
      <c r="I35" s="164">
        <v>0.20000000000000001</v>
      </c>
      <c r="J35" s="163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5" t="s">
        <v>45</v>
      </c>
      <c r="F36" s="163">
        <f>ROUND((SUM(BH120:BH131)),  2)</f>
        <v>0</v>
      </c>
      <c r="G36" s="37"/>
      <c r="H36" s="37"/>
      <c r="I36" s="164">
        <v>0.20000000000000001</v>
      </c>
      <c r="J36" s="163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9" t="s">
        <v>46</v>
      </c>
      <c r="F37" s="160">
        <f>ROUND((SUM(BI120:BI131)),  2)</f>
        <v>0</v>
      </c>
      <c r="G37" s="161"/>
      <c r="H37" s="161"/>
      <c r="I37" s="162">
        <v>0</v>
      </c>
      <c r="J37" s="160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5"/>
      <c r="D39" s="166" t="s">
        <v>47</v>
      </c>
      <c r="E39" s="167"/>
      <c r="F39" s="167"/>
      <c r="G39" s="168" t="s">
        <v>48</v>
      </c>
      <c r="H39" s="169" t="s">
        <v>49</v>
      </c>
      <c r="I39" s="167"/>
      <c r="J39" s="170">
        <f>SUM(J30:J37)</f>
        <v>0</v>
      </c>
      <c r="K39" s="171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8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8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Rekonštrukcia a modrernizácia krytej plavárne Žiar nad Hronom</v>
      </c>
      <c r="F85" s="31"/>
      <c r="G85" s="31"/>
      <c r="H85" s="31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81" t="str">
        <f>E9</f>
        <v>01 - Čistiace rohože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9"/>
      <c r="E89" s="39"/>
      <c r="F89" s="26" t="str">
        <f>F12</f>
        <v>Žiar nad Hronom</v>
      </c>
      <c r="G89" s="39"/>
      <c r="H89" s="39"/>
      <c r="I89" s="31" t="s">
        <v>21</v>
      </c>
      <c r="J89" s="84" t="str">
        <f>IF(J12="","",J12)</f>
        <v>27. 5. 2022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9"/>
      <c r="E91" s="39"/>
      <c r="F91" s="26" t="str">
        <f>E15</f>
        <v>Technické služby Žiar nad Hronom s.r.o.</v>
      </c>
      <c r="G91" s="39"/>
      <c r="H91" s="39"/>
      <c r="I91" s="31" t="s">
        <v>31</v>
      </c>
      <c r="J91" s="35" t="str">
        <f>E21</f>
        <v>Magic Design Henč s.r.o.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34</v>
      </c>
      <c r="J92" s="35" t="str">
        <f>E24</f>
        <v>Pilnik Vladimír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4" t="s">
        <v>94</v>
      </c>
      <c r="D94" s="185"/>
      <c r="E94" s="185"/>
      <c r="F94" s="185"/>
      <c r="G94" s="185"/>
      <c r="H94" s="185"/>
      <c r="I94" s="185"/>
      <c r="J94" s="186" t="s">
        <v>95</v>
      </c>
      <c r="K94" s="185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7" t="s">
        <v>96</v>
      </c>
      <c r="D96" s="39"/>
      <c r="E96" s="39"/>
      <c r="F96" s="39"/>
      <c r="G96" s="39"/>
      <c r="H96" s="39"/>
      <c r="I96" s="39"/>
      <c r="J96" s="115">
        <f>J120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88"/>
      <c r="C97" s="189"/>
      <c r="D97" s="190" t="s">
        <v>98</v>
      </c>
      <c r="E97" s="191"/>
      <c r="F97" s="191"/>
      <c r="G97" s="191"/>
      <c r="H97" s="191"/>
      <c r="I97" s="191"/>
      <c r="J97" s="192">
        <f>J121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95"/>
      <c r="D98" s="196" t="s">
        <v>99</v>
      </c>
      <c r="E98" s="197"/>
      <c r="F98" s="197"/>
      <c r="G98" s="197"/>
      <c r="H98" s="197"/>
      <c r="I98" s="197"/>
      <c r="J98" s="198">
        <f>J122</f>
        <v>0</v>
      </c>
      <c r="K98" s="195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8"/>
      <c r="C99" s="189"/>
      <c r="D99" s="190" t="s">
        <v>100</v>
      </c>
      <c r="E99" s="191"/>
      <c r="F99" s="191"/>
      <c r="G99" s="191"/>
      <c r="H99" s="191"/>
      <c r="I99" s="191"/>
      <c r="J99" s="192">
        <f>J129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95"/>
      <c r="D100" s="196" t="s">
        <v>101</v>
      </c>
      <c r="E100" s="197"/>
      <c r="F100" s="197"/>
      <c r="G100" s="197"/>
      <c r="H100" s="197"/>
      <c r="I100" s="197"/>
      <c r="J100" s="198">
        <f>J130</f>
        <v>0</v>
      </c>
      <c r="K100" s="195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71"/>
      <c r="C102" s="72"/>
      <c r="D102" s="72"/>
      <c r="E102" s="72"/>
      <c r="F102" s="72"/>
      <c r="G102" s="72"/>
      <c r="H102" s="72"/>
      <c r="I102" s="72"/>
      <c r="J102" s="72"/>
      <c r="K102" s="72"/>
      <c r="L102" s="68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102</v>
      </c>
      <c r="D107" s="39"/>
      <c r="E107" s="39"/>
      <c r="F107" s="39"/>
      <c r="G107" s="39"/>
      <c r="H107" s="39"/>
      <c r="I107" s="39"/>
      <c r="J107" s="39"/>
      <c r="K107" s="39"/>
      <c r="L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15</v>
      </c>
      <c r="D109" s="39"/>
      <c r="E109" s="39"/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83" t="str">
        <f>E7</f>
        <v>Rekonštrukcia a modrernizácia krytej plavárne Žiar nad Hronom</v>
      </c>
      <c r="F110" s="31"/>
      <c r="G110" s="31"/>
      <c r="H110" s="31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91</v>
      </c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81" t="str">
        <f>E9</f>
        <v>01 - Čistiace rohože</v>
      </c>
      <c r="F112" s="39"/>
      <c r="G112" s="39"/>
      <c r="H112" s="39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19</v>
      </c>
      <c r="D114" s="39"/>
      <c r="E114" s="39"/>
      <c r="F114" s="26" t="str">
        <f>F12</f>
        <v>Žiar nad Hronom</v>
      </c>
      <c r="G114" s="39"/>
      <c r="H114" s="39"/>
      <c r="I114" s="31" t="s">
        <v>21</v>
      </c>
      <c r="J114" s="84" t="str">
        <f>IF(J12="","",J12)</f>
        <v>27. 5. 2022</v>
      </c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5.65" customHeight="1">
      <c r="A116" s="37"/>
      <c r="B116" s="38"/>
      <c r="C116" s="31" t="s">
        <v>23</v>
      </c>
      <c r="D116" s="39"/>
      <c r="E116" s="39"/>
      <c r="F116" s="26" t="str">
        <f>E15</f>
        <v>Technické služby Žiar nad Hronom s.r.o.</v>
      </c>
      <c r="G116" s="39"/>
      <c r="H116" s="39"/>
      <c r="I116" s="31" t="s">
        <v>31</v>
      </c>
      <c r="J116" s="35" t="str">
        <f>E21</f>
        <v>Magic Design Henč s.r.o.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29</v>
      </c>
      <c r="D117" s="39"/>
      <c r="E117" s="39"/>
      <c r="F117" s="26" t="str">
        <f>IF(E18="","",E18)</f>
        <v>Vyplň údaj</v>
      </c>
      <c r="G117" s="39"/>
      <c r="H117" s="39"/>
      <c r="I117" s="31" t="s">
        <v>34</v>
      </c>
      <c r="J117" s="35" t="str">
        <f>E24</f>
        <v>Pilnik Vladimír</v>
      </c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200"/>
      <c r="B119" s="201"/>
      <c r="C119" s="202" t="s">
        <v>103</v>
      </c>
      <c r="D119" s="203" t="s">
        <v>62</v>
      </c>
      <c r="E119" s="203" t="s">
        <v>58</v>
      </c>
      <c r="F119" s="203" t="s">
        <v>59</v>
      </c>
      <c r="G119" s="203" t="s">
        <v>104</v>
      </c>
      <c r="H119" s="203" t="s">
        <v>105</v>
      </c>
      <c r="I119" s="203" t="s">
        <v>106</v>
      </c>
      <c r="J119" s="204" t="s">
        <v>95</v>
      </c>
      <c r="K119" s="205" t="s">
        <v>107</v>
      </c>
      <c r="L119" s="206"/>
      <c r="M119" s="105" t="s">
        <v>1</v>
      </c>
      <c r="N119" s="106" t="s">
        <v>41</v>
      </c>
      <c r="O119" s="106" t="s">
        <v>108</v>
      </c>
      <c r="P119" s="106" t="s">
        <v>109</v>
      </c>
      <c r="Q119" s="106" t="s">
        <v>110</v>
      </c>
      <c r="R119" s="106" t="s">
        <v>111</v>
      </c>
      <c r="S119" s="106" t="s">
        <v>112</v>
      </c>
      <c r="T119" s="107" t="s">
        <v>113</v>
      </c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</row>
    <row r="120" s="2" customFormat="1" ht="22.8" customHeight="1">
      <c r="A120" s="37"/>
      <c r="B120" s="38"/>
      <c r="C120" s="112" t="s">
        <v>96</v>
      </c>
      <c r="D120" s="39"/>
      <c r="E120" s="39"/>
      <c r="F120" s="39"/>
      <c r="G120" s="39"/>
      <c r="H120" s="39"/>
      <c r="I120" s="39"/>
      <c r="J120" s="207">
        <f>BK120</f>
        <v>0</v>
      </c>
      <c r="K120" s="39"/>
      <c r="L120" s="43"/>
      <c r="M120" s="108"/>
      <c r="N120" s="208"/>
      <c r="O120" s="109"/>
      <c r="P120" s="209">
        <f>P121+P129</f>
        <v>0</v>
      </c>
      <c r="Q120" s="109"/>
      <c r="R120" s="209">
        <f>R121+R129</f>
        <v>0</v>
      </c>
      <c r="S120" s="109"/>
      <c r="T120" s="210">
        <f>T121+T129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76</v>
      </c>
      <c r="AU120" s="16" t="s">
        <v>97</v>
      </c>
      <c r="BK120" s="211">
        <f>BK121+BK129</f>
        <v>0</v>
      </c>
    </row>
    <row r="121" s="12" customFormat="1" ht="25.92" customHeight="1">
      <c r="A121" s="12"/>
      <c r="B121" s="212"/>
      <c r="C121" s="213"/>
      <c r="D121" s="214" t="s">
        <v>76</v>
      </c>
      <c r="E121" s="215" t="s">
        <v>114</v>
      </c>
      <c r="F121" s="215" t="s">
        <v>115</v>
      </c>
      <c r="G121" s="213"/>
      <c r="H121" s="213"/>
      <c r="I121" s="216"/>
      <c r="J121" s="217">
        <f>BK121</f>
        <v>0</v>
      </c>
      <c r="K121" s="213"/>
      <c r="L121" s="218"/>
      <c r="M121" s="219"/>
      <c r="N121" s="220"/>
      <c r="O121" s="220"/>
      <c r="P121" s="221">
        <f>P122</f>
        <v>0</v>
      </c>
      <c r="Q121" s="220"/>
      <c r="R121" s="221">
        <f>R122</f>
        <v>0</v>
      </c>
      <c r="S121" s="220"/>
      <c r="T121" s="222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3" t="s">
        <v>85</v>
      </c>
      <c r="AT121" s="224" t="s">
        <v>76</v>
      </c>
      <c r="AU121" s="224" t="s">
        <v>77</v>
      </c>
      <c r="AY121" s="223" t="s">
        <v>116</v>
      </c>
      <c r="BK121" s="225">
        <f>BK122</f>
        <v>0</v>
      </c>
    </row>
    <row r="122" s="12" customFormat="1" ht="22.8" customHeight="1">
      <c r="A122" s="12"/>
      <c r="B122" s="212"/>
      <c r="C122" s="213"/>
      <c r="D122" s="214" t="s">
        <v>76</v>
      </c>
      <c r="E122" s="226" t="s">
        <v>117</v>
      </c>
      <c r="F122" s="226" t="s">
        <v>118</v>
      </c>
      <c r="G122" s="213"/>
      <c r="H122" s="213"/>
      <c r="I122" s="216"/>
      <c r="J122" s="227">
        <f>BK122</f>
        <v>0</v>
      </c>
      <c r="K122" s="213"/>
      <c r="L122" s="218"/>
      <c r="M122" s="219"/>
      <c r="N122" s="220"/>
      <c r="O122" s="220"/>
      <c r="P122" s="221">
        <f>SUM(P123:P128)</f>
        <v>0</v>
      </c>
      <c r="Q122" s="220"/>
      <c r="R122" s="221">
        <f>SUM(R123:R128)</f>
        <v>0</v>
      </c>
      <c r="S122" s="220"/>
      <c r="T122" s="222">
        <f>SUM(T123:T128)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3" t="s">
        <v>85</v>
      </c>
      <c r="AT122" s="224" t="s">
        <v>76</v>
      </c>
      <c r="AU122" s="224" t="s">
        <v>85</v>
      </c>
      <c r="AY122" s="223" t="s">
        <v>116</v>
      </c>
      <c r="BK122" s="225">
        <f>SUM(BK123:BK128)</f>
        <v>0</v>
      </c>
    </row>
    <row r="123" s="2" customFormat="1" ht="24.15" customHeight="1">
      <c r="A123" s="37"/>
      <c r="B123" s="38"/>
      <c r="C123" s="228" t="s">
        <v>85</v>
      </c>
      <c r="D123" s="228" t="s">
        <v>119</v>
      </c>
      <c r="E123" s="229" t="s">
        <v>120</v>
      </c>
      <c r="F123" s="230" t="s">
        <v>121</v>
      </c>
      <c r="G123" s="231" t="s">
        <v>122</v>
      </c>
      <c r="H123" s="232">
        <v>1</v>
      </c>
      <c r="I123" s="233"/>
      <c r="J123" s="234">
        <f>ROUND(I123*H123,2)</f>
        <v>0</v>
      </c>
      <c r="K123" s="235"/>
      <c r="L123" s="43"/>
      <c r="M123" s="236" t="s">
        <v>1</v>
      </c>
      <c r="N123" s="237" t="s">
        <v>43</v>
      </c>
      <c r="O123" s="96"/>
      <c r="P123" s="238">
        <f>O123*H123</f>
        <v>0</v>
      </c>
      <c r="Q123" s="238">
        <v>0</v>
      </c>
      <c r="R123" s="238">
        <f>Q123*H123</f>
        <v>0</v>
      </c>
      <c r="S123" s="238">
        <v>0</v>
      </c>
      <c r="T123" s="23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40" t="s">
        <v>123</v>
      </c>
      <c r="AT123" s="240" t="s">
        <v>119</v>
      </c>
      <c r="AU123" s="240" t="s">
        <v>124</v>
      </c>
      <c r="AY123" s="16" t="s">
        <v>116</v>
      </c>
      <c r="BE123" s="241">
        <f>IF(N123="základná",J123,0)</f>
        <v>0</v>
      </c>
      <c r="BF123" s="241">
        <f>IF(N123="znížená",J123,0)</f>
        <v>0</v>
      </c>
      <c r="BG123" s="241">
        <f>IF(N123="zákl. prenesená",J123,0)</f>
        <v>0</v>
      </c>
      <c r="BH123" s="241">
        <f>IF(N123="zníž. prenesená",J123,0)</f>
        <v>0</v>
      </c>
      <c r="BI123" s="241">
        <f>IF(N123="nulová",J123,0)</f>
        <v>0</v>
      </c>
      <c r="BJ123" s="16" t="s">
        <v>124</v>
      </c>
      <c r="BK123" s="241">
        <f>ROUND(I123*H123,2)</f>
        <v>0</v>
      </c>
      <c r="BL123" s="16" t="s">
        <v>123</v>
      </c>
      <c r="BM123" s="240" t="s">
        <v>124</v>
      </c>
    </row>
    <row r="124" s="2" customFormat="1">
      <c r="A124" s="37"/>
      <c r="B124" s="38"/>
      <c r="C124" s="39"/>
      <c r="D124" s="242" t="s">
        <v>125</v>
      </c>
      <c r="E124" s="39"/>
      <c r="F124" s="243" t="s">
        <v>126</v>
      </c>
      <c r="G124" s="39"/>
      <c r="H124" s="39"/>
      <c r="I124" s="244"/>
      <c r="J124" s="39"/>
      <c r="K124" s="39"/>
      <c r="L124" s="43"/>
      <c r="M124" s="245"/>
      <c r="N124" s="246"/>
      <c r="O124" s="96"/>
      <c r="P124" s="96"/>
      <c r="Q124" s="96"/>
      <c r="R124" s="96"/>
      <c r="S124" s="96"/>
      <c r="T124" s="9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125</v>
      </c>
      <c r="AU124" s="16" t="s">
        <v>124</v>
      </c>
    </row>
    <row r="125" s="2" customFormat="1" ht="24.15" customHeight="1">
      <c r="A125" s="37"/>
      <c r="B125" s="38"/>
      <c r="C125" s="228" t="s">
        <v>124</v>
      </c>
      <c r="D125" s="228" t="s">
        <v>119</v>
      </c>
      <c r="E125" s="229" t="s">
        <v>127</v>
      </c>
      <c r="F125" s="230" t="s">
        <v>128</v>
      </c>
      <c r="G125" s="231" t="s">
        <v>122</v>
      </c>
      <c r="H125" s="232">
        <v>1</v>
      </c>
      <c r="I125" s="233"/>
      <c r="J125" s="234">
        <f>ROUND(I125*H125,2)</f>
        <v>0</v>
      </c>
      <c r="K125" s="235"/>
      <c r="L125" s="43"/>
      <c r="M125" s="236" t="s">
        <v>1</v>
      </c>
      <c r="N125" s="237" t="s">
        <v>43</v>
      </c>
      <c r="O125" s="96"/>
      <c r="P125" s="238">
        <f>O125*H125</f>
        <v>0</v>
      </c>
      <c r="Q125" s="238">
        <v>0</v>
      </c>
      <c r="R125" s="238">
        <f>Q125*H125</f>
        <v>0</v>
      </c>
      <c r="S125" s="238">
        <v>0</v>
      </c>
      <c r="T125" s="23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0" t="s">
        <v>123</v>
      </c>
      <c r="AT125" s="240" t="s">
        <v>119</v>
      </c>
      <c r="AU125" s="240" t="s">
        <v>124</v>
      </c>
      <c r="AY125" s="16" t="s">
        <v>116</v>
      </c>
      <c r="BE125" s="241">
        <f>IF(N125="základná",J125,0)</f>
        <v>0</v>
      </c>
      <c r="BF125" s="241">
        <f>IF(N125="znížená",J125,0)</f>
        <v>0</v>
      </c>
      <c r="BG125" s="241">
        <f>IF(N125="zákl. prenesená",J125,0)</f>
        <v>0</v>
      </c>
      <c r="BH125" s="241">
        <f>IF(N125="zníž. prenesená",J125,0)</f>
        <v>0</v>
      </c>
      <c r="BI125" s="241">
        <f>IF(N125="nulová",J125,0)</f>
        <v>0</v>
      </c>
      <c r="BJ125" s="16" t="s">
        <v>124</v>
      </c>
      <c r="BK125" s="241">
        <f>ROUND(I125*H125,2)</f>
        <v>0</v>
      </c>
      <c r="BL125" s="16" t="s">
        <v>123</v>
      </c>
      <c r="BM125" s="240" t="s">
        <v>123</v>
      </c>
    </row>
    <row r="126" s="2" customFormat="1">
      <c r="A126" s="37"/>
      <c r="B126" s="38"/>
      <c r="C126" s="39"/>
      <c r="D126" s="242" t="s">
        <v>125</v>
      </c>
      <c r="E126" s="39"/>
      <c r="F126" s="243" t="s">
        <v>129</v>
      </c>
      <c r="G126" s="39"/>
      <c r="H126" s="39"/>
      <c r="I126" s="244"/>
      <c r="J126" s="39"/>
      <c r="K126" s="39"/>
      <c r="L126" s="43"/>
      <c r="M126" s="245"/>
      <c r="N126" s="246"/>
      <c r="O126" s="96"/>
      <c r="P126" s="96"/>
      <c r="Q126" s="96"/>
      <c r="R126" s="96"/>
      <c r="S126" s="96"/>
      <c r="T126" s="9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125</v>
      </c>
      <c r="AU126" s="16" t="s">
        <v>124</v>
      </c>
    </row>
    <row r="127" s="2" customFormat="1" ht="24.15" customHeight="1">
      <c r="A127" s="37"/>
      <c r="B127" s="38"/>
      <c r="C127" s="228" t="s">
        <v>130</v>
      </c>
      <c r="D127" s="228" t="s">
        <v>119</v>
      </c>
      <c r="E127" s="229" t="s">
        <v>131</v>
      </c>
      <c r="F127" s="230" t="s">
        <v>132</v>
      </c>
      <c r="G127" s="231" t="s">
        <v>122</v>
      </c>
      <c r="H127" s="232">
        <v>1</v>
      </c>
      <c r="I127" s="233"/>
      <c r="J127" s="234">
        <f>ROUND(I127*H127,2)</f>
        <v>0</v>
      </c>
      <c r="K127" s="235"/>
      <c r="L127" s="43"/>
      <c r="M127" s="236" t="s">
        <v>1</v>
      </c>
      <c r="N127" s="237" t="s">
        <v>43</v>
      </c>
      <c r="O127" s="96"/>
      <c r="P127" s="238">
        <f>O127*H127</f>
        <v>0</v>
      </c>
      <c r="Q127" s="238">
        <v>0</v>
      </c>
      <c r="R127" s="238">
        <f>Q127*H127</f>
        <v>0</v>
      </c>
      <c r="S127" s="238">
        <v>0</v>
      </c>
      <c r="T127" s="23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0" t="s">
        <v>123</v>
      </c>
      <c r="AT127" s="240" t="s">
        <v>119</v>
      </c>
      <c r="AU127" s="240" t="s">
        <v>124</v>
      </c>
      <c r="AY127" s="16" t="s">
        <v>116</v>
      </c>
      <c r="BE127" s="241">
        <f>IF(N127="základná",J127,0)</f>
        <v>0</v>
      </c>
      <c r="BF127" s="241">
        <f>IF(N127="znížená",J127,0)</f>
        <v>0</v>
      </c>
      <c r="BG127" s="241">
        <f>IF(N127="zákl. prenesená",J127,0)</f>
        <v>0</v>
      </c>
      <c r="BH127" s="241">
        <f>IF(N127="zníž. prenesená",J127,0)</f>
        <v>0</v>
      </c>
      <c r="BI127" s="241">
        <f>IF(N127="nulová",J127,0)</f>
        <v>0</v>
      </c>
      <c r="BJ127" s="16" t="s">
        <v>124</v>
      </c>
      <c r="BK127" s="241">
        <f>ROUND(I127*H127,2)</f>
        <v>0</v>
      </c>
      <c r="BL127" s="16" t="s">
        <v>123</v>
      </c>
      <c r="BM127" s="240" t="s">
        <v>133</v>
      </c>
    </row>
    <row r="128" s="2" customFormat="1">
      <c r="A128" s="37"/>
      <c r="B128" s="38"/>
      <c r="C128" s="39"/>
      <c r="D128" s="242" t="s">
        <v>125</v>
      </c>
      <c r="E128" s="39"/>
      <c r="F128" s="243" t="s">
        <v>134</v>
      </c>
      <c r="G128" s="39"/>
      <c r="H128" s="39"/>
      <c r="I128" s="244"/>
      <c r="J128" s="39"/>
      <c r="K128" s="39"/>
      <c r="L128" s="43"/>
      <c r="M128" s="245"/>
      <c r="N128" s="246"/>
      <c r="O128" s="96"/>
      <c r="P128" s="96"/>
      <c r="Q128" s="96"/>
      <c r="R128" s="96"/>
      <c r="S128" s="96"/>
      <c r="T128" s="9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125</v>
      </c>
      <c r="AU128" s="16" t="s">
        <v>124</v>
      </c>
    </row>
    <row r="129" s="12" customFormat="1" ht="25.92" customHeight="1">
      <c r="A129" s="12"/>
      <c r="B129" s="212"/>
      <c r="C129" s="213"/>
      <c r="D129" s="214" t="s">
        <v>76</v>
      </c>
      <c r="E129" s="215" t="s">
        <v>135</v>
      </c>
      <c r="F129" s="215" t="s">
        <v>136</v>
      </c>
      <c r="G129" s="213"/>
      <c r="H129" s="213"/>
      <c r="I129" s="216"/>
      <c r="J129" s="217">
        <f>BK129</f>
        <v>0</v>
      </c>
      <c r="K129" s="213"/>
      <c r="L129" s="218"/>
      <c r="M129" s="219"/>
      <c r="N129" s="220"/>
      <c r="O129" s="220"/>
      <c r="P129" s="221">
        <f>P130</f>
        <v>0</v>
      </c>
      <c r="Q129" s="220"/>
      <c r="R129" s="221">
        <f>R130</f>
        <v>0</v>
      </c>
      <c r="S129" s="220"/>
      <c r="T129" s="222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3" t="s">
        <v>137</v>
      </c>
      <c r="AT129" s="224" t="s">
        <v>76</v>
      </c>
      <c r="AU129" s="224" t="s">
        <v>77</v>
      </c>
      <c r="AY129" s="223" t="s">
        <v>116</v>
      </c>
      <c r="BK129" s="225">
        <f>BK130</f>
        <v>0</v>
      </c>
    </row>
    <row r="130" s="12" customFormat="1" ht="22.8" customHeight="1">
      <c r="A130" s="12"/>
      <c r="B130" s="212"/>
      <c r="C130" s="213"/>
      <c r="D130" s="214" t="s">
        <v>76</v>
      </c>
      <c r="E130" s="226" t="s">
        <v>138</v>
      </c>
      <c r="F130" s="226" t="s">
        <v>139</v>
      </c>
      <c r="G130" s="213"/>
      <c r="H130" s="213"/>
      <c r="I130" s="216"/>
      <c r="J130" s="227">
        <f>BK130</f>
        <v>0</v>
      </c>
      <c r="K130" s="213"/>
      <c r="L130" s="218"/>
      <c r="M130" s="219"/>
      <c r="N130" s="220"/>
      <c r="O130" s="220"/>
      <c r="P130" s="221">
        <f>P131</f>
        <v>0</v>
      </c>
      <c r="Q130" s="220"/>
      <c r="R130" s="221">
        <f>R131</f>
        <v>0</v>
      </c>
      <c r="S130" s="220"/>
      <c r="T130" s="222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3" t="s">
        <v>137</v>
      </c>
      <c r="AT130" s="224" t="s">
        <v>76</v>
      </c>
      <c r="AU130" s="224" t="s">
        <v>85</v>
      </c>
      <c r="AY130" s="223" t="s">
        <v>116</v>
      </c>
      <c r="BK130" s="225">
        <f>BK131</f>
        <v>0</v>
      </c>
    </row>
    <row r="131" s="2" customFormat="1" ht="16.5" customHeight="1">
      <c r="A131" s="37"/>
      <c r="B131" s="38"/>
      <c r="C131" s="228" t="s">
        <v>123</v>
      </c>
      <c r="D131" s="228" t="s">
        <v>119</v>
      </c>
      <c r="E131" s="229" t="s">
        <v>140</v>
      </c>
      <c r="F131" s="230" t="s">
        <v>139</v>
      </c>
      <c r="G131" s="231" t="s">
        <v>141</v>
      </c>
      <c r="H131" s="232">
        <v>1</v>
      </c>
      <c r="I131" s="233"/>
      <c r="J131" s="234">
        <f>ROUND(I131*H131,2)</f>
        <v>0</v>
      </c>
      <c r="K131" s="235"/>
      <c r="L131" s="43"/>
      <c r="M131" s="247" t="s">
        <v>1</v>
      </c>
      <c r="N131" s="248" t="s">
        <v>43</v>
      </c>
      <c r="O131" s="249"/>
      <c r="P131" s="250">
        <f>O131*H131</f>
        <v>0</v>
      </c>
      <c r="Q131" s="250">
        <v>0</v>
      </c>
      <c r="R131" s="250">
        <f>Q131*H131</f>
        <v>0</v>
      </c>
      <c r="S131" s="250">
        <v>0</v>
      </c>
      <c r="T131" s="25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0" t="s">
        <v>142</v>
      </c>
      <c r="AT131" s="240" t="s">
        <v>119</v>
      </c>
      <c r="AU131" s="240" t="s">
        <v>124</v>
      </c>
      <c r="AY131" s="16" t="s">
        <v>116</v>
      </c>
      <c r="BE131" s="241">
        <f>IF(N131="základná",J131,0)</f>
        <v>0</v>
      </c>
      <c r="BF131" s="241">
        <f>IF(N131="znížená",J131,0)</f>
        <v>0</v>
      </c>
      <c r="BG131" s="241">
        <f>IF(N131="zákl. prenesená",J131,0)</f>
        <v>0</v>
      </c>
      <c r="BH131" s="241">
        <f>IF(N131="zníž. prenesená",J131,0)</f>
        <v>0</v>
      </c>
      <c r="BI131" s="241">
        <f>IF(N131="nulová",J131,0)</f>
        <v>0</v>
      </c>
      <c r="BJ131" s="16" t="s">
        <v>124</v>
      </c>
      <c r="BK131" s="241">
        <f>ROUND(I131*H131,2)</f>
        <v>0</v>
      </c>
      <c r="BL131" s="16" t="s">
        <v>142</v>
      </c>
      <c r="BM131" s="240" t="s">
        <v>143</v>
      </c>
    </row>
    <row r="132" s="2" customFormat="1" ht="6.96" customHeight="1">
      <c r="A132" s="37"/>
      <c r="B132" s="71"/>
      <c r="C132" s="72"/>
      <c r="D132" s="72"/>
      <c r="E132" s="72"/>
      <c r="F132" s="72"/>
      <c r="G132" s="72"/>
      <c r="H132" s="72"/>
      <c r="I132" s="72"/>
      <c r="J132" s="72"/>
      <c r="K132" s="72"/>
      <c r="L132" s="43"/>
      <c r="M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</sheetData>
  <sheetProtection sheet="1" autoFilter="0" formatColumns="0" formatRows="0" objects="1" scenarios="1" spinCount="100000" saltValue="Ulix/YtI90IcfEYKJgFbYUAJC4xj6gSOmYnWLTDkzFLUhlmSOetLPn+PqLpk1IKQuDbh/2gtAWxZNSLxvTlrpg==" hashValue="ZO+giLjNqpbCbXYzounKkRbbNDz3jKGEoxmgzDbbR9Bx+45RENAthjLxA40eJJZDWdg1OmOaRhWBytvIhrivng==" algorithmName="SHA-512" password="CC35"/>
  <autoFilter ref="C119:K13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9"/>
      <c r="AT3" s="16" t="s">
        <v>77</v>
      </c>
    </row>
    <row r="4" s="1" customFormat="1" ht="24.96" customHeight="1">
      <c r="B4" s="19"/>
      <c r="D4" s="143" t="s">
        <v>90</v>
      </c>
      <c r="L4" s="19"/>
      <c r="M4" s="144" t="s">
        <v>9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5" t="s">
        <v>15</v>
      </c>
      <c r="L6" s="19"/>
    </row>
    <row r="7" s="1" customFormat="1" ht="16.5" customHeight="1">
      <c r="B7" s="19"/>
      <c r="E7" s="146" t="str">
        <f>'Rekapitulácia stavby'!K6</f>
        <v>Rekonštrukcia a modrernizácia krytej plavárne Žiar nad Hronom</v>
      </c>
      <c r="F7" s="145"/>
      <c r="G7" s="145"/>
      <c r="H7" s="145"/>
      <c r="L7" s="19"/>
    </row>
    <row r="8" s="2" customFormat="1" ht="12" customHeight="1">
      <c r="A8" s="37"/>
      <c r="B8" s="43"/>
      <c r="C8" s="37"/>
      <c r="D8" s="145" t="s">
        <v>91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7" t="s">
        <v>144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5" t="s">
        <v>17</v>
      </c>
      <c r="E11" s="37"/>
      <c r="F11" s="148" t="s">
        <v>1</v>
      </c>
      <c r="G11" s="37"/>
      <c r="H11" s="37"/>
      <c r="I11" s="145" t="s">
        <v>18</v>
      </c>
      <c r="J11" s="148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5" t="s">
        <v>19</v>
      </c>
      <c r="E12" s="37"/>
      <c r="F12" s="148" t="s">
        <v>20</v>
      </c>
      <c r="G12" s="37"/>
      <c r="H12" s="37"/>
      <c r="I12" s="145" t="s">
        <v>21</v>
      </c>
      <c r="J12" s="149" t="str">
        <f>'Rekapitulácia stavby'!AN8</f>
        <v>27. 5. 2022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5" t="s">
        <v>23</v>
      </c>
      <c r="E14" s="37"/>
      <c r="F14" s="37"/>
      <c r="G14" s="37"/>
      <c r="H14" s="37"/>
      <c r="I14" s="145" t="s">
        <v>24</v>
      </c>
      <c r="J14" s="148" t="s">
        <v>25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8" t="s">
        <v>26</v>
      </c>
      <c r="F15" s="37"/>
      <c r="G15" s="37"/>
      <c r="H15" s="37"/>
      <c r="I15" s="145" t="s">
        <v>27</v>
      </c>
      <c r="J15" s="148" t="s">
        <v>28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5" t="s">
        <v>29</v>
      </c>
      <c r="E17" s="37"/>
      <c r="F17" s="37"/>
      <c r="G17" s="37"/>
      <c r="H17" s="37"/>
      <c r="I17" s="145" t="s">
        <v>24</v>
      </c>
      <c r="J17" s="32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8"/>
      <c r="G18" s="148"/>
      <c r="H18" s="148"/>
      <c r="I18" s="145" t="s">
        <v>27</v>
      </c>
      <c r="J18" s="32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5" t="s">
        <v>31</v>
      </c>
      <c r="E20" s="37"/>
      <c r="F20" s="37"/>
      <c r="G20" s="37"/>
      <c r="H20" s="37"/>
      <c r="I20" s="145" t="s">
        <v>24</v>
      </c>
      <c r="J20" s="148" t="s">
        <v>1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8" t="s">
        <v>32</v>
      </c>
      <c r="F21" s="37"/>
      <c r="G21" s="37"/>
      <c r="H21" s="37"/>
      <c r="I21" s="145" t="s">
        <v>27</v>
      </c>
      <c r="J21" s="148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5" t="s">
        <v>34</v>
      </c>
      <c r="E23" s="37"/>
      <c r="F23" s="37"/>
      <c r="G23" s="37"/>
      <c r="H23" s="37"/>
      <c r="I23" s="145" t="s">
        <v>24</v>
      </c>
      <c r="J23" s="148" t="s">
        <v>1</v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8" t="s">
        <v>35</v>
      </c>
      <c r="F24" s="37"/>
      <c r="G24" s="37"/>
      <c r="H24" s="37"/>
      <c r="I24" s="145" t="s">
        <v>27</v>
      </c>
      <c r="J24" s="148" t="s">
        <v>1</v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5" t="s">
        <v>36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0"/>
      <c r="B27" s="151"/>
      <c r="C27" s="150"/>
      <c r="D27" s="150"/>
      <c r="E27" s="152" t="s">
        <v>1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4"/>
      <c r="E29" s="154"/>
      <c r="F29" s="154"/>
      <c r="G29" s="154"/>
      <c r="H29" s="154"/>
      <c r="I29" s="154"/>
      <c r="J29" s="154"/>
      <c r="K29" s="154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37</v>
      </c>
      <c r="E30" s="37"/>
      <c r="F30" s="37"/>
      <c r="G30" s="37"/>
      <c r="H30" s="37"/>
      <c r="I30" s="37"/>
      <c r="J30" s="156">
        <f>ROUND(J122, 2)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4"/>
      <c r="E31" s="154"/>
      <c r="F31" s="154"/>
      <c r="G31" s="154"/>
      <c r="H31" s="154"/>
      <c r="I31" s="154"/>
      <c r="J31" s="154"/>
      <c r="K31" s="154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39</v>
      </c>
      <c r="G32" s="37"/>
      <c r="H32" s="37"/>
      <c r="I32" s="157" t="s">
        <v>38</v>
      </c>
      <c r="J32" s="157" t="s">
        <v>40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8" t="s">
        <v>41</v>
      </c>
      <c r="E33" s="159" t="s">
        <v>42</v>
      </c>
      <c r="F33" s="160">
        <f>ROUND((SUM(BE122:BE148)),  2)</f>
        <v>0</v>
      </c>
      <c r="G33" s="161"/>
      <c r="H33" s="161"/>
      <c r="I33" s="162">
        <v>0.20000000000000001</v>
      </c>
      <c r="J33" s="160">
        <f>ROUND(((SUM(BE122:BE148))*I33),  2)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59" t="s">
        <v>43</v>
      </c>
      <c r="F34" s="160">
        <f>ROUND((SUM(BF122:BF148)),  2)</f>
        <v>0</v>
      </c>
      <c r="G34" s="161"/>
      <c r="H34" s="161"/>
      <c r="I34" s="162">
        <v>0.20000000000000001</v>
      </c>
      <c r="J34" s="160">
        <f>ROUND(((SUM(BF122:BF148))*I34), 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5" t="s">
        <v>44</v>
      </c>
      <c r="F35" s="163">
        <f>ROUND((SUM(BG122:BG148)),  2)</f>
        <v>0</v>
      </c>
      <c r="G35" s="37"/>
      <c r="H35" s="37"/>
      <c r="I35" s="164">
        <v>0.20000000000000001</v>
      </c>
      <c r="J35" s="163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5" t="s">
        <v>45</v>
      </c>
      <c r="F36" s="163">
        <f>ROUND((SUM(BH122:BH148)),  2)</f>
        <v>0</v>
      </c>
      <c r="G36" s="37"/>
      <c r="H36" s="37"/>
      <c r="I36" s="164">
        <v>0.20000000000000001</v>
      </c>
      <c r="J36" s="163">
        <f>0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9" t="s">
        <v>46</v>
      </c>
      <c r="F37" s="160">
        <f>ROUND((SUM(BI122:BI148)),  2)</f>
        <v>0</v>
      </c>
      <c r="G37" s="161"/>
      <c r="H37" s="161"/>
      <c r="I37" s="162">
        <v>0</v>
      </c>
      <c r="J37" s="160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5"/>
      <c r="D39" s="166" t="s">
        <v>47</v>
      </c>
      <c r="E39" s="167"/>
      <c r="F39" s="167"/>
      <c r="G39" s="168" t="s">
        <v>48</v>
      </c>
      <c r="H39" s="169" t="s">
        <v>49</v>
      </c>
      <c r="I39" s="167"/>
      <c r="J39" s="170">
        <f>SUM(J30:J37)</f>
        <v>0</v>
      </c>
      <c r="K39" s="171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8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8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Rekonštrukcia a modrernizácia krytej plavárne Žiar nad Hronom</v>
      </c>
      <c r="F85" s="31"/>
      <c r="G85" s="31"/>
      <c r="H85" s="31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02 - Celozasklené zábradlie pre hľadisko 25m plaveckého bazéna m.č.2.26 a iné nerezové zábradlia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9"/>
      <c r="E89" s="39"/>
      <c r="F89" s="26" t="str">
        <f>F12</f>
        <v>Žiar nad Hronom</v>
      </c>
      <c r="G89" s="39"/>
      <c r="H89" s="39"/>
      <c r="I89" s="31" t="s">
        <v>21</v>
      </c>
      <c r="J89" s="84" t="str">
        <f>IF(J12="","",J12)</f>
        <v>27. 5. 2022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9"/>
      <c r="E91" s="39"/>
      <c r="F91" s="26" t="str">
        <f>E15</f>
        <v>Technické služby Žiar nad Hronom s.r.o.</v>
      </c>
      <c r="G91" s="39"/>
      <c r="H91" s="39"/>
      <c r="I91" s="31" t="s">
        <v>31</v>
      </c>
      <c r="J91" s="35" t="str">
        <f>E21</f>
        <v>Magic Design Henč s.r.o.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34</v>
      </c>
      <c r="J92" s="35" t="str">
        <f>E24</f>
        <v>Pilnik Vladimír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4" t="s">
        <v>94</v>
      </c>
      <c r="D94" s="185"/>
      <c r="E94" s="185"/>
      <c r="F94" s="185"/>
      <c r="G94" s="185"/>
      <c r="H94" s="185"/>
      <c r="I94" s="185"/>
      <c r="J94" s="186" t="s">
        <v>95</v>
      </c>
      <c r="K94" s="185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7" t="s">
        <v>96</v>
      </c>
      <c r="D96" s="39"/>
      <c r="E96" s="39"/>
      <c r="F96" s="39"/>
      <c r="G96" s="39"/>
      <c r="H96" s="39"/>
      <c r="I96" s="39"/>
      <c r="J96" s="115">
        <f>J122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88"/>
      <c r="C97" s="189"/>
      <c r="D97" s="190" t="s">
        <v>145</v>
      </c>
      <c r="E97" s="191"/>
      <c r="F97" s="191"/>
      <c r="G97" s="191"/>
      <c r="H97" s="191"/>
      <c r="I97" s="191"/>
      <c r="J97" s="192">
        <f>J123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95"/>
      <c r="D98" s="196" t="s">
        <v>146</v>
      </c>
      <c r="E98" s="197"/>
      <c r="F98" s="197"/>
      <c r="G98" s="197"/>
      <c r="H98" s="197"/>
      <c r="I98" s="197"/>
      <c r="J98" s="198">
        <f>J124</f>
        <v>0</v>
      </c>
      <c r="K98" s="195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8"/>
      <c r="C99" s="189"/>
      <c r="D99" s="190" t="s">
        <v>147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95"/>
      <c r="D100" s="196" t="s">
        <v>148</v>
      </c>
      <c r="E100" s="197"/>
      <c r="F100" s="197"/>
      <c r="G100" s="197"/>
      <c r="H100" s="197"/>
      <c r="I100" s="197"/>
      <c r="J100" s="198">
        <f>J127</f>
        <v>0</v>
      </c>
      <c r="K100" s="195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8"/>
      <c r="C101" s="189"/>
      <c r="D101" s="190" t="s">
        <v>100</v>
      </c>
      <c r="E101" s="191"/>
      <c r="F101" s="191"/>
      <c r="G101" s="191"/>
      <c r="H101" s="191"/>
      <c r="I101" s="191"/>
      <c r="J101" s="192">
        <f>J146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4"/>
      <c r="C102" s="195"/>
      <c r="D102" s="196" t="s">
        <v>101</v>
      </c>
      <c r="E102" s="197"/>
      <c r="F102" s="197"/>
      <c r="G102" s="197"/>
      <c r="H102" s="197"/>
      <c r="I102" s="197"/>
      <c r="J102" s="198">
        <f>J147</f>
        <v>0</v>
      </c>
      <c r="K102" s="195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102</v>
      </c>
      <c r="D109" s="39"/>
      <c r="E109" s="39"/>
      <c r="F109" s="39"/>
      <c r="G109" s="39"/>
      <c r="H109" s="39"/>
      <c r="I109" s="39"/>
      <c r="J109" s="39"/>
      <c r="K109" s="39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15</v>
      </c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3" t="str">
        <f>E7</f>
        <v>Rekonštrukcia a modrernizácia krytej plavárne Žiar nad Hronom</v>
      </c>
      <c r="F112" s="31"/>
      <c r="G112" s="31"/>
      <c r="H112" s="31"/>
      <c r="I112" s="39"/>
      <c r="J112" s="39"/>
      <c r="K112" s="39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91</v>
      </c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30" customHeight="1">
      <c r="A114" s="37"/>
      <c r="B114" s="38"/>
      <c r="C114" s="39"/>
      <c r="D114" s="39"/>
      <c r="E114" s="81" t="str">
        <f>E9</f>
        <v>02 - Celozasklené zábradlie pre hľadisko 25m plaveckého bazéna m.č.2.26 a iné nerezové zábradlia</v>
      </c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19</v>
      </c>
      <c r="D116" s="39"/>
      <c r="E116" s="39"/>
      <c r="F116" s="26" t="str">
        <f>F12</f>
        <v>Žiar nad Hronom</v>
      </c>
      <c r="G116" s="39"/>
      <c r="H116" s="39"/>
      <c r="I116" s="31" t="s">
        <v>21</v>
      </c>
      <c r="J116" s="84" t="str">
        <f>IF(J12="","",J12)</f>
        <v>27. 5. 2022</v>
      </c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23</v>
      </c>
      <c r="D118" s="39"/>
      <c r="E118" s="39"/>
      <c r="F118" s="26" t="str">
        <f>E15</f>
        <v>Technické služby Žiar nad Hronom s.r.o.</v>
      </c>
      <c r="G118" s="39"/>
      <c r="H118" s="39"/>
      <c r="I118" s="31" t="s">
        <v>31</v>
      </c>
      <c r="J118" s="35" t="str">
        <f>E21</f>
        <v>Magic Design Henč s.r.o.</v>
      </c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29</v>
      </c>
      <c r="D119" s="39"/>
      <c r="E119" s="39"/>
      <c r="F119" s="26" t="str">
        <f>IF(E18="","",E18)</f>
        <v>Vyplň údaj</v>
      </c>
      <c r="G119" s="39"/>
      <c r="H119" s="39"/>
      <c r="I119" s="31" t="s">
        <v>34</v>
      </c>
      <c r="J119" s="35" t="str">
        <f>E24</f>
        <v>Pilnik Vladimír</v>
      </c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00"/>
      <c r="B121" s="201"/>
      <c r="C121" s="202" t="s">
        <v>103</v>
      </c>
      <c r="D121" s="203" t="s">
        <v>62</v>
      </c>
      <c r="E121" s="203" t="s">
        <v>58</v>
      </c>
      <c r="F121" s="203" t="s">
        <v>59</v>
      </c>
      <c r="G121" s="203" t="s">
        <v>104</v>
      </c>
      <c r="H121" s="203" t="s">
        <v>105</v>
      </c>
      <c r="I121" s="203" t="s">
        <v>106</v>
      </c>
      <c r="J121" s="204" t="s">
        <v>95</v>
      </c>
      <c r="K121" s="205" t="s">
        <v>107</v>
      </c>
      <c r="L121" s="206"/>
      <c r="M121" s="105" t="s">
        <v>1</v>
      </c>
      <c r="N121" s="106" t="s">
        <v>41</v>
      </c>
      <c r="O121" s="106" t="s">
        <v>108</v>
      </c>
      <c r="P121" s="106" t="s">
        <v>109</v>
      </c>
      <c r="Q121" s="106" t="s">
        <v>110</v>
      </c>
      <c r="R121" s="106" t="s">
        <v>111</v>
      </c>
      <c r="S121" s="106" t="s">
        <v>112</v>
      </c>
      <c r="T121" s="107" t="s">
        <v>113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7"/>
      <c r="B122" s="38"/>
      <c r="C122" s="112" t="s">
        <v>96</v>
      </c>
      <c r="D122" s="39"/>
      <c r="E122" s="39"/>
      <c r="F122" s="39"/>
      <c r="G122" s="39"/>
      <c r="H122" s="39"/>
      <c r="I122" s="39"/>
      <c r="J122" s="207">
        <f>BK122</f>
        <v>0</v>
      </c>
      <c r="K122" s="39"/>
      <c r="L122" s="43"/>
      <c r="M122" s="108"/>
      <c r="N122" s="208"/>
      <c r="O122" s="109"/>
      <c r="P122" s="209">
        <f>P123+P126+P146</f>
        <v>0</v>
      </c>
      <c r="Q122" s="109"/>
      <c r="R122" s="209">
        <f>R123+R126+R146</f>
        <v>0.43507200000000001</v>
      </c>
      <c r="S122" s="109"/>
      <c r="T122" s="210">
        <f>T123+T126+T146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76</v>
      </c>
      <c r="AU122" s="16" t="s">
        <v>97</v>
      </c>
      <c r="BK122" s="211">
        <f>BK123+BK126+BK146</f>
        <v>0</v>
      </c>
    </row>
    <row r="123" s="12" customFormat="1" ht="25.92" customHeight="1">
      <c r="A123" s="12"/>
      <c r="B123" s="212"/>
      <c r="C123" s="213"/>
      <c r="D123" s="214" t="s">
        <v>76</v>
      </c>
      <c r="E123" s="215" t="s">
        <v>114</v>
      </c>
      <c r="F123" s="215" t="s">
        <v>149</v>
      </c>
      <c r="G123" s="213"/>
      <c r="H123" s="213"/>
      <c r="I123" s="216"/>
      <c r="J123" s="217">
        <f>BK123</f>
        <v>0</v>
      </c>
      <c r="K123" s="213"/>
      <c r="L123" s="218"/>
      <c r="M123" s="219"/>
      <c r="N123" s="220"/>
      <c r="O123" s="220"/>
      <c r="P123" s="221">
        <f>P124</f>
        <v>0</v>
      </c>
      <c r="Q123" s="220"/>
      <c r="R123" s="221">
        <f>R124</f>
        <v>0.43507200000000001</v>
      </c>
      <c r="S123" s="220"/>
      <c r="T123" s="222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3" t="s">
        <v>85</v>
      </c>
      <c r="AT123" s="224" t="s">
        <v>76</v>
      </c>
      <c r="AU123" s="224" t="s">
        <v>77</v>
      </c>
      <c r="AY123" s="223" t="s">
        <v>116</v>
      </c>
      <c r="BK123" s="225">
        <f>BK124</f>
        <v>0</v>
      </c>
    </row>
    <row r="124" s="12" customFormat="1" ht="22.8" customHeight="1">
      <c r="A124" s="12"/>
      <c r="B124" s="212"/>
      <c r="C124" s="213"/>
      <c r="D124" s="214" t="s">
        <v>76</v>
      </c>
      <c r="E124" s="226" t="s">
        <v>150</v>
      </c>
      <c r="F124" s="226" t="s">
        <v>151</v>
      </c>
      <c r="G124" s="213"/>
      <c r="H124" s="213"/>
      <c r="I124" s="216"/>
      <c r="J124" s="227">
        <f>BK124</f>
        <v>0</v>
      </c>
      <c r="K124" s="213"/>
      <c r="L124" s="218"/>
      <c r="M124" s="219"/>
      <c r="N124" s="220"/>
      <c r="O124" s="220"/>
      <c r="P124" s="221">
        <f>P125</f>
        <v>0</v>
      </c>
      <c r="Q124" s="220"/>
      <c r="R124" s="221">
        <f>R125</f>
        <v>0.43507200000000001</v>
      </c>
      <c r="S124" s="220"/>
      <c r="T124" s="222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3" t="s">
        <v>85</v>
      </c>
      <c r="AT124" s="224" t="s">
        <v>76</v>
      </c>
      <c r="AU124" s="224" t="s">
        <v>85</v>
      </c>
      <c r="AY124" s="223" t="s">
        <v>116</v>
      </c>
      <c r="BK124" s="225">
        <f>BK125</f>
        <v>0</v>
      </c>
    </row>
    <row r="125" s="2" customFormat="1" ht="24.15" customHeight="1">
      <c r="A125" s="37"/>
      <c r="B125" s="38"/>
      <c r="C125" s="228" t="s">
        <v>85</v>
      </c>
      <c r="D125" s="228" t="s">
        <v>119</v>
      </c>
      <c r="E125" s="229" t="s">
        <v>152</v>
      </c>
      <c r="F125" s="230" t="s">
        <v>153</v>
      </c>
      <c r="G125" s="231" t="s">
        <v>154</v>
      </c>
      <c r="H125" s="232">
        <v>70.400000000000006</v>
      </c>
      <c r="I125" s="233"/>
      <c r="J125" s="234">
        <f>ROUND(I125*H125,2)</f>
        <v>0</v>
      </c>
      <c r="K125" s="235"/>
      <c r="L125" s="43"/>
      <c r="M125" s="236" t="s">
        <v>1</v>
      </c>
      <c r="N125" s="237" t="s">
        <v>43</v>
      </c>
      <c r="O125" s="96"/>
      <c r="P125" s="238">
        <f>O125*H125</f>
        <v>0</v>
      </c>
      <c r="Q125" s="238">
        <v>0.0061799999999999997</v>
      </c>
      <c r="R125" s="238">
        <f>Q125*H125</f>
        <v>0.43507200000000001</v>
      </c>
      <c r="S125" s="238">
        <v>0</v>
      </c>
      <c r="T125" s="23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0" t="s">
        <v>123</v>
      </c>
      <c r="AT125" s="240" t="s">
        <v>119</v>
      </c>
      <c r="AU125" s="240" t="s">
        <v>124</v>
      </c>
      <c r="AY125" s="16" t="s">
        <v>116</v>
      </c>
      <c r="BE125" s="241">
        <f>IF(N125="základná",J125,0)</f>
        <v>0</v>
      </c>
      <c r="BF125" s="241">
        <f>IF(N125="znížená",J125,0)</f>
        <v>0</v>
      </c>
      <c r="BG125" s="241">
        <f>IF(N125="zákl. prenesená",J125,0)</f>
        <v>0</v>
      </c>
      <c r="BH125" s="241">
        <f>IF(N125="zníž. prenesená",J125,0)</f>
        <v>0</v>
      </c>
      <c r="BI125" s="241">
        <f>IF(N125="nulová",J125,0)</f>
        <v>0</v>
      </c>
      <c r="BJ125" s="16" t="s">
        <v>124</v>
      </c>
      <c r="BK125" s="241">
        <f>ROUND(I125*H125,2)</f>
        <v>0</v>
      </c>
      <c r="BL125" s="16" t="s">
        <v>123</v>
      </c>
      <c r="BM125" s="240" t="s">
        <v>155</v>
      </c>
    </row>
    <row r="126" s="12" customFormat="1" ht="25.92" customHeight="1">
      <c r="A126" s="12"/>
      <c r="B126" s="212"/>
      <c r="C126" s="213"/>
      <c r="D126" s="214" t="s">
        <v>76</v>
      </c>
      <c r="E126" s="215" t="s">
        <v>156</v>
      </c>
      <c r="F126" s="215" t="s">
        <v>157</v>
      </c>
      <c r="G126" s="213"/>
      <c r="H126" s="213"/>
      <c r="I126" s="216"/>
      <c r="J126" s="217">
        <f>BK126</f>
        <v>0</v>
      </c>
      <c r="K126" s="213"/>
      <c r="L126" s="218"/>
      <c r="M126" s="219"/>
      <c r="N126" s="220"/>
      <c r="O126" s="220"/>
      <c r="P126" s="221">
        <f>P127</f>
        <v>0</v>
      </c>
      <c r="Q126" s="220"/>
      <c r="R126" s="221">
        <f>R127</f>
        <v>0</v>
      </c>
      <c r="S126" s="220"/>
      <c r="T126" s="222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3" t="s">
        <v>124</v>
      </c>
      <c r="AT126" s="224" t="s">
        <v>76</v>
      </c>
      <c r="AU126" s="224" t="s">
        <v>77</v>
      </c>
      <c r="AY126" s="223" t="s">
        <v>116</v>
      </c>
      <c r="BK126" s="225">
        <f>BK127</f>
        <v>0</v>
      </c>
    </row>
    <row r="127" s="12" customFormat="1" ht="22.8" customHeight="1">
      <c r="A127" s="12"/>
      <c r="B127" s="212"/>
      <c r="C127" s="213"/>
      <c r="D127" s="214" t="s">
        <v>76</v>
      </c>
      <c r="E127" s="226" t="s">
        <v>158</v>
      </c>
      <c r="F127" s="226" t="s">
        <v>159</v>
      </c>
      <c r="G127" s="213"/>
      <c r="H127" s="213"/>
      <c r="I127" s="216"/>
      <c r="J127" s="227">
        <f>BK127</f>
        <v>0</v>
      </c>
      <c r="K127" s="213"/>
      <c r="L127" s="218"/>
      <c r="M127" s="219"/>
      <c r="N127" s="220"/>
      <c r="O127" s="220"/>
      <c r="P127" s="221">
        <f>SUM(P128:P145)</f>
        <v>0</v>
      </c>
      <c r="Q127" s="220"/>
      <c r="R127" s="221">
        <f>SUM(R128:R145)</f>
        <v>0</v>
      </c>
      <c r="S127" s="220"/>
      <c r="T127" s="222">
        <f>SUM(T128:T145)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3" t="s">
        <v>124</v>
      </c>
      <c r="AT127" s="224" t="s">
        <v>76</v>
      </c>
      <c r="AU127" s="224" t="s">
        <v>85</v>
      </c>
      <c r="AY127" s="223" t="s">
        <v>116</v>
      </c>
      <c r="BK127" s="225">
        <f>SUM(BK128:BK145)</f>
        <v>0</v>
      </c>
    </row>
    <row r="128" s="2" customFormat="1" ht="37.8" customHeight="1">
      <c r="A128" s="37"/>
      <c r="B128" s="38"/>
      <c r="C128" s="228" t="s">
        <v>124</v>
      </c>
      <c r="D128" s="228" t="s">
        <v>119</v>
      </c>
      <c r="E128" s="229" t="s">
        <v>160</v>
      </c>
      <c r="F128" s="230" t="s">
        <v>161</v>
      </c>
      <c r="G128" s="231" t="s">
        <v>141</v>
      </c>
      <c r="H128" s="232">
        <v>1</v>
      </c>
      <c r="I128" s="233"/>
      <c r="J128" s="234">
        <f>ROUND(I128*H128,2)</f>
        <v>0</v>
      </c>
      <c r="K128" s="235"/>
      <c r="L128" s="43"/>
      <c r="M128" s="236" t="s">
        <v>1</v>
      </c>
      <c r="N128" s="237" t="s">
        <v>43</v>
      </c>
      <c r="O128" s="96"/>
      <c r="P128" s="238">
        <f>O128*H128</f>
        <v>0</v>
      </c>
      <c r="Q128" s="238">
        <v>0</v>
      </c>
      <c r="R128" s="238">
        <f>Q128*H128</f>
        <v>0</v>
      </c>
      <c r="S128" s="238">
        <v>0</v>
      </c>
      <c r="T128" s="23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0" t="s">
        <v>162</v>
      </c>
      <c r="AT128" s="240" t="s">
        <v>119</v>
      </c>
      <c r="AU128" s="240" t="s">
        <v>124</v>
      </c>
      <c r="AY128" s="16" t="s">
        <v>116</v>
      </c>
      <c r="BE128" s="241">
        <f>IF(N128="základná",J128,0)</f>
        <v>0</v>
      </c>
      <c r="BF128" s="241">
        <f>IF(N128="znížená",J128,0)</f>
        <v>0</v>
      </c>
      <c r="BG128" s="241">
        <f>IF(N128="zákl. prenesená",J128,0)</f>
        <v>0</v>
      </c>
      <c r="BH128" s="241">
        <f>IF(N128="zníž. prenesená",J128,0)</f>
        <v>0</v>
      </c>
      <c r="BI128" s="241">
        <f>IF(N128="nulová",J128,0)</f>
        <v>0</v>
      </c>
      <c r="BJ128" s="16" t="s">
        <v>124</v>
      </c>
      <c r="BK128" s="241">
        <f>ROUND(I128*H128,2)</f>
        <v>0</v>
      </c>
      <c r="BL128" s="16" t="s">
        <v>162</v>
      </c>
      <c r="BM128" s="240" t="s">
        <v>124</v>
      </c>
    </row>
    <row r="129" s="2" customFormat="1">
      <c r="A129" s="37"/>
      <c r="B129" s="38"/>
      <c r="C129" s="39"/>
      <c r="D129" s="242" t="s">
        <v>125</v>
      </c>
      <c r="E129" s="39"/>
      <c r="F129" s="243" t="s">
        <v>163</v>
      </c>
      <c r="G129" s="39"/>
      <c r="H129" s="39"/>
      <c r="I129" s="244"/>
      <c r="J129" s="39"/>
      <c r="K129" s="39"/>
      <c r="L129" s="43"/>
      <c r="M129" s="245"/>
      <c r="N129" s="246"/>
      <c r="O129" s="96"/>
      <c r="P129" s="96"/>
      <c r="Q129" s="96"/>
      <c r="R129" s="96"/>
      <c r="S129" s="96"/>
      <c r="T129" s="9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125</v>
      </c>
      <c r="AU129" s="16" t="s">
        <v>124</v>
      </c>
    </row>
    <row r="130" s="13" customFormat="1">
      <c r="A130" s="13"/>
      <c r="B130" s="252"/>
      <c r="C130" s="253"/>
      <c r="D130" s="242" t="s">
        <v>164</v>
      </c>
      <c r="E130" s="254" t="s">
        <v>1</v>
      </c>
      <c r="F130" s="255" t="s">
        <v>165</v>
      </c>
      <c r="G130" s="253"/>
      <c r="H130" s="256">
        <v>1</v>
      </c>
      <c r="I130" s="257"/>
      <c r="J130" s="253"/>
      <c r="K130" s="253"/>
      <c r="L130" s="258"/>
      <c r="M130" s="259"/>
      <c r="N130" s="260"/>
      <c r="O130" s="260"/>
      <c r="P130" s="260"/>
      <c r="Q130" s="260"/>
      <c r="R130" s="260"/>
      <c r="S130" s="260"/>
      <c r="T130" s="26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2" t="s">
        <v>164</v>
      </c>
      <c r="AU130" s="262" t="s">
        <v>124</v>
      </c>
      <c r="AV130" s="13" t="s">
        <v>124</v>
      </c>
      <c r="AW130" s="13" t="s">
        <v>33</v>
      </c>
      <c r="AX130" s="13" t="s">
        <v>77</v>
      </c>
      <c r="AY130" s="262" t="s">
        <v>116</v>
      </c>
    </row>
    <row r="131" s="14" customFormat="1">
      <c r="A131" s="14"/>
      <c r="B131" s="263"/>
      <c r="C131" s="264"/>
      <c r="D131" s="242" t="s">
        <v>164</v>
      </c>
      <c r="E131" s="265" t="s">
        <v>1</v>
      </c>
      <c r="F131" s="266" t="s">
        <v>166</v>
      </c>
      <c r="G131" s="264"/>
      <c r="H131" s="267">
        <v>1</v>
      </c>
      <c r="I131" s="268"/>
      <c r="J131" s="264"/>
      <c r="K131" s="264"/>
      <c r="L131" s="269"/>
      <c r="M131" s="270"/>
      <c r="N131" s="271"/>
      <c r="O131" s="271"/>
      <c r="P131" s="271"/>
      <c r="Q131" s="271"/>
      <c r="R131" s="271"/>
      <c r="S131" s="271"/>
      <c r="T131" s="27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3" t="s">
        <v>164</v>
      </c>
      <c r="AU131" s="273" t="s">
        <v>124</v>
      </c>
      <c r="AV131" s="14" t="s">
        <v>123</v>
      </c>
      <c r="AW131" s="14" t="s">
        <v>33</v>
      </c>
      <c r="AX131" s="14" t="s">
        <v>85</v>
      </c>
      <c r="AY131" s="273" t="s">
        <v>116</v>
      </c>
    </row>
    <row r="132" s="2" customFormat="1" ht="33" customHeight="1">
      <c r="A132" s="37"/>
      <c r="B132" s="38"/>
      <c r="C132" s="228" t="s">
        <v>130</v>
      </c>
      <c r="D132" s="228" t="s">
        <v>119</v>
      </c>
      <c r="E132" s="229" t="s">
        <v>167</v>
      </c>
      <c r="F132" s="230" t="s">
        <v>168</v>
      </c>
      <c r="G132" s="231" t="s">
        <v>122</v>
      </c>
      <c r="H132" s="232">
        <v>8</v>
      </c>
      <c r="I132" s="233"/>
      <c r="J132" s="234">
        <f>ROUND(I132*H132,2)</f>
        <v>0</v>
      </c>
      <c r="K132" s="235"/>
      <c r="L132" s="43"/>
      <c r="M132" s="236" t="s">
        <v>1</v>
      </c>
      <c r="N132" s="237" t="s">
        <v>43</v>
      </c>
      <c r="O132" s="96"/>
      <c r="P132" s="238">
        <f>O132*H132</f>
        <v>0</v>
      </c>
      <c r="Q132" s="238">
        <v>0</v>
      </c>
      <c r="R132" s="238">
        <f>Q132*H132</f>
        <v>0</v>
      </c>
      <c r="S132" s="238">
        <v>0</v>
      </c>
      <c r="T132" s="23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0" t="s">
        <v>162</v>
      </c>
      <c r="AT132" s="240" t="s">
        <v>119</v>
      </c>
      <c r="AU132" s="240" t="s">
        <v>124</v>
      </c>
      <c r="AY132" s="16" t="s">
        <v>116</v>
      </c>
      <c r="BE132" s="241">
        <f>IF(N132="základná",J132,0)</f>
        <v>0</v>
      </c>
      <c r="BF132" s="241">
        <f>IF(N132="znížená",J132,0)</f>
        <v>0</v>
      </c>
      <c r="BG132" s="241">
        <f>IF(N132="zákl. prenesená",J132,0)</f>
        <v>0</v>
      </c>
      <c r="BH132" s="241">
        <f>IF(N132="zníž. prenesená",J132,0)</f>
        <v>0</v>
      </c>
      <c r="BI132" s="241">
        <f>IF(N132="nulová",J132,0)</f>
        <v>0</v>
      </c>
      <c r="BJ132" s="16" t="s">
        <v>124</v>
      </c>
      <c r="BK132" s="241">
        <f>ROUND(I132*H132,2)</f>
        <v>0</v>
      </c>
      <c r="BL132" s="16" t="s">
        <v>162</v>
      </c>
      <c r="BM132" s="240" t="s">
        <v>123</v>
      </c>
    </row>
    <row r="133" s="2" customFormat="1">
      <c r="A133" s="37"/>
      <c r="B133" s="38"/>
      <c r="C133" s="39"/>
      <c r="D133" s="242" t="s">
        <v>125</v>
      </c>
      <c r="E133" s="39"/>
      <c r="F133" s="243" t="s">
        <v>169</v>
      </c>
      <c r="G133" s="39"/>
      <c r="H133" s="39"/>
      <c r="I133" s="244"/>
      <c r="J133" s="39"/>
      <c r="K133" s="39"/>
      <c r="L133" s="43"/>
      <c r="M133" s="245"/>
      <c r="N133" s="246"/>
      <c r="O133" s="96"/>
      <c r="P133" s="96"/>
      <c r="Q133" s="96"/>
      <c r="R133" s="96"/>
      <c r="S133" s="96"/>
      <c r="T133" s="9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125</v>
      </c>
      <c r="AU133" s="16" t="s">
        <v>124</v>
      </c>
    </row>
    <row r="134" s="2" customFormat="1" ht="24.15" customHeight="1">
      <c r="A134" s="37"/>
      <c r="B134" s="38"/>
      <c r="C134" s="228" t="s">
        <v>123</v>
      </c>
      <c r="D134" s="228" t="s">
        <v>119</v>
      </c>
      <c r="E134" s="229" t="s">
        <v>170</v>
      </c>
      <c r="F134" s="230" t="s">
        <v>171</v>
      </c>
      <c r="G134" s="231" t="s">
        <v>141</v>
      </c>
      <c r="H134" s="232">
        <v>1</v>
      </c>
      <c r="I134" s="233"/>
      <c r="J134" s="234">
        <f>ROUND(I134*H134,2)</f>
        <v>0</v>
      </c>
      <c r="K134" s="235"/>
      <c r="L134" s="43"/>
      <c r="M134" s="236" t="s">
        <v>1</v>
      </c>
      <c r="N134" s="237" t="s">
        <v>43</v>
      </c>
      <c r="O134" s="96"/>
      <c r="P134" s="238">
        <f>O134*H134</f>
        <v>0</v>
      </c>
      <c r="Q134" s="238">
        <v>0</v>
      </c>
      <c r="R134" s="238">
        <f>Q134*H134</f>
        <v>0</v>
      </c>
      <c r="S134" s="238">
        <v>0</v>
      </c>
      <c r="T134" s="23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0" t="s">
        <v>162</v>
      </c>
      <c r="AT134" s="240" t="s">
        <v>119</v>
      </c>
      <c r="AU134" s="240" t="s">
        <v>124</v>
      </c>
      <c r="AY134" s="16" t="s">
        <v>116</v>
      </c>
      <c r="BE134" s="241">
        <f>IF(N134="základná",J134,0)</f>
        <v>0</v>
      </c>
      <c r="BF134" s="241">
        <f>IF(N134="znížená",J134,0)</f>
        <v>0</v>
      </c>
      <c r="BG134" s="241">
        <f>IF(N134="zákl. prenesená",J134,0)</f>
        <v>0</v>
      </c>
      <c r="BH134" s="241">
        <f>IF(N134="zníž. prenesená",J134,0)</f>
        <v>0</v>
      </c>
      <c r="BI134" s="241">
        <f>IF(N134="nulová",J134,0)</f>
        <v>0</v>
      </c>
      <c r="BJ134" s="16" t="s">
        <v>124</v>
      </c>
      <c r="BK134" s="241">
        <f>ROUND(I134*H134,2)</f>
        <v>0</v>
      </c>
      <c r="BL134" s="16" t="s">
        <v>162</v>
      </c>
      <c r="BM134" s="240" t="s">
        <v>133</v>
      </c>
    </row>
    <row r="135" s="2" customFormat="1">
      <c r="A135" s="37"/>
      <c r="B135" s="38"/>
      <c r="C135" s="39"/>
      <c r="D135" s="242" t="s">
        <v>125</v>
      </c>
      <c r="E135" s="39"/>
      <c r="F135" s="243" t="s">
        <v>172</v>
      </c>
      <c r="G135" s="39"/>
      <c r="H135" s="39"/>
      <c r="I135" s="244"/>
      <c r="J135" s="39"/>
      <c r="K135" s="39"/>
      <c r="L135" s="43"/>
      <c r="M135" s="245"/>
      <c r="N135" s="246"/>
      <c r="O135" s="96"/>
      <c r="P135" s="96"/>
      <c r="Q135" s="96"/>
      <c r="R135" s="96"/>
      <c r="S135" s="96"/>
      <c r="T135" s="9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125</v>
      </c>
      <c r="AU135" s="16" t="s">
        <v>124</v>
      </c>
    </row>
    <row r="136" s="2" customFormat="1" ht="33" customHeight="1">
      <c r="A136" s="37"/>
      <c r="B136" s="38"/>
      <c r="C136" s="228" t="s">
        <v>137</v>
      </c>
      <c r="D136" s="228" t="s">
        <v>119</v>
      </c>
      <c r="E136" s="229" t="s">
        <v>173</v>
      </c>
      <c r="F136" s="230" t="s">
        <v>174</v>
      </c>
      <c r="G136" s="231" t="s">
        <v>141</v>
      </c>
      <c r="H136" s="232">
        <v>1</v>
      </c>
      <c r="I136" s="233"/>
      <c r="J136" s="234">
        <f>ROUND(I136*H136,2)</f>
        <v>0</v>
      </c>
      <c r="K136" s="235"/>
      <c r="L136" s="43"/>
      <c r="M136" s="236" t="s">
        <v>1</v>
      </c>
      <c r="N136" s="237" t="s">
        <v>43</v>
      </c>
      <c r="O136" s="96"/>
      <c r="P136" s="238">
        <f>O136*H136</f>
        <v>0</v>
      </c>
      <c r="Q136" s="238">
        <v>0</v>
      </c>
      <c r="R136" s="238">
        <f>Q136*H136</f>
        <v>0</v>
      </c>
      <c r="S136" s="238">
        <v>0</v>
      </c>
      <c r="T136" s="23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0" t="s">
        <v>162</v>
      </c>
      <c r="AT136" s="240" t="s">
        <v>119</v>
      </c>
      <c r="AU136" s="240" t="s">
        <v>124</v>
      </c>
      <c r="AY136" s="16" t="s">
        <v>116</v>
      </c>
      <c r="BE136" s="241">
        <f>IF(N136="základná",J136,0)</f>
        <v>0</v>
      </c>
      <c r="BF136" s="241">
        <f>IF(N136="znížená",J136,0)</f>
        <v>0</v>
      </c>
      <c r="BG136" s="241">
        <f>IF(N136="zákl. prenesená",J136,0)</f>
        <v>0</v>
      </c>
      <c r="BH136" s="241">
        <f>IF(N136="zníž. prenesená",J136,0)</f>
        <v>0</v>
      </c>
      <c r="BI136" s="241">
        <f>IF(N136="nulová",J136,0)</f>
        <v>0</v>
      </c>
      <c r="BJ136" s="16" t="s">
        <v>124</v>
      </c>
      <c r="BK136" s="241">
        <f>ROUND(I136*H136,2)</f>
        <v>0</v>
      </c>
      <c r="BL136" s="16" t="s">
        <v>162</v>
      </c>
      <c r="BM136" s="240" t="s">
        <v>143</v>
      </c>
    </row>
    <row r="137" s="2" customFormat="1">
      <c r="A137" s="37"/>
      <c r="B137" s="38"/>
      <c r="C137" s="39"/>
      <c r="D137" s="242" t="s">
        <v>125</v>
      </c>
      <c r="E137" s="39"/>
      <c r="F137" s="243" t="s">
        <v>175</v>
      </c>
      <c r="G137" s="39"/>
      <c r="H137" s="39"/>
      <c r="I137" s="244"/>
      <c r="J137" s="39"/>
      <c r="K137" s="39"/>
      <c r="L137" s="43"/>
      <c r="M137" s="245"/>
      <c r="N137" s="246"/>
      <c r="O137" s="96"/>
      <c r="P137" s="96"/>
      <c r="Q137" s="96"/>
      <c r="R137" s="96"/>
      <c r="S137" s="96"/>
      <c r="T137" s="9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125</v>
      </c>
      <c r="AU137" s="16" t="s">
        <v>124</v>
      </c>
    </row>
    <row r="138" s="2" customFormat="1" ht="24.15" customHeight="1">
      <c r="A138" s="37"/>
      <c r="B138" s="38"/>
      <c r="C138" s="228" t="s">
        <v>133</v>
      </c>
      <c r="D138" s="228" t="s">
        <v>119</v>
      </c>
      <c r="E138" s="229" t="s">
        <v>176</v>
      </c>
      <c r="F138" s="230" t="s">
        <v>177</v>
      </c>
      <c r="G138" s="231" t="s">
        <v>141</v>
      </c>
      <c r="H138" s="232">
        <v>1</v>
      </c>
      <c r="I138" s="233"/>
      <c r="J138" s="234">
        <f>ROUND(I138*H138,2)</f>
        <v>0</v>
      </c>
      <c r="K138" s="235"/>
      <c r="L138" s="43"/>
      <c r="M138" s="236" t="s">
        <v>1</v>
      </c>
      <c r="N138" s="237" t="s">
        <v>43</v>
      </c>
      <c r="O138" s="96"/>
      <c r="P138" s="238">
        <f>O138*H138</f>
        <v>0</v>
      </c>
      <c r="Q138" s="238">
        <v>0</v>
      </c>
      <c r="R138" s="238">
        <f>Q138*H138</f>
        <v>0</v>
      </c>
      <c r="S138" s="238">
        <v>0</v>
      </c>
      <c r="T138" s="23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0" t="s">
        <v>162</v>
      </c>
      <c r="AT138" s="240" t="s">
        <v>119</v>
      </c>
      <c r="AU138" s="240" t="s">
        <v>124</v>
      </c>
      <c r="AY138" s="16" t="s">
        <v>116</v>
      </c>
      <c r="BE138" s="241">
        <f>IF(N138="základná",J138,0)</f>
        <v>0</v>
      </c>
      <c r="BF138" s="241">
        <f>IF(N138="znížená",J138,0)</f>
        <v>0</v>
      </c>
      <c r="BG138" s="241">
        <f>IF(N138="zákl. prenesená",J138,0)</f>
        <v>0</v>
      </c>
      <c r="BH138" s="241">
        <f>IF(N138="zníž. prenesená",J138,0)</f>
        <v>0</v>
      </c>
      <c r="BI138" s="241">
        <f>IF(N138="nulová",J138,0)</f>
        <v>0</v>
      </c>
      <c r="BJ138" s="16" t="s">
        <v>124</v>
      </c>
      <c r="BK138" s="241">
        <f>ROUND(I138*H138,2)</f>
        <v>0</v>
      </c>
      <c r="BL138" s="16" t="s">
        <v>162</v>
      </c>
      <c r="BM138" s="240" t="s">
        <v>178</v>
      </c>
    </row>
    <row r="139" s="2" customFormat="1">
      <c r="A139" s="37"/>
      <c r="B139" s="38"/>
      <c r="C139" s="39"/>
      <c r="D139" s="242" t="s">
        <v>125</v>
      </c>
      <c r="E139" s="39"/>
      <c r="F139" s="243" t="s">
        <v>179</v>
      </c>
      <c r="G139" s="39"/>
      <c r="H139" s="39"/>
      <c r="I139" s="244"/>
      <c r="J139" s="39"/>
      <c r="K139" s="39"/>
      <c r="L139" s="43"/>
      <c r="M139" s="245"/>
      <c r="N139" s="246"/>
      <c r="O139" s="96"/>
      <c r="P139" s="96"/>
      <c r="Q139" s="96"/>
      <c r="R139" s="96"/>
      <c r="S139" s="96"/>
      <c r="T139" s="9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125</v>
      </c>
      <c r="AU139" s="16" t="s">
        <v>124</v>
      </c>
    </row>
    <row r="140" s="2" customFormat="1" ht="21.75" customHeight="1">
      <c r="A140" s="37"/>
      <c r="B140" s="38"/>
      <c r="C140" s="228" t="s">
        <v>180</v>
      </c>
      <c r="D140" s="228" t="s">
        <v>119</v>
      </c>
      <c r="E140" s="229" t="s">
        <v>181</v>
      </c>
      <c r="F140" s="230" t="s">
        <v>182</v>
      </c>
      <c r="G140" s="231" t="s">
        <v>141</v>
      </c>
      <c r="H140" s="232">
        <v>1</v>
      </c>
      <c r="I140" s="233"/>
      <c r="J140" s="234">
        <f>ROUND(I140*H140,2)</f>
        <v>0</v>
      </c>
      <c r="K140" s="235"/>
      <c r="L140" s="43"/>
      <c r="M140" s="236" t="s">
        <v>1</v>
      </c>
      <c r="N140" s="237" t="s">
        <v>43</v>
      </c>
      <c r="O140" s="96"/>
      <c r="P140" s="238">
        <f>O140*H140</f>
        <v>0</v>
      </c>
      <c r="Q140" s="238">
        <v>0</v>
      </c>
      <c r="R140" s="238">
        <f>Q140*H140</f>
        <v>0</v>
      </c>
      <c r="S140" s="238">
        <v>0</v>
      </c>
      <c r="T140" s="23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0" t="s">
        <v>162</v>
      </c>
      <c r="AT140" s="240" t="s">
        <v>119</v>
      </c>
      <c r="AU140" s="240" t="s">
        <v>124</v>
      </c>
      <c r="AY140" s="16" t="s">
        <v>116</v>
      </c>
      <c r="BE140" s="241">
        <f>IF(N140="základná",J140,0)</f>
        <v>0</v>
      </c>
      <c r="BF140" s="241">
        <f>IF(N140="znížená",J140,0)</f>
        <v>0</v>
      </c>
      <c r="BG140" s="241">
        <f>IF(N140="zákl. prenesená",J140,0)</f>
        <v>0</v>
      </c>
      <c r="BH140" s="241">
        <f>IF(N140="zníž. prenesená",J140,0)</f>
        <v>0</v>
      </c>
      <c r="BI140" s="241">
        <f>IF(N140="nulová",J140,0)</f>
        <v>0</v>
      </c>
      <c r="BJ140" s="16" t="s">
        <v>124</v>
      </c>
      <c r="BK140" s="241">
        <f>ROUND(I140*H140,2)</f>
        <v>0</v>
      </c>
      <c r="BL140" s="16" t="s">
        <v>162</v>
      </c>
      <c r="BM140" s="240" t="s">
        <v>183</v>
      </c>
    </row>
    <row r="141" s="2" customFormat="1">
      <c r="A141" s="37"/>
      <c r="B141" s="38"/>
      <c r="C141" s="39"/>
      <c r="D141" s="242" t="s">
        <v>125</v>
      </c>
      <c r="E141" s="39"/>
      <c r="F141" s="243" t="s">
        <v>184</v>
      </c>
      <c r="G141" s="39"/>
      <c r="H141" s="39"/>
      <c r="I141" s="244"/>
      <c r="J141" s="39"/>
      <c r="K141" s="39"/>
      <c r="L141" s="43"/>
      <c r="M141" s="245"/>
      <c r="N141" s="246"/>
      <c r="O141" s="96"/>
      <c r="P141" s="96"/>
      <c r="Q141" s="96"/>
      <c r="R141" s="96"/>
      <c r="S141" s="96"/>
      <c r="T141" s="9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125</v>
      </c>
      <c r="AU141" s="16" t="s">
        <v>124</v>
      </c>
    </row>
    <row r="142" s="2" customFormat="1" ht="37.8" customHeight="1">
      <c r="A142" s="37"/>
      <c r="B142" s="38"/>
      <c r="C142" s="228" t="s">
        <v>143</v>
      </c>
      <c r="D142" s="228" t="s">
        <v>119</v>
      </c>
      <c r="E142" s="229" t="s">
        <v>185</v>
      </c>
      <c r="F142" s="230" t="s">
        <v>186</v>
      </c>
      <c r="G142" s="231" t="s">
        <v>141</v>
      </c>
      <c r="H142" s="232">
        <v>1</v>
      </c>
      <c r="I142" s="233"/>
      <c r="J142" s="234">
        <f>ROUND(I142*H142,2)</f>
        <v>0</v>
      </c>
      <c r="K142" s="235"/>
      <c r="L142" s="43"/>
      <c r="M142" s="236" t="s">
        <v>1</v>
      </c>
      <c r="N142" s="237" t="s">
        <v>43</v>
      </c>
      <c r="O142" s="96"/>
      <c r="P142" s="238">
        <f>O142*H142</f>
        <v>0</v>
      </c>
      <c r="Q142" s="238">
        <v>0</v>
      </c>
      <c r="R142" s="238">
        <f>Q142*H142</f>
        <v>0</v>
      </c>
      <c r="S142" s="238">
        <v>0</v>
      </c>
      <c r="T142" s="23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0" t="s">
        <v>162</v>
      </c>
      <c r="AT142" s="240" t="s">
        <v>119</v>
      </c>
      <c r="AU142" s="240" t="s">
        <v>124</v>
      </c>
      <c r="AY142" s="16" t="s">
        <v>116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6" t="s">
        <v>124</v>
      </c>
      <c r="BK142" s="241">
        <f>ROUND(I142*H142,2)</f>
        <v>0</v>
      </c>
      <c r="BL142" s="16" t="s">
        <v>162</v>
      </c>
      <c r="BM142" s="240" t="s">
        <v>187</v>
      </c>
    </row>
    <row r="143" s="2" customFormat="1">
      <c r="A143" s="37"/>
      <c r="B143" s="38"/>
      <c r="C143" s="39"/>
      <c r="D143" s="242" t="s">
        <v>125</v>
      </c>
      <c r="E143" s="39"/>
      <c r="F143" s="243" t="s">
        <v>188</v>
      </c>
      <c r="G143" s="39"/>
      <c r="H143" s="39"/>
      <c r="I143" s="244"/>
      <c r="J143" s="39"/>
      <c r="K143" s="39"/>
      <c r="L143" s="43"/>
      <c r="M143" s="245"/>
      <c r="N143" s="246"/>
      <c r="O143" s="96"/>
      <c r="P143" s="96"/>
      <c r="Q143" s="96"/>
      <c r="R143" s="96"/>
      <c r="S143" s="96"/>
      <c r="T143" s="9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125</v>
      </c>
      <c r="AU143" s="16" t="s">
        <v>124</v>
      </c>
    </row>
    <row r="144" s="2" customFormat="1" ht="21.75" customHeight="1">
      <c r="A144" s="37"/>
      <c r="B144" s="38"/>
      <c r="C144" s="228" t="s">
        <v>150</v>
      </c>
      <c r="D144" s="228" t="s">
        <v>119</v>
      </c>
      <c r="E144" s="229" t="s">
        <v>189</v>
      </c>
      <c r="F144" s="230" t="s">
        <v>190</v>
      </c>
      <c r="G144" s="231" t="s">
        <v>191</v>
      </c>
      <c r="H144" s="274"/>
      <c r="I144" s="233"/>
      <c r="J144" s="234">
        <f>ROUND(I144*H144,2)</f>
        <v>0</v>
      </c>
      <c r="K144" s="235"/>
      <c r="L144" s="43"/>
      <c r="M144" s="236" t="s">
        <v>1</v>
      </c>
      <c r="N144" s="237" t="s">
        <v>43</v>
      </c>
      <c r="O144" s="96"/>
      <c r="P144" s="238">
        <f>O144*H144</f>
        <v>0</v>
      </c>
      <c r="Q144" s="238">
        <v>0</v>
      </c>
      <c r="R144" s="238">
        <f>Q144*H144</f>
        <v>0</v>
      </c>
      <c r="S144" s="238">
        <v>0</v>
      </c>
      <c r="T144" s="23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0" t="s">
        <v>162</v>
      </c>
      <c r="AT144" s="240" t="s">
        <v>119</v>
      </c>
      <c r="AU144" s="240" t="s">
        <v>124</v>
      </c>
      <c r="AY144" s="16" t="s">
        <v>116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6" t="s">
        <v>124</v>
      </c>
      <c r="BK144" s="241">
        <f>ROUND(I144*H144,2)</f>
        <v>0</v>
      </c>
      <c r="BL144" s="16" t="s">
        <v>162</v>
      </c>
      <c r="BM144" s="240" t="s">
        <v>192</v>
      </c>
    </row>
    <row r="145" s="2" customFormat="1" ht="24.15" customHeight="1">
      <c r="A145" s="37"/>
      <c r="B145" s="38"/>
      <c r="C145" s="228" t="s">
        <v>178</v>
      </c>
      <c r="D145" s="228" t="s">
        <v>119</v>
      </c>
      <c r="E145" s="229" t="s">
        <v>193</v>
      </c>
      <c r="F145" s="230" t="s">
        <v>194</v>
      </c>
      <c r="G145" s="231" t="s">
        <v>191</v>
      </c>
      <c r="H145" s="274"/>
      <c r="I145" s="233"/>
      <c r="J145" s="234">
        <f>ROUND(I145*H145,2)</f>
        <v>0</v>
      </c>
      <c r="K145" s="235"/>
      <c r="L145" s="43"/>
      <c r="M145" s="236" t="s">
        <v>1</v>
      </c>
      <c r="N145" s="237" t="s">
        <v>43</v>
      </c>
      <c r="O145" s="96"/>
      <c r="P145" s="238">
        <f>O145*H145</f>
        <v>0</v>
      </c>
      <c r="Q145" s="238">
        <v>0</v>
      </c>
      <c r="R145" s="238">
        <f>Q145*H145</f>
        <v>0</v>
      </c>
      <c r="S145" s="238">
        <v>0</v>
      </c>
      <c r="T145" s="23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0" t="s">
        <v>162</v>
      </c>
      <c r="AT145" s="240" t="s">
        <v>119</v>
      </c>
      <c r="AU145" s="240" t="s">
        <v>124</v>
      </c>
      <c r="AY145" s="16" t="s">
        <v>116</v>
      </c>
      <c r="BE145" s="241">
        <f>IF(N145="základná",J145,0)</f>
        <v>0</v>
      </c>
      <c r="BF145" s="241">
        <f>IF(N145="znížená",J145,0)</f>
        <v>0</v>
      </c>
      <c r="BG145" s="241">
        <f>IF(N145="zákl. prenesená",J145,0)</f>
        <v>0</v>
      </c>
      <c r="BH145" s="241">
        <f>IF(N145="zníž. prenesená",J145,0)</f>
        <v>0</v>
      </c>
      <c r="BI145" s="241">
        <f>IF(N145="nulová",J145,0)</f>
        <v>0</v>
      </c>
      <c r="BJ145" s="16" t="s">
        <v>124</v>
      </c>
      <c r="BK145" s="241">
        <f>ROUND(I145*H145,2)</f>
        <v>0</v>
      </c>
      <c r="BL145" s="16" t="s">
        <v>162</v>
      </c>
      <c r="BM145" s="240" t="s">
        <v>195</v>
      </c>
    </row>
    <row r="146" s="12" customFormat="1" ht="25.92" customHeight="1">
      <c r="A146" s="12"/>
      <c r="B146" s="212"/>
      <c r="C146" s="213"/>
      <c r="D146" s="214" t="s">
        <v>76</v>
      </c>
      <c r="E146" s="215" t="s">
        <v>135</v>
      </c>
      <c r="F146" s="215" t="s">
        <v>136</v>
      </c>
      <c r="G146" s="213"/>
      <c r="H146" s="213"/>
      <c r="I146" s="216"/>
      <c r="J146" s="217">
        <f>BK146</f>
        <v>0</v>
      </c>
      <c r="K146" s="213"/>
      <c r="L146" s="218"/>
      <c r="M146" s="219"/>
      <c r="N146" s="220"/>
      <c r="O146" s="220"/>
      <c r="P146" s="221">
        <f>P147</f>
        <v>0</v>
      </c>
      <c r="Q146" s="220"/>
      <c r="R146" s="221">
        <f>R147</f>
        <v>0</v>
      </c>
      <c r="S146" s="220"/>
      <c r="T146" s="222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3" t="s">
        <v>137</v>
      </c>
      <c r="AT146" s="224" t="s">
        <v>76</v>
      </c>
      <c r="AU146" s="224" t="s">
        <v>77</v>
      </c>
      <c r="AY146" s="223" t="s">
        <v>116</v>
      </c>
      <c r="BK146" s="225">
        <f>BK147</f>
        <v>0</v>
      </c>
    </row>
    <row r="147" s="12" customFormat="1" ht="22.8" customHeight="1">
      <c r="A147" s="12"/>
      <c r="B147" s="212"/>
      <c r="C147" s="213"/>
      <c r="D147" s="214" t="s">
        <v>76</v>
      </c>
      <c r="E147" s="226" t="s">
        <v>138</v>
      </c>
      <c r="F147" s="226" t="s">
        <v>139</v>
      </c>
      <c r="G147" s="213"/>
      <c r="H147" s="213"/>
      <c r="I147" s="216"/>
      <c r="J147" s="227">
        <f>BK147</f>
        <v>0</v>
      </c>
      <c r="K147" s="213"/>
      <c r="L147" s="218"/>
      <c r="M147" s="219"/>
      <c r="N147" s="220"/>
      <c r="O147" s="220"/>
      <c r="P147" s="221">
        <f>P148</f>
        <v>0</v>
      </c>
      <c r="Q147" s="220"/>
      <c r="R147" s="221">
        <f>R148</f>
        <v>0</v>
      </c>
      <c r="S147" s="220"/>
      <c r="T147" s="222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3" t="s">
        <v>137</v>
      </c>
      <c r="AT147" s="224" t="s">
        <v>76</v>
      </c>
      <c r="AU147" s="224" t="s">
        <v>85</v>
      </c>
      <c r="AY147" s="223" t="s">
        <v>116</v>
      </c>
      <c r="BK147" s="225">
        <f>BK148</f>
        <v>0</v>
      </c>
    </row>
    <row r="148" s="2" customFormat="1" ht="16.5" customHeight="1">
      <c r="A148" s="37"/>
      <c r="B148" s="38"/>
      <c r="C148" s="228" t="s">
        <v>196</v>
      </c>
      <c r="D148" s="228" t="s">
        <v>119</v>
      </c>
      <c r="E148" s="229" t="s">
        <v>140</v>
      </c>
      <c r="F148" s="230" t="s">
        <v>139</v>
      </c>
      <c r="G148" s="231" t="s">
        <v>141</v>
      </c>
      <c r="H148" s="232">
        <v>1</v>
      </c>
      <c r="I148" s="233"/>
      <c r="J148" s="234">
        <f>ROUND(I148*H148,2)</f>
        <v>0</v>
      </c>
      <c r="K148" s="235"/>
      <c r="L148" s="43"/>
      <c r="M148" s="247" t="s">
        <v>1</v>
      </c>
      <c r="N148" s="248" t="s">
        <v>43</v>
      </c>
      <c r="O148" s="249"/>
      <c r="P148" s="250">
        <f>O148*H148</f>
        <v>0</v>
      </c>
      <c r="Q148" s="250">
        <v>0</v>
      </c>
      <c r="R148" s="250">
        <f>Q148*H148</f>
        <v>0</v>
      </c>
      <c r="S148" s="250">
        <v>0</v>
      </c>
      <c r="T148" s="25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40" t="s">
        <v>142</v>
      </c>
      <c r="AT148" s="240" t="s">
        <v>119</v>
      </c>
      <c r="AU148" s="240" t="s">
        <v>124</v>
      </c>
      <c r="AY148" s="16" t="s">
        <v>116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6" t="s">
        <v>124</v>
      </c>
      <c r="BK148" s="241">
        <f>ROUND(I148*H148,2)</f>
        <v>0</v>
      </c>
      <c r="BL148" s="16" t="s">
        <v>142</v>
      </c>
      <c r="BM148" s="240" t="s">
        <v>197</v>
      </c>
    </row>
    <row r="149" s="2" customFormat="1" ht="6.96" customHeight="1">
      <c r="A149" s="37"/>
      <c r="B149" s="71"/>
      <c r="C149" s="72"/>
      <c r="D149" s="72"/>
      <c r="E149" s="72"/>
      <c r="F149" s="72"/>
      <c r="G149" s="72"/>
      <c r="H149" s="72"/>
      <c r="I149" s="72"/>
      <c r="J149" s="72"/>
      <c r="K149" s="72"/>
      <c r="L149" s="43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sheetProtection sheet="1" autoFilter="0" formatColumns="0" formatRows="0" objects="1" scenarios="1" spinCount="100000" saltValue="U08tbmYoh/eBNkMqQ7+TMhg17GEmQtfGv3fA0EFeCYLyeGttOQL5S/8wNCilplTroo16h1uVxH6uxG6bJJf+og==" hashValue="aur1jII3r2HaWA0oyOFt5YgZPZ70qVvjQgWHg98iCziFdD6ace+K8JRWUnFPNq2HQOnQEIOr6grtmo3Po049jQ==" algorithmName="SHA-512" password="CC35"/>
  <autoFilter ref="C121:K14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PILNIK VLADIMIR</dc:creator>
  <cp:lastModifiedBy>PILNIK VLADIMIR</cp:lastModifiedBy>
  <dcterms:created xsi:type="dcterms:W3CDTF">2022-05-27T07:53:58Z</dcterms:created>
  <dcterms:modified xsi:type="dcterms:W3CDTF">2022-05-27T07:54:02Z</dcterms:modified>
</cp:coreProperties>
</file>