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L:\10.VUC\ODDCI\RI 2022 Rekonštrukcie ciest ÚVER\VO FINAL\VK KA\VO\Prilohy\"/>
    </mc:Choice>
  </mc:AlternateContent>
  <xr:revisionPtr revIDLastSave="0" documentId="13_ncr:1_{1CDF26F7-7DF1-4F86-AAAE-06C469644E5F}" xr6:coauthVersionLast="47" xr6:coauthVersionMax="47" xr10:uidLastSave="{00000000-0000-0000-0000-000000000000}"/>
  <bookViews>
    <workbookView xWindow="930" yWindow="270" windowWidth="18480" windowHeight="14670" tabRatio="899" activeTab="5" xr2:uid="{00000000-000D-0000-FFFF-FFFF00000000}"/>
  </bookViews>
  <sheets>
    <sheet name="2605 Čebovce" sheetId="68" r:id="rId1"/>
    <sheet name="2605 Nenince" sheetId="67" r:id="rId2"/>
    <sheet name="2570 Bzovík - Horné Mladoni" sheetId="75" r:id="rId3"/>
    <sheet name="2573 Jalšovík" sheetId="76" r:id="rId4"/>
    <sheet name="2561 Devičie" sheetId="77" r:id="rId5"/>
    <sheet name="Spolu VK+KA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67" l="1"/>
  <c r="G9" i="17"/>
  <c r="F9" i="17"/>
  <c r="G8" i="17"/>
  <c r="F8" i="17"/>
  <c r="G7" i="17"/>
  <c r="F7" i="17"/>
  <c r="H28" i="77"/>
  <c r="G25" i="77"/>
  <c r="H25" i="77" s="1"/>
  <c r="G23" i="77"/>
  <c r="H23" i="77" s="1"/>
  <c r="H15" i="77"/>
  <c r="H14" i="77"/>
  <c r="H30" i="76"/>
  <c r="G25" i="76"/>
  <c r="H25" i="76" s="1"/>
  <c r="G23" i="76"/>
  <c r="H23" i="76" s="1"/>
  <c r="H15" i="76"/>
  <c r="H14" i="76"/>
  <c r="H16" i="76" s="1"/>
  <c r="B16" i="76" s="1"/>
  <c r="H30" i="75"/>
  <c r="G25" i="75"/>
  <c r="H25" i="75" s="1"/>
  <c r="G23" i="75"/>
  <c r="H23" i="75" s="1"/>
  <c r="B16" i="75"/>
  <c r="B18" i="75" s="1"/>
  <c r="H16" i="77" l="1"/>
  <c r="B16" i="77" s="1"/>
  <c r="H7" i="17"/>
  <c r="G29" i="77"/>
  <c r="H29" i="77" s="1"/>
  <c r="B18" i="77"/>
  <c r="G29" i="76"/>
  <c r="H29" i="76" s="1"/>
  <c r="B18" i="76"/>
  <c r="G28" i="75"/>
  <c r="H28" i="75" s="1"/>
  <c r="G27" i="75"/>
  <c r="G24" i="75"/>
  <c r="H24" i="75" s="1"/>
  <c r="G29" i="75"/>
  <c r="H29" i="75" s="1"/>
  <c r="G27" i="77" l="1"/>
  <c r="G24" i="77"/>
  <c r="H24" i="77" s="1"/>
  <c r="G28" i="76"/>
  <c r="H28" i="76" s="1"/>
  <c r="G27" i="76"/>
  <c r="G24" i="76"/>
  <c r="H24" i="76" s="1"/>
  <c r="H27" i="75"/>
  <c r="G26" i="75"/>
  <c r="H26" i="75" s="1"/>
  <c r="H31" i="75" s="1"/>
  <c r="I7" i="17" s="1"/>
  <c r="J7" i="17" s="1"/>
  <c r="H27" i="77" l="1"/>
  <c r="G26" i="77"/>
  <c r="H26" i="77" s="1"/>
  <c r="H30" i="77" s="1"/>
  <c r="I9" i="17" s="1"/>
  <c r="J9" i="17" s="1"/>
  <c r="H27" i="76"/>
  <c r="G26" i="76"/>
  <c r="H26" i="76" s="1"/>
  <c r="H31" i="76" s="1"/>
  <c r="I8" i="17" s="1"/>
  <c r="J8" i="17" s="1"/>
  <c r="K33" i="75"/>
  <c r="J33" i="75"/>
  <c r="K32" i="77" l="1"/>
  <c r="J32" i="77"/>
  <c r="K33" i="76"/>
  <c r="J33" i="76"/>
  <c r="G6" i="17" l="1"/>
  <c r="F6" i="17"/>
  <c r="G5" i="17"/>
  <c r="F5" i="17"/>
  <c r="H29" i="68"/>
  <c r="G28" i="68"/>
  <c r="H28" i="68" s="1"/>
  <c r="H25" i="68"/>
  <c r="G23" i="68"/>
  <c r="H23" i="68" s="1"/>
  <c r="B18" i="68"/>
  <c r="G24" i="68" s="1"/>
  <c r="H24" i="68" s="1"/>
  <c r="G29" i="67"/>
  <c r="H29" i="67" s="1"/>
  <c r="H25" i="67"/>
  <c r="G23" i="67"/>
  <c r="H23" i="67" s="1"/>
  <c r="B18" i="67"/>
  <c r="G27" i="67" s="1"/>
  <c r="H27" i="67" s="1"/>
  <c r="G24" i="67" l="1"/>
  <c r="H24" i="67" s="1"/>
  <c r="H6" i="17"/>
  <c r="G26" i="68"/>
  <c r="H26" i="68" s="1"/>
  <c r="G27" i="68"/>
  <c r="H27" i="68" s="1"/>
  <c r="G28" i="67"/>
  <c r="H28" i="67" s="1"/>
  <c r="H26" i="67"/>
  <c r="H30" i="67" l="1"/>
  <c r="I6" i="17" s="1"/>
  <c r="J6" i="17" s="1"/>
  <c r="H30" i="68"/>
  <c r="I5" i="17" s="1"/>
  <c r="I10" i="17" s="1"/>
  <c r="J5" i="17" l="1"/>
  <c r="J10" i="17" s="1"/>
  <c r="K32" i="67"/>
  <c r="J32" i="67"/>
  <c r="J32" i="68"/>
  <c r="K32" i="68"/>
  <c r="H5" i="17" l="1"/>
  <c r="H10" i="17" s="1"/>
</calcChain>
</file>

<file path=xl/sharedStrings.xml><?xml version="1.0" encoding="utf-8"?>
<sst xmlns="http://schemas.openxmlformats.org/spreadsheetml/2006/main" count="317" uniqueCount="82">
  <si>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</si>
  <si>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</si>
  <si>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</si>
  <si>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</si>
  <si>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</si>
  <si>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</si>
  <si>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</si>
  <si>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</si>
  <si>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</si>
  <si>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</si>
  <si>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</si>
  <si>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</si>
  <si>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</si>
  <si>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</si>
  <si>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</si>
  <si>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</si>
  <si>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</si>
  <si>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</si>
  <si>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</si>
  <si>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</si>
  <si>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</si>
  <si>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</si>
  <si>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</si>
  <si>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</si>
  <si>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</si>
  <si>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</si>
  <si>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</si>
  <si>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</si>
  <si>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</si>
  <si>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</si>
  <si>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</si>
  <si>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</si>
  <si>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</si>
  <si>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</si>
  <si>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</si>
  <si>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</si>
  <si>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fr.0 - 32</t>
  </si>
  <si>
    <t>P.č.</t>
  </si>
  <si>
    <t>Cesta</t>
  </si>
  <si>
    <t>Okres</t>
  </si>
  <si>
    <t>Staničenie od</t>
  </si>
  <si>
    <t>Staničenie do</t>
  </si>
  <si>
    <t>Dĺžka rekonštrukcie v km</t>
  </si>
  <si>
    <t>Náklady               v € s DPH</t>
  </si>
  <si>
    <t>Náklady                        v € bez DPH</t>
  </si>
  <si>
    <t xml:space="preserve">postrek spojovací </t>
  </si>
  <si>
    <t>položka</t>
  </si>
  <si>
    <t xml:space="preserve"> jednotk. cena  €</t>
  </si>
  <si>
    <t>spolu bez DPH €</t>
  </si>
  <si>
    <t>staničenie v km:</t>
  </si>
  <si>
    <t>od:</t>
  </si>
  <si>
    <t>do:</t>
  </si>
  <si>
    <t>spevnenie krajníc kamenivom drveným hr. 100mm x 500mm po obidvoch stranách</t>
  </si>
  <si>
    <t>frézovanie s naložením a odvozom do 10 km (začiatky a konce, MO, MK, obrubníková úprava)</t>
  </si>
  <si>
    <t>VK</t>
  </si>
  <si>
    <t>Príloha č.2</t>
  </si>
  <si>
    <t>Príloha č.3</t>
  </si>
  <si>
    <t>Príloha č.4</t>
  </si>
  <si>
    <t>Príloha č.5</t>
  </si>
  <si>
    <t>III/2605</t>
  </si>
  <si>
    <t>III/2605 Nenince</t>
  </si>
  <si>
    <t>III/Nenince</t>
  </si>
  <si>
    <t>III/2605 Čebovce</t>
  </si>
  <si>
    <t xml:space="preserve">od: </t>
  </si>
  <si>
    <t xml:space="preserve">do: </t>
  </si>
  <si>
    <t>Čebovce, prieťah obcou</t>
  </si>
  <si>
    <t>Nenince, prieťah obcou</t>
  </si>
  <si>
    <t>Spolu</t>
  </si>
  <si>
    <t>III/2570 Bzovík - Horné Mladonice</t>
  </si>
  <si>
    <t>frézovanie s naložením a odvozom do 10 km (začiatky a konce, MO, MK, obrubníková úprava, nad recyklážou)</t>
  </si>
  <si>
    <t>priem.50mm</t>
  </si>
  <si>
    <t>III/2573 Jalšovík</t>
  </si>
  <si>
    <t>III/2561 Devičie</t>
  </si>
  <si>
    <t>III/2570</t>
  </si>
  <si>
    <t>KA</t>
  </si>
  <si>
    <t>Bzovík - Horné Mladonice vybraté úseky</t>
  </si>
  <si>
    <t>Jalšovík vybr.úseky</t>
  </si>
  <si>
    <t>Devičie vybr.úseky</t>
  </si>
  <si>
    <t>III/2573</t>
  </si>
  <si>
    <t>III/2561</t>
  </si>
  <si>
    <t>ACL 16-II s dovozom rozprestrením a zhutnením</t>
  </si>
  <si>
    <t>Rekonštrukcie ciest  II. a III. triedy v okresoch BBSK - II.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</si>
</sst>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0.000"/>
  </numFmts>
  <fonts count="5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 applyNumberFormat="0" applyFill="0" applyBorder="0" applyProtection="0"/>
    <xf numFmtId="0" fontId="2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5" borderId="0" applyNumberFormat="0" applyBorder="0" applyAlignment="0" applyProtection="0"/>
    <xf numFmtId="0" fontId="33" fillId="17" borderId="42" applyNumberFormat="0" applyAlignment="0" applyProtection="0"/>
    <xf numFmtId="0" fontId="34" fillId="0" borderId="43" applyNumberFormat="0" applyFill="0" applyAlignment="0" applyProtection="0"/>
    <xf numFmtId="0" fontId="35" fillId="0" borderId="44" applyNumberFormat="0" applyFill="0" applyAlignment="0" applyProtection="0"/>
    <xf numFmtId="0" fontId="36" fillId="0" borderId="45" applyNumberFormat="0" applyFill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1" fillId="19" borderId="46" applyNumberFormat="0" applyFont="0" applyAlignment="0" applyProtection="0"/>
    <xf numFmtId="0" fontId="38" fillId="0" borderId="47" applyNumberFormat="0" applyFill="0" applyAlignment="0" applyProtection="0"/>
    <xf numFmtId="0" fontId="39" fillId="0" borderId="48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49" applyNumberFormat="0" applyAlignment="0" applyProtection="0"/>
    <xf numFmtId="0" fontId="42" fillId="20" borderId="49" applyNumberFormat="0" applyAlignment="0" applyProtection="0"/>
    <xf numFmtId="0" fontId="43" fillId="20" borderId="50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4" borderId="0" applyNumberFormat="0" applyBorder="0" applyAlignment="0" applyProtection="0"/>
  </cellStyleXfs>
  <cellXfs count="201">
    <xf numFmtId="0" fontId="0" fillId="0" borderId="0" xfId="0"/>
    <xf numFmtId="0" fontId="16" fillId="0" borderId="0" xfId="0" applyFont="1" applyBorder="1" applyAlignment="1"/>
    <xf numFmtId="0" fontId="23" fillId="0" borderId="0" xfId="1" applyFont="1"/>
    <xf numFmtId="0" fontId="2" fillId="0" borderId="0" xfId="0" applyFont="1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0" applyFill="1" applyBorder="1"/>
    <xf numFmtId="0" fontId="4" fillId="0" borderId="0" xfId="0" applyFont="1"/>
    <xf numFmtId="4" fontId="4" fillId="0" borderId="0" xfId="0" applyNumberFormat="1" applyFont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16" fillId="25" borderId="14" xfId="0" applyNumberFormat="1" applyFont="1" applyFill="1" applyBorder="1" applyAlignment="1">
      <alignment horizontal="center" vertical="center"/>
    </xf>
    <xf numFmtId="4" fontId="16" fillId="25" borderId="14" xfId="0" applyNumberFormat="1" applyFont="1" applyFill="1" applyBorder="1" applyAlignment="1">
      <alignment horizontal="right" vertical="center"/>
    </xf>
    <xf numFmtId="0" fontId="2" fillId="0" borderId="0" xfId="1" applyFont="1" applyFill="1"/>
    <xf numFmtId="0" fontId="16" fillId="0" borderId="0" xfId="0" applyFont="1" applyFill="1" applyBorder="1" applyAlignment="1"/>
    <xf numFmtId="4" fontId="16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9" fontId="47" fillId="27" borderId="18" xfId="0" applyNumberFormat="1" applyFont="1" applyFill="1" applyBorder="1" applyAlignment="1">
      <alignment horizontal="center" vertical="center"/>
    </xf>
    <xf numFmtId="49" fontId="47" fillId="27" borderId="19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4" fontId="10" fillId="2" borderId="26" xfId="0" applyNumberFormat="1" applyFont="1" applyFill="1" applyBorder="1"/>
    <xf numFmtId="0" fontId="0" fillId="0" borderId="2" xfId="0" applyBorder="1"/>
    <xf numFmtId="4" fontId="6" fillId="0" borderId="5" xfId="0" applyNumberFormat="1" applyFont="1" applyBorder="1"/>
    <xf numFmtId="0" fontId="7" fillId="0" borderId="24" xfId="0" applyFont="1" applyBorder="1"/>
    <xf numFmtId="49" fontId="47" fillId="27" borderId="57" xfId="0" applyNumberFormat="1" applyFont="1" applyFill="1" applyBorder="1" applyAlignment="1">
      <alignment horizontal="center" vertical="center" wrapText="1"/>
    </xf>
    <xf numFmtId="49" fontId="47" fillId="27" borderId="14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Border="1"/>
    <xf numFmtId="4" fontId="6" fillId="0" borderId="36" xfId="0" applyNumberFormat="1" applyFont="1" applyBorder="1" applyAlignment="1">
      <alignment vertical="center"/>
    </xf>
    <xf numFmtId="0" fontId="26" fillId="0" borderId="0" xfId="0" applyFont="1"/>
    <xf numFmtId="0" fontId="19" fillId="0" borderId="0" xfId="0" applyFont="1"/>
    <xf numFmtId="0" fontId="23" fillId="0" borderId="0" xfId="0" applyFont="1"/>
    <xf numFmtId="0" fontId="2" fillId="0" borderId="1" xfId="0" applyFont="1" applyBorder="1"/>
    <xf numFmtId="0" fontId="2" fillId="0" borderId="2" xfId="0" applyFont="1" applyBorder="1"/>
    <xf numFmtId="4" fontId="0" fillId="0" borderId="2" xfId="0" applyNumberFormat="1" applyBorder="1"/>
    <xf numFmtId="4" fontId="0" fillId="0" borderId="3" xfId="0" applyNumberFormat="1" applyBorder="1"/>
    <xf numFmtId="0" fontId="2" fillId="0" borderId="4" xfId="0" applyFont="1" applyBorder="1"/>
    <xf numFmtId="165" fontId="0" fillId="0" borderId="0" xfId="0" applyNumberFormat="1" applyAlignment="1">
      <alignment horizontal="left"/>
    </xf>
    <xf numFmtId="0" fontId="18" fillId="0" borderId="0" xfId="0" applyFont="1"/>
    <xf numFmtId="0" fontId="0" fillId="0" borderId="5" xfId="0" applyBorder="1"/>
    <xf numFmtId="0" fontId="0" fillId="0" borderId="4" xfId="0" applyBorder="1"/>
    <xf numFmtId="0" fontId="21" fillId="0" borderId="0" xfId="0" applyFont="1"/>
    <xf numFmtId="0" fontId="22" fillId="0" borderId="0" xfId="0" applyFont="1"/>
    <xf numFmtId="4" fontId="22" fillId="0" borderId="0" xfId="0" applyNumberFormat="1" applyFont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4" fontId="5" fillId="0" borderId="5" xfId="0" applyNumberFormat="1" applyFont="1" applyBorder="1"/>
    <xf numFmtId="0" fontId="0" fillId="0" borderId="8" xfId="0" applyBorder="1"/>
    <xf numFmtId="4" fontId="0" fillId="0" borderId="9" xfId="0" applyNumberFormat="1" applyBorder="1"/>
    <xf numFmtId="4" fontId="22" fillId="0" borderId="0" xfId="0" applyNumberFormat="1" applyFont="1" applyAlignment="1">
      <alignment horizontal="center"/>
    </xf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4" fontId="0" fillId="0" borderId="13" xfId="0" applyNumberFormat="1" applyBorder="1"/>
    <xf numFmtId="0" fontId="24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16" fillId="0" borderId="4" xfId="0" applyFont="1" applyBorder="1"/>
    <xf numFmtId="2" fontId="16" fillId="0" borderId="0" xfId="0" applyNumberFormat="1" applyFont="1"/>
    <xf numFmtId="0" fontId="16" fillId="0" borderId="0" xfId="0" applyFont="1"/>
    <xf numFmtId="4" fontId="16" fillId="0" borderId="0" xfId="0" applyNumberFormat="1" applyFont="1" applyAlignment="1">
      <alignment horizontal="center"/>
    </xf>
    <xf numFmtId="4" fontId="16" fillId="0" borderId="0" xfId="0" applyNumberFormat="1" applyFont="1"/>
    <xf numFmtId="0" fontId="6" fillId="0" borderId="0" xfId="0" applyFont="1"/>
    <xf numFmtId="4" fontId="48" fillId="0" borderId="0" xfId="0" applyNumberFormat="1" applyFont="1"/>
    <xf numFmtId="0" fontId="0" fillId="0" borderId="37" xfId="1" applyFont="1" applyBorder="1"/>
    <xf numFmtId="0" fontId="6" fillId="0" borderId="38" xfId="1" applyFont="1" applyBorder="1"/>
    <xf numFmtId="165" fontId="6" fillId="0" borderId="37" xfId="0" applyNumberFormat="1" applyFont="1" applyBorder="1"/>
    <xf numFmtId="4" fontId="6" fillId="0" borderId="55" xfId="0" applyNumberFormat="1" applyFont="1" applyBorder="1"/>
    <xf numFmtId="4" fontId="6" fillId="0" borderId="53" xfId="0" applyNumberFormat="1" applyFont="1" applyBorder="1"/>
    <xf numFmtId="165" fontId="6" fillId="0" borderId="0" xfId="0" applyNumberFormat="1" applyFont="1"/>
    <xf numFmtId="0" fontId="0" fillId="0" borderId="21" xfId="0" applyBorder="1"/>
    <xf numFmtId="0" fontId="0" fillId="0" borderId="22" xfId="0" applyBorder="1" applyAlignment="1">
      <alignment horizontal="center"/>
    </xf>
    <xf numFmtId="165" fontId="6" fillId="0" borderId="21" xfId="0" applyNumberFormat="1" applyFont="1" applyBorder="1"/>
    <xf numFmtId="4" fontId="6" fillId="0" borderId="31" xfId="0" applyNumberFormat="1" applyFont="1" applyBorder="1"/>
    <xf numFmtId="4" fontId="6" fillId="0" borderId="36" xfId="0" applyNumberFormat="1" applyFont="1" applyBorder="1"/>
    <xf numFmtId="0" fontId="0" fillId="0" borderId="21" xfId="0" applyBorder="1" applyAlignment="1">
      <alignment vertical="center"/>
    </xf>
    <xf numFmtId="0" fontId="6" fillId="0" borderId="22" xfId="0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4" fontId="6" fillId="0" borderId="31" xfId="0" applyNumberFormat="1" applyFont="1" applyBorder="1" applyAlignment="1">
      <alignment vertical="center"/>
    </xf>
    <xf numFmtId="0" fontId="6" fillId="0" borderId="22" xfId="0" applyFont="1" applyBorder="1"/>
    <xf numFmtId="0" fontId="7" fillId="0" borderId="21" xfId="0" applyFont="1" applyBorder="1"/>
    <xf numFmtId="165" fontId="6" fillId="0" borderId="35" xfId="0" applyNumberFormat="1" applyFont="1" applyBorder="1"/>
    <xf numFmtId="0" fontId="20" fillId="0" borderId="0" xfId="0" applyFont="1" applyAlignment="1">
      <alignment vertical="center"/>
    </xf>
    <xf numFmtId="0" fontId="17" fillId="0" borderId="0" xfId="0" applyFont="1"/>
    <xf numFmtId="4" fontId="20" fillId="0" borderId="5" xfId="0" applyNumberFormat="1" applyFont="1" applyBorder="1"/>
    <xf numFmtId="0" fontId="17" fillId="0" borderId="58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65" fontId="6" fillId="0" borderId="51" xfId="0" applyNumberFormat="1" applyFont="1" applyBorder="1" applyAlignment="1">
      <alignment vertical="center"/>
    </xf>
    <xf numFmtId="4" fontId="6" fillId="0" borderId="51" xfId="0" applyNumberFormat="1" applyFont="1" applyBorder="1" applyAlignment="1">
      <alignment vertical="center"/>
    </xf>
    <xf numFmtId="4" fontId="6" fillId="0" borderId="54" xfId="0" applyNumberFormat="1" applyFont="1" applyBorder="1"/>
    <xf numFmtId="4" fontId="9" fillId="0" borderId="4" xfId="0" applyNumberFormat="1" applyFont="1" applyBorder="1"/>
    <xf numFmtId="4" fontId="9" fillId="0" borderId="0" xfId="0" applyNumberFormat="1" applyFont="1"/>
    <xf numFmtId="4" fontId="2" fillId="0" borderId="0" xfId="0" applyNumberFormat="1" applyFont="1"/>
    <xf numFmtId="4" fontId="10" fillId="0" borderId="0" xfId="0" applyNumberFormat="1" applyFont="1"/>
    <xf numFmtId="4" fontId="10" fillId="0" borderId="30" xfId="0" applyNumberFormat="1" applyFont="1" applyBorder="1"/>
    <xf numFmtId="4" fontId="5" fillId="0" borderId="0" xfId="0" applyNumberFormat="1" applyFont="1" applyAlignment="1">
      <alignment horizontal="center"/>
    </xf>
    <xf numFmtId="4" fontId="10" fillId="0" borderId="5" xfId="0" applyNumberFormat="1" applyFont="1" applyBorder="1"/>
    <xf numFmtId="0" fontId="7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0" fillId="0" borderId="25" xfId="0" applyNumberFormat="1" applyFont="1" applyBorder="1"/>
    <xf numFmtId="0" fontId="0" fillId="0" borderId="27" xfId="0" applyBorder="1"/>
    <xf numFmtId="0" fontId="0" fillId="0" borderId="28" xfId="0" applyBorder="1"/>
    <xf numFmtId="4" fontId="0" fillId="0" borderId="28" xfId="0" applyNumberFormat="1" applyBorder="1"/>
    <xf numFmtId="4" fontId="11" fillId="0" borderId="28" xfId="0" applyNumberFormat="1" applyFont="1" applyBorder="1"/>
    <xf numFmtId="0" fontId="11" fillId="0" borderId="28" xfId="0" applyFont="1" applyBorder="1"/>
    <xf numFmtId="10" fontId="11" fillId="0" borderId="28" xfId="0" applyNumberFormat="1" applyFont="1" applyBorder="1"/>
    <xf numFmtId="4" fontId="11" fillId="0" borderId="29" xfId="0" applyNumberFormat="1" applyFont="1" applyBorder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0" fontId="14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4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horizontal="right" vertical="center"/>
    </xf>
    <xf numFmtId="4" fontId="46" fillId="26" borderId="36" xfId="0" applyNumberFormat="1" applyFont="1" applyFill="1" applyBorder="1" applyAlignment="1">
      <alignment horizontal="right" vertical="center"/>
    </xf>
    <xf numFmtId="166" fontId="0" fillId="0" borderId="22" xfId="0" applyNumberFormat="1" applyBorder="1" applyAlignment="1">
      <alignment horizontal="center" vertical="center"/>
    </xf>
    <xf numFmtId="166" fontId="46" fillId="26" borderId="36" xfId="0" applyNumberFormat="1" applyFont="1" applyFill="1" applyBorder="1" applyAlignment="1">
      <alignment horizontal="center" vertical="center"/>
    </xf>
    <xf numFmtId="0" fontId="0" fillId="0" borderId="41" xfId="0" applyBorder="1"/>
    <xf numFmtId="0" fontId="6" fillId="0" borderId="51" xfId="0" applyFont="1" applyBorder="1"/>
    <xf numFmtId="165" fontId="6" fillId="0" borderId="41" xfId="0" applyNumberFormat="1" applyFont="1" applyBorder="1"/>
    <xf numFmtId="4" fontId="6" fillId="0" borderId="40" xfId="0" applyNumberFormat="1" applyFont="1" applyBorder="1"/>
    <xf numFmtId="49" fontId="47" fillId="27" borderId="16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0" fontId="16" fillId="25" borderId="16" xfId="0" applyFont="1" applyFill="1" applyBorder="1" applyAlignment="1">
      <alignment vertical="center" wrapText="1"/>
    </xf>
    <xf numFmtId="4" fontId="46" fillId="26" borderId="54" xfId="0" applyNumberFormat="1" applyFont="1" applyFill="1" applyBorder="1" applyAlignment="1">
      <alignment horizontal="right" vertical="center"/>
    </xf>
    <xf numFmtId="49" fontId="47" fillId="27" borderId="16" xfId="0" applyNumberFormat="1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66" fontId="0" fillId="0" borderId="37" xfId="0" applyNumberForma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6" fillId="0" borderId="21" xfId="0" applyFont="1" applyBorder="1"/>
    <xf numFmtId="0" fontId="17" fillId="0" borderId="1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166" fontId="0" fillId="0" borderId="41" xfId="0" applyNumberFormat="1" applyBorder="1" applyAlignment="1">
      <alignment horizontal="center" vertical="center"/>
    </xf>
    <xf numFmtId="166" fontId="0" fillId="0" borderId="51" xfId="0" applyNumberFormat="1" applyBorder="1" applyAlignment="1">
      <alignment horizontal="center" vertical="center"/>
    </xf>
    <xf numFmtId="166" fontId="46" fillId="26" borderId="54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vertical="center" wrapText="1"/>
    </xf>
    <xf numFmtId="166" fontId="0" fillId="0" borderId="38" xfId="0" applyNumberFormat="1" applyBorder="1" applyAlignment="1">
      <alignment horizontal="center" vertical="center"/>
    </xf>
    <xf numFmtId="166" fontId="46" fillId="26" borderId="53" xfId="0" applyNumberFormat="1" applyFont="1" applyFill="1" applyBorder="1" applyAlignment="1">
      <alignment horizontal="center" vertical="center"/>
    </xf>
    <xf numFmtId="4" fontId="46" fillId="26" borderId="5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65" fontId="18" fillId="0" borderId="0" xfId="0" applyNumberFormat="1" applyFont="1"/>
    <xf numFmtId="4" fontId="0" fillId="0" borderId="0" xfId="0" applyNumberFormat="1" applyAlignment="1">
      <alignment horizontal="left"/>
    </xf>
    <xf numFmtId="165" fontId="22" fillId="0" borderId="0" xfId="0" applyNumberFormat="1" applyFont="1"/>
    <xf numFmtId="4" fontId="49" fillId="0" borderId="0" xfId="0" applyNumberFormat="1" applyFont="1"/>
    <xf numFmtId="165" fontId="17" fillId="0" borderId="0" xfId="0" applyNumberFormat="1" applyFont="1"/>
    <xf numFmtId="0" fontId="16" fillId="25" borderId="1" xfId="0" applyFont="1" applyFill="1" applyBorder="1" applyAlignment="1">
      <alignment horizontal="center" vertical="center" wrapText="1"/>
    </xf>
    <xf numFmtId="0" fontId="16" fillId="25" borderId="64" xfId="0" applyFont="1" applyFill="1" applyBorder="1" applyAlignment="1">
      <alignment horizontal="center" vertical="center" wrapText="1"/>
    </xf>
    <xf numFmtId="0" fontId="16" fillId="25" borderId="65" xfId="0" applyFont="1" applyFill="1" applyBorder="1" applyAlignment="1">
      <alignment horizontal="center" vertical="center" wrapText="1"/>
    </xf>
    <xf numFmtId="0" fontId="16" fillId="25" borderId="59" xfId="0" applyFont="1" applyFill="1" applyBorder="1" applyAlignment="1">
      <alignment horizontal="center" vertical="center" wrapText="1"/>
    </xf>
    <xf numFmtId="4" fontId="16" fillId="25" borderId="59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165" fontId="17" fillId="0" borderId="63" xfId="0" applyNumberFormat="1" applyFont="1" applyBorder="1"/>
    <xf numFmtId="0" fontId="7" fillId="0" borderId="62" xfId="0" applyFont="1" applyBorder="1"/>
    <xf numFmtId="165" fontId="6" fillId="0" borderId="23" xfId="0" applyNumberFormat="1" applyFont="1" applyBorder="1"/>
    <xf numFmtId="0" fontId="1" fillId="0" borderId="0" xfId="1" applyAlignment="1">
      <alignment horizontal="left"/>
    </xf>
    <xf numFmtId="0" fontId="0" fillId="0" borderId="33" xfId="1" applyFont="1" applyBorder="1" applyAlignment="1">
      <alignment horizontal="left"/>
    </xf>
    <xf numFmtId="0" fontId="0" fillId="0" borderId="31" xfId="1" applyFont="1" applyBorder="1" applyAlignment="1">
      <alignment horizontal="left"/>
    </xf>
    <xf numFmtId="0" fontId="0" fillId="0" borderId="32" xfId="1" applyFont="1" applyBorder="1" applyAlignment="1">
      <alignment horizontal="left"/>
    </xf>
    <xf numFmtId="0" fontId="17" fillId="0" borderId="39" xfId="1" applyFont="1" applyBorder="1" applyAlignment="1">
      <alignment horizontal="left" wrapText="1"/>
    </xf>
    <xf numFmtId="0" fontId="17" fillId="0" borderId="40" xfId="1" applyFont="1" applyBorder="1" applyAlignment="1">
      <alignment horizontal="left" wrapText="1"/>
    </xf>
    <xf numFmtId="49" fontId="47" fillId="27" borderId="15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49" fontId="47" fillId="27" borderId="17" xfId="0" applyNumberFormat="1" applyFont="1" applyFill="1" applyBorder="1" applyAlignment="1">
      <alignment horizontal="center" vertical="center"/>
    </xf>
    <xf numFmtId="0" fontId="0" fillId="0" borderId="56" xfId="1" applyFont="1" applyBorder="1" applyAlignment="1">
      <alignment horizontal="left"/>
    </xf>
    <xf numFmtId="0" fontId="0" fillId="0" borderId="55" xfId="1" applyFont="1" applyBorder="1" applyAlignment="1">
      <alignment horizontal="left"/>
    </xf>
    <xf numFmtId="0" fontId="0" fillId="0" borderId="52" xfId="1" applyFont="1" applyBorder="1" applyAlignment="1">
      <alignment horizontal="left"/>
    </xf>
    <xf numFmtId="0" fontId="0" fillId="0" borderId="33" xfId="1" applyFont="1" applyBorder="1" applyAlignment="1">
      <alignment horizontal="left" wrapText="1"/>
    </xf>
    <xf numFmtId="0" fontId="0" fillId="0" borderId="31" xfId="1" applyFont="1" applyBorder="1" applyAlignment="1">
      <alignment horizontal="left" wrapText="1"/>
    </xf>
    <xf numFmtId="0" fontId="0" fillId="0" borderId="32" xfId="1" applyFont="1" applyBorder="1" applyAlignment="1">
      <alignment horizontal="left" wrapText="1"/>
    </xf>
    <xf numFmtId="0" fontId="0" fillId="0" borderId="34" xfId="1" applyFont="1" applyBorder="1" applyAlignment="1">
      <alignment horizontal="left" wrapText="1"/>
    </xf>
    <xf numFmtId="0" fontId="0" fillId="0" borderId="39" xfId="1" applyFont="1" applyBorder="1" applyAlignment="1">
      <alignment horizontal="left"/>
    </xf>
    <xf numFmtId="0" fontId="0" fillId="0" borderId="40" xfId="1" applyFont="1" applyBorder="1" applyAlignment="1">
      <alignment horizontal="left"/>
    </xf>
    <xf numFmtId="0" fontId="0" fillId="0" borderId="60" xfId="1" applyFont="1" applyBorder="1" applyAlignment="1">
      <alignment horizontal="left"/>
    </xf>
    <xf numFmtId="0" fontId="17" fillId="25" borderId="15" xfId="0" applyFont="1" applyFill="1" applyBorder="1" applyAlignment="1">
      <alignment horizontal="center" vertical="center"/>
    </xf>
    <xf numFmtId="0" fontId="17" fillId="25" borderId="16" xfId="0" applyFont="1" applyFill="1" applyBorder="1" applyAlignment="1">
      <alignment horizontal="center" vertical="center"/>
    </xf>
  </cellXfs>
  <cellStyles count="48">
    <cellStyle name="20 % - zvýraznenie1 2" xfId="8" xr:uid="{C1A99CF8-1DD3-4119-9BEF-8299CDE24121}"/>
    <cellStyle name="20 % - zvýraznenie2 2" xfId="9" xr:uid="{8B8D77C1-3586-491B-9705-8EE6BCA3726C}"/>
    <cellStyle name="20 % - zvýraznenie3 2" xfId="10" xr:uid="{2D429ABF-FFFE-4998-AFE2-28F685A26A65}"/>
    <cellStyle name="20 % - zvýraznenie4 2" xfId="11" xr:uid="{E543611C-CF87-4DFD-AFB3-F0E0CC156454}"/>
    <cellStyle name="20 % - zvýraznenie5 2" xfId="12" xr:uid="{37BAE23C-1B35-48F7-B32F-817BB8D86738}"/>
    <cellStyle name="20 % - zvýraznenie6 2" xfId="13" xr:uid="{58C3F6D4-E741-4B99-9CD9-869EB9B4BD15}"/>
    <cellStyle name="40 % - zvýraznenie1 2" xfId="14" xr:uid="{B9F69BF9-1607-4564-BBD8-74829242C0B5}"/>
    <cellStyle name="40 % - zvýraznenie2 2" xfId="15" xr:uid="{7920277C-12AC-4F90-8D8B-44381176B9F0}"/>
    <cellStyle name="40 % - zvýraznenie3 2" xfId="16" xr:uid="{629E18AD-370A-4FDB-86FC-F4B60E9BC4D6}"/>
    <cellStyle name="40 % - zvýraznenie4 2" xfId="17" xr:uid="{1110B948-8710-49A9-BA98-EC1920825737}"/>
    <cellStyle name="40 % - zvýraznenie5 2" xfId="18" xr:uid="{E6D28225-7114-46FD-BEE6-638F5DA9E75D}"/>
    <cellStyle name="40 % - zvýraznenie6 2" xfId="19" xr:uid="{639028D1-115F-450A-914F-4E1BF3F9453F}"/>
    <cellStyle name="60 % - zvýraznenie1 2" xfId="20" xr:uid="{046F31E5-1C00-413B-8618-D82492B80782}"/>
    <cellStyle name="60 % - zvýraznenie2 2" xfId="21" xr:uid="{13886761-C1F9-4163-A8BC-0C4485534418}"/>
    <cellStyle name="60 % - zvýraznenie3 2" xfId="22" xr:uid="{A9DF5EEB-8F13-4AB1-BC28-E2038B141F61}"/>
    <cellStyle name="60 % - zvýraznenie4 2" xfId="23" xr:uid="{15F54D0B-3058-42C5-86A3-B25466760BC3}"/>
    <cellStyle name="60 % - zvýraznenie5 2" xfId="24" xr:uid="{558D44B1-1AC5-47E0-97EB-0681F856A983}"/>
    <cellStyle name="60 % - zvýraznenie6 2" xfId="25" xr:uid="{59D136FF-28DE-4099-A6B3-B424719F9547}"/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Dobrá 2" xfId="26" xr:uid="{FB3DF911-9337-45FD-8A45-E7692EE2B92B}"/>
    <cellStyle name="Kontrolná bunka 2" xfId="27" xr:uid="{421119FD-4DA7-4578-A731-9B469C9D37FF}"/>
    <cellStyle name="Nadpis 1 2" xfId="28" xr:uid="{CF6F21DF-9F51-4BB7-9AD6-9F8BCE701D15}"/>
    <cellStyle name="Nadpis 2 2" xfId="29" xr:uid="{8A8BCC55-00FF-42D8-80C5-853FD9E69F34}"/>
    <cellStyle name="Nadpis 3 2" xfId="30" xr:uid="{D5367A9F-1498-4537-A160-88E6EB4ABAE9}"/>
    <cellStyle name="Nadpis 4 2" xfId="31" xr:uid="{EEA755E4-0CBF-4D1E-8460-DDE7BBFC4A47}"/>
    <cellStyle name="Neutrálna 2" xfId="32" xr:uid="{77FF8D7B-FE3B-4585-8062-D29B87AFBCAB}"/>
    <cellStyle name="Normálna" xfId="0" builtinId="0"/>
    <cellStyle name="Normálna 2" xfId="7" xr:uid="{623CB397-AE8B-480E-8C05-1D0C2B284DB6}"/>
    <cellStyle name="Normálne 2" xfId="6" xr:uid="{00000000-0005-0000-0000-000005000000}"/>
    <cellStyle name="normálne_30 mil  17 01 2012 (2)" xfId="1" xr:uid="{00000000-0005-0000-0000-000006000000}"/>
    <cellStyle name="Poznámka 2" xfId="33" xr:uid="{A733DE87-ED34-4F92-A28D-77BC68EFCCE9}"/>
    <cellStyle name="Prepojená bunka 2" xfId="34" xr:uid="{22795D98-70F5-443A-97F1-5F77C8DDDE34}"/>
    <cellStyle name="Spolu 2" xfId="35" xr:uid="{8B7AB810-F850-4354-87A1-CFCAC78E00A1}"/>
    <cellStyle name="Text upozornenia 2" xfId="36" xr:uid="{FD1FB5B8-87A7-4D35-9341-BC541E76D5D8}"/>
    <cellStyle name="Vstup 2" xfId="37" xr:uid="{E745F774-80F4-4954-B1A7-9A07F6447875}"/>
    <cellStyle name="Výpočet 2" xfId="38" xr:uid="{753CD006-3CC5-4E11-B217-9FEABD62E2A3}"/>
    <cellStyle name="Výstup 2" xfId="39" xr:uid="{8080BE4C-C500-4F0F-929D-57226B5A4B94}"/>
    <cellStyle name="Vysvetľujúci text 2" xfId="40" xr:uid="{4F05EEF1-EAA4-4575-AFBA-BBC204F77939}"/>
    <cellStyle name="Zlá 2" xfId="41" xr:uid="{74E86504-EB63-4832-8F27-CD7FDF355596}"/>
    <cellStyle name="Zvýraznenie1 2" xfId="42" xr:uid="{CF8025C3-918E-4ACB-8D48-0DF047A40BBD}"/>
    <cellStyle name="Zvýraznenie2 2" xfId="43" xr:uid="{F13DE4CC-F1C9-4C8F-A8ED-3E8A16BF3BAD}"/>
    <cellStyle name="Zvýraznenie3 2" xfId="44" xr:uid="{7F7FFEB7-96EE-4927-9E00-B8BF8E9D1BE9}"/>
    <cellStyle name="Zvýraznenie4 2" xfId="45" xr:uid="{05B87B64-8374-449D-883B-BA0B8274C6D7}"/>
    <cellStyle name="Zvýraznenie5 2" xfId="46" xr:uid="{5DEE7E8D-1770-4B77-841A-F5D5B013B16F}"/>
    <cellStyle name="Zvýraznenie6 2" xfId="47" xr:uid="{3BD657BC-AD20-4FF8-9E20-6EF9FECE6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99CA-F016-484F-B2C8-5CBE6263AA4D}">
  <sheetPr>
    <pageSetUpPr fitToPage="1"/>
  </sheetPr>
  <dimension ref="A1:L41"/>
  <sheetViews>
    <sheetView workbookViewId="0">
      <selection activeCell="A27" sqref="A27:C27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35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21" t="s">
        <v>81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62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63</v>
      </c>
      <c r="G13" s="31" t="s">
        <v>64</v>
      </c>
      <c r="H13" s="43"/>
      <c r="I13" s="31"/>
      <c r="J13" s="43"/>
      <c r="K13" s="44"/>
    </row>
    <row r="14" spans="1:11" x14ac:dyDescent="0.25">
      <c r="A14" s="45" t="s">
        <v>62</v>
      </c>
      <c r="D14" s="29" t="s">
        <v>49</v>
      </c>
      <c r="F14" s="46">
        <v>19.975000000000001</v>
      </c>
      <c r="G14" s="46">
        <v>20.385000000000002</v>
      </c>
      <c r="H14" s="47"/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410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8</v>
      </c>
      <c r="B17" s="58">
        <v>6.5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2665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>
        <v>300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86" t="s">
        <v>46</v>
      </c>
      <c r="B22" s="187"/>
      <c r="C22" s="188"/>
      <c r="D22" s="26" t="s">
        <v>11</v>
      </c>
      <c r="E22" s="27" t="s">
        <v>12</v>
      </c>
      <c r="F22" s="34" t="s">
        <v>47</v>
      </c>
      <c r="G22" s="144" t="s">
        <v>14</v>
      </c>
      <c r="H22" s="35" t="s">
        <v>48</v>
      </c>
      <c r="I22" s="72"/>
      <c r="J22" s="73"/>
      <c r="K22" s="53"/>
    </row>
    <row r="23" spans="1:11" x14ac:dyDescent="0.25">
      <c r="A23" s="189" t="s">
        <v>15</v>
      </c>
      <c r="B23" s="190"/>
      <c r="C23" s="191"/>
      <c r="D23" s="74" t="s">
        <v>7</v>
      </c>
      <c r="E23" s="75" t="s">
        <v>16</v>
      </c>
      <c r="F23" s="76">
        <v>0</v>
      </c>
      <c r="G23" s="77">
        <f>2*B17</f>
        <v>13</v>
      </c>
      <c r="H23" s="78">
        <f t="shared" ref="H23:H28" si="0">F23*G23</f>
        <v>0</v>
      </c>
      <c r="I23" s="72"/>
      <c r="J23" s="79"/>
      <c r="K23" s="32"/>
    </row>
    <row r="24" spans="1:11" x14ac:dyDescent="0.25">
      <c r="A24" s="181" t="s">
        <v>17</v>
      </c>
      <c r="B24" s="182"/>
      <c r="C24" s="183"/>
      <c r="D24" s="80" t="s">
        <v>18</v>
      </c>
      <c r="E24" s="81"/>
      <c r="F24" s="82">
        <v>0</v>
      </c>
      <c r="G24" s="83">
        <f>B18+B19</f>
        <v>2965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92" t="s">
        <v>53</v>
      </c>
      <c r="B25" s="193"/>
      <c r="C25" s="194"/>
      <c r="D25" s="85" t="s">
        <v>18</v>
      </c>
      <c r="E25" s="86" t="s">
        <v>16</v>
      </c>
      <c r="F25" s="87">
        <v>0</v>
      </c>
      <c r="G25" s="88">
        <v>400</v>
      </c>
      <c r="H25" s="37">
        <f>F25*G25</f>
        <v>0</v>
      </c>
      <c r="I25" s="72"/>
      <c r="J25" s="79"/>
      <c r="K25" s="32"/>
    </row>
    <row r="26" spans="1:11" x14ac:dyDescent="0.25">
      <c r="A26" s="181" t="s">
        <v>45</v>
      </c>
      <c r="B26" s="182"/>
      <c r="C26" s="183"/>
      <c r="D26" s="80" t="s">
        <v>18</v>
      </c>
      <c r="E26" s="89" t="s">
        <v>33</v>
      </c>
      <c r="F26" s="82">
        <v>0</v>
      </c>
      <c r="G26" s="83">
        <f>B18+B19</f>
        <v>2965</v>
      </c>
      <c r="H26" s="84">
        <f>F26*G26</f>
        <v>0</v>
      </c>
      <c r="I26" s="72"/>
      <c r="J26" s="79"/>
      <c r="K26" s="32"/>
    </row>
    <row r="27" spans="1:11" x14ac:dyDescent="0.25">
      <c r="A27" s="181" t="s">
        <v>19</v>
      </c>
      <c r="B27" s="182"/>
      <c r="C27" s="183"/>
      <c r="D27" s="90" t="s">
        <v>20</v>
      </c>
      <c r="E27" s="89" t="s">
        <v>16</v>
      </c>
      <c r="F27" s="82">
        <v>0</v>
      </c>
      <c r="G27" s="83">
        <f>B18+B19</f>
        <v>2965</v>
      </c>
      <c r="H27" s="84">
        <f t="shared" si="0"/>
        <v>0</v>
      </c>
      <c r="I27" s="72"/>
      <c r="J27" s="79"/>
      <c r="K27" s="32"/>
    </row>
    <row r="28" spans="1:11" x14ac:dyDescent="0.25">
      <c r="A28" s="181" t="s">
        <v>31</v>
      </c>
      <c r="B28" s="182"/>
      <c r="C28" s="183"/>
      <c r="D28" s="80" t="s">
        <v>7</v>
      </c>
      <c r="E28" s="89"/>
      <c r="F28" s="82">
        <v>0</v>
      </c>
      <c r="G28" s="83">
        <f>B16+2*B17</f>
        <v>423</v>
      </c>
      <c r="H28" s="84">
        <f t="shared" si="0"/>
        <v>0</v>
      </c>
      <c r="I28" s="92"/>
      <c r="J28" s="79"/>
      <c r="K28" s="32"/>
    </row>
    <row r="29" spans="1:11" ht="28.5" customHeight="1" thickBot="1" x14ac:dyDescent="0.3">
      <c r="A29" s="184" t="s">
        <v>52</v>
      </c>
      <c r="B29" s="185"/>
      <c r="C29" s="185"/>
      <c r="D29" s="95" t="s">
        <v>7</v>
      </c>
      <c r="E29" s="96" t="s">
        <v>36</v>
      </c>
      <c r="F29" s="97">
        <v>0</v>
      </c>
      <c r="G29" s="98">
        <v>480</v>
      </c>
      <c r="H29" s="99">
        <f>F29*G29</f>
        <v>0</v>
      </c>
      <c r="I29" s="93"/>
      <c r="J29" s="79"/>
      <c r="K29" s="94"/>
    </row>
    <row r="30" spans="1:11" ht="15.75" thickBot="1" x14ac:dyDescent="0.3">
      <c r="A30" s="100"/>
      <c r="B30" s="101"/>
      <c r="C30" s="101"/>
      <c r="D30" s="102"/>
      <c r="E30" s="103"/>
      <c r="F30" s="103"/>
      <c r="G30" s="103" t="s">
        <v>21</v>
      </c>
      <c r="H30" s="104">
        <f>SUM(H23:H29)</f>
        <v>0</v>
      </c>
      <c r="I30" s="103"/>
      <c r="J30" s="105"/>
      <c r="K30" s="106"/>
    </row>
    <row r="31" spans="1:11" ht="15.75" thickBot="1" x14ac:dyDescent="0.3">
      <c r="A31" s="100"/>
      <c r="B31" s="101"/>
      <c r="C31" s="101"/>
      <c r="D31" s="101"/>
      <c r="E31" s="107"/>
      <c r="F31" s="103"/>
      <c r="G31" s="103"/>
      <c r="H31" s="103"/>
      <c r="I31" s="103"/>
      <c r="J31" s="105" t="s">
        <v>22</v>
      </c>
      <c r="K31" s="108" t="s">
        <v>23</v>
      </c>
    </row>
    <row r="32" spans="1:11" ht="15.75" thickBot="1" x14ac:dyDescent="0.3">
      <c r="A32" s="100"/>
      <c r="B32" s="101"/>
      <c r="C32" s="101"/>
      <c r="D32" s="101"/>
      <c r="E32" s="103"/>
      <c r="F32" s="103"/>
      <c r="G32" s="103"/>
      <c r="H32" s="103" t="s">
        <v>24</v>
      </c>
      <c r="I32" s="109" t="s">
        <v>13</v>
      </c>
      <c r="J32" s="110">
        <f>H30*0.2</f>
        <v>0</v>
      </c>
      <c r="K32" s="30">
        <f>H30*1.2</f>
        <v>0</v>
      </c>
    </row>
    <row r="33" spans="1:12" ht="15.75" thickBot="1" x14ac:dyDescent="0.3">
      <c r="A33" s="111"/>
      <c r="B33" s="112"/>
      <c r="C33" s="112"/>
      <c r="D33" s="112"/>
      <c r="E33" s="112"/>
      <c r="F33" s="113"/>
      <c r="G33" s="114"/>
      <c r="H33" s="114"/>
      <c r="I33" s="115"/>
      <c r="J33" s="116"/>
      <c r="K33" s="117"/>
    </row>
    <row r="34" spans="1:12" x14ac:dyDescent="0.25">
      <c r="A34" s="118"/>
      <c r="F34" s="6"/>
      <c r="G34" s="119"/>
      <c r="H34" s="120"/>
      <c r="I34" s="121"/>
      <c r="J34" s="120"/>
      <c r="K34" s="43"/>
    </row>
    <row r="35" spans="1:12" x14ac:dyDescent="0.25">
      <c r="A35" s="122" t="s">
        <v>25</v>
      </c>
      <c r="B35" s="123"/>
      <c r="C35" s="123"/>
      <c r="D35" s="123"/>
      <c r="E35" s="123"/>
      <c r="F35" s="123"/>
      <c r="G35" s="124"/>
      <c r="H35" s="124"/>
      <c r="I35" s="125"/>
      <c r="J35" s="124"/>
      <c r="K35" s="124"/>
      <c r="L35" s="5"/>
    </row>
    <row r="36" spans="1:12" x14ac:dyDescent="0.25">
      <c r="A36" s="122" t="s">
        <v>26</v>
      </c>
      <c r="B36" s="123"/>
      <c r="C36" s="123"/>
      <c r="D36" s="123"/>
      <c r="E36" s="123"/>
      <c r="F36" s="123"/>
      <c r="G36" s="126"/>
      <c r="H36" s="126"/>
      <c r="I36" s="127"/>
      <c r="J36" s="128"/>
      <c r="K36" s="129"/>
      <c r="L36" s="5"/>
    </row>
    <row r="37" spans="1:12" ht="15" customHeight="1" x14ac:dyDescent="0.25">
      <c r="A37" s="122" t="s">
        <v>27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x14ac:dyDescent="0.25">
      <c r="F39" s="6"/>
      <c r="H39" s="6"/>
      <c r="J39" s="6"/>
      <c r="K39" s="6"/>
    </row>
    <row r="40" spans="1:12" x14ac:dyDescent="0.25">
      <c r="A40" s="132"/>
      <c r="B40" s="132"/>
      <c r="C40" s="5"/>
      <c r="D40" s="5"/>
      <c r="E40" s="5"/>
      <c r="F40" s="5"/>
      <c r="G40" s="133" t="s">
        <v>28</v>
      </c>
      <c r="H40" s="133"/>
      <c r="I40" s="133"/>
      <c r="J40" s="6"/>
      <c r="K40" s="6"/>
    </row>
    <row r="41" spans="1:12" x14ac:dyDescent="0.25">
      <c r="A41" s="180" t="s">
        <v>29</v>
      </c>
      <c r="B41" s="180"/>
      <c r="C41" s="180"/>
      <c r="D41" s="4"/>
      <c r="E41" s="4"/>
      <c r="F41" s="5"/>
      <c r="G41" s="133" t="s">
        <v>30</v>
      </c>
      <c r="H41" s="133"/>
      <c r="I41" s="133"/>
      <c r="J41" s="6"/>
      <c r="K41" s="6"/>
    </row>
  </sheetData>
  <mergeCells count="9">
    <mergeCell ref="A41:C41"/>
    <mergeCell ref="A28:C28"/>
    <mergeCell ref="A29:C29"/>
    <mergeCell ref="A22:C22"/>
    <mergeCell ref="A23:C23"/>
    <mergeCell ref="A24:C24"/>
    <mergeCell ref="A25:C25"/>
    <mergeCell ref="A26:C26"/>
    <mergeCell ref="A27:C27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E4616-F204-491C-97CC-5371434F4E78}">
  <sheetPr>
    <pageSetUpPr fitToPage="1"/>
  </sheetPr>
  <dimension ref="A1:L41"/>
  <sheetViews>
    <sheetView workbookViewId="0">
      <selection activeCell="H27" sqref="H27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55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21" t="s">
        <v>81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60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50</v>
      </c>
      <c r="G13" s="31" t="s">
        <v>51</v>
      </c>
      <c r="H13" s="43"/>
      <c r="I13" s="31"/>
      <c r="J13" s="43"/>
      <c r="K13" s="44"/>
    </row>
    <row r="14" spans="1:11" x14ac:dyDescent="0.25">
      <c r="A14" s="45" t="s">
        <v>61</v>
      </c>
      <c r="D14" s="29" t="s">
        <v>49</v>
      </c>
      <c r="F14" s="46">
        <v>23.373000000000001</v>
      </c>
      <c r="G14" s="46">
        <v>23.902999999999999</v>
      </c>
      <c r="H14" s="47"/>
      <c r="I14" s="47"/>
      <c r="K14" s="48"/>
    </row>
    <row r="15" spans="1:11" ht="15.75" thickBot="1" x14ac:dyDescent="0.3">
      <c r="A15" s="49"/>
      <c r="F15" s="6"/>
      <c r="H15" s="50"/>
      <c r="I15" s="51"/>
      <c r="J15" s="52"/>
      <c r="K15" s="53"/>
    </row>
    <row r="16" spans="1:11" x14ac:dyDescent="0.25">
      <c r="A16" s="54" t="s">
        <v>6</v>
      </c>
      <c r="B16" s="55">
        <v>530</v>
      </c>
      <c r="C16" s="29" t="s">
        <v>7</v>
      </c>
      <c r="F16" s="6"/>
      <c r="H16" s="50"/>
      <c r="I16" s="51"/>
      <c r="J16" s="52"/>
      <c r="K16" s="56"/>
    </row>
    <row r="17" spans="1:11" x14ac:dyDescent="0.25">
      <c r="A17" s="57" t="s">
        <v>8</v>
      </c>
      <c r="B17" s="58">
        <v>6</v>
      </c>
      <c r="C17" s="29" t="s">
        <v>7</v>
      </c>
      <c r="F17" s="6"/>
      <c r="H17" s="51"/>
      <c r="I17" s="51"/>
      <c r="J17" s="59"/>
      <c r="K17" s="53"/>
    </row>
    <row r="18" spans="1:11" ht="17.25" x14ac:dyDescent="0.25">
      <c r="A18" s="60" t="s">
        <v>9</v>
      </c>
      <c r="B18" s="61">
        <f>B16*B17</f>
        <v>3180</v>
      </c>
      <c r="C18" s="29" t="s">
        <v>34</v>
      </c>
      <c r="F18" s="6"/>
      <c r="H18" s="51"/>
      <c r="I18" s="51"/>
      <c r="J18" s="59"/>
      <c r="K18" s="53"/>
    </row>
    <row r="19" spans="1:11" ht="18" thickBot="1" x14ac:dyDescent="0.3">
      <c r="A19" s="62" t="s">
        <v>10</v>
      </c>
      <c r="B19" s="63">
        <v>120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86" t="s">
        <v>46</v>
      </c>
      <c r="B22" s="187"/>
      <c r="C22" s="188"/>
      <c r="D22" s="26" t="s">
        <v>11</v>
      </c>
      <c r="E22" s="27" t="s">
        <v>12</v>
      </c>
      <c r="F22" s="34" t="s">
        <v>47</v>
      </c>
      <c r="G22" s="144" t="s">
        <v>14</v>
      </c>
      <c r="H22" s="35" t="s">
        <v>48</v>
      </c>
      <c r="I22" s="72"/>
      <c r="J22" s="73"/>
      <c r="K22" s="53"/>
    </row>
    <row r="23" spans="1:11" x14ac:dyDescent="0.25">
      <c r="A23" s="189" t="s">
        <v>15</v>
      </c>
      <c r="B23" s="190"/>
      <c r="C23" s="191"/>
      <c r="D23" s="74" t="s">
        <v>7</v>
      </c>
      <c r="E23" s="75" t="s">
        <v>16</v>
      </c>
      <c r="F23" s="76">
        <v>0</v>
      </c>
      <c r="G23" s="77">
        <f>2*B17</f>
        <v>12</v>
      </c>
      <c r="H23" s="78">
        <f t="shared" ref="H23:H29" si="0">F23*G23</f>
        <v>0</v>
      </c>
      <c r="I23" s="72"/>
      <c r="J23" s="79"/>
      <c r="K23" s="32"/>
    </row>
    <row r="24" spans="1:11" x14ac:dyDescent="0.25">
      <c r="A24" s="181" t="s">
        <v>17</v>
      </c>
      <c r="B24" s="182"/>
      <c r="C24" s="183"/>
      <c r="D24" s="80" t="s">
        <v>18</v>
      </c>
      <c r="E24" s="81"/>
      <c r="F24" s="82">
        <v>0</v>
      </c>
      <c r="G24" s="83">
        <f>B18+B19</f>
        <v>3300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92" t="s">
        <v>53</v>
      </c>
      <c r="B25" s="193"/>
      <c r="C25" s="194"/>
      <c r="D25" s="85" t="s">
        <v>18</v>
      </c>
      <c r="E25" s="86" t="s">
        <v>16</v>
      </c>
      <c r="F25" s="87">
        <v>0</v>
      </c>
      <c r="G25" s="88">
        <v>1000</v>
      </c>
      <c r="H25" s="37">
        <f>F25*G25</f>
        <v>0</v>
      </c>
      <c r="I25" s="72"/>
      <c r="J25" s="79"/>
      <c r="K25" s="32"/>
    </row>
    <row r="26" spans="1:11" x14ac:dyDescent="0.25">
      <c r="A26" s="181" t="s">
        <v>45</v>
      </c>
      <c r="B26" s="182"/>
      <c r="C26" s="183"/>
      <c r="D26" s="80" t="s">
        <v>18</v>
      </c>
      <c r="E26" s="89" t="s">
        <v>33</v>
      </c>
      <c r="F26" s="82">
        <v>0</v>
      </c>
      <c r="G26" s="83">
        <f>(B18+B19)*2</f>
        <v>6600</v>
      </c>
      <c r="H26" s="84">
        <f>F26*G26</f>
        <v>0</v>
      </c>
      <c r="I26" s="72"/>
      <c r="J26" s="79"/>
      <c r="K26" s="32"/>
    </row>
    <row r="27" spans="1:11" x14ac:dyDescent="0.25">
      <c r="A27" s="181" t="s">
        <v>19</v>
      </c>
      <c r="B27" s="182"/>
      <c r="C27" s="183"/>
      <c r="D27" s="90" t="s">
        <v>20</v>
      </c>
      <c r="E27" s="89" t="s">
        <v>16</v>
      </c>
      <c r="F27" s="82">
        <v>0</v>
      </c>
      <c r="G27" s="83">
        <f>B18+B19</f>
        <v>3300</v>
      </c>
      <c r="H27" s="84">
        <f t="shared" si="0"/>
        <v>0</v>
      </c>
      <c r="I27" s="72"/>
      <c r="J27" s="79"/>
      <c r="K27" s="32"/>
    </row>
    <row r="28" spans="1:11" x14ac:dyDescent="0.25">
      <c r="A28" s="192" t="s">
        <v>80</v>
      </c>
      <c r="B28" s="193"/>
      <c r="C28" s="195"/>
      <c r="D28" s="178" t="s">
        <v>20</v>
      </c>
      <c r="E28" s="154" t="s">
        <v>70</v>
      </c>
      <c r="F28" s="179">
        <v>0</v>
      </c>
      <c r="G28" s="36">
        <f>B18+B19</f>
        <v>3300</v>
      </c>
      <c r="H28" s="84">
        <f t="shared" si="0"/>
        <v>0</v>
      </c>
      <c r="I28" s="72"/>
      <c r="J28" s="79"/>
      <c r="K28" s="32"/>
    </row>
    <row r="29" spans="1:11" ht="15.75" thickBot="1" x14ac:dyDescent="0.3">
      <c r="A29" s="196" t="s">
        <v>31</v>
      </c>
      <c r="B29" s="197"/>
      <c r="C29" s="198"/>
      <c r="D29" s="140" t="s">
        <v>7</v>
      </c>
      <c r="E29" s="141"/>
      <c r="F29" s="142">
        <v>0</v>
      </c>
      <c r="G29" s="143">
        <f>B16+2*B17</f>
        <v>542</v>
      </c>
      <c r="H29" s="99">
        <f t="shared" si="0"/>
        <v>0</v>
      </c>
      <c r="I29" s="92"/>
      <c r="J29" s="79"/>
      <c r="K29" s="32"/>
    </row>
    <row r="30" spans="1:11" ht="15.75" thickBot="1" x14ac:dyDescent="0.3">
      <c r="A30" s="100"/>
      <c r="B30" s="101"/>
      <c r="C30" s="101"/>
      <c r="D30" s="102"/>
      <c r="E30" s="103"/>
      <c r="F30" s="103"/>
      <c r="G30" s="103" t="s">
        <v>21</v>
      </c>
      <c r="H30" s="104">
        <f>SUM(H23:H29)</f>
        <v>0</v>
      </c>
      <c r="I30" s="103"/>
      <c r="J30" s="105"/>
      <c r="K30" s="106"/>
    </row>
    <row r="31" spans="1:11" ht="15.75" thickBot="1" x14ac:dyDescent="0.3">
      <c r="A31" s="100"/>
      <c r="B31" s="101"/>
      <c r="C31" s="101"/>
      <c r="D31" s="101"/>
      <c r="E31" s="107"/>
      <c r="F31" s="103"/>
      <c r="G31" s="103"/>
      <c r="H31" s="103"/>
      <c r="I31" s="103"/>
      <c r="J31" s="105" t="s">
        <v>22</v>
      </c>
      <c r="K31" s="108" t="s">
        <v>23</v>
      </c>
    </row>
    <row r="32" spans="1:11" ht="15.75" thickBot="1" x14ac:dyDescent="0.3">
      <c r="A32" s="100"/>
      <c r="B32" s="101"/>
      <c r="C32" s="101"/>
      <c r="D32" s="101"/>
      <c r="E32" s="103"/>
      <c r="F32" s="103"/>
      <c r="G32" s="103"/>
      <c r="H32" s="103" t="s">
        <v>24</v>
      </c>
      <c r="I32" s="109" t="s">
        <v>13</v>
      </c>
      <c r="J32" s="110">
        <f>H30*0.2</f>
        <v>0</v>
      </c>
      <c r="K32" s="30">
        <f>H30*1.2</f>
        <v>0</v>
      </c>
    </row>
    <row r="33" spans="1:12" ht="15.75" thickBot="1" x14ac:dyDescent="0.3">
      <c r="A33" s="111"/>
      <c r="B33" s="112"/>
      <c r="C33" s="112"/>
      <c r="D33" s="112"/>
      <c r="E33" s="112"/>
      <c r="F33" s="113"/>
      <c r="G33" s="114"/>
      <c r="H33" s="114"/>
      <c r="I33" s="115"/>
      <c r="J33" s="116"/>
      <c r="K33" s="117"/>
    </row>
    <row r="34" spans="1:12" x14ac:dyDescent="0.25">
      <c r="A34" s="118"/>
      <c r="F34" s="6"/>
      <c r="G34" s="119"/>
      <c r="H34" s="120"/>
      <c r="I34" s="121"/>
      <c r="J34" s="120"/>
      <c r="K34" s="43"/>
    </row>
    <row r="35" spans="1:12" x14ac:dyDescent="0.25">
      <c r="A35" s="122" t="s">
        <v>25</v>
      </c>
      <c r="B35" s="123"/>
      <c r="C35" s="123"/>
      <c r="D35" s="123"/>
      <c r="E35" s="123"/>
      <c r="F35" s="123"/>
      <c r="G35" s="124"/>
      <c r="H35" s="124"/>
      <c r="I35" s="125"/>
      <c r="J35" s="124"/>
      <c r="K35" s="124"/>
      <c r="L35" s="5"/>
    </row>
    <row r="36" spans="1:12" x14ac:dyDescent="0.25">
      <c r="A36" s="122" t="s">
        <v>26</v>
      </c>
      <c r="B36" s="123"/>
      <c r="C36" s="123"/>
      <c r="D36" s="123"/>
      <c r="E36" s="123"/>
      <c r="F36" s="123"/>
      <c r="G36" s="126"/>
      <c r="H36" s="126"/>
      <c r="I36" s="127"/>
      <c r="J36" s="128"/>
      <c r="K36" s="129"/>
      <c r="L36" s="5"/>
    </row>
    <row r="37" spans="1:12" ht="15" customHeight="1" x14ac:dyDescent="0.25">
      <c r="A37" s="122" t="s">
        <v>27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x14ac:dyDescent="0.25">
      <c r="F39" s="6"/>
      <c r="H39" s="6"/>
      <c r="J39" s="6"/>
      <c r="K39" s="6"/>
    </row>
    <row r="40" spans="1:12" x14ac:dyDescent="0.25">
      <c r="A40" s="132"/>
      <c r="B40" s="132"/>
      <c r="C40" s="5"/>
      <c r="D40" s="5"/>
      <c r="E40" s="5"/>
      <c r="F40" s="5"/>
      <c r="G40" s="133" t="s">
        <v>28</v>
      </c>
      <c r="H40" s="133"/>
      <c r="I40" s="133"/>
      <c r="J40" s="6"/>
      <c r="K40" s="6"/>
    </row>
    <row r="41" spans="1:12" x14ac:dyDescent="0.25">
      <c r="A41" s="180" t="s">
        <v>29</v>
      </c>
      <c r="B41" s="180"/>
      <c r="C41" s="180"/>
      <c r="D41" s="4"/>
      <c r="E41" s="4"/>
      <c r="F41" s="5"/>
      <c r="G41" s="133" t="s">
        <v>30</v>
      </c>
      <c r="H41" s="133"/>
      <c r="I41" s="133"/>
      <c r="J41" s="6"/>
      <c r="K41" s="6"/>
    </row>
  </sheetData>
  <mergeCells count="9">
    <mergeCell ref="A41:C41"/>
    <mergeCell ref="A28:C28"/>
    <mergeCell ref="A29:C29"/>
    <mergeCell ref="A22:C22"/>
    <mergeCell ref="A23:C23"/>
    <mergeCell ref="A24:C24"/>
    <mergeCell ref="A25:C25"/>
    <mergeCell ref="A26:C26"/>
    <mergeCell ref="A27:C27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F88A-6409-4C57-9058-91C4E38A52B9}">
  <sheetPr>
    <pageSetUpPr fitToPage="1"/>
  </sheetPr>
  <dimension ref="A1:L42"/>
  <sheetViews>
    <sheetView topLeftCell="A4" workbookViewId="0">
      <selection activeCell="J26" sqref="J26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56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21" t="s">
        <v>81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68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50</v>
      </c>
      <c r="G13" s="31" t="s">
        <v>51</v>
      </c>
      <c r="H13" s="43"/>
      <c r="I13" s="31"/>
      <c r="J13" s="43"/>
      <c r="K13" s="44"/>
    </row>
    <row r="14" spans="1:11" x14ac:dyDescent="0.25">
      <c r="A14" s="38" t="s">
        <v>68</v>
      </c>
      <c r="D14" s="29" t="s">
        <v>49</v>
      </c>
      <c r="F14" s="46">
        <v>9.2110000000000003</v>
      </c>
      <c r="G14" s="165">
        <v>9.3870000000000005</v>
      </c>
      <c r="H14" s="93"/>
      <c r="I14" s="166"/>
      <c r="K14" s="48"/>
    </row>
    <row r="15" spans="1:11" ht="15.75" thickBot="1" x14ac:dyDescent="0.3">
      <c r="A15" s="49"/>
      <c r="F15" s="46"/>
      <c r="G15" s="165"/>
      <c r="H15" s="93"/>
      <c r="I15" s="166"/>
      <c r="J15" s="52"/>
      <c r="K15" s="53"/>
    </row>
    <row r="16" spans="1:11" x14ac:dyDescent="0.25">
      <c r="A16" s="54" t="s">
        <v>6</v>
      </c>
      <c r="B16" s="55">
        <f>(G14-F14)*1000</f>
        <v>176.00000000000017</v>
      </c>
      <c r="C16" s="29" t="s">
        <v>7</v>
      </c>
      <c r="F16" s="46"/>
      <c r="G16" s="165"/>
      <c r="H16" s="50"/>
      <c r="I16" s="166"/>
      <c r="J16" s="52"/>
      <c r="K16" s="56"/>
    </row>
    <row r="17" spans="1:11" x14ac:dyDescent="0.25">
      <c r="A17" s="57" t="s">
        <v>8</v>
      </c>
      <c r="B17" s="58">
        <v>5.6</v>
      </c>
      <c r="C17" s="29" t="s">
        <v>7</v>
      </c>
      <c r="H17" s="51"/>
      <c r="I17" s="166"/>
      <c r="J17" s="59"/>
      <c r="K17" s="53"/>
    </row>
    <row r="18" spans="1:11" ht="17.25" x14ac:dyDescent="0.25">
      <c r="A18" s="60" t="s">
        <v>9</v>
      </c>
      <c r="B18" s="61">
        <f>B16*B17</f>
        <v>985.60000000000093</v>
      </c>
      <c r="C18" s="29" t="s">
        <v>34</v>
      </c>
      <c r="F18" s="167"/>
      <c r="G18" s="165"/>
      <c r="H18" s="51"/>
      <c r="I18" s="168"/>
      <c r="J18" s="59"/>
      <c r="K18" s="53"/>
    </row>
    <row r="19" spans="1:11" ht="18" thickBot="1" x14ac:dyDescent="0.3">
      <c r="A19" s="62" t="s">
        <v>10</v>
      </c>
      <c r="B19" s="63">
        <v>90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86" t="s">
        <v>46</v>
      </c>
      <c r="B22" s="187"/>
      <c r="C22" s="188"/>
      <c r="D22" s="26" t="s">
        <v>11</v>
      </c>
      <c r="E22" s="27" t="s">
        <v>12</v>
      </c>
      <c r="F22" s="34" t="s">
        <v>47</v>
      </c>
      <c r="G22" s="148" t="s">
        <v>14</v>
      </c>
      <c r="H22" s="35" t="s">
        <v>48</v>
      </c>
      <c r="I22" s="72"/>
      <c r="J22" s="169"/>
      <c r="K22" s="53"/>
    </row>
    <row r="23" spans="1:11" x14ac:dyDescent="0.25">
      <c r="A23" s="189" t="s">
        <v>15</v>
      </c>
      <c r="B23" s="190"/>
      <c r="C23" s="191"/>
      <c r="D23" s="74" t="s">
        <v>7</v>
      </c>
      <c r="E23" s="75" t="s">
        <v>16</v>
      </c>
      <c r="F23" s="76">
        <v>0</v>
      </c>
      <c r="G23" s="77">
        <f>2*B17+18</f>
        <v>29.2</v>
      </c>
      <c r="H23" s="78">
        <f t="shared" ref="H23:H29" si="0">F23*G23</f>
        <v>0</v>
      </c>
      <c r="I23" s="72"/>
      <c r="J23" s="79"/>
      <c r="K23" s="32"/>
    </row>
    <row r="24" spans="1:11" x14ac:dyDescent="0.25">
      <c r="A24" s="181" t="s">
        <v>17</v>
      </c>
      <c r="B24" s="182"/>
      <c r="C24" s="183"/>
      <c r="D24" s="80" t="s">
        <v>18</v>
      </c>
      <c r="E24" s="81"/>
      <c r="F24" s="82">
        <v>0</v>
      </c>
      <c r="G24" s="83">
        <f>B18+B19</f>
        <v>1075.6000000000008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92" t="s">
        <v>69</v>
      </c>
      <c r="B25" s="193"/>
      <c r="C25" s="194"/>
      <c r="D25" s="85" t="s">
        <v>18</v>
      </c>
      <c r="E25" s="86" t="s">
        <v>16</v>
      </c>
      <c r="F25" s="87">
        <v>0</v>
      </c>
      <c r="G25" s="88">
        <f>(18+5.6)*10/2</f>
        <v>118</v>
      </c>
      <c r="H25" s="37">
        <f>F25*G25</f>
        <v>0</v>
      </c>
      <c r="I25" s="72"/>
      <c r="J25" s="79"/>
      <c r="K25" s="32"/>
    </row>
    <row r="26" spans="1:11" x14ac:dyDescent="0.25">
      <c r="A26" s="181" t="s">
        <v>45</v>
      </c>
      <c r="B26" s="182"/>
      <c r="C26" s="183"/>
      <c r="D26" s="80" t="s">
        <v>18</v>
      </c>
      <c r="E26" s="89" t="s">
        <v>33</v>
      </c>
      <c r="F26" s="82">
        <v>0</v>
      </c>
      <c r="G26" s="83">
        <f>G27+G28</f>
        <v>2061.2000000000016</v>
      </c>
      <c r="H26" s="84">
        <f>F26*G26</f>
        <v>0</v>
      </c>
      <c r="I26" s="72"/>
      <c r="J26" s="79"/>
      <c r="K26" s="32"/>
    </row>
    <row r="27" spans="1:11" x14ac:dyDescent="0.25">
      <c r="A27" s="181" t="s">
        <v>19</v>
      </c>
      <c r="B27" s="182"/>
      <c r="C27" s="183"/>
      <c r="D27" s="90" t="s">
        <v>20</v>
      </c>
      <c r="E27" s="89" t="s">
        <v>16</v>
      </c>
      <c r="F27" s="82">
        <v>0</v>
      </c>
      <c r="G27" s="83">
        <f>B18+B19</f>
        <v>1075.6000000000008</v>
      </c>
      <c r="H27" s="84">
        <f t="shared" si="0"/>
        <v>0</v>
      </c>
      <c r="I27" s="72"/>
      <c r="J27" s="79"/>
      <c r="K27" s="32"/>
    </row>
    <row r="28" spans="1:11" x14ac:dyDescent="0.25">
      <c r="A28" s="192" t="s">
        <v>80</v>
      </c>
      <c r="B28" s="193"/>
      <c r="C28" s="195"/>
      <c r="D28" s="33" t="s">
        <v>20</v>
      </c>
      <c r="E28" s="72" t="s">
        <v>70</v>
      </c>
      <c r="F28" s="91">
        <v>0</v>
      </c>
      <c r="G28" s="36">
        <f>B18</f>
        <v>985.60000000000093</v>
      </c>
      <c r="H28" s="84">
        <f t="shared" si="0"/>
        <v>0</v>
      </c>
      <c r="I28" s="72"/>
      <c r="J28" s="79"/>
      <c r="K28" s="32"/>
    </row>
    <row r="29" spans="1:11" x14ac:dyDescent="0.25">
      <c r="A29" s="181" t="s">
        <v>31</v>
      </c>
      <c r="B29" s="182"/>
      <c r="C29" s="183"/>
      <c r="D29" s="80" t="s">
        <v>7</v>
      </c>
      <c r="E29" s="89"/>
      <c r="F29" s="82">
        <v>0</v>
      </c>
      <c r="G29" s="83">
        <f>B16+2*B17</f>
        <v>187.20000000000016</v>
      </c>
      <c r="H29" s="84">
        <f t="shared" si="0"/>
        <v>0</v>
      </c>
      <c r="I29" s="92"/>
      <c r="J29" s="79"/>
      <c r="K29" s="32"/>
    </row>
    <row r="30" spans="1:11" ht="28.5" customHeight="1" thickBot="1" x14ac:dyDescent="0.3">
      <c r="A30" s="184" t="s">
        <v>52</v>
      </c>
      <c r="B30" s="185"/>
      <c r="C30" s="185"/>
      <c r="D30" s="95" t="s">
        <v>7</v>
      </c>
      <c r="E30" s="96" t="s">
        <v>36</v>
      </c>
      <c r="F30" s="97">
        <v>0</v>
      </c>
      <c r="G30" s="98">
        <v>300</v>
      </c>
      <c r="H30" s="99">
        <f>F30*G30</f>
        <v>0</v>
      </c>
      <c r="I30" s="93"/>
      <c r="J30" s="79"/>
      <c r="K30" s="94"/>
    </row>
    <row r="31" spans="1:11" ht="15.75" thickBot="1" x14ac:dyDescent="0.3">
      <c r="A31" s="100"/>
      <c r="B31" s="101"/>
      <c r="C31" s="101"/>
      <c r="D31" s="102"/>
      <c r="E31" s="103"/>
      <c r="F31" s="103"/>
      <c r="G31" s="103" t="s">
        <v>21</v>
      </c>
      <c r="H31" s="104">
        <f>SUM(H23:H30)</f>
        <v>0</v>
      </c>
      <c r="I31" s="103"/>
      <c r="J31" s="105"/>
      <c r="K31" s="106"/>
    </row>
    <row r="32" spans="1:11" ht="15.75" thickBot="1" x14ac:dyDescent="0.3">
      <c r="A32" s="100"/>
      <c r="B32" s="101"/>
      <c r="C32" s="101"/>
      <c r="D32" s="101"/>
      <c r="E32" s="107"/>
      <c r="F32" s="103"/>
      <c r="G32" s="103"/>
      <c r="H32" s="103"/>
      <c r="I32" s="103"/>
      <c r="J32" s="105" t="s">
        <v>22</v>
      </c>
      <c r="K32" s="108" t="s">
        <v>23</v>
      </c>
    </row>
    <row r="33" spans="1:12" ht="15.75" thickBot="1" x14ac:dyDescent="0.3">
      <c r="A33" s="100"/>
      <c r="B33" s="101"/>
      <c r="C33" s="101"/>
      <c r="D33" s="101"/>
      <c r="E33" s="103"/>
      <c r="F33" s="103"/>
      <c r="G33" s="103"/>
      <c r="H33" s="103" t="s">
        <v>24</v>
      </c>
      <c r="I33" s="109" t="s">
        <v>13</v>
      </c>
      <c r="J33" s="110">
        <f>H31*0.2</f>
        <v>0</v>
      </c>
      <c r="K33" s="30">
        <f>H31*1.2</f>
        <v>0</v>
      </c>
    </row>
    <row r="34" spans="1:12" x14ac:dyDescent="0.25">
      <c r="A34" s="111"/>
      <c r="B34" s="112"/>
      <c r="C34" s="112"/>
      <c r="D34" s="112"/>
      <c r="E34" s="112"/>
      <c r="F34" s="113"/>
      <c r="G34" s="114"/>
      <c r="H34" s="114"/>
      <c r="I34" s="115"/>
      <c r="J34" s="116"/>
      <c r="K34" s="117"/>
    </row>
    <row r="35" spans="1:12" x14ac:dyDescent="0.25">
      <c r="A35" s="118"/>
      <c r="F35" s="6"/>
      <c r="G35" s="119"/>
      <c r="H35" s="120"/>
      <c r="I35" s="121"/>
      <c r="J35" s="120"/>
      <c r="K35" s="43"/>
    </row>
    <row r="36" spans="1:12" x14ac:dyDescent="0.25">
      <c r="A36" s="122" t="s">
        <v>25</v>
      </c>
      <c r="B36" s="123"/>
      <c r="C36" s="123"/>
      <c r="D36" s="123"/>
      <c r="E36" s="123"/>
      <c r="F36" s="123"/>
      <c r="G36" s="124"/>
      <c r="H36" s="124"/>
      <c r="I36" s="125"/>
      <c r="J36" s="124"/>
      <c r="K36" s="124"/>
      <c r="L36" s="5"/>
    </row>
    <row r="37" spans="1:12" x14ac:dyDescent="0.25">
      <c r="A37" s="122" t="s">
        <v>26</v>
      </c>
      <c r="B37" s="123"/>
      <c r="C37" s="123"/>
      <c r="D37" s="123"/>
      <c r="E37" s="123"/>
      <c r="F37" s="123"/>
      <c r="G37" s="126"/>
      <c r="H37" s="126"/>
      <c r="I37" s="127"/>
      <c r="J37" s="128"/>
      <c r="K37" s="129"/>
      <c r="L37" s="5"/>
    </row>
    <row r="38" spans="1:12" ht="15" customHeight="1" x14ac:dyDescent="0.25">
      <c r="A38" s="122" t="s">
        <v>27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1:12" x14ac:dyDescent="0.25">
      <c r="F40" s="6"/>
      <c r="H40" s="6"/>
      <c r="J40" s="6"/>
      <c r="K40" s="6"/>
    </row>
    <row r="41" spans="1:12" x14ac:dyDescent="0.25">
      <c r="A41" s="132"/>
      <c r="B41" s="132"/>
      <c r="C41" s="5"/>
      <c r="D41" s="5"/>
      <c r="E41" s="5"/>
      <c r="F41" s="5"/>
      <c r="G41" s="133" t="s">
        <v>28</v>
      </c>
      <c r="H41" s="133"/>
      <c r="I41" s="133"/>
      <c r="J41" s="6"/>
      <c r="K41" s="6"/>
    </row>
    <row r="42" spans="1:12" x14ac:dyDescent="0.25">
      <c r="A42" s="180" t="s">
        <v>29</v>
      </c>
      <c r="B42" s="180"/>
      <c r="C42" s="180"/>
      <c r="D42" s="4"/>
      <c r="E42" s="4"/>
      <c r="F42" s="5"/>
      <c r="G42" s="133" t="s">
        <v>30</v>
      </c>
      <c r="H42" s="133"/>
      <c r="I42" s="133"/>
      <c r="J42" s="6"/>
      <c r="K42" s="6"/>
    </row>
  </sheetData>
  <mergeCells count="10">
    <mergeCell ref="A42:C42"/>
    <mergeCell ref="A28:C28"/>
    <mergeCell ref="A29:C29"/>
    <mergeCell ref="A30:C30"/>
    <mergeCell ref="A22:C22"/>
    <mergeCell ref="A23:C23"/>
    <mergeCell ref="A24:C24"/>
    <mergeCell ref="A25:C25"/>
    <mergeCell ref="A26:C26"/>
    <mergeCell ref="A27:C27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5446-F814-4A2B-88EB-DBE92EAA4591}">
  <dimension ref="A1:L42"/>
  <sheetViews>
    <sheetView topLeftCell="A4" workbookViewId="0">
      <selection activeCell="E28" sqref="E28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57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21" t="s">
        <v>81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71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50</v>
      </c>
      <c r="G13" s="31" t="s">
        <v>51</v>
      </c>
      <c r="H13" s="43"/>
      <c r="I13" s="31"/>
      <c r="J13" s="43"/>
      <c r="K13" s="44"/>
    </row>
    <row r="14" spans="1:11" x14ac:dyDescent="0.25">
      <c r="A14" s="38" t="s">
        <v>71</v>
      </c>
      <c r="D14" s="29" t="s">
        <v>49</v>
      </c>
      <c r="F14" s="46">
        <v>0.38900000000000001</v>
      </c>
      <c r="G14" s="46">
        <v>1.302</v>
      </c>
      <c r="H14" s="170">
        <f>G14-F14</f>
        <v>0.91300000000000003</v>
      </c>
      <c r="I14" s="166"/>
      <c r="K14" s="48"/>
    </row>
    <row r="15" spans="1:11" ht="15.75" thickBot="1" x14ac:dyDescent="0.3">
      <c r="A15" s="49"/>
      <c r="F15" s="46">
        <v>1.395</v>
      </c>
      <c r="G15" s="165">
        <v>1.756</v>
      </c>
      <c r="H15" s="170">
        <f>G15-F15</f>
        <v>0.36099999999999999</v>
      </c>
      <c r="I15" s="166"/>
      <c r="J15" s="52"/>
      <c r="K15" s="53"/>
    </row>
    <row r="16" spans="1:11" x14ac:dyDescent="0.25">
      <c r="A16" s="54" t="s">
        <v>6</v>
      </c>
      <c r="B16" s="55">
        <f>H16*1000</f>
        <v>1274</v>
      </c>
      <c r="C16" s="29" t="s">
        <v>7</v>
      </c>
      <c r="F16" s="46"/>
      <c r="G16" s="165"/>
      <c r="H16" s="177">
        <f>SUM(H14:H15)</f>
        <v>1.274</v>
      </c>
      <c r="I16" s="166"/>
      <c r="J16" s="52"/>
      <c r="K16" s="56"/>
    </row>
    <row r="17" spans="1:11" x14ac:dyDescent="0.25">
      <c r="A17" s="57" t="s">
        <v>8</v>
      </c>
      <c r="B17" s="58">
        <v>4.5</v>
      </c>
      <c r="C17" s="29" t="s">
        <v>7</v>
      </c>
      <c r="F17" s="46"/>
      <c r="G17" s="165"/>
      <c r="H17" s="51"/>
      <c r="I17" s="166"/>
      <c r="J17" s="59"/>
      <c r="K17" s="53"/>
    </row>
    <row r="18" spans="1:11" ht="17.25" x14ac:dyDescent="0.25">
      <c r="A18" s="60" t="s">
        <v>9</v>
      </c>
      <c r="B18" s="61">
        <f>B16*B17</f>
        <v>5733</v>
      </c>
      <c r="C18" s="29" t="s">
        <v>34</v>
      </c>
      <c r="F18" s="167"/>
      <c r="G18" s="165"/>
      <c r="H18" s="51"/>
      <c r="I18" s="168"/>
      <c r="J18" s="59"/>
      <c r="K18" s="53"/>
    </row>
    <row r="19" spans="1:11" ht="18" thickBot="1" x14ac:dyDescent="0.3">
      <c r="A19" s="62" t="s">
        <v>10</v>
      </c>
      <c r="B19" s="63">
        <v>240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86" t="s">
        <v>46</v>
      </c>
      <c r="B22" s="187"/>
      <c r="C22" s="188"/>
      <c r="D22" s="26" t="s">
        <v>11</v>
      </c>
      <c r="E22" s="27" t="s">
        <v>12</v>
      </c>
      <c r="F22" s="34" t="s">
        <v>47</v>
      </c>
      <c r="G22" s="148" t="s">
        <v>14</v>
      </c>
      <c r="H22" s="35" t="s">
        <v>48</v>
      </c>
      <c r="I22" s="72"/>
      <c r="J22" s="169"/>
      <c r="K22" s="53"/>
    </row>
    <row r="23" spans="1:11" x14ac:dyDescent="0.25">
      <c r="A23" s="189" t="s">
        <v>15</v>
      </c>
      <c r="B23" s="190"/>
      <c r="C23" s="191"/>
      <c r="D23" s="74" t="s">
        <v>7</v>
      </c>
      <c r="E23" s="75" t="s">
        <v>16</v>
      </c>
      <c r="F23" s="76">
        <v>0</v>
      </c>
      <c r="G23" s="77">
        <f>2*B17</f>
        <v>9</v>
      </c>
      <c r="H23" s="78">
        <f t="shared" ref="H23:H29" si="0">F23*G23</f>
        <v>0</v>
      </c>
      <c r="I23" s="72"/>
      <c r="J23" s="79"/>
      <c r="K23" s="32"/>
    </row>
    <row r="24" spans="1:11" x14ac:dyDescent="0.25">
      <c r="A24" s="181" t="s">
        <v>17</v>
      </c>
      <c r="B24" s="182"/>
      <c r="C24" s="183"/>
      <c r="D24" s="80" t="s">
        <v>18</v>
      </c>
      <c r="E24" s="81"/>
      <c r="F24" s="82">
        <v>0</v>
      </c>
      <c r="G24" s="83">
        <f>B18+B19</f>
        <v>5973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92" t="s">
        <v>69</v>
      </c>
      <c r="B25" s="193"/>
      <c r="C25" s="194"/>
      <c r="D25" s="85" t="s">
        <v>18</v>
      </c>
      <c r="E25" s="86" t="s">
        <v>16</v>
      </c>
      <c r="F25" s="87">
        <v>0</v>
      </c>
      <c r="G25" s="88">
        <f>4*40*5</f>
        <v>800</v>
      </c>
      <c r="H25" s="37">
        <f>F25*G25</f>
        <v>0</v>
      </c>
      <c r="I25" s="72"/>
      <c r="J25" s="79"/>
      <c r="K25" s="32"/>
    </row>
    <row r="26" spans="1:11" x14ac:dyDescent="0.25">
      <c r="A26" s="181" t="s">
        <v>45</v>
      </c>
      <c r="B26" s="182"/>
      <c r="C26" s="183"/>
      <c r="D26" s="80" t="s">
        <v>18</v>
      </c>
      <c r="E26" s="89" t="s">
        <v>33</v>
      </c>
      <c r="F26" s="82">
        <v>0</v>
      </c>
      <c r="G26" s="83">
        <f>G27+G28</f>
        <v>11706</v>
      </c>
      <c r="H26" s="84">
        <f>F26*G26</f>
        <v>0</v>
      </c>
      <c r="I26" s="72"/>
      <c r="J26" s="79"/>
      <c r="K26" s="32"/>
    </row>
    <row r="27" spans="1:11" x14ac:dyDescent="0.25">
      <c r="A27" s="181" t="s">
        <v>19</v>
      </c>
      <c r="B27" s="182"/>
      <c r="C27" s="183"/>
      <c r="D27" s="90" t="s">
        <v>20</v>
      </c>
      <c r="E27" s="89" t="s">
        <v>16</v>
      </c>
      <c r="F27" s="82">
        <v>0</v>
      </c>
      <c r="G27" s="83">
        <f>B18+B19</f>
        <v>5973</v>
      </c>
      <c r="H27" s="84">
        <f t="shared" si="0"/>
        <v>0</v>
      </c>
      <c r="I27" s="72"/>
      <c r="J27" s="79"/>
      <c r="K27" s="32"/>
    </row>
    <row r="28" spans="1:11" x14ac:dyDescent="0.25">
      <c r="A28" s="192" t="s">
        <v>80</v>
      </c>
      <c r="B28" s="193"/>
      <c r="C28" s="195"/>
      <c r="D28" s="33" t="s">
        <v>20</v>
      </c>
      <c r="E28" s="72" t="s">
        <v>70</v>
      </c>
      <c r="F28" s="91">
        <v>0</v>
      </c>
      <c r="G28" s="36">
        <f>B18</f>
        <v>5733</v>
      </c>
      <c r="H28" s="84">
        <f t="shared" si="0"/>
        <v>0</v>
      </c>
      <c r="I28" s="72"/>
      <c r="J28" s="79"/>
      <c r="K28" s="32"/>
    </row>
    <row r="29" spans="1:11" x14ac:dyDescent="0.25">
      <c r="A29" s="181" t="s">
        <v>31</v>
      </c>
      <c r="B29" s="182"/>
      <c r="C29" s="183"/>
      <c r="D29" s="80" t="s">
        <v>7</v>
      </c>
      <c r="E29" s="89"/>
      <c r="F29" s="82">
        <v>0</v>
      </c>
      <c r="G29" s="83">
        <f>B16+2*B17</f>
        <v>1283</v>
      </c>
      <c r="H29" s="84">
        <f t="shared" si="0"/>
        <v>0</v>
      </c>
      <c r="I29" s="92"/>
      <c r="J29" s="79"/>
      <c r="K29" s="32"/>
    </row>
    <row r="30" spans="1:11" ht="28.5" customHeight="1" thickBot="1" x14ac:dyDescent="0.3">
      <c r="A30" s="184" t="s">
        <v>52</v>
      </c>
      <c r="B30" s="185"/>
      <c r="C30" s="185"/>
      <c r="D30" s="95" t="s">
        <v>7</v>
      </c>
      <c r="E30" s="96" t="s">
        <v>36</v>
      </c>
      <c r="F30" s="97">
        <v>0</v>
      </c>
      <c r="G30" s="98">
        <v>2200</v>
      </c>
      <c r="H30" s="99">
        <f>F30*G30</f>
        <v>0</v>
      </c>
      <c r="I30" s="93"/>
      <c r="J30" s="79"/>
      <c r="K30" s="94"/>
    </row>
    <row r="31" spans="1:11" ht="15.75" thickBot="1" x14ac:dyDescent="0.3">
      <c r="A31" s="100"/>
      <c r="B31" s="101"/>
      <c r="C31" s="101"/>
      <c r="D31" s="102"/>
      <c r="E31" s="103"/>
      <c r="F31" s="103"/>
      <c r="G31" s="103" t="s">
        <v>21</v>
      </c>
      <c r="H31" s="104">
        <f>SUM(H23:H30)</f>
        <v>0</v>
      </c>
      <c r="I31" s="103"/>
      <c r="J31" s="105"/>
      <c r="K31" s="106"/>
    </row>
    <row r="32" spans="1:11" ht="15.75" thickBot="1" x14ac:dyDescent="0.3">
      <c r="A32" s="100"/>
      <c r="B32" s="101"/>
      <c r="C32" s="101"/>
      <c r="D32" s="101"/>
      <c r="E32" s="107"/>
      <c r="F32" s="103"/>
      <c r="G32" s="103"/>
      <c r="H32" s="103"/>
      <c r="I32" s="103"/>
      <c r="J32" s="105" t="s">
        <v>22</v>
      </c>
      <c r="K32" s="108" t="s">
        <v>23</v>
      </c>
    </row>
    <row r="33" spans="1:12" ht="15.75" thickBot="1" x14ac:dyDescent="0.3">
      <c r="A33" s="100"/>
      <c r="B33" s="101"/>
      <c r="C33" s="101"/>
      <c r="D33" s="101"/>
      <c r="E33" s="103"/>
      <c r="F33" s="103"/>
      <c r="G33" s="103"/>
      <c r="H33" s="103" t="s">
        <v>24</v>
      </c>
      <c r="I33" s="109" t="s">
        <v>13</v>
      </c>
      <c r="J33" s="110">
        <f>H31*0.2</f>
        <v>0</v>
      </c>
      <c r="K33" s="30">
        <f>H31*1.2</f>
        <v>0</v>
      </c>
    </row>
    <row r="34" spans="1:12" x14ac:dyDescent="0.25">
      <c r="A34" s="111"/>
      <c r="B34" s="112"/>
      <c r="C34" s="112"/>
      <c r="D34" s="112"/>
      <c r="E34" s="112"/>
      <c r="F34" s="113"/>
      <c r="G34" s="114"/>
      <c r="H34" s="114"/>
      <c r="I34" s="115"/>
      <c r="J34" s="116"/>
      <c r="K34" s="117"/>
    </row>
    <row r="35" spans="1:12" x14ac:dyDescent="0.25">
      <c r="A35" s="118"/>
      <c r="F35" s="6"/>
      <c r="G35" s="119"/>
      <c r="H35" s="120"/>
      <c r="I35" s="121"/>
      <c r="J35" s="120"/>
      <c r="K35" s="43"/>
    </row>
    <row r="36" spans="1:12" x14ac:dyDescent="0.25">
      <c r="A36" s="122" t="s">
        <v>25</v>
      </c>
      <c r="B36" s="123"/>
      <c r="C36" s="123"/>
      <c r="D36" s="123"/>
      <c r="E36" s="123"/>
      <c r="F36" s="123"/>
      <c r="G36" s="124"/>
      <c r="H36" s="124"/>
      <c r="I36" s="125"/>
      <c r="J36" s="124"/>
      <c r="K36" s="124"/>
      <c r="L36" s="5"/>
    </row>
    <row r="37" spans="1:12" x14ac:dyDescent="0.25">
      <c r="A37" s="122" t="s">
        <v>26</v>
      </c>
      <c r="B37" s="123"/>
      <c r="C37" s="123"/>
      <c r="D37" s="123"/>
      <c r="E37" s="123"/>
      <c r="F37" s="123"/>
      <c r="G37" s="126"/>
      <c r="H37" s="126"/>
      <c r="I37" s="127"/>
      <c r="J37" s="128"/>
      <c r="K37" s="129"/>
      <c r="L37" s="5"/>
    </row>
    <row r="38" spans="1:12" ht="15" customHeight="1" x14ac:dyDescent="0.25">
      <c r="A38" s="122" t="s">
        <v>27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1:12" x14ac:dyDescent="0.25">
      <c r="F40" s="6"/>
      <c r="H40" s="6"/>
      <c r="J40" s="6"/>
      <c r="K40" s="6"/>
    </row>
    <row r="41" spans="1:12" x14ac:dyDescent="0.25">
      <c r="A41" s="132"/>
      <c r="B41" s="132"/>
      <c r="C41" s="5"/>
      <c r="D41" s="5"/>
      <c r="E41" s="5"/>
      <c r="F41" s="5"/>
      <c r="G41" s="133" t="s">
        <v>28</v>
      </c>
      <c r="H41" s="133"/>
      <c r="I41" s="133"/>
      <c r="J41" s="6"/>
      <c r="K41" s="6"/>
    </row>
    <row r="42" spans="1:12" x14ac:dyDescent="0.25">
      <c r="A42" s="180" t="s">
        <v>29</v>
      </c>
      <c r="B42" s="180"/>
      <c r="C42" s="180"/>
      <c r="D42" s="4"/>
      <c r="E42" s="4"/>
      <c r="F42" s="5"/>
      <c r="G42" s="133" t="s">
        <v>30</v>
      </c>
      <c r="H42" s="133"/>
      <c r="I42" s="133"/>
      <c r="J42" s="6"/>
      <c r="K42" s="6"/>
    </row>
  </sheetData>
  <mergeCells count="10">
    <mergeCell ref="A42:C42"/>
    <mergeCell ref="A28:C28"/>
    <mergeCell ref="A29:C29"/>
    <mergeCell ref="A30:C30"/>
    <mergeCell ref="A22:C22"/>
    <mergeCell ref="A23:C23"/>
    <mergeCell ref="A24:C24"/>
    <mergeCell ref="A25:C25"/>
    <mergeCell ref="A26:C26"/>
    <mergeCell ref="A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A81A0-12C0-4E3E-92A3-721B09648E31}">
  <dimension ref="A1:L41"/>
  <sheetViews>
    <sheetView topLeftCell="A4" workbookViewId="0">
      <selection activeCell="F26" sqref="F26"/>
    </sheetView>
  </sheetViews>
  <sheetFormatPr defaultRowHeight="15" x14ac:dyDescent="0.25"/>
  <cols>
    <col min="1" max="2" width="14.28515625" style="29" customWidth="1"/>
    <col min="3" max="3" width="34.7109375" style="29" customWidth="1"/>
    <col min="4" max="5" width="10.7109375" style="29" customWidth="1"/>
    <col min="6" max="8" width="14.28515625" style="29" customWidth="1"/>
    <col min="9" max="9" width="7.140625" style="29" customWidth="1"/>
    <col min="10" max="10" width="15" style="29" customWidth="1"/>
    <col min="11" max="11" width="12.85546875" style="29" customWidth="1"/>
    <col min="12" max="12" width="4.85546875" style="29" customWidth="1"/>
    <col min="13" max="16384" width="9.140625" style="29"/>
  </cols>
  <sheetData>
    <row r="1" spans="1:11" x14ac:dyDescent="0.25">
      <c r="A1" s="4" t="s">
        <v>58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21" t="s">
        <v>81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38" t="s">
        <v>72</v>
      </c>
      <c r="B11" s="38"/>
      <c r="C11" s="3"/>
      <c r="E11" s="39"/>
      <c r="F11" s="40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1" t="s">
        <v>5</v>
      </c>
      <c r="B13" s="42"/>
      <c r="C13" s="31"/>
      <c r="D13" s="31"/>
      <c r="E13" s="31"/>
      <c r="F13" s="43" t="s">
        <v>50</v>
      </c>
      <c r="G13" s="31" t="s">
        <v>51</v>
      </c>
      <c r="H13" s="43"/>
      <c r="I13" s="31"/>
      <c r="J13" s="43"/>
      <c r="K13" s="44"/>
    </row>
    <row r="14" spans="1:11" x14ac:dyDescent="0.25">
      <c r="A14" s="38" t="s">
        <v>72</v>
      </c>
      <c r="D14" s="29" t="s">
        <v>49</v>
      </c>
      <c r="F14" s="46">
        <v>0</v>
      </c>
      <c r="G14" s="46">
        <v>0.27700000000000002</v>
      </c>
      <c r="H14" s="170">
        <f>G14-F14</f>
        <v>0.27700000000000002</v>
      </c>
      <c r="I14" s="166"/>
      <c r="K14" s="48"/>
    </row>
    <row r="15" spans="1:11" ht="15.75" thickBot="1" x14ac:dyDescent="0.3">
      <c r="A15" s="49"/>
      <c r="F15" s="46">
        <v>0.72699999999999998</v>
      </c>
      <c r="G15" s="165">
        <v>0.89100000000000001</v>
      </c>
      <c r="H15" s="170">
        <f>G15-F15</f>
        <v>0.16400000000000003</v>
      </c>
      <c r="I15" s="166"/>
      <c r="J15" s="52"/>
      <c r="K15" s="53"/>
    </row>
    <row r="16" spans="1:11" x14ac:dyDescent="0.25">
      <c r="A16" s="54" t="s">
        <v>6</v>
      </c>
      <c r="B16" s="55">
        <f>H16*1000</f>
        <v>441.00000000000006</v>
      </c>
      <c r="C16" s="29" t="s">
        <v>7</v>
      </c>
      <c r="F16" s="46"/>
      <c r="G16" s="165"/>
      <c r="H16" s="177">
        <f>SUM(H14:H15)</f>
        <v>0.44100000000000006</v>
      </c>
      <c r="I16" s="166"/>
      <c r="J16" s="52"/>
      <c r="K16" s="56"/>
    </row>
    <row r="17" spans="1:11" x14ac:dyDescent="0.25">
      <c r="A17" s="57" t="s">
        <v>8</v>
      </c>
      <c r="B17" s="58">
        <v>4.7300000000000004</v>
      </c>
      <c r="C17" s="29" t="s">
        <v>7</v>
      </c>
      <c r="F17" s="46"/>
      <c r="G17" s="165"/>
      <c r="H17" s="51"/>
      <c r="I17" s="166"/>
      <c r="J17" s="59"/>
      <c r="K17" s="53"/>
    </row>
    <row r="18" spans="1:11" ht="17.25" x14ac:dyDescent="0.25">
      <c r="A18" s="60" t="s">
        <v>9</v>
      </c>
      <c r="B18" s="61">
        <f>B16*B17</f>
        <v>2085.9300000000003</v>
      </c>
      <c r="C18" s="29" t="s">
        <v>34</v>
      </c>
      <c r="F18" s="167"/>
      <c r="G18" s="165"/>
      <c r="H18" s="51"/>
      <c r="I18" s="168"/>
      <c r="J18" s="59"/>
      <c r="K18" s="53"/>
    </row>
    <row r="19" spans="1:11" ht="18" thickBot="1" x14ac:dyDescent="0.3">
      <c r="A19" s="62" t="s">
        <v>10</v>
      </c>
      <c r="B19" s="63">
        <v>300</v>
      </c>
      <c r="C19" s="29" t="s">
        <v>34</v>
      </c>
      <c r="D19" s="64"/>
      <c r="F19" s="6"/>
      <c r="H19" s="6"/>
      <c r="J19" s="65"/>
      <c r="K19" s="53"/>
    </row>
    <row r="20" spans="1:11" x14ac:dyDescent="0.25">
      <c r="A20" s="49"/>
      <c r="B20" s="66"/>
      <c r="F20" s="6"/>
      <c r="H20" s="6"/>
      <c r="J20" s="65"/>
      <c r="K20" s="53"/>
    </row>
    <row r="21" spans="1:11" ht="15.75" thickBot="1" x14ac:dyDescent="0.3">
      <c r="A21" s="67"/>
      <c r="B21" s="68"/>
      <c r="C21" s="69"/>
      <c r="D21" s="69"/>
      <c r="E21" s="69"/>
      <c r="F21" s="70"/>
      <c r="G21" s="69"/>
      <c r="H21" s="71"/>
      <c r="J21" s="6"/>
      <c r="K21" s="53"/>
    </row>
    <row r="22" spans="1:11" ht="26.25" thickBot="1" x14ac:dyDescent="0.3">
      <c r="A22" s="186" t="s">
        <v>46</v>
      </c>
      <c r="B22" s="187"/>
      <c r="C22" s="188"/>
      <c r="D22" s="26" t="s">
        <v>11</v>
      </c>
      <c r="E22" s="27" t="s">
        <v>12</v>
      </c>
      <c r="F22" s="34" t="s">
        <v>47</v>
      </c>
      <c r="G22" s="148" t="s">
        <v>14</v>
      </c>
      <c r="H22" s="35" t="s">
        <v>48</v>
      </c>
      <c r="I22" s="72"/>
      <c r="J22" s="169"/>
      <c r="K22" s="53"/>
    </row>
    <row r="23" spans="1:11" x14ac:dyDescent="0.25">
      <c r="A23" s="189" t="s">
        <v>15</v>
      </c>
      <c r="B23" s="190"/>
      <c r="C23" s="191"/>
      <c r="D23" s="74" t="s">
        <v>7</v>
      </c>
      <c r="E23" s="75" t="s">
        <v>16</v>
      </c>
      <c r="F23" s="76">
        <v>0</v>
      </c>
      <c r="G23" s="77">
        <f>2*B17</f>
        <v>9.4600000000000009</v>
      </c>
      <c r="H23" s="78">
        <f t="shared" ref="H23:H29" si="0">F23*G23</f>
        <v>0</v>
      </c>
      <c r="I23" s="72"/>
      <c r="J23" s="79"/>
      <c r="K23" s="32"/>
    </row>
    <row r="24" spans="1:11" x14ac:dyDescent="0.25">
      <c r="A24" s="181" t="s">
        <v>17</v>
      </c>
      <c r="B24" s="182"/>
      <c r="C24" s="183"/>
      <c r="D24" s="80" t="s">
        <v>18</v>
      </c>
      <c r="E24" s="81"/>
      <c r="F24" s="82">
        <v>0</v>
      </c>
      <c r="G24" s="83">
        <f>B18+B19</f>
        <v>2385.9300000000003</v>
      </c>
      <c r="H24" s="84">
        <f t="shared" si="0"/>
        <v>0</v>
      </c>
      <c r="I24" s="72"/>
      <c r="J24" s="79"/>
      <c r="K24" s="32"/>
    </row>
    <row r="25" spans="1:11" ht="30" customHeight="1" x14ac:dyDescent="0.25">
      <c r="A25" s="192" t="s">
        <v>69</v>
      </c>
      <c r="B25" s="193"/>
      <c r="C25" s="194"/>
      <c r="D25" s="85" t="s">
        <v>18</v>
      </c>
      <c r="E25" s="86" t="s">
        <v>16</v>
      </c>
      <c r="F25" s="87">
        <v>0</v>
      </c>
      <c r="G25" s="88">
        <f>H14*1000*4.73+120</f>
        <v>1430.21</v>
      </c>
      <c r="H25" s="37">
        <f>F25*G25</f>
        <v>0</v>
      </c>
      <c r="I25" s="72"/>
      <c r="J25" s="79"/>
      <c r="K25" s="32"/>
    </row>
    <row r="26" spans="1:11" x14ac:dyDescent="0.25">
      <c r="A26" s="181" t="s">
        <v>45</v>
      </c>
      <c r="B26" s="182"/>
      <c r="C26" s="183"/>
      <c r="D26" s="80" t="s">
        <v>18</v>
      </c>
      <c r="E26" s="89" t="s">
        <v>33</v>
      </c>
      <c r="F26" s="82">
        <v>0</v>
      </c>
      <c r="G26" s="83">
        <f>G27+G28</f>
        <v>2858.9300000000003</v>
      </c>
      <c r="H26" s="84">
        <f>F26*G26</f>
        <v>0</v>
      </c>
      <c r="I26" s="72"/>
      <c r="J26" s="79"/>
      <c r="K26" s="32"/>
    </row>
    <row r="27" spans="1:11" x14ac:dyDescent="0.25">
      <c r="A27" s="181" t="s">
        <v>19</v>
      </c>
      <c r="B27" s="182"/>
      <c r="C27" s="183"/>
      <c r="D27" s="90" t="s">
        <v>20</v>
      </c>
      <c r="E27" s="89" t="s">
        <v>16</v>
      </c>
      <c r="F27" s="82">
        <v>0</v>
      </c>
      <c r="G27" s="83">
        <f>B18+B19</f>
        <v>2385.9300000000003</v>
      </c>
      <c r="H27" s="84">
        <f t="shared" si="0"/>
        <v>0</v>
      </c>
      <c r="I27" s="72"/>
      <c r="J27" s="79"/>
      <c r="K27" s="32"/>
    </row>
    <row r="28" spans="1:11" x14ac:dyDescent="0.25">
      <c r="A28" s="192" t="s">
        <v>80</v>
      </c>
      <c r="B28" s="193"/>
      <c r="C28" s="195"/>
      <c r="D28" s="33" t="s">
        <v>20</v>
      </c>
      <c r="E28" s="72" t="s">
        <v>70</v>
      </c>
      <c r="F28" s="91">
        <v>0</v>
      </c>
      <c r="G28" s="36">
        <v>473</v>
      </c>
      <c r="H28" s="84">
        <f t="shared" si="0"/>
        <v>0</v>
      </c>
      <c r="I28" s="72"/>
      <c r="J28" s="79"/>
      <c r="K28" s="32"/>
    </row>
    <row r="29" spans="1:11" ht="15.75" thickBot="1" x14ac:dyDescent="0.3">
      <c r="A29" s="196" t="s">
        <v>31</v>
      </c>
      <c r="B29" s="197"/>
      <c r="C29" s="198"/>
      <c r="D29" s="140" t="s">
        <v>7</v>
      </c>
      <c r="E29" s="141"/>
      <c r="F29" s="142">
        <v>0</v>
      </c>
      <c r="G29" s="143">
        <f>B16+2*B17</f>
        <v>450.46000000000004</v>
      </c>
      <c r="H29" s="99">
        <f t="shared" si="0"/>
        <v>0</v>
      </c>
      <c r="I29" s="92"/>
      <c r="J29" s="79"/>
      <c r="K29" s="32"/>
    </row>
    <row r="30" spans="1:11" ht="15.75" thickBot="1" x14ac:dyDescent="0.3">
      <c r="A30" s="100"/>
      <c r="B30" s="101"/>
      <c r="C30" s="101"/>
      <c r="D30" s="102"/>
      <c r="E30" s="103"/>
      <c r="F30" s="103"/>
      <c r="G30" s="103" t="s">
        <v>21</v>
      </c>
      <c r="H30" s="104">
        <f>SUM(H23:H29)</f>
        <v>0</v>
      </c>
      <c r="I30" s="103"/>
      <c r="J30" s="105"/>
      <c r="K30" s="106"/>
    </row>
    <row r="31" spans="1:11" ht="15.75" thickBot="1" x14ac:dyDescent="0.3">
      <c r="A31" s="100"/>
      <c r="B31" s="101"/>
      <c r="C31" s="101"/>
      <c r="D31" s="101"/>
      <c r="E31" s="107"/>
      <c r="F31" s="103"/>
      <c r="G31" s="103"/>
      <c r="H31" s="103"/>
      <c r="I31" s="103"/>
      <c r="J31" s="105" t="s">
        <v>22</v>
      </c>
      <c r="K31" s="108" t="s">
        <v>23</v>
      </c>
    </row>
    <row r="32" spans="1:11" ht="15.75" thickBot="1" x14ac:dyDescent="0.3">
      <c r="A32" s="100"/>
      <c r="B32" s="101"/>
      <c r="C32" s="101"/>
      <c r="D32" s="101"/>
      <c r="E32" s="103"/>
      <c r="F32" s="103"/>
      <c r="G32" s="103"/>
      <c r="H32" s="103" t="s">
        <v>24</v>
      </c>
      <c r="I32" s="109" t="s">
        <v>13</v>
      </c>
      <c r="J32" s="110">
        <f>H30*0.2</f>
        <v>0</v>
      </c>
      <c r="K32" s="30">
        <f>H30*1.2</f>
        <v>0</v>
      </c>
    </row>
    <row r="33" spans="1:12" x14ac:dyDescent="0.25">
      <c r="A33" s="111"/>
      <c r="B33" s="112"/>
      <c r="C33" s="112"/>
      <c r="D33" s="112"/>
      <c r="E33" s="112"/>
      <c r="F33" s="113"/>
      <c r="G33" s="114"/>
      <c r="H33" s="114"/>
      <c r="I33" s="115"/>
      <c r="J33" s="116"/>
      <c r="K33" s="117"/>
    </row>
    <row r="34" spans="1:12" x14ac:dyDescent="0.25">
      <c r="A34" s="118"/>
      <c r="F34" s="6"/>
      <c r="G34" s="119"/>
      <c r="H34" s="120"/>
      <c r="I34" s="121"/>
      <c r="J34" s="120"/>
      <c r="K34" s="43"/>
    </row>
    <row r="35" spans="1:12" x14ac:dyDescent="0.25">
      <c r="A35" s="122" t="s">
        <v>25</v>
      </c>
      <c r="B35" s="123"/>
      <c r="C35" s="123"/>
      <c r="D35" s="123"/>
      <c r="E35" s="123"/>
      <c r="F35" s="123"/>
      <c r="G35" s="124"/>
      <c r="H35" s="124"/>
      <c r="I35" s="125"/>
      <c r="J35" s="124"/>
      <c r="K35" s="124"/>
      <c r="L35" s="5"/>
    </row>
    <row r="36" spans="1:12" x14ac:dyDescent="0.25">
      <c r="A36" s="122" t="s">
        <v>26</v>
      </c>
      <c r="B36" s="123"/>
      <c r="C36" s="123"/>
      <c r="D36" s="123"/>
      <c r="E36" s="123"/>
      <c r="F36" s="123"/>
      <c r="G36" s="126"/>
      <c r="H36" s="126"/>
      <c r="I36" s="127"/>
      <c r="J36" s="128"/>
      <c r="K36" s="129"/>
      <c r="L36" s="5"/>
    </row>
    <row r="37" spans="1:12" ht="15" customHeight="1" x14ac:dyDescent="0.25">
      <c r="A37" s="122" t="s">
        <v>27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x14ac:dyDescent="0.25">
      <c r="F39" s="6"/>
      <c r="H39" s="6"/>
      <c r="J39" s="6"/>
      <c r="K39" s="6"/>
    </row>
    <row r="40" spans="1:12" x14ac:dyDescent="0.25">
      <c r="A40" s="132"/>
      <c r="B40" s="132"/>
      <c r="C40" s="5"/>
      <c r="D40" s="5"/>
      <c r="E40" s="5"/>
      <c r="F40" s="5"/>
      <c r="G40" s="133" t="s">
        <v>28</v>
      </c>
      <c r="H40" s="133"/>
      <c r="I40" s="133"/>
      <c r="J40" s="6"/>
      <c r="K40" s="6"/>
    </row>
    <row r="41" spans="1:12" x14ac:dyDescent="0.25">
      <c r="A41" s="180" t="s">
        <v>29</v>
      </c>
      <c r="B41" s="180"/>
      <c r="C41" s="180"/>
      <c r="D41" s="4"/>
      <c r="E41" s="4"/>
      <c r="F41" s="5"/>
      <c r="G41" s="133" t="s">
        <v>30</v>
      </c>
      <c r="H41" s="133"/>
      <c r="I41" s="133"/>
      <c r="J41" s="6"/>
      <c r="K41" s="6"/>
    </row>
  </sheetData>
  <mergeCells count="9">
    <mergeCell ref="A41:C41"/>
    <mergeCell ref="A28:C28"/>
    <mergeCell ref="A29:C29"/>
    <mergeCell ref="A22:C22"/>
    <mergeCell ref="A23:C23"/>
    <mergeCell ref="A24:C24"/>
    <mergeCell ref="A25:C25"/>
    <mergeCell ref="A26:C26"/>
    <mergeCell ref="A27:C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L10"/>
  <sheetViews>
    <sheetView tabSelected="1" zoomScaleNormal="100" workbookViewId="0">
      <selection activeCell="G20" sqref="G20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7.28515625" customWidth="1"/>
    <col min="5" max="5" width="36.28515625" customWidth="1"/>
    <col min="6" max="7" width="11.28515625" customWidth="1"/>
    <col min="8" max="8" width="18.28515625" customWidth="1"/>
    <col min="9" max="9" width="13.85546875" style="25" customWidth="1"/>
    <col min="10" max="10" width="13.5703125" style="25" customWidth="1"/>
    <col min="11" max="11" width="3.85546875" style="25" customWidth="1"/>
  </cols>
  <sheetData>
    <row r="2" spans="2:12" x14ac:dyDescent="0.25">
      <c r="B2" s="21" t="s">
        <v>81</v>
      </c>
      <c r="C2" s="22"/>
      <c r="D2" s="22"/>
      <c r="E2" s="22"/>
      <c r="F2" s="22"/>
      <c r="G2" s="22"/>
      <c r="H2" s="1"/>
      <c r="I2" s="23"/>
      <c r="J2" s="23"/>
      <c r="K2" s="23"/>
    </row>
    <row r="3" spans="2:12" ht="16.5" customHeight="1" thickBot="1" x14ac:dyDescent="0.3">
      <c r="B3" s="12"/>
      <c r="C3" s="12"/>
      <c r="D3" s="14"/>
      <c r="E3" s="9"/>
      <c r="F3" s="13"/>
      <c r="G3" s="13"/>
      <c r="H3" s="13"/>
      <c r="I3" s="24"/>
      <c r="J3" s="24"/>
      <c r="K3" s="24"/>
      <c r="L3" s="28"/>
    </row>
    <row r="4" spans="2:12" s="29" customFormat="1" ht="30.75" thickBot="1" x14ac:dyDescent="0.3">
      <c r="B4" s="171" t="s">
        <v>37</v>
      </c>
      <c r="C4" s="172" t="s">
        <v>38</v>
      </c>
      <c r="D4" s="172" t="s">
        <v>39</v>
      </c>
      <c r="E4" s="173" t="s">
        <v>32</v>
      </c>
      <c r="F4" s="172" t="s">
        <v>40</v>
      </c>
      <c r="G4" s="173" t="s">
        <v>41</v>
      </c>
      <c r="H4" s="174" t="s">
        <v>42</v>
      </c>
      <c r="I4" s="175" t="s">
        <v>44</v>
      </c>
      <c r="J4" s="175" t="s">
        <v>43</v>
      </c>
      <c r="K4" s="135"/>
      <c r="L4" s="28"/>
    </row>
    <row r="5" spans="2:12" s="29" customFormat="1" x14ac:dyDescent="0.25">
      <c r="B5" s="149">
        <v>1</v>
      </c>
      <c r="C5" s="150" t="s">
        <v>59</v>
      </c>
      <c r="D5" s="151" t="s">
        <v>54</v>
      </c>
      <c r="E5" s="161" t="s">
        <v>65</v>
      </c>
      <c r="F5" s="152">
        <f>'2605 Čebovce'!F14</f>
        <v>19.975000000000001</v>
      </c>
      <c r="G5" s="162">
        <f>'2605 Čebovce'!G14</f>
        <v>20.385000000000002</v>
      </c>
      <c r="H5" s="163">
        <f>G5-F5</f>
        <v>0.41000000000000014</v>
      </c>
      <c r="I5" s="164">
        <f>'2605 Čebovce'!H30</f>
        <v>0</v>
      </c>
      <c r="J5" s="164">
        <f t="shared" ref="J5:J6" si="0">I5*1.2</f>
        <v>0</v>
      </c>
      <c r="K5" s="136"/>
      <c r="L5" s="28"/>
    </row>
    <row r="6" spans="2:12" s="29" customFormat="1" x14ac:dyDescent="0.25">
      <c r="B6" s="15">
        <v>2</v>
      </c>
      <c r="C6" s="16" t="s">
        <v>59</v>
      </c>
      <c r="D6" s="17" t="s">
        <v>54</v>
      </c>
      <c r="E6" s="145" t="s">
        <v>66</v>
      </c>
      <c r="F6" s="18">
        <f>'2605 Nenince'!F14</f>
        <v>23.373000000000001</v>
      </c>
      <c r="G6" s="138">
        <f>'2605 Nenince'!G14</f>
        <v>23.902999999999999</v>
      </c>
      <c r="H6" s="139">
        <f>G6-F6</f>
        <v>0.52999999999999758</v>
      </c>
      <c r="I6" s="137">
        <f>'2605 Nenince'!H30</f>
        <v>0</v>
      </c>
      <c r="J6" s="137">
        <f t="shared" si="0"/>
        <v>0</v>
      </c>
      <c r="K6" s="136"/>
      <c r="L6" s="28"/>
    </row>
    <row r="7" spans="2:12" s="29" customFormat="1" ht="15" customHeight="1" x14ac:dyDescent="0.25">
      <c r="B7" s="15">
        <v>3</v>
      </c>
      <c r="C7" s="16" t="s">
        <v>73</v>
      </c>
      <c r="D7" s="17" t="s">
        <v>74</v>
      </c>
      <c r="E7" s="153" t="s">
        <v>75</v>
      </c>
      <c r="F7" s="18">
        <f>'2570 Bzovík - Horné Mladoni'!F14</f>
        <v>9.2110000000000003</v>
      </c>
      <c r="G7" s="138">
        <f>'2570 Bzovík - Horné Mladoni'!G14</f>
        <v>9.3870000000000005</v>
      </c>
      <c r="H7" s="139">
        <f t="shared" ref="H7" si="1">G7-F7</f>
        <v>0.17600000000000016</v>
      </c>
      <c r="I7" s="137">
        <f>'2570 Bzovík - Horné Mladoni'!H31</f>
        <v>0</v>
      </c>
      <c r="J7" s="137">
        <f>I7*1.2</f>
        <v>0</v>
      </c>
      <c r="K7" s="136"/>
      <c r="L7" s="28"/>
    </row>
    <row r="8" spans="2:12" s="29" customFormat="1" x14ac:dyDescent="0.25">
      <c r="B8" s="15">
        <v>4</v>
      </c>
      <c r="C8" s="16" t="s">
        <v>78</v>
      </c>
      <c r="D8" s="17" t="s">
        <v>74</v>
      </c>
      <c r="E8" s="153" t="s">
        <v>76</v>
      </c>
      <c r="F8" s="18">
        <f>'2573 Jalšovík'!F14</f>
        <v>0.38900000000000001</v>
      </c>
      <c r="G8" s="138">
        <f>'2573 Jalšovík'!G15</f>
        <v>1.756</v>
      </c>
      <c r="H8" s="139">
        <v>1.274</v>
      </c>
      <c r="I8" s="137">
        <f>'2573 Jalšovík'!H31</f>
        <v>0</v>
      </c>
      <c r="J8" s="137">
        <f>I8*1.2</f>
        <v>0</v>
      </c>
      <c r="K8" s="136"/>
      <c r="L8" s="28"/>
    </row>
    <row r="9" spans="2:12" s="29" customFormat="1" ht="15.75" thickBot="1" x14ac:dyDescent="0.3">
      <c r="B9" s="155">
        <v>5</v>
      </c>
      <c r="C9" s="156" t="s">
        <v>79</v>
      </c>
      <c r="D9" s="157" t="s">
        <v>74</v>
      </c>
      <c r="E9" s="176" t="s">
        <v>77</v>
      </c>
      <c r="F9" s="158">
        <f>'2561 Devičie'!F14</f>
        <v>0</v>
      </c>
      <c r="G9" s="159">
        <f>'2561 Devičie'!G15</f>
        <v>0.89100000000000001</v>
      </c>
      <c r="H9" s="160">
        <v>0.441</v>
      </c>
      <c r="I9" s="147">
        <f>'2561 Devičie'!H30</f>
        <v>0</v>
      </c>
      <c r="J9" s="147">
        <f>I9*1.2</f>
        <v>0</v>
      </c>
      <c r="K9" s="136"/>
      <c r="L9" s="28"/>
    </row>
    <row r="10" spans="2:12" ht="15.75" thickBot="1" x14ac:dyDescent="0.3">
      <c r="B10" s="199"/>
      <c r="C10" s="200"/>
      <c r="D10" s="200"/>
      <c r="E10" s="146" t="s">
        <v>67</v>
      </c>
      <c r="F10" s="146"/>
      <c r="G10" s="146"/>
      <c r="H10" s="19">
        <f>SUM(H5:H9)</f>
        <v>2.8309999999999977</v>
      </c>
      <c r="I10" s="20">
        <f>SUM(I5:I9)</f>
        <v>0</v>
      </c>
      <c r="J10" s="20">
        <f>SUM(J5:J9)</f>
        <v>0</v>
      </c>
      <c r="K10" s="134"/>
      <c r="L10" s="28"/>
    </row>
  </sheetData>
  <mergeCells count="1">
    <mergeCell ref="B10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2605 Čebovce</vt:lpstr>
      <vt:lpstr>2605 Nenince</vt:lpstr>
      <vt:lpstr>2570 Bzovík - Horné Mladoni</vt:lpstr>
      <vt:lpstr>2573 Jalšovík</vt:lpstr>
      <vt:lpstr>2561 Devičie</vt:lpstr>
      <vt:lpstr>Spolu VK+KA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2022-05-12T07:29:39Z</cp:lastPrinted>
  <dcterms:created xsi:type="dcterms:W3CDTF">2018-05-11T08:20:24Z</dcterms:created>
  <dcterms:modified xsi:type="dcterms:W3CDTF">2022-06-23T05:14:03Z</dcterms:modified>
</cp:coreProperties>
</file>