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 defaultThemeVersion="166925"/>
  <xr:revisionPtr revIDLastSave="0" documentId="13_ncr:1_{996958E7-4AEF-49BA-AE43-5A23573F694B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Rekapitulácia stavby" sheetId="1" r:id="rId1"/>
    <sheet name="2022-021 - SO.01 - Búraci..." sheetId="2" r:id="rId2"/>
    <sheet name="2022-0221 - SO.02 - 2.1 S..." sheetId="3" r:id="rId3"/>
    <sheet name="2022-0222 - SO.02 - 2.3 Z..." sheetId="4" r:id="rId4"/>
    <sheet name="2022-0223 - SO.02 - 2.4 E..." sheetId="5" r:id="rId5"/>
  </sheets>
  <definedNames>
    <definedName name="_xlnm._FilterDatabase" localSheetId="1" hidden="1">'2022-021 - SO.01 - Búraci...'!$C$125:$K$173</definedName>
    <definedName name="_xlnm._FilterDatabase" localSheetId="2" hidden="1">'2022-0221 - SO.02 - 2.1 S...'!$C$138:$K$251</definedName>
    <definedName name="_xlnm._FilterDatabase" localSheetId="3" hidden="1">'2022-0222 - SO.02 - 2.3 Z...'!$C$130:$K$190</definedName>
    <definedName name="_xlnm._FilterDatabase" localSheetId="4" hidden="1">'2022-0223 - SO.02 - 2.4 E...'!$C$124:$K$250</definedName>
    <definedName name="_xlnm.Print_Titles" localSheetId="1">'2022-021 - SO.01 - Búraci...'!$125:$125</definedName>
    <definedName name="_xlnm.Print_Titles" localSheetId="2">'2022-0221 - SO.02 - 2.1 S...'!$138:$138</definedName>
    <definedName name="_xlnm.Print_Titles" localSheetId="3">'2022-0222 - SO.02 - 2.3 Z...'!$130:$130</definedName>
    <definedName name="_xlnm.Print_Titles" localSheetId="4">'2022-0223 - SO.02 - 2.4 E...'!$124:$124</definedName>
    <definedName name="_xlnm.Print_Titles" localSheetId="0">'Rekapitulácia stavby'!$92:$92</definedName>
    <definedName name="_xlnm.Print_Area" localSheetId="1">'2022-021 - SO.01 - Búraci...'!$C$82:$J$107,'2022-021 - SO.01 - Búraci...'!$C$113:$J$173</definedName>
    <definedName name="_xlnm.Print_Area" localSheetId="2">'2022-0221 - SO.02 - 2.1 S...'!$C$82:$J$118,'2022-0221 - SO.02 - 2.1 S...'!$C$124:$J$251</definedName>
    <definedName name="_xlnm.Print_Area" localSheetId="3">'2022-0222 - SO.02 - 2.3 Z...'!$C$82:$J$110,'2022-0222 - SO.02 - 2.3 Z...'!$C$116:$J$190</definedName>
    <definedName name="_xlnm.Print_Area" localSheetId="4">'2022-0223 - SO.02 - 2.4 E...'!$C$82:$J$104,'2022-0223 - SO.02 - 2.4 E...'!$C$110:$J$250</definedName>
    <definedName name="_xlnm.Print_Area" localSheetId="0">'Rekapitulácia stavby'!$D$4:$AO$76,'Rekapitulácia stavby'!$C$82:$AQ$100</definedName>
  </definedName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K250" i="5" l="1"/>
  <c r="BI250" i="5"/>
  <c r="BH250" i="5"/>
  <c r="BG250" i="5"/>
  <c r="BF250" i="5"/>
  <c r="BE250" i="5"/>
  <c r="T250" i="5"/>
  <c r="R250" i="5"/>
  <c r="P250" i="5"/>
  <c r="J250" i="5"/>
  <c r="BK249" i="5"/>
  <c r="BI249" i="5"/>
  <c r="BH249" i="5"/>
  <c r="BG249" i="5"/>
  <c r="BF249" i="5"/>
  <c r="BE249" i="5"/>
  <c r="T249" i="5"/>
  <c r="R249" i="5"/>
  <c r="P249" i="5"/>
  <c r="J249" i="5"/>
  <c r="BK248" i="5"/>
  <c r="BI248" i="5"/>
  <c r="BH248" i="5"/>
  <c r="BG248" i="5"/>
  <c r="BF248" i="5"/>
  <c r="BE248" i="5"/>
  <c r="T248" i="5"/>
  <c r="R248" i="5"/>
  <c r="P248" i="5"/>
  <c r="J248" i="5"/>
  <c r="BK247" i="5"/>
  <c r="BI247" i="5"/>
  <c r="BH247" i="5"/>
  <c r="BG247" i="5"/>
  <c r="BF247" i="5"/>
  <c r="BE247" i="5"/>
  <c r="T247" i="5"/>
  <c r="R247" i="5"/>
  <c r="P247" i="5"/>
  <c r="J247" i="5"/>
  <c r="BK246" i="5"/>
  <c r="BI246" i="5"/>
  <c r="BH246" i="5"/>
  <c r="BG246" i="5"/>
  <c r="BF246" i="5"/>
  <c r="BE246" i="5"/>
  <c r="T246" i="5"/>
  <c r="R246" i="5"/>
  <c r="P246" i="5"/>
  <c r="J246" i="5"/>
  <c r="BK245" i="5"/>
  <c r="BI245" i="5"/>
  <c r="BH245" i="5"/>
  <c r="BG245" i="5"/>
  <c r="BF245" i="5"/>
  <c r="BE245" i="5"/>
  <c r="T245" i="5"/>
  <c r="R245" i="5"/>
  <c r="P245" i="5"/>
  <c r="J245" i="5"/>
  <c r="BK244" i="5"/>
  <c r="BI244" i="5"/>
  <c r="BH244" i="5"/>
  <c r="BG244" i="5"/>
  <c r="BF244" i="5"/>
  <c r="BE244" i="5"/>
  <c r="T244" i="5"/>
  <c r="T243" i="5" s="1"/>
  <c r="R244" i="5"/>
  <c r="P244" i="5"/>
  <c r="P243" i="5" s="1"/>
  <c r="J244" i="5"/>
  <c r="BK243" i="5"/>
  <c r="J243" i="5" s="1"/>
  <c r="J103" i="5" s="1"/>
  <c r="R243" i="5"/>
  <c r="BK242" i="5"/>
  <c r="BI242" i="5"/>
  <c r="BH242" i="5"/>
  <c r="BG242" i="5"/>
  <c r="BE242" i="5"/>
  <c r="T242" i="5"/>
  <c r="R242" i="5"/>
  <c r="P242" i="5"/>
  <c r="J242" i="5"/>
  <c r="BF242" i="5" s="1"/>
  <c r="BK241" i="5"/>
  <c r="BI241" i="5"/>
  <c r="BH241" i="5"/>
  <c r="BG241" i="5"/>
  <c r="BE241" i="5"/>
  <c r="T241" i="5"/>
  <c r="R241" i="5"/>
  <c r="P241" i="5"/>
  <c r="J241" i="5"/>
  <c r="BF241" i="5" s="1"/>
  <c r="BK240" i="5"/>
  <c r="BI240" i="5"/>
  <c r="BH240" i="5"/>
  <c r="BG240" i="5"/>
  <c r="BE240" i="5"/>
  <c r="T240" i="5"/>
  <c r="R240" i="5"/>
  <c r="P240" i="5"/>
  <c r="J240" i="5"/>
  <c r="BF240" i="5" s="1"/>
  <c r="BK239" i="5"/>
  <c r="BI239" i="5"/>
  <c r="BH239" i="5"/>
  <c r="BG239" i="5"/>
  <c r="BE239" i="5"/>
  <c r="T239" i="5"/>
  <c r="R239" i="5"/>
  <c r="P239" i="5"/>
  <c r="J239" i="5"/>
  <c r="BF239" i="5" s="1"/>
  <c r="BK238" i="5"/>
  <c r="BI238" i="5"/>
  <c r="BH238" i="5"/>
  <c r="BG238" i="5"/>
  <c r="BE238" i="5"/>
  <c r="T238" i="5"/>
  <c r="R238" i="5"/>
  <c r="P238" i="5"/>
  <c r="J238" i="5"/>
  <c r="BF238" i="5" s="1"/>
  <c r="BK237" i="5"/>
  <c r="BI237" i="5"/>
  <c r="BH237" i="5"/>
  <c r="BG237" i="5"/>
  <c r="BE237" i="5"/>
  <c r="T237" i="5"/>
  <c r="R237" i="5"/>
  <c r="P237" i="5"/>
  <c r="J237" i="5"/>
  <c r="BF237" i="5" s="1"/>
  <c r="BK236" i="5"/>
  <c r="BI236" i="5"/>
  <c r="BH236" i="5"/>
  <c r="BG236" i="5"/>
  <c r="BE236" i="5"/>
  <c r="T236" i="5"/>
  <c r="R236" i="5"/>
  <c r="P236" i="5"/>
  <c r="J236" i="5"/>
  <c r="BF236" i="5" s="1"/>
  <c r="BK235" i="5"/>
  <c r="BI235" i="5"/>
  <c r="BH235" i="5"/>
  <c r="BG235" i="5"/>
  <c r="BE235" i="5"/>
  <c r="T235" i="5"/>
  <c r="R235" i="5"/>
  <c r="P235" i="5"/>
  <c r="J235" i="5"/>
  <c r="BF235" i="5" s="1"/>
  <c r="BK234" i="5"/>
  <c r="BI234" i="5"/>
  <c r="BH234" i="5"/>
  <c r="BG234" i="5"/>
  <c r="BE234" i="5"/>
  <c r="T234" i="5"/>
  <c r="R234" i="5"/>
  <c r="P234" i="5"/>
  <c r="J234" i="5"/>
  <c r="BF234" i="5" s="1"/>
  <c r="BK233" i="5"/>
  <c r="BI233" i="5"/>
  <c r="BH233" i="5"/>
  <c r="BG233" i="5"/>
  <c r="BE233" i="5"/>
  <c r="T233" i="5"/>
  <c r="R233" i="5"/>
  <c r="P233" i="5"/>
  <c r="J233" i="5"/>
  <c r="BF233" i="5" s="1"/>
  <c r="BK232" i="5"/>
  <c r="BI232" i="5"/>
  <c r="BH232" i="5"/>
  <c r="BG232" i="5"/>
  <c r="BE232" i="5"/>
  <c r="T232" i="5"/>
  <c r="R232" i="5"/>
  <c r="P232" i="5"/>
  <c r="J232" i="5"/>
  <c r="BF232" i="5" s="1"/>
  <c r="BK231" i="5"/>
  <c r="BI231" i="5"/>
  <c r="BH231" i="5"/>
  <c r="BG231" i="5"/>
  <c r="BE231" i="5"/>
  <c r="T231" i="5"/>
  <c r="R231" i="5"/>
  <c r="P231" i="5"/>
  <c r="J231" i="5"/>
  <c r="BF231" i="5" s="1"/>
  <c r="BK230" i="5"/>
  <c r="BI230" i="5"/>
  <c r="BH230" i="5"/>
  <c r="BG230" i="5"/>
  <c r="BE230" i="5"/>
  <c r="T230" i="5"/>
  <c r="R230" i="5"/>
  <c r="P230" i="5"/>
  <c r="J230" i="5"/>
  <c r="BF230" i="5" s="1"/>
  <c r="BK229" i="5"/>
  <c r="BI229" i="5"/>
  <c r="BH229" i="5"/>
  <c r="BG229" i="5"/>
  <c r="BE229" i="5"/>
  <c r="T229" i="5"/>
  <c r="R229" i="5"/>
  <c r="P229" i="5"/>
  <c r="J229" i="5"/>
  <c r="BF229" i="5" s="1"/>
  <c r="BK228" i="5"/>
  <c r="BI228" i="5"/>
  <c r="BH228" i="5"/>
  <c r="BG228" i="5"/>
  <c r="BE228" i="5"/>
  <c r="T228" i="5"/>
  <c r="R228" i="5"/>
  <c r="P228" i="5"/>
  <c r="J228" i="5"/>
  <c r="BF228" i="5" s="1"/>
  <c r="BK227" i="5"/>
  <c r="BI227" i="5"/>
  <c r="BH227" i="5"/>
  <c r="BG227" i="5"/>
  <c r="BE227" i="5"/>
  <c r="T227" i="5"/>
  <c r="R227" i="5"/>
  <c r="P227" i="5"/>
  <c r="J227" i="5"/>
  <c r="BF227" i="5" s="1"/>
  <c r="BK226" i="5"/>
  <c r="BI226" i="5"/>
  <c r="BH226" i="5"/>
  <c r="BG226" i="5"/>
  <c r="BE226" i="5"/>
  <c r="T226" i="5"/>
  <c r="R226" i="5"/>
  <c r="P226" i="5"/>
  <c r="J226" i="5"/>
  <c r="BF226" i="5" s="1"/>
  <c r="BK225" i="5"/>
  <c r="BI225" i="5"/>
  <c r="BH225" i="5"/>
  <c r="BG225" i="5"/>
  <c r="BE225" i="5"/>
  <c r="T225" i="5"/>
  <c r="R225" i="5"/>
  <c r="P225" i="5"/>
  <c r="J225" i="5"/>
  <c r="BF225" i="5" s="1"/>
  <c r="BK224" i="5"/>
  <c r="BI224" i="5"/>
  <c r="BH224" i="5"/>
  <c r="BG224" i="5"/>
  <c r="BE224" i="5"/>
  <c r="T224" i="5"/>
  <c r="R224" i="5"/>
  <c r="P224" i="5"/>
  <c r="J224" i="5"/>
  <c r="BF224" i="5" s="1"/>
  <c r="BK223" i="5"/>
  <c r="BI223" i="5"/>
  <c r="BH223" i="5"/>
  <c r="BG223" i="5"/>
  <c r="BE223" i="5"/>
  <c r="T223" i="5"/>
  <c r="R223" i="5"/>
  <c r="P223" i="5"/>
  <c r="J223" i="5"/>
  <c r="BF223" i="5" s="1"/>
  <c r="BK222" i="5"/>
  <c r="BI222" i="5"/>
  <c r="BH222" i="5"/>
  <c r="BG222" i="5"/>
  <c r="BE222" i="5"/>
  <c r="T222" i="5"/>
  <c r="R222" i="5"/>
  <c r="P222" i="5"/>
  <c r="J222" i="5"/>
  <c r="BF222" i="5" s="1"/>
  <c r="BK221" i="5"/>
  <c r="BI221" i="5"/>
  <c r="BH221" i="5"/>
  <c r="BG221" i="5"/>
  <c r="BE221" i="5"/>
  <c r="T221" i="5"/>
  <c r="R221" i="5"/>
  <c r="P221" i="5"/>
  <c r="J221" i="5"/>
  <c r="BF221" i="5" s="1"/>
  <c r="BK220" i="5"/>
  <c r="BI220" i="5"/>
  <c r="BH220" i="5"/>
  <c r="BG220" i="5"/>
  <c r="BE220" i="5"/>
  <c r="T220" i="5"/>
  <c r="R220" i="5"/>
  <c r="P220" i="5"/>
  <c r="J220" i="5"/>
  <c r="BF220" i="5" s="1"/>
  <c r="BK219" i="5"/>
  <c r="BI219" i="5"/>
  <c r="BH219" i="5"/>
  <c r="BG219" i="5"/>
  <c r="BE219" i="5"/>
  <c r="T219" i="5"/>
  <c r="R219" i="5"/>
  <c r="P219" i="5"/>
  <c r="J219" i="5"/>
  <c r="BF219" i="5" s="1"/>
  <c r="BK218" i="5"/>
  <c r="BI218" i="5"/>
  <c r="BH218" i="5"/>
  <c r="BG218" i="5"/>
  <c r="BE218" i="5"/>
  <c r="T218" i="5"/>
  <c r="R218" i="5"/>
  <c r="P218" i="5"/>
  <c r="J218" i="5"/>
  <c r="BF218" i="5" s="1"/>
  <c r="BK217" i="5"/>
  <c r="BI217" i="5"/>
  <c r="BH217" i="5"/>
  <c r="BG217" i="5"/>
  <c r="BE217" i="5"/>
  <c r="T217" i="5"/>
  <c r="R217" i="5"/>
  <c r="P217" i="5"/>
  <c r="J217" i="5"/>
  <c r="BF217" i="5" s="1"/>
  <c r="BK216" i="5"/>
  <c r="BI216" i="5"/>
  <c r="BH216" i="5"/>
  <c r="BG216" i="5"/>
  <c r="BE216" i="5"/>
  <c r="T216" i="5"/>
  <c r="R216" i="5"/>
  <c r="P216" i="5"/>
  <c r="J216" i="5"/>
  <c r="BF216" i="5" s="1"/>
  <c r="BK215" i="5"/>
  <c r="BI215" i="5"/>
  <c r="BH215" i="5"/>
  <c r="BG215" i="5"/>
  <c r="BE215" i="5"/>
  <c r="T215" i="5"/>
  <c r="R215" i="5"/>
  <c r="P215" i="5"/>
  <c r="J215" i="5"/>
  <c r="BF215" i="5" s="1"/>
  <c r="BK214" i="5"/>
  <c r="BI214" i="5"/>
  <c r="BH214" i="5"/>
  <c r="BG214" i="5"/>
  <c r="BE214" i="5"/>
  <c r="T214" i="5"/>
  <c r="R214" i="5"/>
  <c r="P214" i="5"/>
  <c r="J214" i="5"/>
  <c r="BF214" i="5" s="1"/>
  <c r="BK213" i="5"/>
  <c r="BI213" i="5"/>
  <c r="BH213" i="5"/>
  <c r="BG213" i="5"/>
  <c r="BE213" i="5"/>
  <c r="T213" i="5"/>
  <c r="R213" i="5"/>
  <c r="P213" i="5"/>
  <c r="J213" i="5"/>
  <c r="BF213" i="5" s="1"/>
  <c r="BK212" i="5"/>
  <c r="BI212" i="5"/>
  <c r="BH212" i="5"/>
  <c r="BG212" i="5"/>
  <c r="BE212" i="5"/>
  <c r="T212" i="5"/>
  <c r="R212" i="5"/>
  <c r="P212" i="5"/>
  <c r="J212" i="5"/>
  <c r="BF212" i="5" s="1"/>
  <c r="BK211" i="5"/>
  <c r="BI211" i="5"/>
  <c r="BH211" i="5"/>
  <c r="BG211" i="5"/>
  <c r="BE211" i="5"/>
  <c r="T211" i="5"/>
  <c r="R211" i="5"/>
  <c r="P211" i="5"/>
  <c r="J211" i="5"/>
  <c r="BF211" i="5" s="1"/>
  <c r="BK210" i="5"/>
  <c r="BI210" i="5"/>
  <c r="BH210" i="5"/>
  <c r="BG210" i="5"/>
  <c r="BE210" i="5"/>
  <c r="T210" i="5"/>
  <c r="R210" i="5"/>
  <c r="P210" i="5"/>
  <c r="J210" i="5"/>
  <c r="BF210" i="5" s="1"/>
  <c r="BK209" i="5"/>
  <c r="BI209" i="5"/>
  <c r="BH209" i="5"/>
  <c r="BG209" i="5"/>
  <c r="BE209" i="5"/>
  <c r="T209" i="5"/>
  <c r="R209" i="5"/>
  <c r="P209" i="5"/>
  <c r="J209" i="5"/>
  <c r="BF209" i="5" s="1"/>
  <c r="BK208" i="5"/>
  <c r="BI208" i="5"/>
  <c r="BH208" i="5"/>
  <c r="BG208" i="5"/>
  <c r="BE208" i="5"/>
  <c r="T208" i="5"/>
  <c r="R208" i="5"/>
  <c r="P208" i="5"/>
  <c r="J208" i="5"/>
  <c r="BF208" i="5" s="1"/>
  <c r="BK207" i="5"/>
  <c r="BI207" i="5"/>
  <c r="BH207" i="5"/>
  <c r="BG207" i="5"/>
  <c r="BE207" i="5"/>
  <c r="T207" i="5"/>
  <c r="R207" i="5"/>
  <c r="P207" i="5"/>
  <c r="J207" i="5"/>
  <c r="BF207" i="5" s="1"/>
  <c r="BK206" i="5"/>
  <c r="BI206" i="5"/>
  <c r="BH206" i="5"/>
  <c r="BG206" i="5"/>
  <c r="BE206" i="5"/>
  <c r="T206" i="5"/>
  <c r="R206" i="5"/>
  <c r="P206" i="5"/>
  <c r="J206" i="5"/>
  <c r="BF206" i="5" s="1"/>
  <c r="BK205" i="5"/>
  <c r="BI205" i="5"/>
  <c r="BH205" i="5"/>
  <c r="BG205" i="5"/>
  <c r="BE205" i="5"/>
  <c r="T205" i="5"/>
  <c r="R205" i="5"/>
  <c r="P205" i="5"/>
  <c r="J205" i="5"/>
  <c r="BF205" i="5" s="1"/>
  <c r="BK204" i="5"/>
  <c r="BI204" i="5"/>
  <c r="BH204" i="5"/>
  <c r="BG204" i="5"/>
  <c r="BE204" i="5"/>
  <c r="T204" i="5"/>
  <c r="R204" i="5"/>
  <c r="P204" i="5"/>
  <c r="J204" i="5"/>
  <c r="BF204" i="5" s="1"/>
  <c r="BK203" i="5"/>
  <c r="BI203" i="5"/>
  <c r="BH203" i="5"/>
  <c r="BG203" i="5"/>
  <c r="BE203" i="5"/>
  <c r="T203" i="5"/>
  <c r="R203" i="5"/>
  <c r="P203" i="5"/>
  <c r="J203" i="5"/>
  <c r="BF203" i="5" s="1"/>
  <c r="BK202" i="5"/>
  <c r="BI202" i="5"/>
  <c r="BH202" i="5"/>
  <c r="BG202" i="5"/>
  <c r="BE202" i="5"/>
  <c r="T202" i="5"/>
  <c r="R202" i="5"/>
  <c r="P202" i="5"/>
  <c r="J202" i="5"/>
  <c r="BF202" i="5" s="1"/>
  <c r="BK201" i="5"/>
  <c r="BI201" i="5"/>
  <c r="BH201" i="5"/>
  <c r="BG201" i="5"/>
  <c r="BE201" i="5"/>
  <c r="T201" i="5"/>
  <c r="R201" i="5"/>
  <c r="P201" i="5"/>
  <c r="J201" i="5"/>
  <c r="BF201" i="5" s="1"/>
  <c r="BK200" i="5"/>
  <c r="BI200" i="5"/>
  <c r="BH200" i="5"/>
  <c r="BG200" i="5"/>
  <c r="BE200" i="5"/>
  <c r="T200" i="5"/>
  <c r="R200" i="5"/>
  <c r="P200" i="5"/>
  <c r="J200" i="5"/>
  <c r="BF200" i="5" s="1"/>
  <c r="BK199" i="5"/>
  <c r="BI199" i="5"/>
  <c r="BH199" i="5"/>
  <c r="BG199" i="5"/>
  <c r="BE199" i="5"/>
  <c r="T199" i="5"/>
  <c r="R199" i="5"/>
  <c r="P199" i="5"/>
  <c r="J199" i="5"/>
  <c r="BF199" i="5" s="1"/>
  <c r="BK198" i="5"/>
  <c r="BI198" i="5"/>
  <c r="BH198" i="5"/>
  <c r="BG198" i="5"/>
  <c r="BE198" i="5"/>
  <c r="T198" i="5"/>
  <c r="R198" i="5"/>
  <c r="P198" i="5"/>
  <c r="J198" i="5"/>
  <c r="BF198" i="5" s="1"/>
  <c r="BK197" i="5"/>
  <c r="BI197" i="5"/>
  <c r="BH197" i="5"/>
  <c r="BG197" i="5"/>
  <c r="BE197" i="5"/>
  <c r="T197" i="5"/>
  <c r="R197" i="5"/>
  <c r="P197" i="5"/>
  <c r="J197" i="5"/>
  <c r="BF197" i="5" s="1"/>
  <c r="BK196" i="5"/>
  <c r="BI196" i="5"/>
  <c r="BH196" i="5"/>
  <c r="BG196" i="5"/>
  <c r="BE196" i="5"/>
  <c r="T196" i="5"/>
  <c r="R196" i="5"/>
  <c r="P196" i="5"/>
  <c r="J196" i="5"/>
  <c r="BF196" i="5" s="1"/>
  <c r="BK195" i="5"/>
  <c r="BI195" i="5"/>
  <c r="BH195" i="5"/>
  <c r="BG195" i="5"/>
  <c r="BF195" i="5"/>
  <c r="BE195" i="5"/>
  <c r="T195" i="5"/>
  <c r="R195" i="5"/>
  <c r="P195" i="5"/>
  <c r="J195" i="5"/>
  <c r="BK194" i="5"/>
  <c r="BI194" i="5"/>
  <c r="BH194" i="5"/>
  <c r="BG194" i="5"/>
  <c r="BE194" i="5"/>
  <c r="T194" i="5"/>
  <c r="R194" i="5"/>
  <c r="P194" i="5"/>
  <c r="J194" i="5"/>
  <c r="BF194" i="5" s="1"/>
  <c r="BK193" i="5"/>
  <c r="BI193" i="5"/>
  <c r="BH193" i="5"/>
  <c r="BG193" i="5"/>
  <c r="BE193" i="5"/>
  <c r="T193" i="5"/>
  <c r="R193" i="5"/>
  <c r="P193" i="5"/>
  <c r="J193" i="5"/>
  <c r="BF193" i="5" s="1"/>
  <c r="BK192" i="5"/>
  <c r="BK191" i="5" s="1"/>
  <c r="BI192" i="5"/>
  <c r="BH192" i="5"/>
  <c r="BG192" i="5"/>
  <c r="BF192" i="5"/>
  <c r="BE192" i="5"/>
  <c r="T192" i="5"/>
  <c r="R192" i="5"/>
  <c r="R191" i="5" s="1"/>
  <c r="R190" i="5" s="1"/>
  <c r="P192" i="5"/>
  <c r="J192" i="5"/>
  <c r="T191" i="5"/>
  <c r="T190" i="5" s="1"/>
  <c r="P191" i="5"/>
  <c r="P190" i="5" s="1"/>
  <c r="BK189" i="5"/>
  <c r="BK188" i="5" s="1"/>
  <c r="J188" i="5" s="1"/>
  <c r="J100" i="5" s="1"/>
  <c r="BI189" i="5"/>
  <c r="BH189" i="5"/>
  <c r="BG189" i="5"/>
  <c r="BE189" i="5"/>
  <c r="J35" i="5" s="1"/>
  <c r="T189" i="5"/>
  <c r="R189" i="5"/>
  <c r="P189" i="5"/>
  <c r="P188" i="5" s="1"/>
  <c r="J189" i="5"/>
  <c r="BF189" i="5" s="1"/>
  <c r="T188" i="5"/>
  <c r="R188" i="5"/>
  <c r="BK187" i="5"/>
  <c r="BI187" i="5"/>
  <c r="BH187" i="5"/>
  <c r="BG187" i="5"/>
  <c r="BE187" i="5"/>
  <c r="T187" i="5"/>
  <c r="R187" i="5"/>
  <c r="P187" i="5"/>
  <c r="J187" i="5"/>
  <c r="BF187" i="5" s="1"/>
  <c r="BK186" i="5"/>
  <c r="BI186" i="5"/>
  <c r="BH186" i="5"/>
  <c r="BG186" i="5"/>
  <c r="BF186" i="5"/>
  <c r="BE186" i="5"/>
  <c r="T186" i="5"/>
  <c r="R186" i="5"/>
  <c r="P186" i="5"/>
  <c r="J186" i="5"/>
  <c r="BK185" i="5"/>
  <c r="BI185" i="5"/>
  <c r="BH185" i="5"/>
  <c r="BG185" i="5"/>
  <c r="BF185" i="5"/>
  <c r="BE185" i="5"/>
  <c r="T185" i="5"/>
  <c r="R185" i="5"/>
  <c r="P185" i="5"/>
  <c r="J185" i="5"/>
  <c r="BK184" i="5"/>
  <c r="BI184" i="5"/>
  <c r="BH184" i="5"/>
  <c r="BG184" i="5"/>
  <c r="BE184" i="5"/>
  <c r="T184" i="5"/>
  <c r="R184" i="5"/>
  <c r="P184" i="5"/>
  <c r="J184" i="5"/>
  <c r="BF184" i="5" s="1"/>
  <c r="BK183" i="5"/>
  <c r="BI183" i="5"/>
  <c r="BH183" i="5"/>
  <c r="BG183" i="5"/>
  <c r="BF183" i="5"/>
  <c r="BE183" i="5"/>
  <c r="T183" i="5"/>
  <c r="R183" i="5"/>
  <c r="P183" i="5"/>
  <c r="J183" i="5"/>
  <c r="BK182" i="5"/>
  <c r="BI182" i="5"/>
  <c r="BH182" i="5"/>
  <c r="BG182" i="5"/>
  <c r="BF182" i="5"/>
  <c r="BE182" i="5"/>
  <c r="T182" i="5"/>
  <c r="R182" i="5"/>
  <c r="P182" i="5"/>
  <c r="J182" i="5"/>
  <c r="BK181" i="5"/>
  <c r="BI181" i="5"/>
  <c r="BH181" i="5"/>
  <c r="BG181" i="5"/>
  <c r="BE181" i="5"/>
  <c r="T181" i="5"/>
  <c r="R181" i="5"/>
  <c r="P181" i="5"/>
  <c r="J181" i="5"/>
  <c r="BF181" i="5" s="1"/>
  <c r="BK180" i="5"/>
  <c r="BI180" i="5"/>
  <c r="BH180" i="5"/>
  <c r="BG180" i="5"/>
  <c r="BF180" i="5"/>
  <c r="BE180" i="5"/>
  <c r="T180" i="5"/>
  <c r="R180" i="5"/>
  <c r="P180" i="5"/>
  <c r="J180" i="5"/>
  <c r="BK179" i="5"/>
  <c r="BI179" i="5"/>
  <c r="BH179" i="5"/>
  <c r="BG179" i="5"/>
  <c r="BF179" i="5"/>
  <c r="BE179" i="5"/>
  <c r="T179" i="5"/>
  <c r="R179" i="5"/>
  <c r="P179" i="5"/>
  <c r="J179" i="5"/>
  <c r="BK178" i="5"/>
  <c r="BI178" i="5"/>
  <c r="BH178" i="5"/>
  <c r="BG178" i="5"/>
  <c r="BE178" i="5"/>
  <c r="T178" i="5"/>
  <c r="R178" i="5"/>
  <c r="P178" i="5"/>
  <c r="J178" i="5"/>
  <c r="BF178" i="5" s="1"/>
  <c r="BK177" i="5"/>
  <c r="BI177" i="5"/>
  <c r="BH177" i="5"/>
  <c r="BG177" i="5"/>
  <c r="BF177" i="5"/>
  <c r="BE177" i="5"/>
  <c r="T177" i="5"/>
  <c r="R177" i="5"/>
  <c r="P177" i="5"/>
  <c r="J177" i="5"/>
  <c r="BK176" i="5"/>
  <c r="BI176" i="5"/>
  <c r="BH176" i="5"/>
  <c r="BG176" i="5"/>
  <c r="BF176" i="5"/>
  <c r="BE176" i="5"/>
  <c r="T176" i="5"/>
  <c r="R176" i="5"/>
  <c r="P176" i="5"/>
  <c r="J176" i="5"/>
  <c r="BK175" i="5"/>
  <c r="BI175" i="5"/>
  <c r="BH175" i="5"/>
  <c r="BG175" i="5"/>
  <c r="BE175" i="5"/>
  <c r="T175" i="5"/>
  <c r="R175" i="5"/>
  <c r="P175" i="5"/>
  <c r="J175" i="5"/>
  <c r="BF175" i="5" s="1"/>
  <c r="BK174" i="5"/>
  <c r="BI174" i="5"/>
  <c r="BH174" i="5"/>
  <c r="BG174" i="5"/>
  <c r="BF174" i="5"/>
  <c r="BE174" i="5"/>
  <c r="T174" i="5"/>
  <c r="R174" i="5"/>
  <c r="P174" i="5"/>
  <c r="J174" i="5"/>
  <c r="BK173" i="5"/>
  <c r="BI173" i="5"/>
  <c r="BH173" i="5"/>
  <c r="BG173" i="5"/>
  <c r="BF173" i="5"/>
  <c r="BE173" i="5"/>
  <c r="T173" i="5"/>
  <c r="R173" i="5"/>
  <c r="P173" i="5"/>
  <c r="J173" i="5"/>
  <c r="BK172" i="5"/>
  <c r="BI172" i="5"/>
  <c r="BH172" i="5"/>
  <c r="BG172" i="5"/>
  <c r="BE172" i="5"/>
  <c r="T172" i="5"/>
  <c r="R172" i="5"/>
  <c r="P172" i="5"/>
  <c r="J172" i="5"/>
  <c r="BF172" i="5" s="1"/>
  <c r="BK171" i="5"/>
  <c r="BI171" i="5"/>
  <c r="BH171" i="5"/>
  <c r="BG171" i="5"/>
  <c r="BF171" i="5"/>
  <c r="BE171" i="5"/>
  <c r="T171" i="5"/>
  <c r="R171" i="5"/>
  <c r="P171" i="5"/>
  <c r="J171" i="5"/>
  <c r="BK170" i="5"/>
  <c r="BI170" i="5"/>
  <c r="BH170" i="5"/>
  <c r="BG170" i="5"/>
  <c r="BF170" i="5"/>
  <c r="BE170" i="5"/>
  <c r="T170" i="5"/>
  <c r="R170" i="5"/>
  <c r="P170" i="5"/>
  <c r="J170" i="5"/>
  <c r="BK169" i="5"/>
  <c r="BI169" i="5"/>
  <c r="BH169" i="5"/>
  <c r="BG169" i="5"/>
  <c r="BE169" i="5"/>
  <c r="T169" i="5"/>
  <c r="R169" i="5"/>
  <c r="P169" i="5"/>
  <c r="J169" i="5"/>
  <c r="BF169" i="5" s="1"/>
  <c r="BK168" i="5"/>
  <c r="BI168" i="5"/>
  <c r="BH168" i="5"/>
  <c r="BG168" i="5"/>
  <c r="BF168" i="5"/>
  <c r="BE168" i="5"/>
  <c r="T168" i="5"/>
  <c r="R168" i="5"/>
  <c r="P168" i="5"/>
  <c r="J168" i="5"/>
  <c r="BK167" i="5"/>
  <c r="BI167" i="5"/>
  <c r="BH167" i="5"/>
  <c r="BG167" i="5"/>
  <c r="BF167" i="5"/>
  <c r="BE167" i="5"/>
  <c r="T167" i="5"/>
  <c r="R167" i="5"/>
  <c r="P167" i="5"/>
  <c r="J167" i="5"/>
  <c r="BK166" i="5"/>
  <c r="BI166" i="5"/>
  <c r="BH166" i="5"/>
  <c r="BG166" i="5"/>
  <c r="BE166" i="5"/>
  <c r="T166" i="5"/>
  <c r="R166" i="5"/>
  <c r="P166" i="5"/>
  <c r="J166" i="5"/>
  <c r="BF166" i="5" s="1"/>
  <c r="BK165" i="5"/>
  <c r="BI165" i="5"/>
  <c r="BH165" i="5"/>
  <c r="BG165" i="5"/>
  <c r="BF165" i="5"/>
  <c r="BE165" i="5"/>
  <c r="T165" i="5"/>
  <c r="R165" i="5"/>
  <c r="P165" i="5"/>
  <c r="J165" i="5"/>
  <c r="BK164" i="5"/>
  <c r="BI164" i="5"/>
  <c r="BH164" i="5"/>
  <c r="BG164" i="5"/>
  <c r="BF164" i="5"/>
  <c r="BE164" i="5"/>
  <c r="T164" i="5"/>
  <c r="R164" i="5"/>
  <c r="P164" i="5"/>
  <c r="J164" i="5"/>
  <c r="BK163" i="5"/>
  <c r="BI163" i="5"/>
  <c r="BH163" i="5"/>
  <c r="BG163" i="5"/>
  <c r="BE163" i="5"/>
  <c r="T163" i="5"/>
  <c r="R163" i="5"/>
  <c r="P163" i="5"/>
  <c r="J163" i="5"/>
  <c r="BF163" i="5" s="1"/>
  <c r="BK162" i="5"/>
  <c r="BI162" i="5"/>
  <c r="BH162" i="5"/>
  <c r="BG162" i="5"/>
  <c r="BF162" i="5"/>
  <c r="BE162" i="5"/>
  <c r="T162" i="5"/>
  <c r="R162" i="5"/>
  <c r="P162" i="5"/>
  <c r="J162" i="5"/>
  <c r="BK161" i="5"/>
  <c r="BI161" i="5"/>
  <c r="BH161" i="5"/>
  <c r="BG161" i="5"/>
  <c r="BF161" i="5"/>
  <c r="BE161" i="5"/>
  <c r="T161" i="5"/>
  <c r="R161" i="5"/>
  <c r="P161" i="5"/>
  <c r="J161" i="5"/>
  <c r="BK160" i="5"/>
  <c r="BI160" i="5"/>
  <c r="BH160" i="5"/>
  <c r="BG160" i="5"/>
  <c r="BE160" i="5"/>
  <c r="T160" i="5"/>
  <c r="R160" i="5"/>
  <c r="P160" i="5"/>
  <c r="J160" i="5"/>
  <c r="BF160" i="5" s="1"/>
  <c r="BK159" i="5"/>
  <c r="BI159" i="5"/>
  <c r="BH159" i="5"/>
  <c r="BG159" i="5"/>
  <c r="BF159" i="5"/>
  <c r="BE159" i="5"/>
  <c r="T159" i="5"/>
  <c r="R159" i="5"/>
  <c r="P159" i="5"/>
  <c r="J159" i="5"/>
  <c r="BK158" i="5"/>
  <c r="BI158" i="5"/>
  <c r="BH158" i="5"/>
  <c r="BG158" i="5"/>
  <c r="BF158" i="5"/>
  <c r="BE158" i="5"/>
  <c r="T158" i="5"/>
  <c r="R158" i="5"/>
  <c r="P158" i="5"/>
  <c r="J158" i="5"/>
  <c r="BK157" i="5"/>
  <c r="BI157" i="5"/>
  <c r="BH157" i="5"/>
  <c r="BG157" i="5"/>
  <c r="BE157" i="5"/>
  <c r="T157" i="5"/>
  <c r="R157" i="5"/>
  <c r="P157" i="5"/>
  <c r="J157" i="5"/>
  <c r="BF157" i="5" s="1"/>
  <c r="BK156" i="5"/>
  <c r="BI156" i="5"/>
  <c r="BH156" i="5"/>
  <c r="BG156" i="5"/>
  <c r="BF156" i="5"/>
  <c r="BE156" i="5"/>
  <c r="T156" i="5"/>
  <c r="R156" i="5"/>
  <c r="P156" i="5"/>
  <c r="J156" i="5"/>
  <c r="BK155" i="5"/>
  <c r="BI155" i="5"/>
  <c r="BH155" i="5"/>
  <c r="BG155" i="5"/>
  <c r="BF155" i="5"/>
  <c r="BE155" i="5"/>
  <c r="T155" i="5"/>
  <c r="R155" i="5"/>
  <c r="P155" i="5"/>
  <c r="J155" i="5"/>
  <c r="BK154" i="5"/>
  <c r="BI154" i="5"/>
  <c r="BH154" i="5"/>
  <c r="BG154" i="5"/>
  <c r="BE154" i="5"/>
  <c r="T154" i="5"/>
  <c r="R154" i="5"/>
  <c r="P154" i="5"/>
  <c r="J154" i="5"/>
  <c r="BF154" i="5" s="1"/>
  <c r="BK153" i="5"/>
  <c r="BI153" i="5"/>
  <c r="BH153" i="5"/>
  <c r="BG153" i="5"/>
  <c r="BF153" i="5"/>
  <c r="BE153" i="5"/>
  <c r="T153" i="5"/>
  <c r="R153" i="5"/>
  <c r="P153" i="5"/>
  <c r="J153" i="5"/>
  <c r="BK152" i="5"/>
  <c r="BI152" i="5"/>
  <c r="BH152" i="5"/>
  <c r="BG152" i="5"/>
  <c r="BF152" i="5"/>
  <c r="BE152" i="5"/>
  <c r="T152" i="5"/>
  <c r="R152" i="5"/>
  <c r="P152" i="5"/>
  <c r="J152" i="5"/>
  <c r="BK151" i="5"/>
  <c r="BI151" i="5"/>
  <c r="BH151" i="5"/>
  <c r="BG151" i="5"/>
  <c r="BE151" i="5"/>
  <c r="T151" i="5"/>
  <c r="R151" i="5"/>
  <c r="P151" i="5"/>
  <c r="J151" i="5"/>
  <c r="BF151" i="5" s="1"/>
  <c r="BK150" i="5"/>
  <c r="BI150" i="5"/>
  <c r="BH150" i="5"/>
  <c r="BG150" i="5"/>
  <c r="BF150" i="5"/>
  <c r="BE150" i="5"/>
  <c r="T150" i="5"/>
  <c r="R150" i="5"/>
  <c r="P150" i="5"/>
  <c r="J150" i="5"/>
  <c r="BK149" i="5"/>
  <c r="BI149" i="5"/>
  <c r="BH149" i="5"/>
  <c r="BG149" i="5"/>
  <c r="BF149" i="5"/>
  <c r="BE149" i="5"/>
  <c r="T149" i="5"/>
  <c r="R149" i="5"/>
  <c r="P149" i="5"/>
  <c r="J149" i="5"/>
  <c r="BK148" i="5"/>
  <c r="BI148" i="5"/>
  <c r="BH148" i="5"/>
  <c r="BG148" i="5"/>
  <c r="BE148" i="5"/>
  <c r="T148" i="5"/>
  <c r="R148" i="5"/>
  <c r="P148" i="5"/>
  <c r="J148" i="5"/>
  <c r="BF148" i="5" s="1"/>
  <c r="BK147" i="5"/>
  <c r="BI147" i="5"/>
  <c r="BH147" i="5"/>
  <c r="BG147" i="5"/>
  <c r="BF147" i="5"/>
  <c r="BE147" i="5"/>
  <c r="T147" i="5"/>
  <c r="R147" i="5"/>
  <c r="P147" i="5"/>
  <c r="J147" i="5"/>
  <c r="BK146" i="5"/>
  <c r="BI146" i="5"/>
  <c r="BH146" i="5"/>
  <c r="BG146" i="5"/>
  <c r="BF146" i="5"/>
  <c r="BE146" i="5"/>
  <c r="T146" i="5"/>
  <c r="R146" i="5"/>
  <c r="P146" i="5"/>
  <c r="J146" i="5"/>
  <c r="BK145" i="5"/>
  <c r="BI145" i="5"/>
  <c r="BH145" i="5"/>
  <c r="BG145" i="5"/>
  <c r="BE145" i="5"/>
  <c r="T145" i="5"/>
  <c r="R145" i="5"/>
  <c r="P145" i="5"/>
  <c r="J145" i="5"/>
  <c r="BF145" i="5" s="1"/>
  <c r="BK144" i="5"/>
  <c r="BI144" i="5"/>
  <c r="BH144" i="5"/>
  <c r="BG144" i="5"/>
  <c r="BF144" i="5"/>
  <c r="BE144" i="5"/>
  <c r="T144" i="5"/>
  <c r="R144" i="5"/>
  <c r="P144" i="5"/>
  <c r="J144" i="5"/>
  <c r="BK143" i="5"/>
  <c r="BI143" i="5"/>
  <c r="BH143" i="5"/>
  <c r="BG143" i="5"/>
  <c r="BF143" i="5"/>
  <c r="BE143" i="5"/>
  <c r="T143" i="5"/>
  <c r="R143" i="5"/>
  <c r="P143" i="5"/>
  <c r="J143" i="5"/>
  <c r="BK142" i="5"/>
  <c r="BI142" i="5"/>
  <c r="BH142" i="5"/>
  <c r="BG142" i="5"/>
  <c r="BE142" i="5"/>
  <c r="T142" i="5"/>
  <c r="R142" i="5"/>
  <c r="P142" i="5"/>
  <c r="J142" i="5"/>
  <c r="BF142" i="5" s="1"/>
  <c r="BK141" i="5"/>
  <c r="BI141" i="5"/>
  <c r="BH141" i="5"/>
  <c r="BG141" i="5"/>
  <c r="BF141" i="5"/>
  <c r="BE141" i="5"/>
  <c r="T141" i="5"/>
  <c r="R141" i="5"/>
  <c r="P141" i="5"/>
  <c r="J141" i="5"/>
  <c r="BK140" i="5"/>
  <c r="BI140" i="5"/>
  <c r="BH140" i="5"/>
  <c r="BG140" i="5"/>
  <c r="BF140" i="5"/>
  <c r="BE140" i="5"/>
  <c r="T140" i="5"/>
  <c r="R140" i="5"/>
  <c r="P140" i="5"/>
  <c r="J140" i="5"/>
  <c r="BK139" i="5"/>
  <c r="BI139" i="5"/>
  <c r="BH139" i="5"/>
  <c r="BG139" i="5"/>
  <c r="BE139" i="5"/>
  <c r="T139" i="5"/>
  <c r="R139" i="5"/>
  <c r="P139" i="5"/>
  <c r="J139" i="5"/>
  <c r="BF139" i="5" s="1"/>
  <c r="BK138" i="5"/>
  <c r="BI138" i="5"/>
  <c r="BH138" i="5"/>
  <c r="BG138" i="5"/>
  <c r="BF138" i="5"/>
  <c r="BE138" i="5"/>
  <c r="T138" i="5"/>
  <c r="R138" i="5"/>
  <c r="P138" i="5"/>
  <c r="J138" i="5"/>
  <c r="BK137" i="5"/>
  <c r="BI137" i="5"/>
  <c r="BH137" i="5"/>
  <c r="BG137" i="5"/>
  <c r="BF137" i="5"/>
  <c r="BE137" i="5"/>
  <c r="T137" i="5"/>
  <c r="R137" i="5"/>
  <c r="P137" i="5"/>
  <c r="J137" i="5"/>
  <c r="BK136" i="5"/>
  <c r="BI136" i="5"/>
  <c r="BH136" i="5"/>
  <c r="BG136" i="5"/>
  <c r="BE136" i="5"/>
  <c r="T136" i="5"/>
  <c r="R136" i="5"/>
  <c r="P136" i="5"/>
  <c r="J136" i="5"/>
  <c r="BF136" i="5" s="1"/>
  <c r="BK135" i="5"/>
  <c r="BI135" i="5"/>
  <c r="BH135" i="5"/>
  <c r="BG135" i="5"/>
  <c r="BF135" i="5"/>
  <c r="BE135" i="5"/>
  <c r="T135" i="5"/>
  <c r="R135" i="5"/>
  <c r="P135" i="5"/>
  <c r="J135" i="5"/>
  <c r="BK134" i="5"/>
  <c r="BI134" i="5"/>
  <c r="BH134" i="5"/>
  <c r="BG134" i="5"/>
  <c r="BF134" i="5"/>
  <c r="BE134" i="5"/>
  <c r="T134" i="5"/>
  <c r="R134" i="5"/>
  <c r="P134" i="5"/>
  <c r="J134" i="5"/>
  <c r="BK133" i="5"/>
  <c r="BI133" i="5"/>
  <c r="BH133" i="5"/>
  <c r="BG133" i="5"/>
  <c r="BE133" i="5"/>
  <c r="T133" i="5"/>
  <c r="R133" i="5"/>
  <c r="P133" i="5"/>
  <c r="J133" i="5"/>
  <c r="BF133" i="5" s="1"/>
  <c r="BK132" i="5"/>
  <c r="BI132" i="5"/>
  <c r="BH132" i="5"/>
  <c r="BG132" i="5"/>
  <c r="BF132" i="5"/>
  <c r="BE132" i="5"/>
  <c r="T132" i="5"/>
  <c r="R132" i="5"/>
  <c r="P132" i="5"/>
  <c r="J132" i="5"/>
  <c r="BK131" i="5"/>
  <c r="BI131" i="5"/>
  <c r="BH131" i="5"/>
  <c r="BG131" i="5"/>
  <c r="BF131" i="5"/>
  <c r="BE131" i="5"/>
  <c r="T131" i="5"/>
  <c r="R131" i="5"/>
  <c r="P131" i="5"/>
  <c r="J131" i="5"/>
  <c r="BK130" i="5"/>
  <c r="BI130" i="5"/>
  <c r="BH130" i="5"/>
  <c r="BG130" i="5"/>
  <c r="BE130" i="5"/>
  <c r="T130" i="5"/>
  <c r="R130" i="5"/>
  <c r="P130" i="5"/>
  <c r="J130" i="5"/>
  <c r="BF130" i="5" s="1"/>
  <c r="BK129" i="5"/>
  <c r="BI129" i="5"/>
  <c r="BH129" i="5"/>
  <c r="BG129" i="5"/>
  <c r="BF129" i="5"/>
  <c r="BE129" i="5"/>
  <c r="T129" i="5"/>
  <c r="R129" i="5"/>
  <c r="P129" i="5"/>
  <c r="J129" i="5"/>
  <c r="BK128" i="5"/>
  <c r="BI128" i="5"/>
  <c r="BH128" i="5"/>
  <c r="BG128" i="5"/>
  <c r="BF128" i="5"/>
  <c r="BE128" i="5"/>
  <c r="T128" i="5"/>
  <c r="R128" i="5"/>
  <c r="P128" i="5"/>
  <c r="J128" i="5"/>
  <c r="BK127" i="5"/>
  <c r="BK126" i="5" s="1"/>
  <c r="BI127" i="5"/>
  <c r="BH127" i="5"/>
  <c r="F38" i="5" s="1"/>
  <c r="BG127" i="5"/>
  <c r="BE127" i="5"/>
  <c r="T127" i="5"/>
  <c r="T126" i="5" s="1"/>
  <c r="R127" i="5"/>
  <c r="P127" i="5"/>
  <c r="P126" i="5" s="1"/>
  <c r="P125" i="5" s="1"/>
  <c r="AU99" i="1" s="1"/>
  <c r="J127" i="5"/>
  <c r="BF127" i="5" s="1"/>
  <c r="R126" i="5"/>
  <c r="F121" i="5"/>
  <c r="J119" i="5"/>
  <c r="F119" i="5"/>
  <c r="E117" i="5"/>
  <c r="F93" i="5"/>
  <c r="J91" i="5"/>
  <c r="F91" i="5"/>
  <c r="E89" i="5"/>
  <c r="J39" i="5"/>
  <c r="F39" i="5"/>
  <c r="J38" i="5"/>
  <c r="J37" i="5"/>
  <c r="F37" i="5"/>
  <c r="J26" i="5"/>
  <c r="E26" i="5"/>
  <c r="J122" i="5" s="1"/>
  <c r="J25" i="5"/>
  <c r="J23" i="5"/>
  <c r="E23" i="5"/>
  <c r="J121" i="5" s="1"/>
  <c r="J22" i="5"/>
  <c r="J20" i="5"/>
  <c r="E20" i="5"/>
  <c r="J19" i="5"/>
  <c r="J14" i="5"/>
  <c r="E7" i="5"/>
  <c r="BK190" i="4"/>
  <c r="BI190" i="4"/>
  <c r="BH190" i="4"/>
  <c r="BG190" i="4"/>
  <c r="BE190" i="4"/>
  <c r="T190" i="4"/>
  <c r="R190" i="4"/>
  <c r="R189" i="4" s="1"/>
  <c r="P190" i="4"/>
  <c r="P189" i="4" s="1"/>
  <c r="J190" i="4"/>
  <c r="BF190" i="4" s="1"/>
  <c r="BK189" i="4"/>
  <c r="T189" i="4"/>
  <c r="J189" i="4"/>
  <c r="J109" i="4" s="1"/>
  <c r="BK188" i="4"/>
  <c r="BI188" i="4"/>
  <c r="BH188" i="4"/>
  <c r="BG188" i="4"/>
  <c r="BF188" i="4"/>
  <c r="BE188" i="4"/>
  <c r="T188" i="4"/>
  <c r="R188" i="4"/>
  <c r="P188" i="4"/>
  <c r="J188" i="4"/>
  <c r="BK187" i="4"/>
  <c r="BI187" i="4"/>
  <c r="BH187" i="4"/>
  <c r="BG187" i="4"/>
  <c r="BF187" i="4"/>
  <c r="BE187" i="4"/>
  <c r="T187" i="4"/>
  <c r="R187" i="4"/>
  <c r="P187" i="4"/>
  <c r="J187" i="4"/>
  <c r="BK186" i="4"/>
  <c r="BK185" i="4" s="1"/>
  <c r="J185" i="4" s="1"/>
  <c r="J108" i="4" s="1"/>
  <c r="BI186" i="4"/>
  <c r="BH186" i="4"/>
  <c r="BG186" i="4"/>
  <c r="BE186" i="4"/>
  <c r="T186" i="4"/>
  <c r="T185" i="4" s="1"/>
  <c r="T184" i="4" s="1"/>
  <c r="R186" i="4"/>
  <c r="P186" i="4"/>
  <c r="P185" i="4" s="1"/>
  <c r="P184" i="4" s="1"/>
  <c r="J186" i="4"/>
  <c r="BF186" i="4" s="1"/>
  <c r="R185" i="4"/>
  <c r="R184" i="4" s="1"/>
  <c r="BK183" i="4"/>
  <c r="BI183" i="4"/>
  <c r="BH183" i="4"/>
  <c r="BG183" i="4"/>
  <c r="BF183" i="4"/>
  <c r="BE183" i="4"/>
  <c r="T183" i="4"/>
  <c r="R183" i="4"/>
  <c r="P183" i="4"/>
  <c r="J183" i="4"/>
  <c r="BK182" i="4"/>
  <c r="BI182" i="4"/>
  <c r="BH182" i="4"/>
  <c r="BG182" i="4"/>
  <c r="BE182" i="4"/>
  <c r="T182" i="4"/>
  <c r="R182" i="4"/>
  <c r="P182" i="4"/>
  <c r="J182" i="4"/>
  <c r="BF182" i="4" s="1"/>
  <c r="BK181" i="4"/>
  <c r="BI181" i="4"/>
  <c r="BH181" i="4"/>
  <c r="BG181" i="4"/>
  <c r="BF181" i="4"/>
  <c r="BE181" i="4"/>
  <c r="T181" i="4"/>
  <c r="R181" i="4"/>
  <c r="P181" i="4"/>
  <c r="J181" i="4"/>
  <c r="BK180" i="4"/>
  <c r="BI180" i="4"/>
  <c r="BH180" i="4"/>
  <c r="BG180" i="4"/>
  <c r="BF180" i="4"/>
  <c r="BE180" i="4"/>
  <c r="T180" i="4"/>
  <c r="R180" i="4"/>
  <c r="P180" i="4"/>
  <c r="J180" i="4"/>
  <c r="BK179" i="4"/>
  <c r="BI179" i="4"/>
  <c r="BH179" i="4"/>
  <c r="BG179" i="4"/>
  <c r="BE179" i="4"/>
  <c r="T179" i="4"/>
  <c r="R179" i="4"/>
  <c r="P179" i="4"/>
  <c r="J179" i="4"/>
  <c r="BF179" i="4" s="1"/>
  <c r="BK178" i="4"/>
  <c r="BI178" i="4"/>
  <c r="BH178" i="4"/>
  <c r="BG178" i="4"/>
  <c r="BF178" i="4"/>
  <c r="BE178" i="4"/>
  <c r="T178" i="4"/>
  <c r="R178" i="4"/>
  <c r="P178" i="4"/>
  <c r="J178" i="4"/>
  <c r="BK177" i="4"/>
  <c r="BI177" i="4"/>
  <c r="BH177" i="4"/>
  <c r="BG177" i="4"/>
  <c r="BF177" i="4"/>
  <c r="BE177" i="4"/>
  <c r="T177" i="4"/>
  <c r="R177" i="4"/>
  <c r="P177" i="4"/>
  <c r="J177" i="4"/>
  <c r="BK176" i="4"/>
  <c r="BI176" i="4"/>
  <c r="BH176" i="4"/>
  <c r="BG176" i="4"/>
  <c r="BE176" i="4"/>
  <c r="T176" i="4"/>
  <c r="R176" i="4"/>
  <c r="P176" i="4"/>
  <c r="J176" i="4"/>
  <c r="BF176" i="4" s="1"/>
  <c r="BK175" i="4"/>
  <c r="BI175" i="4"/>
  <c r="BH175" i="4"/>
  <c r="BG175" i="4"/>
  <c r="BF175" i="4"/>
  <c r="BE175" i="4"/>
  <c r="T175" i="4"/>
  <c r="R175" i="4"/>
  <c r="P175" i="4"/>
  <c r="P173" i="4" s="1"/>
  <c r="J175" i="4"/>
  <c r="BK174" i="4"/>
  <c r="BI174" i="4"/>
  <c r="BH174" i="4"/>
  <c r="BG174" i="4"/>
  <c r="BF174" i="4"/>
  <c r="BE174" i="4"/>
  <c r="T174" i="4"/>
  <c r="R174" i="4"/>
  <c r="P174" i="4"/>
  <c r="J174" i="4"/>
  <c r="BK173" i="4"/>
  <c r="J173" i="4" s="1"/>
  <c r="J106" i="4" s="1"/>
  <c r="BK172" i="4"/>
  <c r="BI172" i="4"/>
  <c r="BH172" i="4"/>
  <c r="BG172" i="4"/>
  <c r="BF172" i="4"/>
  <c r="BE172" i="4"/>
  <c r="T172" i="4"/>
  <c r="R172" i="4"/>
  <c r="P172" i="4"/>
  <c r="J172" i="4"/>
  <c r="BK171" i="4"/>
  <c r="BK165" i="4" s="1"/>
  <c r="BI171" i="4"/>
  <c r="BH171" i="4"/>
  <c r="BG171" i="4"/>
  <c r="BE171" i="4"/>
  <c r="T171" i="4"/>
  <c r="R171" i="4"/>
  <c r="P171" i="4"/>
  <c r="J171" i="4"/>
  <c r="BF171" i="4" s="1"/>
  <c r="BK170" i="4"/>
  <c r="BI170" i="4"/>
  <c r="BH170" i="4"/>
  <c r="BG170" i="4"/>
  <c r="BE170" i="4"/>
  <c r="T170" i="4"/>
  <c r="R170" i="4"/>
  <c r="P170" i="4"/>
  <c r="J170" i="4"/>
  <c r="BF170" i="4" s="1"/>
  <c r="BK169" i="4"/>
  <c r="BI169" i="4"/>
  <c r="BH169" i="4"/>
  <c r="BG169" i="4"/>
  <c r="BF169" i="4"/>
  <c r="BE169" i="4"/>
  <c r="T169" i="4"/>
  <c r="R169" i="4"/>
  <c r="P169" i="4"/>
  <c r="J169" i="4"/>
  <c r="BK168" i="4"/>
  <c r="BI168" i="4"/>
  <c r="BH168" i="4"/>
  <c r="BG168" i="4"/>
  <c r="BE168" i="4"/>
  <c r="T168" i="4"/>
  <c r="R168" i="4"/>
  <c r="P168" i="4"/>
  <c r="J168" i="4"/>
  <c r="BF168" i="4" s="1"/>
  <c r="BK167" i="4"/>
  <c r="BI167" i="4"/>
  <c r="BH167" i="4"/>
  <c r="BG167" i="4"/>
  <c r="BE167" i="4"/>
  <c r="T167" i="4"/>
  <c r="R167" i="4"/>
  <c r="P167" i="4"/>
  <c r="P165" i="4" s="1"/>
  <c r="P164" i="4" s="1"/>
  <c r="J167" i="4"/>
  <c r="BF167" i="4" s="1"/>
  <c r="BK166" i="4"/>
  <c r="BI166" i="4"/>
  <c r="BH166" i="4"/>
  <c r="BG166" i="4"/>
  <c r="BF166" i="4"/>
  <c r="BE166" i="4"/>
  <c r="T166" i="4"/>
  <c r="R166" i="4"/>
  <c r="R165" i="4" s="1"/>
  <c r="P166" i="4"/>
  <c r="J166" i="4"/>
  <c r="BK163" i="4"/>
  <c r="BI163" i="4"/>
  <c r="BH163" i="4"/>
  <c r="BG163" i="4"/>
  <c r="BE163" i="4"/>
  <c r="T163" i="4"/>
  <c r="R163" i="4"/>
  <c r="R162" i="4" s="1"/>
  <c r="P163" i="4"/>
  <c r="P162" i="4" s="1"/>
  <c r="J163" i="4"/>
  <c r="BF163" i="4" s="1"/>
  <c r="BK162" i="4"/>
  <c r="T162" i="4"/>
  <c r="J162" i="4"/>
  <c r="BK161" i="4"/>
  <c r="BI161" i="4"/>
  <c r="BH161" i="4"/>
  <c r="BG161" i="4"/>
  <c r="BF161" i="4"/>
  <c r="BE161" i="4"/>
  <c r="T161" i="4"/>
  <c r="R161" i="4"/>
  <c r="P161" i="4"/>
  <c r="J161" i="4"/>
  <c r="BK160" i="4"/>
  <c r="BI160" i="4"/>
  <c r="BH160" i="4"/>
  <c r="BG160" i="4"/>
  <c r="BF160" i="4"/>
  <c r="BE160" i="4"/>
  <c r="T160" i="4"/>
  <c r="R160" i="4"/>
  <c r="R146" i="4" s="1"/>
  <c r="P160" i="4"/>
  <c r="J160" i="4"/>
  <c r="BK159" i="4"/>
  <c r="BI159" i="4"/>
  <c r="BH159" i="4"/>
  <c r="BG159" i="4"/>
  <c r="BE159" i="4"/>
  <c r="T159" i="4"/>
  <c r="R159" i="4"/>
  <c r="P159" i="4"/>
  <c r="J159" i="4"/>
  <c r="BF159" i="4" s="1"/>
  <c r="BK158" i="4"/>
  <c r="BI158" i="4"/>
  <c r="BH158" i="4"/>
  <c r="BG158" i="4"/>
  <c r="BF158" i="4"/>
  <c r="BE158" i="4"/>
  <c r="T158" i="4"/>
  <c r="R158" i="4"/>
  <c r="P158" i="4"/>
  <c r="J158" i="4"/>
  <c r="BK157" i="4"/>
  <c r="BI157" i="4"/>
  <c r="BH157" i="4"/>
  <c r="BG157" i="4"/>
  <c r="BF157" i="4"/>
  <c r="BE157" i="4"/>
  <c r="T157" i="4"/>
  <c r="R157" i="4"/>
  <c r="P157" i="4"/>
  <c r="J157" i="4"/>
  <c r="BK156" i="4"/>
  <c r="BI156" i="4"/>
  <c r="BH156" i="4"/>
  <c r="BG156" i="4"/>
  <c r="BE156" i="4"/>
  <c r="T156" i="4"/>
  <c r="R156" i="4"/>
  <c r="P156" i="4"/>
  <c r="J156" i="4"/>
  <c r="BF156" i="4" s="1"/>
  <c r="BK155" i="4"/>
  <c r="BI155" i="4"/>
  <c r="BH155" i="4"/>
  <c r="BG155" i="4"/>
  <c r="BF155" i="4"/>
  <c r="BE155" i="4"/>
  <c r="T155" i="4"/>
  <c r="R155" i="4"/>
  <c r="P155" i="4"/>
  <c r="J155" i="4"/>
  <c r="BK154" i="4"/>
  <c r="BI154" i="4"/>
  <c r="BH154" i="4"/>
  <c r="BG154" i="4"/>
  <c r="BF154" i="4"/>
  <c r="BE154" i="4"/>
  <c r="T154" i="4"/>
  <c r="R154" i="4"/>
  <c r="P154" i="4"/>
  <c r="J154" i="4"/>
  <c r="BK153" i="4"/>
  <c r="BI153" i="4"/>
  <c r="BH153" i="4"/>
  <c r="BG153" i="4"/>
  <c r="BE153" i="4"/>
  <c r="T153" i="4"/>
  <c r="R153" i="4"/>
  <c r="P153" i="4"/>
  <c r="J153" i="4"/>
  <c r="BF153" i="4" s="1"/>
  <c r="BK152" i="4"/>
  <c r="BI152" i="4"/>
  <c r="BH152" i="4"/>
  <c r="BG152" i="4"/>
  <c r="BF152" i="4"/>
  <c r="BE152" i="4"/>
  <c r="T152" i="4"/>
  <c r="R152" i="4"/>
  <c r="P152" i="4"/>
  <c r="J152" i="4"/>
  <c r="BK151" i="4"/>
  <c r="BI151" i="4"/>
  <c r="BH151" i="4"/>
  <c r="BG151" i="4"/>
  <c r="BF151" i="4"/>
  <c r="BE151" i="4"/>
  <c r="T151" i="4"/>
  <c r="R151" i="4"/>
  <c r="P151" i="4"/>
  <c r="J151" i="4"/>
  <c r="BK150" i="4"/>
  <c r="BI150" i="4"/>
  <c r="BH150" i="4"/>
  <c r="BG150" i="4"/>
  <c r="BE150" i="4"/>
  <c r="T150" i="4"/>
  <c r="R150" i="4"/>
  <c r="P150" i="4"/>
  <c r="J150" i="4"/>
  <c r="BF150" i="4" s="1"/>
  <c r="BK149" i="4"/>
  <c r="BI149" i="4"/>
  <c r="BH149" i="4"/>
  <c r="BG149" i="4"/>
  <c r="BF149" i="4"/>
  <c r="BE149" i="4"/>
  <c r="T149" i="4"/>
  <c r="R149" i="4"/>
  <c r="P149" i="4"/>
  <c r="J149" i="4"/>
  <c r="BK148" i="4"/>
  <c r="BI148" i="4"/>
  <c r="BH148" i="4"/>
  <c r="BG148" i="4"/>
  <c r="BF148" i="4"/>
  <c r="BE148" i="4"/>
  <c r="T148" i="4"/>
  <c r="R148" i="4"/>
  <c r="P148" i="4"/>
  <c r="J148" i="4"/>
  <c r="BK147" i="4"/>
  <c r="BI147" i="4"/>
  <c r="BH147" i="4"/>
  <c r="BG147" i="4"/>
  <c r="BE147" i="4"/>
  <c r="T147" i="4"/>
  <c r="R147" i="4"/>
  <c r="P147" i="4"/>
  <c r="J147" i="4"/>
  <c r="BF147" i="4" s="1"/>
  <c r="BK145" i="4"/>
  <c r="BK144" i="4" s="1"/>
  <c r="J144" i="4" s="1"/>
  <c r="J101" i="4" s="1"/>
  <c r="BI145" i="4"/>
  <c r="BH145" i="4"/>
  <c r="BG145" i="4"/>
  <c r="BE145" i="4"/>
  <c r="T145" i="4"/>
  <c r="T144" i="4" s="1"/>
  <c r="R145" i="4"/>
  <c r="P145" i="4"/>
  <c r="J145" i="4"/>
  <c r="BF145" i="4" s="1"/>
  <c r="R144" i="4"/>
  <c r="P144" i="4"/>
  <c r="BK143" i="4"/>
  <c r="BI143" i="4"/>
  <c r="BH143" i="4"/>
  <c r="BG143" i="4"/>
  <c r="BE143" i="4"/>
  <c r="T143" i="4"/>
  <c r="R143" i="4"/>
  <c r="P143" i="4"/>
  <c r="J143" i="4"/>
  <c r="BF143" i="4" s="1"/>
  <c r="BK142" i="4"/>
  <c r="BI142" i="4"/>
  <c r="BH142" i="4"/>
  <c r="BG142" i="4"/>
  <c r="BF142" i="4"/>
  <c r="BE142" i="4"/>
  <c r="T142" i="4"/>
  <c r="R142" i="4"/>
  <c r="P142" i="4"/>
  <c r="J142" i="4"/>
  <c r="BK141" i="4"/>
  <c r="BI141" i="4"/>
  <c r="BH141" i="4"/>
  <c r="BG141" i="4"/>
  <c r="BF141" i="4"/>
  <c r="BE141" i="4"/>
  <c r="T141" i="4"/>
  <c r="R141" i="4"/>
  <c r="P141" i="4"/>
  <c r="J141" i="4"/>
  <c r="BK140" i="4"/>
  <c r="BI140" i="4"/>
  <c r="BH140" i="4"/>
  <c r="BG140" i="4"/>
  <c r="BE140" i="4"/>
  <c r="T140" i="4"/>
  <c r="R140" i="4"/>
  <c r="P140" i="4"/>
  <c r="J140" i="4"/>
  <c r="BF140" i="4" s="1"/>
  <c r="BK139" i="4"/>
  <c r="BI139" i="4"/>
  <c r="BH139" i="4"/>
  <c r="F38" i="4" s="1"/>
  <c r="BC98" i="1" s="1"/>
  <c r="BG139" i="4"/>
  <c r="BF139" i="4"/>
  <c r="BE139" i="4"/>
  <c r="T139" i="4"/>
  <c r="R139" i="4"/>
  <c r="P139" i="4"/>
  <c r="J139" i="4"/>
  <c r="BK138" i="4"/>
  <c r="BI138" i="4"/>
  <c r="BH138" i="4"/>
  <c r="BG138" i="4"/>
  <c r="BF138" i="4"/>
  <c r="BE138" i="4"/>
  <c r="T138" i="4"/>
  <c r="R138" i="4"/>
  <c r="P138" i="4"/>
  <c r="J138" i="4"/>
  <c r="BK137" i="4"/>
  <c r="BI137" i="4"/>
  <c r="BH137" i="4"/>
  <c r="BG137" i="4"/>
  <c r="BE137" i="4"/>
  <c r="T137" i="4"/>
  <c r="R137" i="4"/>
  <c r="P137" i="4"/>
  <c r="J137" i="4"/>
  <c r="BF137" i="4" s="1"/>
  <c r="BK136" i="4"/>
  <c r="BI136" i="4"/>
  <c r="BH136" i="4"/>
  <c r="BG136" i="4"/>
  <c r="BF136" i="4"/>
  <c r="BE136" i="4"/>
  <c r="T136" i="4"/>
  <c r="R136" i="4"/>
  <c r="P136" i="4"/>
  <c r="J136" i="4"/>
  <c r="BK135" i="4"/>
  <c r="BI135" i="4"/>
  <c r="BH135" i="4"/>
  <c r="BG135" i="4"/>
  <c r="BF135" i="4"/>
  <c r="BE135" i="4"/>
  <c r="T135" i="4"/>
  <c r="R135" i="4"/>
  <c r="P135" i="4"/>
  <c r="J135" i="4"/>
  <c r="BK134" i="4"/>
  <c r="BI134" i="4"/>
  <c r="BH134" i="4"/>
  <c r="BG134" i="4"/>
  <c r="BE134" i="4"/>
  <c r="T134" i="4"/>
  <c r="R134" i="4"/>
  <c r="P134" i="4"/>
  <c r="J134" i="4"/>
  <c r="BF134" i="4" s="1"/>
  <c r="F36" i="4" s="1"/>
  <c r="BA98" i="1" s="1"/>
  <c r="R133" i="4"/>
  <c r="J127" i="4"/>
  <c r="F127" i="4"/>
  <c r="F125" i="4"/>
  <c r="E123" i="4"/>
  <c r="J103" i="4"/>
  <c r="F93" i="4"/>
  <c r="F91" i="4"/>
  <c r="E89" i="4"/>
  <c r="J39" i="4"/>
  <c r="J38" i="4"/>
  <c r="J37" i="4"/>
  <c r="F35" i="4"/>
  <c r="AZ98" i="1" s="1"/>
  <c r="J26" i="4"/>
  <c r="E26" i="4"/>
  <c r="J128" i="4" s="1"/>
  <c r="J25" i="4"/>
  <c r="J23" i="4"/>
  <c r="E23" i="4"/>
  <c r="J93" i="4" s="1"/>
  <c r="J22" i="4"/>
  <c r="J20" i="4"/>
  <c r="E20" i="4"/>
  <c r="J19" i="4"/>
  <c r="J14" i="4"/>
  <c r="J125" i="4" s="1"/>
  <c r="E7" i="4"/>
  <c r="BK251" i="3"/>
  <c r="BI251" i="3"/>
  <c r="BH251" i="3"/>
  <c r="BG251" i="3"/>
  <c r="BF251" i="3"/>
  <c r="BE251" i="3"/>
  <c r="T251" i="3"/>
  <c r="R251" i="3"/>
  <c r="P251" i="3"/>
  <c r="J251" i="3"/>
  <c r="BK250" i="3"/>
  <c r="BI250" i="3"/>
  <c r="BH250" i="3"/>
  <c r="BG250" i="3"/>
  <c r="BF250" i="3"/>
  <c r="BE250" i="3"/>
  <c r="T250" i="3"/>
  <c r="R250" i="3"/>
  <c r="P250" i="3"/>
  <c r="J250" i="3"/>
  <c r="BK249" i="3"/>
  <c r="BI249" i="3"/>
  <c r="BH249" i="3"/>
  <c r="BG249" i="3"/>
  <c r="BE249" i="3"/>
  <c r="T249" i="3"/>
  <c r="R249" i="3"/>
  <c r="P249" i="3"/>
  <c r="J249" i="3"/>
  <c r="BF249" i="3" s="1"/>
  <c r="BK248" i="3"/>
  <c r="BI248" i="3"/>
  <c r="BH248" i="3"/>
  <c r="BG248" i="3"/>
  <c r="BF248" i="3"/>
  <c r="BE248" i="3"/>
  <c r="T248" i="3"/>
  <c r="R248" i="3"/>
  <c r="P248" i="3"/>
  <c r="J248" i="3"/>
  <c r="BK247" i="3"/>
  <c r="BI247" i="3"/>
  <c r="BH247" i="3"/>
  <c r="BG247" i="3"/>
  <c r="BF247" i="3"/>
  <c r="BE247" i="3"/>
  <c r="T247" i="3"/>
  <c r="R247" i="3"/>
  <c r="R244" i="3" s="1"/>
  <c r="P247" i="3"/>
  <c r="J247" i="3"/>
  <c r="BK246" i="3"/>
  <c r="BK244" i="3" s="1"/>
  <c r="J244" i="3" s="1"/>
  <c r="J117" i="3" s="1"/>
  <c r="BI246" i="3"/>
  <c r="BH246" i="3"/>
  <c r="BG246" i="3"/>
  <c r="BE246" i="3"/>
  <c r="T246" i="3"/>
  <c r="T244" i="3" s="1"/>
  <c r="R246" i="3"/>
  <c r="P246" i="3"/>
  <c r="J246" i="3"/>
  <c r="BF246" i="3" s="1"/>
  <c r="BK245" i="3"/>
  <c r="BI245" i="3"/>
  <c r="BH245" i="3"/>
  <c r="BG245" i="3"/>
  <c r="BF245" i="3"/>
  <c r="BE245" i="3"/>
  <c r="T245" i="3"/>
  <c r="R245" i="3"/>
  <c r="P245" i="3"/>
  <c r="J245" i="3"/>
  <c r="BK243" i="3"/>
  <c r="BI243" i="3"/>
  <c r="BH243" i="3"/>
  <c r="BG243" i="3"/>
  <c r="BE243" i="3"/>
  <c r="T243" i="3"/>
  <c r="R243" i="3"/>
  <c r="R242" i="3" s="1"/>
  <c r="P243" i="3"/>
  <c r="P242" i="3" s="1"/>
  <c r="J243" i="3"/>
  <c r="BF243" i="3" s="1"/>
  <c r="BK242" i="3"/>
  <c r="T242" i="3"/>
  <c r="J242" i="3"/>
  <c r="J116" i="3" s="1"/>
  <c r="BK241" i="3"/>
  <c r="BI241" i="3"/>
  <c r="BH241" i="3"/>
  <c r="BG241" i="3"/>
  <c r="BF241" i="3"/>
  <c r="BE241" i="3"/>
  <c r="T241" i="3"/>
  <c r="R241" i="3"/>
  <c r="P241" i="3"/>
  <c r="J241" i="3"/>
  <c r="BK240" i="3"/>
  <c r="BI240" i="3"/>
  <c r="BH240" i="3"/>
  <c r="BG240" i="3"/>
  <c r="BF240" i="3"/>
  <c r="BE240" i="3"/>
  <c r="T240" i="3"/>
  <c r="T239" i="3" s="1"/>
  <c r="R240" i="3"/>
  <c r="R239" i="3" s="1"/>
  <c r="R238" i="3" s="1"/>
  <c r="P240" i="3"/>
  <c r="J240" i="3"/>
  <c r="BK239" i="3"/>
  <c r="P239" i="3"/>
  <c r="P238" i="3" s="1"/>
  <c r="T238" i="3"/>
  <c r="BK237" i="3"/>
  <c r="BI237" i="3"/>
  <c r="BH237" i="3"/>
  <c r="BG237" i="3"/>
  <c r="BF237" i="3"/>
  <c r="BE237" i="3"/>
  <c r="T237" i="3"/>
  <c r="R237" i="3"/>
  <c r="P237" i="3"/>
  <c r="J237" i="3"/>
  <c r="BK236" i="3"/>
  <c r="BI236" i="3"/>
  <c r="BH236" i="3"/>
  <c r="BG236" i="3"/>
  <c r="BF236" i="3"/>
  <c r="BE236" i="3"/>
  <c r="T236" i="3"/>
  <c r="R236" i="3"/>
  <c r="P236" i="3"/>
  <c r="J236" i="3"/>
  <c r="BK235" i="3"/>
  <c r="BI235" i="3"/>
  <c r="BH235" i="3"/>
  <c r="BG235" i="3"/>
  <c r="BE235" i="3"/>
  <c r="T235" i="3"/>
  <c r="R235" i="3"/>
  <c r="P235" i="3"/>
  <c r="J235" i="3"/>
  <c r="BF235" i="3" s="1"/>
  <c r="BK234" i="3"/>
  <c r="BI234" i="3"/>
  <c r="BH234" i="3"/>
  <c r="BG234" i="3"/>
  <c r="BF234" i="3"/>
  <c r="BE234" i="3"/>
  <c r="T234" i="3"/>
  <c r="R234" i="3"/>
  <c r="P234" i="3"/>
  <c r="J234" i="3"/>
  <c r="BK233" i="3"/>
  <c r="BI233" i="3"/>
  <c r="BH233" i="3"/>
  <c r="BG233" i="3"/>
  <c r="BF233" i="3"/>
  <c r="BE233" i="3"/>
  <c r="T233" i="3"/>
  <c r="R233" i="3"/>
  <c r="P233" i="3"/>
  <c r="J233" i="3"/>
  <c r="BK232" i="3"/>
  <c r="BI232" i="3"/>
  <c r="BH232" i="3"/>
  <c r="BG232" i="3"/>
  <c r="BE232" i="3"/>
  <c r="T232" i="3"/>
  <c r="R232" i="3"/>
  <c r="P232" i="3"/>
  <c r="J232" i="3"/>
  <c r="BF232" i="3" s="1"/>
  <c r="BK231" i="3"/>
  <c r="BI231" i="3"/>
  <c r="BH231" i="3"/>
  <c r="BG231" i="3"/>
  <c r="BF231" i="3"/>
  <c r="BE231" i="3"/>
  <c r="T231" i="3"/>
  <c r="R231" i="3"/>
  <c r="P231" i="3"/>
  <c r="J231" i="3"/>
  <c r="BK230" i="3"/>
  <c r="BI230" i="3"/>
  <c r="BH230" i="3"/>
  <c r="BG230" i="3"/>
  <c r="BF230" i="3"/>
  <c r="BE230" i="3"/>
  <c r="T230" i="3"/>
  <c r="R230" i="3"/>
  <c r="R227" i="3" s="1"/>
  <c r="P230" i="3"/>
  <c r="J230" i="3"/>
  <c r="BK229" i="3"/>
  <c r="BI229" i="3"/>
  <c r="BH229" i="3"/>
  <c r="BG229" i="3"/>
  <c r="BE229" i="3"/>
  <c r="T229" i="3"/>
  <c r="T227" i="3" s="1"/>
  <c r="R229" i="3"/>
  <c r="P229" i="3"/>
  <c r="J229" i="3"/>
  <c r="BF229" i="3" s="1"/>
  <c r="BK228" i="3"/>
  <c r="BI228" i="3"/>
  <c r="BH228" i="3"/>
  <c r="BG228" i="3"/>
  <c r="BF228" i="3"/>
  <c r="BE228" i="3"/>
  <c r="T228" i="3"/>
  <c r="R228" i="3"/>
  <c r="P228" i="3"/>
  <c r="J228" i="3"/>
  <c r="BK226" i="3"/>
  <c r="BI226" i="3"/>
  <c r="BH226" i="3"/>
  <c r="BG226" i="3"/>
  <c r="BE226" i="3"/>
  <c r="T226" i="3"/>
  <c r="R226" i="3"/>
  <c r="P226" i="3"/>
  <c r="J226" i="3"/>
  <c r="BF226" i="3" s="1"/>
  <c r="BK225" i="3"/>
  <c r="BI225" i="3"/>
  <c r="BH225" i="3"/>
  <c r="BG225" i="3"/>
  <c r="BF225" i="3"/>
  <c r="BE225" i="3"/>
  <c r="T225" i="3"/>
  <c r="R225" i="3"/>
  <c r="P225" i="3"/>
  <c r="J225" i="3"/>
  <c r="BK224" i="3"/>
  <c r="BI224" i="3"/>
  <c r="BH224" i="3"/>
  <c r="BG224" i="3"/>
  <c r="BE224" i="3"/>
  <c r="T224" i="3"/>
  <c r="R224" i="3"/>
  <c r="P224" i="3"/>
  <c r="J224" i="3"/>
  <c r="BF224" i="3" s="1"/>
  <c r="BK223" i="3"/>
  <c r="BI223" i="3"/>
  <c r="BH223" i="3"/>
  <c r="BG223" i="3"/>
  <c r="BE223" i="3"/>
  <c r="T223" i="3"/>
  <c r="R223" i="3"/>
  <c r="P223" i="3"/>
  <c r="J223" i="3"/>
  <c r="BF223" i="3" s="1"/>
  <c r="BK222" i="3"/>
  <c r="BI222" i="3"/>
  <c r="BH222" i="3"/>
  <c r="BG222" i="3"/>
  <c r="BF222" i="3"/>
  <c r="BE222" i="3"/>
  <c r="T222" i="3"/>
  <c r="R222" i="3"/>
  <c r="P222" i="3"/>
  <c r="J222" i="3"/>
  <c r="BK221" i="3"/>
  <c r="BI221" i="3"/>
  <c r="BH221" i="3"/>
  <c r="BG221" i="3"/>
  <c r="BE221" i="3"/>
  <c r="T221" i="3"/>
  <c r="R221" i="3"/>
  <c r="P221" i="3"/>
  <c r="J221" i="3"/>
  <c r="BF221" i="3" s="1"/>
  <c r="BK220" i="3"/>
  <c r="BI220" i="3"/>
  <c r="BH220" i="3"/>
  <c r="BG220" i="3"/>
  <c r="BE220" i="3"/>
  <c r="T220" i="3"/>
  <c r="R220" i="3"/>
  <c r="P220" i="3"/>
  <c r="J220" i="3"/>
  <c r="BF220" i="3" s="1"/>
  <c r="BK219" i="3"/>
  <c r="BI219" i="3"/>
  <c r="BH219" i="3"/>
  <c r="BG219" i="3"/>
  <c r="BF219" i="3"/>
  <c r="BE219" i="3"/>
  <c r="T219" i="3"/>
  <c r="R219" i="3"/>
  <c r="P219" i="3"/>
  <c r="J219" i="3"/>
  <c r="BK218" i="3"/>
  <c r="BI218" i="3"/>
  <c r="BH218" i="3"/>
  <c r="BG218" i="3"/>
  <c r="BE218" i="3"/>
  <c r="T218" i="3"/>
  <c r="T216" i="3" s="1"/>
  <c r="R218" i="3"/>
  <c r="P218" i="3"/>
  <c r="J218" i="3"/>
  <c r="BF218" i="3" s="1"/>
  <c r="BK217" i="3"/>
  <c r="BI217" i="3"/>
  <c r="BH217" i="3"/>
  <c r="BG217" i="3"/>
  <c r="BE217" i="3"/>
  <c r="T217" i="3"/>
  <c r="R217" i="3"/>
  <c r="R216" i="3" s="1"/>
  <c r="P217" i="3"/>
  <c r="J217" i="3"/>
  <c r="BF217" i="3" s="1"/>
  <c r="BK215" i="3"/>
  <c r="BI215" i="3"/>
  <c r="BH215" i="3"/>
  <c r="BG215" i="3"/>
  <c r="BF215" i="3"/>
  <c r="BE215" i="3"/>
  <c r="T215" i="3"/>
  <c r="R215" i="3"/>
  <c r="P215" i="3"/>
  <c r="P213" i="3" s="1"/>
  <c r="J215" i="3"/>
  <c r="BK214" i="3"/>
  <c r="BI214" i="3"/>
  <c r="BH214" i="3"/>
  <c r="BG214" i="3"/>
  <c r="BF214" i="3"/>
  <c r="BE214" i="3"/>
  <c r="T214" i="3"/>
  <c r="T213" i="3" s="1"/>
  <c r="R214" i="3"/>
  <c r="R213" i="3" s="1"/>
  <c r="P214" i="3"/>
  <c r="J214" i="3"/>
  <c r="BK213" i="3"/>
  <c r="J213" i="3" s="1"/>
  <c r="BK212" i="3"/>
  <c r="BI212" i="3"/>
  <c r="BH212" i="3"/>
  <c r="BG212" i="3"/>
  <c r="BE212" i="3"/>
  <c r="T212" i="3"/>
  <c r="R212" i="3"/>
  <c r="P212" i="3"/>
  <c r="J212" i="3"/>
  <c r="BF212" i="3" s="1"/>
  <c r="BK211" i="3"/>
  <c r="BI211" i="3"/>
  <c r="BH211" i="3"/>
  <c r="BG211" i="3"/>
  <c r="BE211" i="3"/>
  <c r="T211" i="3"/>
  <c r="T207" i="3" s="1"/>
  <c r="R211" i="3"/>
  <c r="P211" i="3"/>
  <c r="J211" i="3"/>
  <c r="BF211" i="3" s="1"/>
  <c r="BK210" i="3"/>
  <c r="BI210" i="3"/>
  <c r="BH210" i="3"/>
  <c r="BG210" i="3"/>
  <c r="BE210" i="3"/>
  <c r="T210" i="3"/>
  <c r="R210" i="3"/>
  <c r="P210" i="3"/>
  <c r="P207" i="3" s="1"/>
  <c r="J210" i="3"/>
  <c r="BF210" i="3" s="1"/>
  <c r="BK209" i="3"/>
  <c r="BI209" i="3"/>
  <c r="BH209" i="3"/>
  <c r="BG209" i="3"/>
  <c r="BF209" i="3"/>
  <c r="BE209" i="3"/>
  <c r="T209" i="3"/>
  <c r="R209" i="3"/>
  <c r="P209" i="3"/>
  <c r="J209" i="3"/>
  <c r="BK208" i="3"/>
  <c r="BK207" i="3" s="1"/>
  <c r="J207" i="3" s="1"/>
  <c r="J110" i="3" s="1"/>
  <c r="BI208" i="3"/>
  <c r="BH208" i="3"/>
  <c r="BG208" i="3"/>
  <c r="BE208" i="3"/>
  <c r="T208" i="3"/>
  <c r="R208" i="3"/>
  <c r="R207" i="3" s="1"/>
  <c r="P208" i="3"/>
  <c r="J208" i="3"/>
  <c r="BF208" i="3" s="1"/>
  <c r="BK206" i="3"/>
  <c r="BI206" i="3"/>
  <c r="BH206" i="3"/>
  <c r="BG206" i="3"/>
  <c r="BE206" i="3"/>
  <c r="T206" i="3"/>
  <c r="R206" i="3"/>
  <c r="P206" i="3"/>
  <c r="J206" i="3"/>
  <c r="BF206" i="3" s="1"/>
  <c r="BK205" i="3"/>
  <c r="BI205" i="3"/>
  <c r="BH205" i="3"/>
  <c r="BG205" i="3"/>
  <c r="BF205" i="3"/>
  <c r="BE205" i="3"/>
  <c r="T205" i="3"/>
  <c r="R205" i="3"/>
  <c r="P205" i="3"/>
  <c r="J205" i="3"/>
  <c r="BK204" i="3"/>
  <c r="BI204" i="3"/>
  <c r="BH204" i="3"/>
  <c r="BG204" i="3"/>
  <c r="BF204" i="3"/>
  <c r="BE204" i="3"/>
  <c r="T204" i="3"/>
  <c r="R204" i="3"/>
  <c r="P204" i="3"/>
  <c r="J204" i="3"/>
  <c r="BK203" i="3"/>
  <c r="BI203" i="3"/>
  <c r="BH203" i="3"/>
  <c r="BG203" i="3"/>
  <c r="BE203" i="3"/>
  <c r="T203" i="3"/>
  <c r="R203" i="3"/>
  <c r="P203" i="3"/>
  <c r="J203" i="3"/>
  <c r="BF203" i="3" s="1"/>
  <c r="BK202" i="3"/>
  <c r="BI202" i="3"/>
  <c r="BH202" i="3"/>
  <c r="BG202" i="3"/>
  <c r="BF202" i="3"/>
  <c r="BE202" i="3"/>
  <c r="T202" i="3"/>
  <c r="R202" i="3"/>
  <c r="P202" i="3"/>
  <c r="P200" i="3" s="1"/>
  <c r="J202" i="3"/>
  <c r="BK201" i="3"/>
  <c r="BI201" i="3"/>
  <c r="BH201" i="3"/>
  <c r="BG201" i="3"/>
  <c r="BF201" i="3"/>
  <c r="BE201" i="3"/>
  <c r="T201" i="3"/>
  <c r="R201" i="3"/>
  <c r="P201" i="3"/>
  <c r="J201" i="3"/>
  <c r="BK200" i="3"/>
  <c r="J200" i="3" s="1"/>
  <c r="J109" i="3" s="1"/>
  <c r="R200" i="3"/>
  <c r="BK199" i="3"/>
  <c r="BI199" i="3"/>
  <c r="BH199" i="3"/>
  <c r="BG199" i="3"/>
  <c r="BE199" i="3"/>
  <c r="T199" i="3"/>
  <c r="R199" i="3"/>
  <c r="P199" i="3"/>
  <c r="J199" i="3"/>
  <c r="BF199" i="3" s="1"/>
  <c r="BK198" i="3"/>
  <c r="BI198" i="3"/>
  <c r="BH198" i="3"/>
  <c r="BG198" i="3"/>
  <c r="BE198" i="3"/>
  <c r="T198" i="3"/>
  <c r="T192" i="3" s="1"/>
  <c r="R198" i="3"/>
  <c r="P198" i="3"/>
  <c r="J198" i="3"/>
  <c r="BF198" i="3" s="1"/>
  <c r="BK197" i="3"/>
  <c r="BI197" i="3"/>
  <c r="BH197" i="3"/>
  <c r="BG197" i="3"/>
  <c r="BE197" i="3"/>
  <c r="T197" i="3"/>
  <c r="R197" i="3"/>
  <c r="P197" i="3"/>
  <c r="J197" i="3"/>
  <c r="BF197" i="3" s="1"/>
  <c r="BK196" i="3"/>
  <c r="BI196" i="3"/>
  <c r="BH196" i="3"/>
  <c r="BG196" i="3"/>
  <c r="BF196" i="3"/>
  <c r="BE196" i="3"/>
  <c r="T196" i="3"/>
  <c r="R196" i="3"/>
  <c r="P196" i="3"/>
  <c r="J196" i="3"/>
  <c r="BK195" i="3"/>
  <c r="BK192" i="3" s="1"/>
  <c r="BI195" i="3"/>
  <c r="BH195" i="3"/>
  <c r="BG195" i="3"/>
  <c r="BE195" i="3"/>
  <c r="T195" i="3"/>
  <c r="R195" i="3"/>
  <c r="P195" i="3"/>
  <c r="J195" i="3"/>
  <c r="BF195" i="3" s="1"/>
  <c r="BK194" i="3"/>
  <c r="BI194" i="3"/>
  <c r="BH194" i="3"/>
  <c r="BG194" i="3"/>
  <c r="BE194" i="3"/>
  <c r="T194" i="3"/>
  <c r="R194" i="3"/>
  <c r="P194" i="3"/>
  <c r="J194" i="3"/>
  <c r="BF194" i="3" s="1"/>
  <c r="BK193" i="3"/>
  <c r="BI193" i="3"/>
  <c r="BH193" i="3"/>
  <c r="BG193" i="3"/>
  <c r="BE193" i="3"/>
  <c r="T193" i="3"/>
  <c r="R193" i="3"/>
  <c r="R192" i="3" s="1"/>
  <c r="P193" i="3"/>
  <c r="J193" i="3"/>
  <c r="BF193" i="3" s="1"/>
  <c r="P192" i="3"/>
  <c r="BK190" i="3"/>
  <c r="BI190" i="3"/>
  <c r="BH190" i="3"/>
  <c r="BG190" i="3"/>
  <c r="BE190" i="3"/>
  <c r="T190" i="3"/>
  <c r="R190" i="3"/>
  <c r="P190" i="3"/>
  <c r="P187" i="3" s="1"/>
  <c r="J190" i="3"/>
  <c r="BF190" i="3" s="1"/>
  <c r="BK189" i="3"/>
  <c r="BI189" i="3"/>
  <c r="BH189" i="3"/>
  <c r="BG189" i="3"/>
  <c r="BF189" i="3"/>
  <c r="BE189" i="3"/>
  <c r="T189" i="3"/>
  <c r="R189" i="3"/>
  <c r="P189" i="3"/>
  <c r="J189" i="3"/>
  <c r="BK188" i="3"/>
  <c r="BK187" i="3" s="1"/>
  <c r="J187" i="3" s="1"/>
  <c r="J106" i="3" s="1"/>
  <c r="BI188" i="3"/>
  <c r="BH188" i="3"/>
  <c r="BG188" i="3"/>
  <c r="BE188" i="3"/>
  <c r="T188" i="3"/>
  <c r="R188" i="3"/>
  <c r="R187" i="3" s="1"/>
  <c r="P188" i="3"/>
  <c r="J188" i="3"/>
  <c r="BF188" i="3" s="1"/>
  <c r="T187" i="3"/>
  <c r="BK186" i="3"/>
  <c r="BI186" i="3"/>
  <c r="BH186" i="3"/>
  <c r="BG186" i="3"/>
  <c r="BE186" i="3"/>
  <c r="T186" i="3"/>
  <c r="R186" i="3"/>
  <c r="P186" i="3"/>
  <c r="J186" i="3"/>
  <c r="BF186" i="3" s="1"/>
  <c r="BK185" i="3"/>
  <c r="BI185" i="3"/>
  <c r="BH185" i="3"/>
  <c r="BG185" i="3"/>
  <c r="BF185" i="3"/>
  <c r="BE185" i="3"/>
  <c r="T185" i="3"/>
  <c r="R185" i="3"/>
  <c r="P185" i="3"/>
  <c r="J185" i="3"/>
  <c r="BK184" i="3"/>
  <c r="BI184" i="3"/>
  <c r="BH184" i="3"/>
  <c r="BG184" i="3"/>
  <c r="BF184" i="3"/>
  <c r="BE184" i="3"/>
  <c r="T184" i="3"/>
  <c r="R184" i="3"/>
  <c r="P184" i="3"/>
  <c r="J184" i="3"/>
  <c r="BK183" i="3"/>
  <c r="BI183" i="3"/>
  <c r="BH183" i="3"/>
  <c r="BG183" i="3"/>
  <c r="BE183" i="3"/>
  <c r="T183" i="3"/>
  <c r="R183" i="3"/>
  <c r="P183" i="3"/>
  <c r="J183" i="3"/>
  <c r="BF183" i="3" s="1"/>
  <c r="BK182" i="3"/>
  <c r="BI182" i="3"/>
  <c r="BH182" i="3"/>
  <c r="BG182" i="3"/>
  <c r="BF182" i="3"/>
  <c r="BE182" i="3"/>
  <c r="T182" i="3"/>
  <c r="R182" i="3"/>
  <c r="P182" i="3"/>
  <c r="J182" i="3"/>
  <c r="BK181" i="3"/>
  <c r="BI181" i="3"/>
  <c r="BH181" i="3"/>
  <c r="BG181" i="3"/>
  <c r="BF181" i="3"/>
  <c r="BE181" i="3"/>
  <c r="T181" i="3"/>
  <c r="R181" i="3"/>
  <c r="R179" i="3" s="1"/>
  <c r="P181" i="3"/>
  <c r="J181" i="3"/>
  <c r="BK180" i="3"/>
  <c r="BK179" i="3" s="1"/>
  <c r="J179" i="3" s="1"/>
  <c r="J105" i="3" s="1"/>
  <c r="BI180" i="3"/>
  <c r="BH180" i="3"/>
  <c r="BG180" i="3"/>
  <c r="BE180" i="3"/>
  <c r="T180" i="3"/>
  <c r="T179" i="3" s="1"/>
  <c r="R180" i="3"/>
  <c r="P180" i="3"/>
  <c r="J180" i="3"/>
  <c r="BF180" i="3" s="1"/>
  <c r="BK178" i="3"/>
  <c r="BI178" i="3"/>
  <c r="BH178" i="3"/>
  <c r="BG178" i="3"/>
  <c r="BE178" i="3"/>
  <c r="T178" i="3"/>
  <c r="R178" i="3"/>
  <c r="P178" i="3"/>
  <c r="J178" i="3"/>
  <c r="BF178" i="3" s="1"/>
  <c r="BK177" i="3"/>
  <c r="BI177" i="3"/>
  <c r="BH177" i="3"/>
  <c r="BG177" i="3"/>
  <c r="BE177" i="3"/>
  <c r="T177" i="3"/>
  <c r="R177" i="3"/>
  <c r="P177" i="3"/>
  <c r="J177" i="3"/>
  <c r="BF177" i="3" s="1"/>
  <c r="BK176" i="3"/>
  <c r="BI176" i="3"/>
  <c r="BH176" i="3"/>
  <c r="BG176" i="3"/>
  <c r="BE176" i="3"/>
  <c r="T176" i="3"/>
  <c r="R176" i="3"/>
  <c r="P176" i="3"/>
  <c r="J176" i="3"/>
  <c r="BF176" i="3" s="1"/>
  <c r="BK175" i="3"/>
  <c r="BI175" i="3"/>
  <c r="BH175" i="3"/>
  <c r="BG175" i="3"/>
  <c r="BE175" i="3"/>
  <c r="T175" i="3"/>
  <c r="T173" i="3" s="1"/>
  <c r="R175" i="3"/>
  <c r="P175" i="3"/>
  <c r="J175" i="3"/>
  <c r="BF175" i="3" s="1"/>
  <c r="BK174" i="3"/>
  <c r="BI174" i="3"/>
  <c r="BH174" i="3"/>
  <c r="BG174" i="3"/>
  <c r="BE174" i="3"/>
  <c r="T174" i="3"/>
  <c r="R174" i="3"/>
  <c r="P174" i="3"/>
  <c r="J174" i="3"/>
  <c r="BF174" i="3" s="1"/>
  <c r="P173" i="3"/>
  <c r="BK172" i="3"/>
  <c r="BI172" i="3"/>
  <c r="BH172" i="3"/>
  <c r="BG172" i="3"/>
  <c r="BF172" i="3"/>
  <c r="BE172" i="3"/>
  <c r="T172" i="3"/>
  <c r="R172" i="3"/>
  <c r="P172" i="3"/>
  <c r="J172" i="3"/>
  <c r="BK171" i="3"/>
  <c r="BI171" i="3"/>
  <c r="BH171" i="3"/>
  <c r="BG171" i="3"/>
  <c r="BF171" i="3"/>
  <c r="BE171" i="3"/>
  <c r="T171" i="3"/>
  <c r="R171" i="3"/>
  <c r="P171" i="3"/>
  <c r="J171" i="3"/>
  <c r="BK170" i="3"/>
  <c r="BI170" i="3"/>
  <c r="BH170" i="3"/>
  <c r="BG170" i="3"/>
  <c r="BE170" i="3"/>
  <c r="T170" i="3"/>
  <c r="R170" i="3"/>
  <c r="P170" i="3"/>
  <c r="J170" i="3"/>
  <c r="BF170" i="3" s="1"/>
  <c r="BK169" i="3"/>
  <c r="BI169" i="3"/>
  <c r="BH169" i="3"/>
  <c r="BG169" i="3"/>
  <c r="BF169" i="3"/>
  <c r="BE169" i="3"/>
  <c r="T169" i="3"/>
  <c r="R169" i="3"/>
  <c r="P169" i="3"/>
  <c r="J169" i="3"/>
  <c r="BK168" i="3"/>
  <c r="BK167" i="3" s="1"/>
  <c r="J167" i="3" s="1"/>
  <c r="J103" i="3" s="1"/>
  <c r="BI168" i="3"/>
  <c r="BH168" i="3"/>
  <c r="BG168" i="3"/>
  <c r="BF168" i="3"/>
  <c r="BE168" i="3"/>
  <c r="T168" i="3"/>
  <c r="T167" i="3" s="1"/>
  <c r="R168" i="3"/>
  <c r="R167" i="3" s="1"/>
  <c r="P168" i="3"/>
  <c r="J168" i="3"/>
  <c r="P167" i="3"/>
  <c r="BK166" i="3"/>
  <c r="BI166" i="3"/>
  <c r="BH166" i="3"/>
  <c r="BG166" i="3"/>
  <c r="BF166" i="3"/>
  <c r="BE166" i="3"/>
  <c r="T166" i="3"/>
  <c r="R166" i="3"/>
  <c r="P166" i="3"/>
  <c r="J166" i="3"/>
  <c r="BK165" i="3"/>
  <c r="BI165" i="3"/>
  <c r="BH165" i="3"/>
  <c r="BG165" i="3"/>
  <c r="BE165" i="3"/>
  <c r="T165" i="3"/>
  <c r="R165" i="3"/>
  <c r="P165" i="3"/>
  <c r="J165" i="3"/>
  <c r="BF165" i="3" s="1"/>
  <c r="BK164" i="3"/>
  <c r="BI164" i="3"/>
  <c r="BH164" i="3"/>
  <c r="BG164" i="3"/>
  <c r="BE164" i="3"/>
  <c r="T164" i="3"/>
  <c r="R164" i="3"/>
  <c r="P164" i="3"/>
  <c r="J164" i="3"/>
  <c r="BF164" i="3" s="1"/>
  <c r="BK163" i="3"/>
  <c r="BI163" i="3"/>
  <c r="BH163" i="3"/>
  <c r="BG163" i="3"/>
  <c r="BE163" i="3"/>
  <c r="T163" i="3"/>
  <c r="R163" i="3"/>
  <c r="P163" i="3"/>
  <c r="J163" i="3"/>
  <c r="BF163" i="3" s="1"/>
  <c r="BK162" i="3"/>
  <c r="BI162" i="3"/>
  <c r="BH162" i="3"/>
  <c r="BG162" i="3"/>
  <c r="BE162" i="3"/>
  <c r="T162" i="3"/>
  <c r="R162" i="3"/>
  <c r="P162" i="3"/>
  <c r="J162" i="3"/>
  <c r="BF162" i="3" s="1"/>
  <c r="BK161" i="3"/>
  <c r="BI161" i="3"/>
  <c r="BH161" i="3"/>
  <c r="BG161" i="3"/>
  <c r="BE161" i="3"/>
  <c r="T161" i="3"/>
  <c r="R161" i="3"/>
  <c r="P161" i="3"/>
  <c r="J161" i="3"/>
  <c r="BF161" i="3" s="1"/>
  <c r="BK160" i="3"/>
  <c r="BI160" i="3"/>
  <c r="BH160" i="3"/>
  <c r="BG160" i="3"/>
  <c r="BE160" i="3"/>
  <c r="T160" i="3"/>
  <c r="R160" i="3"/>
  <c r="P160" i="3"/>
  <c r="J160" i="3"/>
  <c r="BF160" i="3" s="1"/>
  <c r="BK159" i="3"/>
  <c r="BI159" i="3"/>
  <c r="BH159" i="3"/>
  <c r="BG159" i="3"/>
  <c r="BE159" i="3"/>
  <c r="T159" i="3"/>
  <c r="T155" i="3" s="1"/>
  <c r="R159" i="3"/>
  <c r="P159" i="3"/>
  <c r="J159" i="3"/>
  <c r="BF159" i="3" s="1"/>
  <c r="BK158" i="3"/>
  <c r="BI158" i="3"/>
  <c r="BH158" i="3"/>
  <c r="BG158" i="3"/>
  <c r="BE158" i="3"/>
  <c r="T158" i="3"/>
  <c r="R158" i="3"/>
  <c r="P158" i="3"/>
  <c r="P155" i="3" s="1"/>
  <c r="J158" i="3"/>
  <c r="BF158" i="3" s="1"/>
  <c r="BK157" i="3"/>
  <c r="BI157" i="3"/>
  <c r="BH157" i="3"/>
  <c r="BG157" i="3"/>
  <c r="BF157" i="3"/>
  <c r="BE157" i="3"/>
  <c r="T157" i="3"/>
  <c r="R157" i="3"/>
  <c r="P157" i="3"/>
  <c r="J157" i="3"/>
  <c r="BK156" i="3"/>
  <c r="BK155" i="3" s="1"/>
  <c r="J155" i="3" s="1"/>
  <c r="J102" i="3" s="1"/>
  <c r="BI156" i="3"/>
  <c r="F39" i="3" s="1"/>
  <c r="BD97" i="1" s="1"/>
  <c r="BH156" i="3"/>
  <c r="BG156" i="3"/>
  <c r="BE156" i="3"/>
  <c r="T156" i="3"/>
  <c r="R156" i="3"/>
  <c r="R155" i="3" s="1"/>
  <c r="P156" i="3"/>
  <c r="J156" i="3"/>
  <c r="BF156" i="3" s="1"/>
  <c r="BK153" i="3"/>
  <c r="BI153" i="3"/>
  <c r="BH153" i="3"/>
  <c r="BG153" i="3"/>
  <c r="BE153" i="3"/>
  <c r="T153" i="3"/>
  <c r="R153" i="3"/>
  <c r="R152" i="3" s="1"/>
  <c r="P153" i="3"/>
  <c r="J153" i="3"/>
  <c r="BF153" i="3" s="1"/>
  <c r="BK152" i="3"/>
  <c r="J152" i="3" s="1"/>
  <c r="T152" i="3"/>
  <c r="P152" i="3"/>
  <c r="BK151" i="3"/>
  <c r="BI151" i="3"/>
  <c r="BH151" i="3"/>
  <c r="BG151" i="3"/>
  <c r="BF151" i="3"/>
  <c r="BE151" i="3"/>
  <c r="T151" i="3"/>
  <c r="R151" i="3"/>
  <c r="P151" i="3"/>
  <c r="J151" i="3"/>
  <c r="BK150" i="3"/>
  <c r="BI150" i="3"/>
  <c r="BH150" i="3"/>
  <c r="BG150" i="3"/>
  <c r="BF150" i="3"/>
  <c r="BE150" i="3"/>
  <c r="T150" i="3"/>
  <c r="R150" i="3"/>
  <c r="P150" i="3"/>
  <c r="J150" i="3"/>
  <c r="BK149" i="3"/>
  <c r="BI149" i="3"/>
  <c r="BH149" i="3"/>
  <c r="BG149" i="3"/>
  <c r="BF149" i="3"/>
  <c r="BE149" i="3"/>
  <c r="T149" i="3"/>
  <c r="R149" i="3"/>
  <c r="P149" i="3"/>
  <c r="J149" i="3"/>
  <c r="BK148" i="3"/>
  <c r="BI148" i="3"/>
  <c r="BH148" i="3"/>
  <c r="BG148" i="3"/>
  <c r="BF148" i="3"/>
  <c r="BE148" i="3"/>
  <c r="T148" i="3"/>
  <c r="R148" i="3"/>
  <c r="P148" i="3"/>
  <c r="J148" i="3"/>
  <c r="BK147" i="3"/>
  <c r="BI147" i="3"/>
  <c r="BH147" i="3"/>
  <c r="BG147" i="3"/>
  <c r="BF147" i="3"/>
  <c r="BE147" i="3"/>
  <c r="T147" i="3"/>
  <c r="R147" i="3"/>
  <c r="P147" i="3"/>
  <c r="J147" i="3"/>
  <c r="BK146" i="3"/>
  <c r="BI146" i="3"/>
  <c r="BH146" i="3"/>
  <c r="BG146" i="3"/>
  <c r="BF146" i="3"/>
  <c r="BE146" i="3"/>
  <c r="T146" i="3"/>
  <c r="R146" i="3"/>
  <c r="P146" i="3"/>
  <c r="J146" i="3"/>
  <c r="BK145" i="3"/>
  <c r="BI145" i="3"/>
  <c r="BH145" i="3"/>
  <c r="BG145" i="3"/>
  <c r="BF145" i="3"/>
  <c r="BE145" i="3"/>
  <c r="T145" i="3"/>
  <c r="R145" i="3"/>
  <c r="P145" i="3"/>
  <c r="J145" i="3"/>
  <c r="BK144" i="3"/>
  <c r="BI144" i="3"/>
  <c r="BH144" i="3"/>
  <c r="BG144" i="3"/>
  <c r="BF144" i="3"/>
  <c r="BE144" i="3"/>
  <c r="T144" i="3"/>
  <c r="R144" i="3"/>
  <c r="P144" i="3"/>
  <c r="J144" i="3"/>
  <c r="BK143" i="3"/>
  <c r="BI143" i="3"/>
  <c r="BH143" i="3"/>
  <c r="BG143" i="3"/>
  <c r="BF143" i="3"/>
  <c r="BE143" i="3"/>
  <c r="T143" i="3"/>
  <c r="R143" i="3"/>
  <c r="P143" i="3"/>
  <c r="J143" i="3"/>
  <c r="BK142" i="3"/>
  <c r="BI142" i="3"/>
  <c r="BH142" i="3"/>
  <c r="F38" i="3" s="1"/>
  <c r="BC97" i="1" s="1"/>
  <c r="BG142" i="3"/>
  <c r="BF142" i="3"/>
  <c r="BE142" i="3"/>
  <c r="T142" i="3"/>
  <c r="R142" i="3"/>
  <c r="R140" i="3" s="1"/>
  <c r="P142" i="3"/>
  <c r="J142" i="3"/>
  <c r="BK141" i="3"/>
  <c r="BI141" i="3"/>
  <c r="BH141" i="3"/>
  <c r="BG141" i="3"/>
  <c r="F37" i="3" s="1"/>
  <c r="BB97" i="1" s="1"/>
  <c r="BF141" i="3"/>
  <c r="BE141" i="3"/>
  <c r="T141" i="3"/>
  <c r="R141" i="3"/>
  <c r="P141" i="3"/>
  <c r="J141" i="3"/>
  <c r="BK140" i="3"/>
  <c r="J140" i="3" s="1"/>
  <c r="J99" i="3" s="1"/>
  <c r="J136" i="3"/>
  <c r="F135" i="3"/>
  <c r="J133" i="3"/>
  <c r="F133" i="3"/>
  <c r="E131" i="3"/>
  <c r="J111" i="3"/>
  <c r="J100" i="3"/>
  <c r="F93" i="3"/>
  <c r="J91" i="3"/>
  <c r="F91" i="3"/>
  <c r="E89" i="3"/>
  <c r="J39" i="3"/>
  <c r="J38" i="3"/>
  <c r="J37" i="3"/>
  <c r="F35" i="3"/>
  <c r="AZ97" i="1" s="1"/>
  <c r="J26" i="3"/>
  <c r="E26" i="3"/>
  <c r="J94" i="3" s="1"/>
  <c r="J25" i="3"/>
  <c r="J23" i="3"/>
  <c r="E23" i="3"/>
  <c r="J135" i="3" s="1"/>
  <c r="J22" i="3"/>
  <c r="J20" i="3"/>
  <c r="E20" i="3"/>
  <c r="F94" i="3" s="1"/>
  <c r="J19" i="3"/>
  <c r="J14" i="3"/>
  <c r="E7" i="3"/>
  <c r="E85" i="3" s="1"/>
  <c r="BK173" i="2"/>
  <c r="BI173" i="2"/>
  <c r="BH173" i="2"/>
  <c r="BG173" i="2"/>
  <c r="BE173" i="2"/>
  <c r="T173" i="2"/>
  <c r="R173" i="2"/>
  <c r="P173" i="2"/>
  <c r="J173" i="2"/>
  <c r="BF173" i="2" s="1"/>
  <c r="BK172" i="2"/>
  <c r="BI172" i="2"/>
  <c r="BH172" i="2"/>
  <c r="BG172" i="2"/>
  <c r="BE172" i="2"/>
  <c r="T172" i="2"/>
  <c r="R172" i="2"/>
  <c r="P172" i="2"/>
  <c r="J172" i="2"/>
  <c r="BF172" i="2" s="1"/>
  <c r="BK171" i="2"/>
  <c r="BI171" i="2"/>
  <c r="BH171" i="2"/>
  <c r="BG171" i="2"/>
  <c r="BE171" i="2"/>
  <c r="T171" i="2"/>
  <c r="T167" i="2" s="1"/>
  <c r="R171" i="2"/>
  <c r="P171" i="2"/>
  <c r="J171" i="2"/>
  <c r="BF171" i="2" s="1"/>
  <c r="BK170" i="2"/>
  <c r="BI170" i="2"/>
  <c r="BH170" i="2"/>
  <c r="BG170" i="2"/>
  <c r="BE170" i="2"/>
  <c r="T170" i="2"/>
  <c r="R170" i="2"/>
  <c r="P170" i="2"/>
  <c r="P167" i="2" s="1"/>
  <c r="J170" i="2"/>
  <c r="BF170" i="2" s="1"/>
  <c r="BK169" i="2"/>
  <c r="BI169" i="2"/>
  <c r="BH169" i="2"/>
  <c r="BG169" i="2"/>
  <c r="BF169" i="2"/>
  <c r="BE169" i="2"/>
  <c r="T169" i="2"/>
  <c r="R169" i="2"/>
  <c r="P169" i="2"/>
  <c r="J169" i="2"/>
  <c r="BK168" i="2"/>
  <c r="BK167" i="2" s="1"/>
  <c r="J167" i="2" s="1"/>
  <c r="J106" i="2" s="1"/>
  <c r="BI168" i="2"/>
  <c r="BH168" i="2"/>
  <c r="BG168" i="2"/>
  <c r="BE168" i="2"/>
  <c r="T168" i="2"/>
  <c r="R168" i="2"/>
  <c r="R167" i="2" s="1"/>
  <c r="P168" i="2"/>
  <c r="J168" i="2"/>
  <c r="BF168" i="2" s="1"/>
  <c r="BK166" i="2"/>
  <c r="BK165" i="2" s="1"/>
  <c r="J165" i="2" s="1"/>
  <c r="J105" i="2" s="1"/>
  <c r="BI166" i="2"/>
  <c r="BH166" i="2"/>
  <c r="BG166" i="2"/>
  <c r="BE166" i="2"/>
  <c r="T166" i="2"/>
  <c r="T165" i="2" s="1"/>
  <c r="R166" i="2"/>
  <c r="P166" i="2"/>
  <c r="P165" i="2" s="1"/>
  <c r="J166" i="2"/>
  <c r="BF166" i="2" s="1"/>
  <c r="R165" i="2"/>
  <c r="BK164" i="2"/>
  <c r="BK163" i="2" s="1"/>
  <c r="BI164" i="2"/>
  <c r="BH164" i="2"/>
  <c r="BG164" i="2"/>
  <c r="BE164" i="2"/>
  <c r="T164" i="2"/>
  <c r="T163" i="2" s="1"/>
  <c r="T162" i="2" s="1"/>
  <c r="R164" i="2"/>
  <c r="R163" i="2" s="1"/>
  <c r="R162" i="2" s="1"/>
  <c r="P164" i="2"/>
  <c r="J164" i="2"/>
  <c r="BF164" i="2" s="1"/>
  <c r="P163" i="2"/>
  <c r="P162" i="2" s="1"/>
  <c r="BK161" i="2"/>
  <c r="BI161" i="2"/>
  <c r="BH161" i="2"/>
  <c r="BG161" i="2"/>
  <c r="BF161" i="2"/>
  <c r="BE161" i="2"/>
  <c r="T161" i="2"/>
  <c r="R161" i="2"/>
  <c r="P161" i="2"/>
  <c r="J161" i="2"/>
  <c r="BK160" i="2"/>
  <c r="BI160" i="2"/>
  <c r="BH160" i="2"/>
  <c r="BG160" i="2"/>
  <c r="BE160" i="2"/>
  <c r="T160" i="2"/>
  <c r="R160" i="2"/>
  <c r="P160" i="2"/>
  <c r="J160" i="2"/>
  <c r="BF160" i="2" s="1"/>
  <c r="BK159" i="2"/>
  <c r="BI159" i="2"/>
  <c r="BH159" i="2"/>
  <c r="BG159" i="2"/>
  <c r="BE159" i="2"/>
  <c r="T159" i="2"/>
  <c r="R159" i="2"/>
  <c r="P159" i="2"/>
  <c r="J159" i="2"/>
  <c r="BF159" i="2" s="1"/>
  <c r="BK158" i="2"/>
  <c r="BI158" i="2"/>
  <c r="BH158" i="2"/>
  <c r="BG158" i="2"/>
  <c r="BF158" i="2"/>
  <c r="BE158" i="2"/>
  <c r="T158" i="2"/>
  <c r="R158" i="2"/>
  <c r="P158" i="2"/>
  <c r="J158" i="2"/>
  <c r="BK157" i="2"/>
  <c r="BI157" i="2"/>
  <c r="BH157" i="2"/>
  <c r="BG157" i="2"/>
  <c r="BE157" i="2"/>
  <c r="T157" i="2"/>
  <c r="R157" i="2"/>
  <c r="P157" i="2"/>
  <c r="J157" i="2"/>
  <c r="BF157" i="2" s="1"/>
  <c r="BK156" i="2"/>
  <c r="BI156" i="2"/>
  <c r="BH156" i="2"/>
  <c r="BG156" i="2"/>
  <c r="F35" i="2" s="1"/>
  <c r="BB95" i="1" s="1"/>
  <c r="BE156" i="2"/>
  <c r="T156" i="2"/>
  <c r="R156" i="2"/>
  <c r="P156" i="2"/>
  <c r="J156" i="2"/>
  <c r="BF156" i="2" s="1"/>
  <c r="BK155" i="2"/>
  <c r="BI155" i="2"/>
  <c r="BH155" i="2"/>
  <c r="BG155" i="2"/>
  <c r="BF155" i="2"/>
  <c r="BE155" i="2"/>
  <c r="T155" i="2"/>
  <c r="R155" i="2"/>
  <c r="P155" i="2"/>
  <c r="J155" i="2"/>
  <c r="BK154" i="2"/>
  <c r="BK153" i="2" s="1"/>
  <c r="J153" i="2" s="1"/>
  <c r="J102" i="2" s="1"/>
  <c r="BI154" i="2"/>
  <c r="BH154" i="2"/>
  <c r="BG154" i="2"/>
  <c r="BE154" i="2"/>
  <c r="T154" i="2"/>
  <c r="T153" i="2" s="1"/>
  <c r="R154" i="2"/>
  <c r="R153" i="2" s="1"/>
  <c r="P154" i="2"/>
  <c r="J154" i="2"/>
  <c r="BF154" i="2" s="1"/>
  <c r="P153" i="2"/>
  <c r="BK152" i="2"/>
  <c r="BI152" i="2"/>
  <c r="BH152" i="2"/>
  <c r="BG152" i="2"/>
  <c r="BF152" i="2"/>
  <c r="BE152" i="2"/>
  <c r="T152" i="2"/>
  <c r="R152" i="2"/>
  <c r="P152" i="2"/>
  <c r="J152" i="2"/>
  <c r="BK151" i="2"/>
  <c r="BI151" i="2"/>
  <c r="BH151" i="2"/>
  <c r="BG151" i="2"/>
  <c r="BF151" i="2"/>
  <c r="BE151" i="2"/>
  <c r="T151" i="2"/>
  <c r="R151" i="2"/>
  <c r="P151" i="2"/>
  <c r="J151" i="2"/>
  <c r="BK150" i="2"/>
  <c r="BI150" i="2"/>
  <c r="BH150" i="2"/>
  <c r="BG150" i="2"/>
  <c r="BF150" i="2"/>
  <c r="BE150" i="2"/>
  <c r="T150" i="2"/>
  <c r="R150" i="2"/>
  <c r="P150" i="2"/>
  <c r="J150" i="2"/>
  <c r="BK149" i="2"/>
  <c r="BI149" i="2"/>
  <c r="BH149" i="2"/>
  <c r="BG149" i="2"/>
  <c r="BF149" i="2"/>
  <c r="BE149" i="2"/>
  <c r="T149" i="2"/>
  <c r="R149" i="2"/>
  <c r="P149" i="2"/>
  <c r="J149" i="2"/>
  <c r="BK148" i="2"/>
  <c r="BI148" i="2"/>
  <c r="BH148" i="2"/>
  <c r="BG148" i="2"/>
  <c r="BF148" i="2"/>
  <c r="BE148" i="2"/>
  <c r="T148" i="2"/>
  <c r="R148" i="2"/>
  <c r="P148" i="2"/>
  <c r="J148" i="2"/>
  <c r="BK147" i="2"/>
  <c r="BI147" i="2"/>
  <c r="BH147" i="2"/>
  <c r="BG147" i="2"/>
  <c r="BF147" i="2"/>
  <c r="BE147" i="2"/>
  <c r="T147" i="2"/>
  <c r="R147" i="2"/>
  <c r="R145" i="2" s="1"/>
  <c r="R144" i="2" s="1"/>
  <c r="P147" i="2"/>
  <c r="J147" i="2"/>
  <c r="BK146" i="2"/>
  <c r="BI146" i="2"/>
  <c r="BH146" i="2"/>
  <c r="BG146" i="2"/>
  <c r="BF146" i="2"/>
  <c r="BE146" i="2"/>
  <c r="T146" i="2"/>
  <c r="T145" i="2" s="1"/>
  <c r="T144" i="2" s="1"/>
  <c r="R146" i="2"/>
  <c r="P146" i="2"/>
  <c r="P145" i="2" s="1"/>
  <c r="P144" i="2" s="1"/>
  <c r="J146" i="2"/>
  <c r="BK145" i="2"/>
  <c r="J145" i="2" s="1"/>
  <c r="J101" i="2" s="1"/>
  <c r="BK143" i="2"/>
  <c r="BI143" i="2"/>
  <c r="BH143" i="2"/>
  <c r="BG143" i="2"/>
  <c r="BF143" i="2"/>
  <c r="BE143" i="2"/>
  <c r="T143" i="2"/>
  <c r="R143" i="2"/>
  <c r="P143" i="2"/>
  <c r="J143" i="2"/>
  <c r="BK142" i="2"/>
  <c r="BI142" i="2"/>
  <c r="BH142" i="2"/>
  <c r="BG142" i="2"/>
  <c r="BF142" i="2"/>
  <c r="BE142" i="2"/>
  <c r="T142" i="2"/>
  <c r="R142" i="2"/>
  <c r="P142" i="2"/>
  <c r="J142" i="2"/>
  <c r="BK141" i="2"/>
  <c r="BI141" i="2"/>
  <c r="BH141" i="2"/>
  <c r="BG141" i="2"/>
  <c r="BF141" i="2"/>
  <c r="BE141" i="2"/>
  <c r="T141" i="2"/>
  <c r="R141" i="2"/>
  <c r="P141" i="2"/>
  <c r="J141" i="2"/>
  <c r="BK140" i="2"/>
  <c r="BI140" i="2"/>
  <c r="BH140" i="2"/>
  <c r="BG140" i="2"/>
  <c r="BF140" i="2"/>
  <c r="BE140" i="2"/>
  <c r="T140" i="2"/>
  <c r="R140" i="2"/>
  <c r="P140" i="2"/>
  <c r="J140" i="2"/>
  <c r="BK139" i="2"/>
  <c r="BI139" i="2"/>
  <c r="BH139" i="2"/>
  <c r="BG139" i="2"/>
  <c r="BF139" i="2"/>
  <c r="BE139" i="2"/>
  <c r="T139" i="2"/>
  <c r="R139" i="2"/>
  <c r="P139" i="2"/>
  <c r="J139" i="2"/>
  <c r="BK138" i="2"/>
  <c r="BI138" i="2"/>
  <c r="BH138" i="2"/>
  <c r="BG138" i="2"/>
  <c r="BF138" i="2"/>
  <c r="BE138" i="2"/>
  <c r="T138" i="2"/>
  <c r="R138" i="2"/>
  <c r="P138" i="2"/>
  <c r="J138" i="2"/>
  <c r="BK137" i="2"/>
  <c r="BI137" i="2"/>
  <c r="BH137" i="2"/>
  <c r="BG137" i="2"/>
  <c r="BF137" i="2"/>
  <c r="BE137" i="2"/>
  <c r="T137" i="2"/>
  <c r="R137" i="2"/>
  <c r="P137" i="2"/>
  <c r="J137" i="2"/>
  <c r="BK136" i="2"/>
  <c r="BI136" i="2"/>
  <c r="BH136" i="2"/>
  <c r="BG136" i="2"/>
  <c r="BF136" i="2"/>
  <c r="BE136" i="2"/>
  <c r="T136" i="2"/>
  <c r="R136" i="2"/>
  <c r="P136" i="2"/>
  <c r="J136" i="2"/>
  <c r="BK135" i="2"/>
  <c r="BI135" i="2"/>
  <c r="BH135" i="2"/>
  <c r="BG135" i="2"/>
  <c r="BF135" i="2"/>
  <c r="BE135" i="2"/>
  <c r="T135" i="2"/>
  <c r="R135" i="2"/>
  <c r="P135" i="2"/>
  <c r="J135" i="2"/>
  <c r="BK134" i="2"/>
  <c r="BI134" i="2"/>
  <c r="BH134" i="2"/>
  <c r="BG134" i="2"/>
  <c r="BF134" i="2"/>
  <c r="BE134" i="2"/>
  <c r="T134" i="2"/>
  <c r="R134" i="2"/>
  <c r="P134" i="2"/>
  <c r="J134" i="2"/>
  <c r="BK133" i="2"/>
  <c r="BI133" i="2"/>
  <c r="BH133" i="2"/>
  <c r="BG133" i="2"/>
  <c r="BF133" i="2"/>
  <c r="BE133" i="2"/>
  <c r="T133" i="2"/>
  <c r="R133" i="2"/>
  <c r="P133" i="2"/>
  <c r="J133" i="2"/>
  <c r="BK132" i="2"/>
  <c r="BK130" i="2" s="1"/>
  <c r="J130" i="2" s="1"/>
  <c r="J99" i="2" s="1"/>
  <c r="BI132" i="2"/>
  <c r="BH132" i="2"/>
  <c r="BG132" i="2"/>
  <c r="BF132" i="2"/>
  <c r="BE132" i="2"/>
  <c r="T132" i="2"/>
  <c r="R132" i="2"/>
  <c r="P132" i="2"/>
  <c r="J132" i="2"/>
  <c r="BK131" i="2"/>
  <c r="BI131" i="2"/>
  <c r="F37" i="2" s="1"/>
  <c r="BD95" i="1" s="1"/>
  <c r="BH131" i="2"/>
  <c r="F36" i="2" s="1"/>
  <c r="BC95" i="1" s="1"/>
  <c r="BG131" i="2"/>
  <c r="BF131" i="2"/>
  <c r="BE131" i="2"/>
  <c r="T131" i="2"/>
  <c r="T130" i="2" s="1"/>
  <c r="R131" i="2"/>
  <c r="R130" i="2" s="1"/>
  <c r="P131" i="2"/>
  <c r="P130" i="2" s="1"/>
  <c r="J131" i="2"/>
  <c r="BK129" i="2"/>
  <c r="BI129" i="2"/>
  <c r="BH129" i="2"/>
  <c r="BG129" i="2"/>
  <c r="BF129" i="2"/>
  <c r="BE129" i="2"/>
  <c r="J33" i="2" s="1"/>
  <c r="AV95" i="1" s="1"/>
  <c r="T129" i="2"/>
  <c r="R129" i="2"/>
  <c r="R128" i="2" s="1"/>
  <c r="P129" i="2"/>
  <c r="J129" i="2"/>
  <c r="BK128" i="2"/>
  <c r="J128" i="2" s="1"/>
  <c r="J98" i="2" s="1"/>
  <c r="T128" i="2"/>
  <c r="P128" i="2"/>
  <c r="P127" i="2" s="1"/>
  <c r="P126" i="2" s="1"/>
  <c r="AU95" i="1" s="1"/>
  <c r="F122" i="2"/>
  <c r="J120" i="2"/>
  <c r="F120" i="2"/>
  <c r="E118" i="2"/>
  <c r="J91" i="2"/>
  <c r="F91" i="2"/>
  <c r="F89" i="2"/>
  <c r="E87" i="2"/>
  <c r="J37" i="2"/>
  <c r="J36" i="2"/>
  <c r="J35" i="2"/>
  <c r="J24" i="2"/>
  <c r="E24" i="2"/>
  <c r="J123" i="2" s="1"/>
  <c r="J23" i="2"/>
  <c r="J21" i="2"/>
  <c r="E21" i="2"/>
  <c r="J122" i="2" s="1"/>
  <c r="J20" i="2"/>
  <c r="J18" i="2"/>
  <c r="E18" i="2"/>
  <c r="F123" i="2" s="1"/>
  <c r="J17" i="2"/>
  <c r="J12" i="2"/>
  <c r="J89" i="2" s="1"/>
  <c r="E7" i="2"/>
  <c r="E116" i="2" s="1"/>
  <c r="BD99" i="1"/>
  <c r="BC99" i="1"/>
  <c r="BB99" i="1"/>
  <c r="AY99" i="1"/>
  <c r="AX99" i="1"/>
  <c r="AV99" i="1"/>
  <c r="AY98" i="1"/>
  <c r="AX98" i="1"/>
  <c r="AY97" i="1"/>
  <c r="AX97" i="1"/>
  <c r="AS96" i="1"/>
  <c r="AS94" i="1" s="1"/>
  <c r="AY95" i="1"/>
  <c r="AX95" i="1"/>
  <c r="AM90" i="1"/>
  <c r="L90" i="1"/>
  <c r="AM89" i="1"/>
  <c r="L89" i="1"/>
  <c r="AM87" i="1"/>
  <c r="L87" i="1"/>
  <c r="L85" i="1"/>
  <c r="L84" i="1"/>
  <c r="J165" i="4" l="1"/>
  <c r="J105" i="4" s="1"/>
  <c r="BK164" i="4"/>
  <c r="J164" i="4" s="1"/>
  <c r="J104" i="4" s="1"/>
  <c r="R154" i="3"/>
  <c r="R139" i="3" s="1"/>
  <c r="R191" i="3"/>
  <c r="J192" i="3"/>
  <c r="J108" i="3" s="1"/>
  <c r="T127" i="2"/>
  <c r="T126" i="2" s="1"/>
  <c r="AT95" i="1"/>
  <c r="J36" i="3"/>
  <c r="AW97" i="1" s="1"/>
  <c r="BC96" i="1"/>
  <c r="AY96" i="1" s="1"/>
  <c r="F34" i="2"/>
  <c r="BA95" i="1" s="1"/>
  <c r="BC94" i="1"/>
  <c r="BB96" i="1"/>
  <c r="AX96" i="1" s="1"/>
  <c r="R127" i="2"/>
  <c r="R126" i="2" s="1"/>
  <c r="J34" i="2"/>
  <c r="AW95" i="1" s="1"/>
  <c r="J163" i="2"/>
  <c r="J104" i="2" s="1"/>
  <c r="BK162" i="2"/>
  <c r="J162" i="2" s="1"/>
  <c r="J103" i="2" s="1"/>
  <c r="T154" i="3"/>
  <c r="BK144" i="2"/>
  <c r="J144" i="2" s="1"/>
  <c r="J100" i="2" s="1"/>
  <c r="F36" i="3"/>
  <c r="BA97" i="1" s="1"/>
  <c r="P191" i="3"/>
  <c r="P146" i="4"/>
  <c r="F122" i="5"/>
  <c r="F94" i="5"/>
  <c r="E85" i="2"/>
  <c r="F92" i="2"/>
  <c r="BK127" i="2"/>
  <c r="J93" i="3"/>
  <c r="P140" i="3"/>
  <c r="BK173" i="3"/>
  <c r="J173" i="3" s="1"/>
  <c r="J104" i="3" s="1"/>
  <c r="E85" i="4"/>
  <c r="E119" i="4"/>
  <c r="J36" i="4"/>
  <c r="AW98" i="1" s="1"/>
  <c r="BK133" i="4"/>
  <c r="BK146" i="4"/>
  <c r="J146" i="4" s="1"/>
  <c r="J102" i="4" s="1"/>
  <c r="T125" i="5"/>
  <c r="BK154" i="3"/>
  <c r="J154" i="3" s="1"/>
  <c r="J101" i="3" s="1"/>
  <c r="J239" i="3"/>
  <c r="J115" i="3" s="1"/>
  <c r="BK238" i="3"/>
  <c r="J238" i="3" s="1"/>
  <c r="J114" i="3" s="1"/>
  <c r="P133" i="4"/>
  <c r="P132" i="4" s="1"/>
  <c r="P131" i="4" s="1"/>
  <c r="AU98" i="1" s="1"/>
  <c r="F33" i="2"/>
  <c r="AZ95" i="1" s="1"/>
  <c r="J92" i="2"/>
  <c r="BK216" i="3"/>
  <c r="J216" i="3" s="1"/>
  <c r="J112" i="3" s="1"/>
  <c r="BK227" i="3"/>
  <c r="J227" i="3" s="1"/>
  <c r="J113" i="3" s="1"/>
  <c r="T133" i="4"/>
  <c r="T146" i="4"/>
  <c r="T165" i="4"/>
  <c r="R173" i="4"/>
  <c r="R164" i="4" s="1"/>
  <c r="BK184" i="4"/>
  <c r="J184" i="4" s="1"/>
  <c r="J107" i="4" s="1"/>
  <c r="J35" i="3"/>
  <c r="AV97" i="1" s="1"/>
  <c r="AT97" i="1" s="1"/>
  <c r="P244" i="3"/>
  <c r="T140" i="3"/>
  <c r="P227" i="3"/>
  <c r="J94" i="4"/>
  <c r="T173" i="4"/>
  <c r="E113" i="5"/>
  <c r="E85" i="5"/>
  <c r="R125" i="5"/>
  <c r="J191" i="5"/>
  <c r="J102" i="5" s="1"/>
  <c r="BK190" i="5"/>
  <c r="J190" i="5" s="1"/>
  <c r="J101" i="5" s="1"/>
  <c r="J126" i="5"/>
  <c r="J99" i="5" s="1"/>
  <c r="E127" i="3"/>
  <c r="F136" i="3"/>
  <c r="R173" i="3"/>
  <c r="P179" i="3"/>
  <c r="P154" i="3" s="1"/>
  <c r="T200" i="3"/>
  <c r="T191" i="3" s="1"/>
  <c r="P216" i="3"/>
  <c r="F94" i="4"/>
  <c r="F128" i="4"/>
  <c r="R132" i="4"/>
  <c r="F37" i="4"/>
  <c r="BB98" i="1" s="1"/>
  <c r="F39" i="4"/>
  <c r="BD98" i="1" s="1"/>
  <c r="BD96" i="1" s="1"/>
  <c r="BD94" i="1" s="1"/>
  <c r="W33" i="1" s="1"/>
  <c r="J35" i="4"/>
  <c r="AV98" i="1" s="1"/>
  <c r="AT98" i="1" s="1"/>
  <c r="F36" i="5"/>
  <c r="BA99" i="1" s="1"/>
  <c r="J36" i="5"/>
  <c r="AW99" i="1" s="1"/>
  <c r="AT99" i="1" s="1"/>
  <c r="J93" i="5"/>
  <c r="J91" i="4"/>
  <c r="F35" i="5"/>
  <c r="AZ99" i="1" s="1"/>
  <c r="AZ96" i="1" s="1"/>
  <c r="AV96" i="1" s="1"/>
  <c r="J94" i="5"/>
  <c r="BA96" i="1" l="1"/>
  <c r="AW96" i="1" s="1"/>
  <c r="AT96" i="1" s="1"/>
  <c r="AY94" i="1"/>
  <c r="W32" i="1"/>
  <c r="R131" i="4"/>
  <c r="T164" i="4"/>
  <c r="BB94" i="1"/>
  <c r="BA94" i="1"/>
  <c r="BK191" i="3"/>
  <c r="T139" i="3"/>
  <c r="P139" i="3"/>
  <c r="AU97" i="1" s="1"/>
  <c r="AU96" i="1" s="1"/>
  <c r="AU94" i="1" s="1"/>
  <c r="T132" i="4"/>
  <c r="T131" i="4" s="1"/>
  <c r="J133" i="4"/>
  <c r="J100" i="4" s="1"/>
  <c r="BK132" i="4"/>
  <c r="AZ94" i="1"/>
  <c r="BK125" i="5"/>
  <c r="J125" i="5" s="1"/>
  <c r="J127" i="2"/>
  <c r="J97" i="2" s="1"/>
  <c r="BK126" i="2"/>
  <c r="J126" i="2" s="1"/>
  <c r="J98" i="5" l="1"/>
  <c r="J32" i="5"/>
  <c r="J96" i="2"/>
  <c r="J30" i="2"/>
  <c r="AV94" i="1"/>
  <c r="W29" i="1"/>
  <c r="J191" i="3"/>
  <c r="J107" i="3" s="1"/>
  <c r="BK139" i="3"/>
  <c r="J139" i="3" s="1"/>
  <c r="J132" i="4"/>
  <c r="J99" i="4" s="1"/>
  <c r="BK131" i="4"/>
  <c r="J131" i="4" s="1"/>
  <c r="W30" i="1"/>
  <c r="AW94" i="1"/>
  <c r="AK30" i="1" s="1"/>
  <c r="W31" i="1"/>
  <c r="AX94" i="1"/>
  <c r="J39" i="2" l="1"/>
  <c r="AG95" i="1"/>
  <c r="AK29" i="1"/>
  <c r="AT94" i="1"/>
  <c r="J32" i="4"/>
  <c r="J98" i="4"/>
  <c r="J98" i="3"/>
  <c r="J32" i="3"/>
  <c r="J41" i="5"/>
  <c r="AG99" i="1"/>
  <c r="AN99" i="1" s="1"/>
  <c r="J41" i="4" l="1"/>
  <c r="AG98" i="1"/>
  <c r="AN98" i="1" s="1"/>
  <c r="J41" i="3"/>
  <c r="AG97" i="1"/>
  <c r="AN95" i="1"/>
  <c r="AN97" i="1" l="1"/>
  <c r="AG96" i="1"/>
  <c r="AN96" i="1" l="1"/>
  <c r="AG94" i="1"/>
  <c r="AN94" i="1" l="1"/>
  <c r="AK26" i="1"/>
  <c r="AK35" i="1" s="1"/>
</calcChain>
</file>

<file path=xl/sharedStrings.xml><?xml version="1.0" encoding="utf-8"?>
<sst xmlns="http://schemas.openxmlformats.org/spreadsheetml/2006/main" count="4800" uniqueCount="1106">
  <si>
    <t>Export Komplet</t>
  </si>
  <si>
    <t>2.0</t>
  </si>
  <si>
    <t>False</t>
  </si>
  <si>
    <t>{c6088ba1-d863-48b5-953b-b62110df2911}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</si>
  <si>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</si>
  <si>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</si>
  <si>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</si>
  <si>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</si>
  <si>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</si>
  <si>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</si>
  <si>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</si>
  <si>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2022-02</t>
  </si>
  <si>
    <t>Meniť je možné iba bunky so žltým podfarbením!_x005F_x000d_
_x005F_x000d_
1) na prvom liste Rekapitulácie stavby vyplňte v zostave_x005F_x000d_
_x005F_x000d_
    a) Rekapitulácia stavby_x005F_x000d_
       - údaje o Zhotoviteľovi_x005F_x000d_
         (prenesú sa do ostatných zostáv aj v iných listoch)_x005F_x000d_
_x005F_x000d_
    b) Rekapitulácia objektov stavby_x005F_x000d_
       - potrebné Ostatné náklady_x005F_x000d_
_x005F_x000d_
2) na vybraných listoch vyplňte v zostave_x005F_x000d_
_x005F_x000d_
    a) Krycí list_x005F_x000d_
       - údaje o Zhotoviteľovi, pokiaľ sa líšia od údajov o Zhotoviteľovi na Rekapitulácii stavby_x005F_x000d_
         (údaje se prenesú do ostatných zostav v danom liste)_x005F_x000d_
_x005F_x000d_
    b) Rekapitulácia rozpočtu_x005F_x000d_
       - potrebné Ostatné náklady_x005F_x000d_
_x005F_x000d_
    c) Celkové náklady za stavbu_x005F_x000d_
       - ceny na položkách_x005F_x000d_
       - množstvo, pokiaľ má žlté podfarbenie_x005F_x000d_
       - a v prípade potreby poznámku (tá je v skrytom stĺpci)</t>
  </si>
  <si>
    <t>Stavba:</t>
  </si>
  <si>
    <t>Prístavba a prestavba skladu MTZ II.</t>
  </si>
  <si>
    <t>JKSO:</t>
  </si>
  <si>
    <t>KS:</t>
  </si>
  <si>
    <t>Miesto:</t>
  </si>
  <si>
    <t>Bánovce nad Bebravou</t>
  </si>
  <si>
    <t>Dátum:</t>
  </si>
  <si>
    <t>15. 2. 2022</t>
  </si>
  <si>
    <t>Objednávateľ:</t>
  </si>
  <si>
    <t>IČO:</t>
  </si>
  <si>
    <t>31412572</t>
  </si>
  <si>
    <t>MILSY a.s.</t>
  </si>
  <si>
    <t>IČ DPH:</t>
  </si>
  <si>
    <t>SK2020416530</t>
  </si>
  <si>
    <t>Zhotoviteľ:</t>
  </si>
  <si>
    <t>Vyplň údaj</t>
  </si>
  <si>
    <t>Projektant:</t>
  </si>
  <si>
    <t xml:space="preserve"> 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</si>
  <si>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</si>
  <si>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</si>
  <si>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</si>
  <si>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</si>
  <si>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</si>
  <si>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</si>
  <si>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</si>
  <si>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</si>
  <si>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</si>
  <si>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</si>
  <si>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</si>
  <si>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</si>
  <si>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</si>
  <si>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</si>
  <si>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</si>
  <si>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</si>
  <si>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</si>
  <si>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</si>
  <si>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</si>
  <si>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</si>
  <si>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</si>
  <si>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</si>
  <si>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</si>
  <si>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</si>
  <si>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</si>
  <si>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</si>
  <si>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</si>
  <si>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</si>
  <si>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</si>
  <si>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</si>
  <si>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Ostat._x005F_x000d_
náklady [EUR]</t>
  </si>
  <si>
    <t>DPH [EUR]</t>
  </si>
  <si>
    <t>Normohodiny [h]</t>
  </si>
  <si>
    <t>DPH základná [EUR]</t>
  </si>
  <si>
    <t>DPH znížená [EUR]</t>
  </si>
  <si>
    <t>DPH základná prenesená_x005F_x000d_
[EUR]</t>
  </si>
  <si>
    <t>DPH znížená prenesená_x005F_x000d_
[EUR]</t>
  </si>
  <si>
    <t>Základňa_x005F_x000d_
DPH základná</t>
  </si>
  <si>
    <t>Základňa_x005F_x000d_
DPH znížená</t>
  </si>
  <si>
    <t>Základňa_x005F_x000d_
DPH zákl. prenesená</t>
  </si>
  <si>
    <t>Základňa_x005F_x000d_
DPH zníž. prenesená</t>
  </si>
  <si>
    <t>Základňa_x005F_x000d_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</si>
  <si>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</si>
  <si>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</si>
  <si>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</si>
  <si>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</si>
  <si>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</si>
  <si>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</si>
  <si>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</si>
  <si>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2022-021</t>
  </si>
  <si>
    <t xml:space="preserve">SO.01 - Búracie práce existujúcej stavby </t>
  </si>
  <si>
    <t>STA</t>
  </si>
  <si>
    <t>1</t>
  </si>
  <si>
    <t>{512b2009-476a-40b2-9621-c849fb5cab55}</t>
  </si>
  <si>
    <t>2022-022</t>
  </si>
  <si>
    <t>SO.02 Príručný sklad</t>
  </si>
  <si>
    <t>{cab503dc-d61f-44b8-b738-363b5c1340d2}</t>
  </si>
  <si>
    <t>2022-0221</t>
  </si>
  <si>
    <t>SO.02 - 2.1 Stavebná časť</t>
  </si>
  <si>
    <t>Časť</t>
  </si>
  <si>
    <t>2</t>
  </si>
  <si>
    <t>{46deddec-7851-49c6-b383-4d030db25bed}</t>
  </si>
  <si>
    <t>2022-0222</t>
  </si>
  <si>
    <t>SO.02 - 2.3 Zdravotechnika</t>
  </si>
  <si>
    <t>{273252c3-b211-4575-bec1-d86babd1eb79}</t>
  </si>
  <si>
    <t>2022-0223</t>
  </si>
  <si>
    <t>SO.02 - 2.4 Elektroinštalácia</t>
  </si>
  <si>
    <t>{d8832bb2-be62-4058-9c3d-ee4746a61ebf}</t>
  </si>
  <si>
    <t>KRYCÍ LIST ROZPOČTU</t>
  </si>
  <si>
    <t>Objekt:</t>
  </si>
  <si>
    <t xml:space="preserve">2022-021 - SO.01 - Búracie práce existujúcej stavby 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</si>
  <si>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</si>
  <si>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</si>
  <si>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</si>
  <si>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</si>
  <si>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</si>
  <si>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</si>
  <si>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</si>
  <si>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</si>
  <si>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</si>
  <si>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764 - Konštrukcie klampiarske</t>
  </si>
  <si>
    <t xml:space="preserve">    765 - Konštrukcie - krytiny tvrdé</t>
  </si>
  <si>
    <t>M - Práce a dodávky M</t>
  </si>
  <si>
    <t xml:space="preserve">    21-M - Elektromontáže</t>
  </si>
  <si>
    <t>HZS - Hodinové zúčtovacie sadzby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</si>
  <si>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</si>
  <si>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</si>
  <si>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</si>
  <si>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</si>
  <si>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</si>
  <si>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</si>
  <si>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</si>
  <si>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</si>
  <si>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</si>
  <si>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</si>
  <si>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</si>
  <si>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</si>
  <si>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</si>
  <si>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</si>
  <si>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</si>
  <si>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</si>
  <si>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</si>
  <si>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</si>
  <si>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113107132.S</t>
  </si>
  <si>
    <t>Odstránenie krytu v ploche do 200 m2 z betónu prostého, hr. vrstvy 150 do 300 mm,  -0,50000t</t>
  </si>
  <si>
    <t>m2</t>
  </si>
  <si>
    <t>4</t>
  </si>
  <si>
    <t>-139188238</t>
  </si>
  <si>
    <t>9</t>
  </si>
  <si>
    <t>Ostatné konštrukcie a práce-búranie</t>
  </si>
  <si>
    <t>919735126.S</t>
  </si>
  <si>
    <t>Rezanie existujúceho betónového krytu alebo podkladu hĺbky nad 250 do 300 mm</t>
  </si>
  <si>
    <t>m</t>
  </si>
  <si>
    <t>-684210212</t>
  </si>
  <si>
    <t>3</t>
  </si>
  <si>
    <t>961055111.S</t>
  </si>
  <si>
    <t>Búranie základov alebo vybúranie otvorov plochy nad 4 m2 v základoch železobetónových,  -2,40000t</t>
  </si>
  <si>
    <t>m3</t>
  </si>
  <si>
    <t>-105637780</t>
  </si>
  <si>
    <t>962022391.S</t>
  </si>
  <si>
    <t>Búranie muriva alebo vybúranie otvorov plochy nad 4 m2 nadzákladového kamenného príp. zmieš. na akúkoľvek maltu,  -2,38500t</t>
  </si>
  <si>
    <t>-269963754</t>
  </si>
  <si>
    <t>5</t>
  </si>
  <si>
    <t>962032231.S</t>
  </si>
  <si>
    <t>Búranie muriva alebo vybúranie otvorov plochy nad 4 m2 nadzákladového z tehál pálených, vápenopieskových, cementových na maltu,  -1,90500t</t>
  </si>
  <si>
    <t>232991186</t>
  </si>
  <si>
    <t>6</t>
  </si>
  <si>
    <t>964053111.S</t>
  </si>
  <si>
    <t>Búranie samostatných trámov, prievlakov alebo pásov zo železobetónu do 0,36 m2,  -2,40000t</t>
  </si>
  <si>
    <t>161104140</t>
  </si>
  <si>
    <t>7</t>
  </si>
  <si>
    <t>965042241.S</t>
  </si>
  <si>
    <t>Búranie podkladov pod dlažby, liatych dlažieb a mazanín,betón,liaty asfalt hr.nad 100 mm, plochy nad 4 m2 -2,20000t</t>
  </si>
  <si>
    <t>-844030452</t>
  </si>
  <si>
    <t>8</t>
  </si>
  <si>
    <t>965049120.S</t>
  </si>
  <si>
    <t>Príplatok za búranie betónovej mazaniny so zváranou sieťou alebo rabicovým pletivom hr. nad 100 mm</t>
  </si>
  <si>
    <t>275507133</t>
  </si>
  <si>
    <t>968071116.S</t>
  </si>
  <si>
    <t>Demontáž dverí kovových vchodových, 1 bm obvodu - 0,005t</t>
  </si>
  <si>
    <t>879060825</t>
  </si>
  <si>
    <t>10</t>
  </si>
  <si>
    <t>979081111.S</t>
  </si>
  <si>
    <t>Odvoz sutiny a vybúraných hmôt na skládku do 1 km</t>
  </si>
  <si>
    <t>t</t>
  </si>
  <si>
    <t>407311716</t>
  </si>
  <si>
    <t>11</t>
  </si>
  <si>
    <t>979081121.S</t>
  </si>
  <si>
    <t>Odvoz sutiny a vybúraných hmôt na skládku za každý ďalší 1 km</t>
  </si>
  <si>
    <t>-2021608786</t>
  </si>
  <si>
    <t>12</t>
  </si>
  <si>
    <t>979082111.S</t>
  </si>
  <si>
    <t>Vnútrostavenisková doprava sutiny a vybúraných hmôt do 10 m</t>
  </si>
  <si>
    <t>-1786316989</t>
  </si>
  <si>
    <t>13</t>
  </si>
  <si>
    <t>979082121.S</t>
  </si>
  <si>
    <t>Vnútrostavenisková doprava sutiny a vybúraných hmôt za každých ďalších 5 m</t>
  </si>
  <si>
    <t>-1682154984</t>
  </si>
  <si>
    <t>14</t>
  </si>
  <si>
    <t>979089012.S</t>
  </si>
  <si>
    <t>Poplatok za skladovanie - betón, tehly, dlaždice (17 01) ostatné</t>
  </si>
  <si>
    <t>-1999249735</t>
  </si>
  <si>
    <t>PSV</t>
  </si>
  <si>
    <t>Práce a dodávky PSV</t>
  </si>
  <si>
    <t>764</t>
  </si>
  <si>
    <t>Konštrukcie klampiarske</t>
  </si>
  <si>
    <t>15</t>
  </si>
  <si>
    <t>764351810.S</t>
  </si>
  <si>
    <t>Demontáž žľabov pododkvap. štvorhranných rovných, oblúkových, do 30° rš 250 a 330 mm,  -0,00347t</t>
  </si>
  <si>
    <t>16</t>
  </si>
  <si>
    <t>124142931</t>
  </si>
  <si>
    <t>764430850.S</t>
  </si>
  <si>
    <t>Demontáž oplechovania múrov a nadmuroviek rš 600 mm,  -0,00337t</t>
  </si>
  <si>
    <t>-1105282021</t>
  </si>
  <si>
    <t>17</t>
  </si>
  <si>
    <t>979081111.S1</t>
  </si>
  <si>
    <t>604320480</t>
  </si>
  <si>
    <t>18</t>
  </si>
  <si>
    <t>979081121.S1</t>
  </si>
  <si>
    <t>-994854599</t>
  </si>
  <si>
    <t>19</t>
  </si>
  <si>
    <t>979082111.S1</t>
  </si>
  <si>
    <t>-980173480</t>
  </si>
  <si>
    <t>979082121.S1</t>
  </si>
  <si>
    <t>350800818</t>
  </si>
  <si>
    <t>21</t>
  </si>
  <si>
    <t>979089312.S</t>
  </si>
  <si>
    <t>Poplatok za skladovanie - kovy (meď, bronz, mosadz atď.) (17 04 ), ostatné</t>
  </si>
  <si>
    <t>838688406</t>
  </si>
  <si>
    <t>765</t>
  </si>
  <si>
    <t>Konštrukcie - krytiny tvrdé</t>
  </si>
  <si>
    <t>22</t>
  </si>
  <si>
    <t>765356511.S</t>
  </si>
  <si>
    <t>Demontáž krytiny sklolaminátovej, na ďaľšie použitie, sklon strechy nad 45°, -0,0012t</t>
  </si>
  <si>
    <t>-1166150913</t>
  </si>
  <si>
    <t>23</t>
  </si>
  <si>
    <t>941941041.S</t>
  </si>
  <si>
    <t>Montáž lešenia ľahkého pracovného radového s podlahami šírky nad 1,00 do 1,20 m, výšky do 10 m</t>
  </si>
  <si>
    <t>1128351920</t>
  </si>
  <si>
    <t>24</t>
  </si>
  <si>
    <t>941941841.S</t>
  </si>
  <si>
    <t>Demontáž lešenia ľahkého pracovného radového s podlahami šírky nad 1,00 do 1,20 m, výšky do 10 m</t>
  </si>
  <si>
    <t>455170588</t>
  </si>
  <si>
    <t>25</t>
  </si>
  <si>
    <t>979081111.S2</t>
  </si>
  <si>
    <t>-625947800</t>
  </si>
  <si>
    <t>26</t>
  </si>
  <si>
    <t>979081121.S2</t>
  </si>
  <si>
    <t>-264752782</t>
  </si>
  <si>
    <t>27</t>
  </si>
  <si>
    <t>979082111.S2</t>
  </si>
  <si>
    <t>-785157394</t>
  </si>
  <si>
    <t>28</t>
  </si>
  <si>
    <t>979082121.S2</t>
  </si>
  <si>
    <t>-657224343</t>
  </si>
  <si>
    <t>29</t>
  </si>
  <si>
    <t>979089112.S</t>
  </si>
  <si>
    <t>Poplatok za skladovanie - sklo, plasty (17 02 ), ostatné</t>
  </si>
  <si>
    <t>969882820</t>
  </si>
  <si>
    <t>M</t>
  </si>
  <si>
    <t>Práce a dodávky M</t>
  </si>
  <si>
    <t>21-M</t>
  </si>
  <si>
    <t>Elektromontáže</t>
  </si>
  <si>
    <t>30</t>
  </si>
  <si>
    <t>210962070.S</t>
  </si>
  <si>
    <t>Demontáž stožiara osvetľovacieho ostatného oceľového do 18 m</t>
  </si>
  <si>
    <t>ks</t>
  </si>
  <si>
    <t>64</t>
  </si>
  <si>
    <t>-1505252967</t>
  </si>
  <si>
    <t>HZS</t>
  </si>
  <si>
    <t>Hodinové zúčtovacie sadzby</t>
  </si>
  <si>
    <t>31</t>
  </si>
  <si>
    <t>HZS000212.S</t>
  </si>
  <si>
    <t>Hydraulická plošina</t>
  </si>
  <si>
    <t>hod</t>
  </si>
  <si>
    <t>512</t>
  </si>
  <si>
    <t>2033818095</t>
  </si>
  <si>
    <t>VRN</t>
  </si>
  <si>
    <t>Investičné náklady neobsiahnuté v cenách</t>
  </si>
  <si>
    <t>32</t>
  </si>
  <si>
    <t>000500022.S</t>
  </si>
  <si>
    <t xml:space="preserve">Príprava staveniska - preloženie konštrukcií odstranenie materiálov a konstrukcií - Demontáž oceľového prístrešku </t>
  </si>
  <si>
    <t>kpl</t>
  </si>
  <si>
    <t>1024</t>
  </si>
  <si>
    <t>-1129234959</t>
  </si>
  <si>
    <t>39</t>
  </si>
  <si>
    <t>000500022.S1</t>
  </si>
  <si>
    <t xml:space="preserve">Príprava staveniska - preloženie konštrukcií odstranenie materiálov a konstrukcií - Demontáž nástenného hydrantu </t>
  </si>
  <si>
    <t>-181386502</t>
  </si>
  <si>
    <t>33</t>
  </si>
  <si>
    <t>000600021.S</t>
  </si>
  <si>
    <t>Zariadenie staveniska - prevádzkové oplotenie staveniska</t>
  </si>
  <si>
    <t>eur</t>
  </si>
  <si>
    <t>-2097086795</t>
  </si>
  <si>
    <t>34</t>
  </si>
  <si>
    <t>000600042.S</t>
  </si>
  <si>
    <t>Zariadenie staveniska - sociálne sociálne zariadenia</t>
  </si>
  <si>
    <t>1693087803</t>
  </si>
  <si>
    <t>36</t>
  </si>
  <si>
    <t>001300031.S</t>
  </si>
  <si>
    <t>Technologický postup búracích prác</t>
  </si>
  <si>
    <t>31399535</t>
  </si>
  <si>
    <t>38</t>
  </si>
  <si>
    <t>001400045.S</t>
  </si>
  <si>
    <t>Ostatné náklady stavby - práce na ťažko prístupných miestach práce v stiesnenom priestore</t>
  </si>
  <si>
    <t>579387785</t>
  </si>
  <si>
    <t>2022-022 - SO.02 Príručný sklad</t>
  </si>
  <si>
    <t>Časť:</t>
  </si>
  <si>
    <t>2022-0221 - SO.02 - 2.1 Stavebná časť</t>
  </si>
  <si>
    <t>1 - Zemné práce</t>
  </si>
  <si>
    <t>99 - Presun hmôt HSV</t>
  </si>
  <si>
    <t xml:space="preserve">    2 - Zakladanie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</si>
  <si>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</si>
  <si>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</si>
  <si>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</si>
  <si>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</si>
  <si>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</si>
  <si>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</si>
  <si>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762 - Konštrukcie tesárske</t>
  </si>
  <si>
    <t xml:space="preserve">    767 - Konštrukcie doplnkové kovové</t>
  </si>
  <si>
    <t xml:space="preserve">    43-M - Montáž oceľových konštrukcií</t>
  </si>
  <si>
    <t>131201101.S</t>
  </si>
  <si>
    <t>Výkop nezapaženej jamy v hornine 3, do 100 m3</t>
  </si>
  <si>
    <t>-1586988303</t>
  </si>
  <si>
    <t>131201109.S</t>
  </si>
  <si>
    <t>Hĺbenie nezapažených jám a zárezov. Príplatok za lepivosť horniny 3</t>
  </si>
  <si>
    <t>2008526674</t>
  </si>
  <si>
    <t>131211101.S</t>
  </si>
  <si>
    <t>Hĺbenie jám v  hornine tr.3 súdržných - ručným náradím</t>
  </si>
  <si>
    <t>456744411</t>
  </si>
  <si>
    <t>131211119.S</t>
  </si>
  <si>
    <t>Príplatok za lepivosť pri hĺbení jám ručným náradím v hornine tr. 3</t>
  </si>
  <si>
    <t>1852767498</t>
  </si>
  <si>
    <t>132101202.S</t>
  </si>
  <si>
    <t>Výkop ryhy šírky 600-2000mm hor 1-2 od 100 do 1000 m3</t>
  </si>
  <si>
    <t>-2057521145</t>
  </si>
  <si>
    <t>132201209.S</t>
  </si>
  <si>
    <t>Príplatok k cenám za lepivosť pri hĺbení rýh š. nad 600 do 2 000 mm zapaž. i nezapažených, s urovnaním dna v hornine 3</t>
  </si>
  <si>
    <t>-1511895222</t>
  </si>
  <si>
    <t>162301112.S</t>
  </si>
  <si>
    <t>Vodorovné premiestnenie výkopku po nespevnenej ceste z  horniny tr.1-4, do 100 m3 na vzdialenosť do 1000 m</t>
  </si>
  <si>
    <t>650349586</t>
  </si>
  <si>
    <t>162501123.S</t>
  </si>
  <si>
    <t>Vodorovné premiestnenie výkopku po spevnenej ceste z horniny tr.1-4, nad 100 do 1000 m3, príplatok k cene za každých ďalšich a začatých 1000 m</t>
  </si>
  <si>
    <t>-1930318074</t>
  </si>
  <si>
    <t>171201202.S</t>
  </si>
  <si>
    <t>Uloženie sypaniny na skládky nad 100 do 1000 m3</t>
  </si>
  <si>
    <t>-1355076680</t>
  </si>
  <si>
    <t>171209002.S</t>
  </si>
  <si>
    <t>Poplatok za skladovanie - zemina a kamenivo (17 05) ostatné</t>
  </si>
  <si>
    <t>67481614</t>
  </si>
  <si>
    <t>182001111.S</t>
  </si>
  <si>
    <t>Plošná úprava terénu pri nerovnostiach terénu nad 50-100mm v rovine alebo na svahu do 1:5</t>
  </si>
  <si>
    <t>-1975441802</t>
  </si>
  <si>
    <t>99</t>
  </si>
  <si>
    <t>Presun hmôt HSV</t>
  </si>
  <si>
    <t>43</t>
  </si>
  <si>
    <t>998011002.S</t>
  </si>
  <si>
    <t>Presun hmôt pre budovy (801, 803, 812), zvislá konštr. z tehál, tvárnic, z kovu výšky do 12 m</t>
  </si>
  <si>
    <t>1028732354</t>
  </si>
  <si>
    <t>Zakladanie</t>
  </si>
  <si>
    <t>215901101.S</t>
  </si>
  <si>
    <t xml:space="preserve">Zhutnenie podložia </t>
  </si>
  <si>
    <t>-108140595</t>
  </si>
  <si>
    <t>274313711.S</t>
  </si>
  <si>
    <t>Betón základových pásov, prostý tr. C 25/30</t>
  </si>
  <si>
    <t>1457746733</t>
  </si>
  <si>
    <t>274313711.S1</t>
  </si>
  <si>
    <t>Betón základových pásov, prostý tr. C 25/30, podkladný betón</t>
  </si>
  <si>
    <t>-1406339443</t>
  </si>
  <si>
    <t>274351215.S</t>
  </si>
  <si>
    <t>Debnenie stien základových pásov, zhotovenie-dielce</t>
  </si>
  <si>
    <t>-2010031</t>
  </si>
  <si>
    <t>274351216.S</t>
  </si>
  <si>
    <t>Debnenie stien základových pásov, odstránenie-dielce</t>
  </si>
  <si>
    <t>1391899698</t>
  </si>
  <si>
    <t>275313711.S</t>
  </si>
  <si>
    <t>Betón základových pätiek, prostý tr. C 25/30</t>
  </si>
  <si>
    <t>-1213734026</t>
  </si>
  <si>
    <t>275351215.S</t>
  </si>
  <si>
    <t>Debnenie stien základových pätiek, zhotovenie-dielce</t>
  </si>
  <si>
    <t>2073129022</t>
  </si>
  <si>
    <t>275351216.S</t>
  </si>
  <si>
    <t>Debnenie stien základových pätiek, odstránenie-dielce</t>
  </si>
  <si>
    <t>756678523</t>
  </si>
  <si>
    <t>279100054.S</t>
  </si>
  <si>
    <t>Prestup v základoch z vláknocem. rúr dĺžky do 500 mm, DN 250, potrubie vonk.pr. 142-187 mm (bez tesniacej sady)</t>
  </si>
  <si>
    <t>299845606</t>
  </si>
  <si>
    <t>289971213.S</t>
  </si>
  <si>
    <t xml:space="preserve">Zhotovenie vrstvy z geotextílie na upravenom povrchu sklon do 1 : 5 , šírky nad 6 </t>
  </si>
  <si>
    <t>674184687</t>
  </si>
  <si>
    <t>693110002600.S</t>
  </si>
  <si>
    <t>Geotextília polypropylénová tkaná 300 g/m2</t>
  </si>
  <si>
    <t>1860980691</t>
  </si>
  <si>
    <t>Zvislé a kompletné konštrukcie</t>
  </si>
  <si>
    <t>311311951.S</t>
  </si>
  <si>
    <t>Betón nadzákladových múrov prostý tr. C 25/30</t>
  </si>
  <si>
    <t>-2058102989</t>
  </si>
  <si>
    <t>311321821.S</t>
  </si>
  <si>
    <t>Príplatok za pohľadový betón nadzákladových múrov triedy SB 1</t>
  </si>
  <si>
    <t>-860737104</t>
  </si>
  <si>
    <t>311351105.S</t>
  </si>
  <si>
    <t>Debnenie nadzákladových múrov obojstranné zhotovenie-dielce</t>
  </si>
  <si>
    <t>-1134884404</t>
  </si>
  <si>
    <t>311351106.S</t>
  </si>
  <si>
    <t>Debnenie nadzákladových múrov obojstranné odstránenie-dielce</t>
  </si>
  <si>
    <t>1566746063</t>
  </si>
  <si>
    <t>311361821.S</t>
  </si>
  <si>
    <t>Výstuž nadzákladových múrov B500 (10505)</t>
  </si>
  <si>
    <t>1398987198</t>
  </si>
  <si>
    <t>Komunikácie</t>
  </si>
  <si>
    <t>564281111.S</t>
  </si>
  <si>
    <t>Podklad alebo podsyp zo štrkopiesku s rozprestretím, vlhčením a zhutnením, po zhutnení hr. 300 mm</t>
  </si>
  <si>
    <t>17979444</t>
  </si>
  <si>
    <t>581120115.S</t>
  </si>
  <si>
    <t>Kryt cementobetónový cestných komunikácií skupiny, hr. 150 mm</t>
  </si>
  <si>
    <t>1525748754</t>
  </si>
  <si>
    <t>581130315.S</t>
  </si>
  <si>
    <t>Kryt cementobetónový cestných komunikácií skupiny CB III pre TDZ IV, V a VI, hr. 200 mm</t>
  </si>
  <si>
    <t>86963353</t>
  </si>
  <si>
    <t>631351101.S.1</t>
  </si>
  <si>
    <t>Debnenie stien, rýh a otvorov v podlahách zhotovenie</t>
  </si>
  <si>
    <t>-1753273924</t>
  </si>
  <si>
    <t>631351102.S.1</t>
  </si>
  <si>
    <t>Debnenie stien, rýh a otvorov v podlahách odstránenie</t>
  </si>
  <si>
    <t>1977089924</t>
  </si>
  <si>
    <t>Úpravy povrchov, podlahy, osadenie</t>
  </si>
  <si>
    <t>631316124.S</t>
  </si>
  <si>
    <t>Povrchová úprava vsypovou zmesou pre priemyselné (pancierové) podlahy, korundomúkarbidom, ťažká prevádzka, hr. vsypu 3 mm</t>
  </si>
  <si>
    <t>1536698752</t>
  </si>
  <si>
    <t>631325711.S</t>
  </si>
  <si>
    <t>Mazanina z betónu vystužená oceľovými vláknami tr.C25/30 hr. nad 120 do 240 mm</t>
  </si>
  <si>
    <t>-1617993130</t>
  </si>
  <si>
    <t>35</t>
  </si>
  <si>
    <t>631362021.S</t>
  </si>
  <si>
    <t>Výstuž mazanín z betónov (z kameniva) a z ľahkých betónov zo zváraných sietí z drôtov typu KARI</t>
  </si>
  <si>
    <t>1939230095</t>
  </si>
  <si>
    <t>631571001.S</t>
  </si>
  <si>
    <t>Násyp z kameniva ťaženého 0-4 (pre spevnenie podkladov)</t>
  </si>
  <si>
    <t>1050908171</t>
  </si>
  <si>
    <t>37</t>
  </si>
  <si>
    <t>631571003.S</t>
  </si>
  <si>
    <t>Násyp zo štrkopiesku 0-32 (pre spevnenie podkladu)</t>
  </si>
  <si>
    <t>-917508193</t>
  </si>
  <si>
    <t>634601511.S</t>
  </si>
  <si>
    <t>Zaplnenie dilatačných škár v mazaninách tmelom silikónovým  šírky škáry do 5 mm</t>
  </si>
  <si>
    <t>-1460352999</t>
  </si>
  <si>
    <t>634920001.S</t>
  </si>
  <si>
    <t>Rezanie dilatačných škár v čiastočne zatvrdnutej betónovej mazanine alebo poteru hĺbky do 10 mm, šírky do 5 mm</t>
  </si>
  <si>
    <t>-267201816</t>
  </si>
  <si>
    <t>40</t>
  </si>
  <si>
    <t>952901221.S</t>
  </si>
  <si>
    <t>Vyčistenie budov priemyselných objektov akejkoľvek výšky</t>
  </si>
  <si>
    <t>1546318392</t>
  </si>
  <si>
    <t>41</t>
  </si>
  <si>
    <t>953942421.S</t>
  </si>
  <si>
    <t>Osadenie oceľového rámu veľkosti do 1000 x 1000mm (bez dodávky) so zaliatím cementovou maltou</t>
  </si>
  <si>
    <t>-1447783587</t>
  </si>
  <si>
    <t>42</t>
  </si>
  <si>
    <t>956951113.S</t>
  </si>
  <si>
    <t>Dodanie a osadenie drevených latiek vnútorných, do múru alebo do betónu, prierezu do 30x30 mm, alebo do 90 mm2</t>
  </si>
  <si>
    <t>562147006</t>
  </si>
  <si>
    <t>711</t>
  </si>
  <si>
    <t>Izolácie proti vode a vlhkosti</t>
  </si>
  <si>
    <t>44</t>
  </si>
  <si>
    <t>711131102.S</t>
  </si>
  <si>
    <t>Zhotovenie geotextílie alebo tkaniny na plochu vodorovnú</t>
  </si>
  <si>
    <t>1092214040</t>
  </si>
  <si>
    <t>45</t>
  </si>
  <si>
    <t>711132102.S</t>
  </si>
  <si>
    <t>Zhotovenie geotextílie alebo tkaniny na plochu zvislú</t>
  </si>
  <si>
    <t>1346136601</t>
  </si>
  <si>
    <t>46</t>
  </si>
  <si>
    <t>693110004500.S</t>
  </si>
  <si>
    <t>Geotextília polypropylénová netkaná 300 g/m2</t>
  </si>
  <si>
    <t>-169592689</t>
  </si>
  <si>
    <t>47</t>
  </si>
  <si>
    <t>711133001.S</t>
  </si>
  <si>
    <t>Zhotovenie izolácie proti zemnej vlhkosti PVC fóliou položenou voľne na vodorovnej ploche so zvarením spoju</t>
  </si>
  <si>
    <t>778128096</t>
  </si>
  <si>
    <t>48</t>
  </si>
  <si>
    <t>711133010.S</t>
  </si>
  <si>
    <t>Zhotovenie izolácie proti zemnej vlhkosti PVC fóliou položenou voľne na zvislej ploche so zvarením spoju</t>
  </si>
  <si>
    <t>-823994163</t>
  </si>
  <si>
    <t>49</t>
  </si>
  <si>
    <t>283220000300.S</t>
  </si>
  <si>
    <t>Hydroizolačná fólia PVC-P, hr. 1,5 mm, š. 1,3 m, izolácia základov proti zemnej vlhkosti, tlakovej vode, radónu</t>
  </si>
  <si>
    <t>-437687171</t>
  </si>
  <si>
    <t>50</t>
  </si>
  <si>
    <t>998711102.S</t>
  </si>
  <si>
    <t>Presun hmôt pre izoláciu proti vode v objektoch výšky nad 6 do 12 m</t>
  </si>
  <si>
    <t>699994011</t>
  </si>
  <si>
    <t>712</t>
  </si>
  <si>
    <t>Izolácie striech, povlakové krytiny</t>
  </si>
  <si>
    <t>51</t>
  </si>
  <si>
    <t>712570070.S</t>
  </si>
  <si>
    <t>Zhotovenie povlakovej krytiny striech oblých PVC-P fóliou prikotvením so zvarením spoju</t>
  </si>
  <si>
    <t>1873291631</t>
  </si>
  <si>
    <t>52</t>
  </si>
  <si>
    <t>311970001500.S</t>
  </si>
  <si>
    <t>Vrut do dĺžky 150 mm na upevnenie do kombi dosiek</t>
  </si>
  <si>
    <t>-177351888</t>
  </si>
  <si>
    <t>53</t>
  </si>
  <si>
    <t>283220002300.S</t>
  </si>
  <si>
    <t>Hydroizolačná fólia PVC-P hr. 2,0 mm izolácia plochých striech</t>
  </si>
  <si>
    <t>-856605847</t>
  </si>
  <si>
    <t>54</t>
  </si>
  <si>
    <t>712990050.S</t>
  </si>
  <si>
    <t>Položenie geotextílie vodorovne alebo zvislo na strechy šikmé od 10 do 30°</t>
  </si>
  <si>
    <t>-40950201</t>
  </si>
  <si>
    <t>55</t>
  </si>
  <si>
    <t>-732916870</t>
  </si>
  <si>
    <t>56</t>
  </si>
  <si>
    <t>998712102.S</t>
  </si>
  <si>
    <t>Presun hmôt pre izoláciu povlakovej krytiny v objektoch výšky nad 6 do 12 m</t>
  </si>
  <si>
    <t>2141172807</t>
  </si>
  <si>
    <t>713</t>
  </si>
  <si>
    <t>Izolácie tepelné</t>
  </si>
  <si>
    <t>57</t>
  </si>
  <si>
    <t>713111125.S</t>
  </si>
  <si>
    <t>Montáž tepelnej izolácie stropov rovných minerálnou vlnou, spodkom prilepením</t>
  </si>
  <si>
    <t>1255692834</t>
  </si>
  <si>
    <t>58</t>
  </si>
  <si>
    <t>283720007900.S</t>
  </si>
  <si>
    <t>Doska EPS hr. 80 mm, pevnosť v tlaku 100 kPa, na zateplenie podláh a plochých striech</t>
  </si>
  <si>
    <t>1370344074</t>
  </si>
  <si>
    <t>59</t>
  </si>
  <si>
    <t>713122111.S</t>
  </si>
  <si>
    <t>Montáž tepelnej izolácie podláh polystyrénom, kladeným voľne v jednej vrstve</t>
  </si>
  <si>
    <t>1444991568</t>
  </si>
  <si>
    <t>60</t>
  </si>
  <si>
    <t>283750001600.S</t>
  </si>
  <si>
    <t>Doska XPS 300 hr. 20 mm, zakladanie stavieb, podlahy, obrátené ploché strechy</t>
  </si>
  <si>
    <t>-1719473014</t>
  </si>
  <si>
    <t>61</t>
  </si>
  <si>
    <t>998713102.S</t>
  </si>
  <si>
    <t>Presun hmôt pre izolácie tepelné v objektoch výšky nad 6 m do 12 m</t>
  </si>
  <si>
    <t>2094600823</t>
  </si>
  <si>
    <t>762</t>
  </si>
  <si>
    <t>Konštrukcie tesárske</t>
  </si>
  <si>
    <t>62</t>
  </si>
  <si>
    <t>762431305.S</t>
  </si>
  <si>
    <t>Obloženie stien z dosiek OSB skrutkovaných na zraz hr. dosky 22 mm</t>
  </si>
  <si>
    <t>1637492150</t>
  </si>
  <si>
    <t>63</t>
  </si>
  <si>
    <t>998762102.S</t>
  </si>
  <si>
    <t>Presun hmôt pre konštrukcie tesárske v objektoch výšky do 12 m</t>
  </si>
  <si>
    <t>221077135</t>
  </si>
  <si>
    <t>764327220.S</t>
  </si>
  <si>
    <t>Oplechovanie z pozinkovaného farbeného PZf plechu, odkvapov na strechách s tvrdou krytinou r.š. 330 mm</t>
  </si>
  <si>
    <t>1950167486</t>
  </si>
  <si>
    <t>65</t>
  </si>
  <si>
    <t>764327250.S</t>
  </si>
  <si>
    <t>Oplechovanie z pozinkovaného farbeného PZf plechu, odkvapov na strechách s tvrdou krytinou r.š. 660 mm</t>
  </si>
  <si>
    <t>1158957435</t>
  </si>
  <si>
    <t>71</t>
  </si>
  <si>
    <t>764348401.S</t>
  </si>
  <si>
    <t>Snehové zachytávače z pozinkovaného farebného PZf plechu, jednoradové</t>
  </si>
  <si>
    <t>568049125</t>
  </si>
  <si>
    <t>72</t>
  </si>
  <si>
    <t>764351403.S</t>
  </si>
  <si>
    <t>Žľaby z pozinkovaného farbeného PZf plechu, pododkvapové štvorhranné r.š. 330 mm</t>
  </si>
  <si>
    <t>-264935851</t>
  </si>
  <si>
    <t>66</t>
  </si>
  <si>
    <t>764352612.S</t>
  </si>
  <si>
    <t>Zvodové rúry z hliníkového farebného Al plechu, kruhové priemer 100 mm</t>
  </si>
  <si>
    <t>146803323</t>
  </si>
  <si>
    <t>67</t>
  </si>
  <si>
    <t>764430420.S</t>
  </si>
  <si>
    <t>Oplechovanie muriva a atík z pozinkovaného farbeného PZf plechu, vrátane rohov r.š. 330 mm</t>
  </si>
  <si>
    <t>-197652463</t>
  </si>
  <si>
    <t>68</t>
  </si>
  <si>
    <t>764430430.S</t>
  </si>
  <si>
    <t>Oplechovanie muriva a atík z pozinkovaného farbeného PZf plechu, vrátane rohov r.š. 400 mm</t>
  </si>
  <si>
    <t>1899668484</t>
  </si>
  <si>
    <t>69</t>
  </si>
  <si>
    <t>764430440.S</t>
  </si>
  <si>
    <t>Oplechovanie muriva a atík z pozinkovaného farbeného PZf plechu, vrátane rohov r.š. 500 mm</t>
  </si>
  <si>
    <t>-332139958</t>
  </si>
  <si>
    <t>70</t>
  </si>
  <si>
    <t>764430450.S</t>
  </si>
  <si>
    <t>Oplechovanie muriva a atík z pozinkovaného farbeného PZf plechu, vrátane rohov r.š. 600 mm</t>
  </si>
  <si>
    <t>974179294</t>
  </si>
  <si>
    <t>73</t>
  </si>
  <si>
    <t>998764102.S</t>
  </si>
  <si>
    <t>Presun hmôt pre konštrukcie klampiarske v objektoch výšky nad 6 do 12 m</t>
  </si>
  <si>
    <t>-320691269</t>
  </si>
  <si>
    <t>767</t>
  </si>
  <si>
    <t>Konštrukcie doplnkové kovové</t>
  </si>
  <si>
    <t>78</t>
  </si>
  <si>
    <t>112233</t>
  </si>
  <si>
    <t xml:space="preserve">Rezanie panelov v čelách stavby </t>
  </si>
  <si>
    <t>308656113</t>
  </si>
  <si>
    <t>74</t>
  </si>
  <si>
    <t>767397101.S</t>
  </si>
  <si>
    <t>Montáž strešných sendvičových panelov na OK, hrúbky do 80 mm</t>
  </si>
  <si>
    <t>986446212</t>
  </si>
  <si>
    <t>75</t>
  </si>
  <si>
    <t>553260000100.S</t>
  </si>
  <si>
    <t>Panel sendvičový z minerálnej vlny strešný oceľový plášť š. 1000 mm, hr. jadra 50 mm,D1</t>
  </si>
  <si>
    <t>-595996876</t>
  </si>
  <si>
    <t>76</t>
  </si>
  <si>
    <t>767411112.S</t>
  </si>
  <si>
    <t>Montáž opláštenia sendvičovými stenovými panelmi so skrytým zámkom na OK, hrúbky nad 100 do 150 mm</t>
  </si>
  <si>
    <t>1537398800</t>
  </si>
  <si>
    <t>77</t>
  </si>
  <si>
    <t>553250001300.S</t>
  </si>
  <si>
    <t>Panel sendvičový s jadrom z minerálnej vlny stenový so skrytým spojom oceľový plášť š. 1000 mm hr. jadra 150 mm, REW 60/D1</t>
  </si>
  <si>
    <t>-117628620</t>
  </si>
  <si>
    <t>79</t>
  </si>
  <si>
    <t>767652230.S</t>
  </si>
  <si>
    <t>Montáž vrát otočných, osadených do oceľovej konštrukcie, s plochou nad 9 do 13 m2</t>
  </si>
  <si>
    <t>-1067559123</t>
  </si>
  <si>
    <t>80</t>
  </si>
  <si>
    <t>553410059300.S</t>
  </si>
  <si>
    <t xml:space="preserve">Vráta oceľové 3300x3400 mm s dvierkami 1000x2150, biela/biela, kľučka/kľučka, PZ </t>
  </si>
  <si>
    <t>969310366</t>
  </si>
  <si>
    <t>81</t>
  </si>
  <si>
    <t>767995101.S</t>
  </si>
  <si>
    <t>Montáž ostatných atypických kovových stavebných doplnkových konštrukcií do 5 kg</t>
  </si>
  <si>
    <t>kg</t>
  </si>
  <si>
    <t>743831678</t>
  </si>
  <si>
    <t>82</t>
  </si>
  <si>
    <t>598220005600.S</t>
  </si>
  <si>
    <t>Konzola na stenu pre dvojvrsvový komínový systém z nehrdzavejúcej ocele, dĺžka ramena 475 mm</t>
  </si>
  <si>
    <t>1546450867</t>
  </si>
  <si>
    <t>83</t>
  </si>
  <si>
    <t>998767102.S</t>
  </si>
  <si>
    <t>Presun hmôt pre kovové stavebné doplnkové konštrukcie v objektoch výšky nad 6 do 12 m</t>
  </si>
  <si>
    <t>1289225280</t>
  </si>
  <si>
    <t>43-M</t>
  </si>
  <si>
    <t>Montáž oceľových konštrukcií</t>
  </si>
  <si>
    <t>101</t>
  </si>
  <si>
    <t>430862009.S1</t>
  </si>
  <si>
    <t xml:space="preserve">Dodávka a montáž nosnej oceľovej konštrukcie, pozinkovanej </t>
  </si>
  <si>
    <t>187865097</t>
  </si>
  <si>
    <t>102</t>
  </si>
  <si>
    <t>430862009.S2</t>
  </si>
  <si>
    <t xml:space="preserve">Dodávka a montáž doplnkovej oceľovej konštrukcie, pozinkovanej </t>
  </si>
  <si>
    <t>1896755657</t>
  </si>
  <si>
    <t>91</t>
  </si>
  <si>
    <t>-1385814776</t>
  </si>
  <si>
    <t>93</t>
  </si>
  <si>
    <t>000300012.S</t>
  </si>
  <si>
    <t>Geodetické práce - vykonávané pred výstavbou výškové merania</t>
  </si>
  <si>
    <t>-470380641</t>
  </si>
  <si>
    <t>94</t>
  </si>
  <si>
    <t>000300016.S</t>
  </si>
  <si>
    <t>Geodetické práce - vykonávané pred výstavbou určenie vytyčovacej siete, vytýčenie staveniska, staveb. objektu</t>
  </si>
  <si>
    <t>-483461767</t>
  </si>
  <si>
    <t>96</t>
  </si>
  <si>
    <t>000600013.S</t>
  </si>
  <si>
    <t>Zariadenie staveniska - prevádzkové sklady</t>
  </si>
  <si>
    <t>-1675202345</t>
  </si>
  <si>
    <t>97</t>
  </si>
  <si>
    <t>2093397295</t>
  </si>
  <si>
    <t>98</t>
  </si>
  <si>
    <t>555471062</t>
  </si>
  <si>
    <t>001100001.S</t>
  </si>
  <si>
    <t>Zaťažovacie skúšky, skúšky únosnosti podložia</t>
  </si>
  <si>
    <t>283870363</t>
  </si>
  <si>
    <t>100</t>
  </si>
  <si>
    <t>Ostatné náklady stavby - práce na ťažko prístupných miestach práce v stiesnenom priestore, skutkový stav stavby</t>
  </si>
  <si>
    <t>-378926009</t>
  </si>
  <si>
    <t>2022-0222 - SO.02 - 2.3 Zdravotechnika</t>
  </si>
  <si>
    <t xml:space="preserve">    4 - Vodorovné konštrukcie</t>
  </si>
  <si>
    <t xml:space="preserve">    8 - Rúrové vedenie</t>
  </si>
  <si>
    <t xml:space="preserve">    99 - Presun hmôt HSV</t>
  </si>
  <si>
    <t xml:space="preserve">    721 - Zdravotechnika - vnútorná kanalizácia</t>
  </si>
  <si>
    <t xml:space="preserve">    722 - Zdravotechnika - vnútorný vodovod</t>
  </si>
  <si>
    <t>130201001.S</t>
  </si>
  <si>
    <t>Výkop jamy a ryhy v obmedzenom priestore horn. tr.3 ručne</t>
  </si>
  <si>
    <t>162201102.S</t>
  </si>
  <si>
    <t>Vodorovné premiestnenie výkopku z horniny 1-4 nad 20-50m</t>
  </si>
  <si>
    <t>162501102.S</t>
  </si>
  <si>
    <t>Vodorovné premiestnenie výkopku po spevnenej ceste z horniny tr.1-4, do 100 m3 na vzdialenosť do 3000 m</t>
  </si>
  <si>
    <t>162501105.S</t>
  </si>
  <si>
    <t>Vodorovné premiestnenie výkopku po spevnenej ceste z horniny tr.1-4, do 100 m3, príplatok k cene za každých ďalšich a začatých 1000 m</t>
  </si>
  <si>
    <t>167101101.S</t>
  </si>
  <si>
    <t>Nakladanie neuľahnutého výkopku z hornín tr.1-4 do 100 m3</t>
  </si>
  <si>
    <t>171201201.S</t>
  </si>
  <si>
    <t>Uloženie sypaniny na skládky do 100 m3</t>
  </si>
  <si>
    <t>174101001.S</t>
  </si>
  <si>
    <t>Zásyp sypaninou so zhutnením jám, šachiet, rýh, zárezov alebo okolo objektov do 100 m3</t>
  </si>
  <si>
    <t>175101102.S</t>
  </si>
  <si>
    <t>Obsyp potrubia sypaninou z vhodných hornín 1 až 4 s prehodením sypaniny</t>
  </si>
  <si>
    <t>583310001500.S</t>
  </si>
  <si>
    <t>Kamenivo ťažené hrubé frakcia 16-22 mm</t>
  </si>
  <si>
    <t>Vodorovné konštrukcie</t>
  </si>
  <si>
    <t>451572111.S</t>
  </si>
  <si>
    <t>Lôžko pod potrubie, stoky a drobné objekty, v otvorenom výkope z kameniva drobného ťaženého 0-4 mm</t>
  </si>
  <si>
    <t>Rúrové vedenie</t>
  </si>
  <si>
    <t>871276002.S</t>
  </si>
  <si>
    <t>Montáž kanalizačného PVC-U potrubia hladkého viacvrstvového DN 125</t>
  </si>
  <si>
    <t>286110006400.S</t>
  </si>
  <si>
    <t>Rúra PVC-U hladký, kanalizačný, gravitačný systém Dxr 125x3,2 mm, dĺ. 5 m, SN4 - napenená (viacvrstvová)</t>
  </si>
  <si>
    <t>877276002.S</t>
  </si>
  <si>
    <t>Montáž kanalizačného PVC-U kolena DN 125</t>
  </si>
  <si>
    <t>286510003800.S</t>
  </si>
  <si>
    <t>Koleno PVC-U, DN 125x15°, 30°, 45° pre pre hladký, kanalizačný, gravitačný systém</t>
  </si>
  <si>
    <t>877276026.S</t>
  </si>
  <si>
    <t>Montáž kanalizačnej PVC-U odbočky DN 125</t>
  </si>
  <si>
    <t>286510013300.S</t>
  </si>
  <si>
    <t>Odbočka 45° PVC, DN 125/125 pre hladký, kanalizačný, gravitačný systém</t>
  </si>
  <si>
    <t>892311000.S</t>
  </si>
  <si>
    <t>Skúška tesnosti kanalizácie D 125 mm</t>
  </si>
  <si>
    <t>894810009</t>
  </si>
  <si>
    <t>Montáž PP revíznej kanalizačnej šachty  priemeru 600 mm do výšky šachty 2 m s roznášacím prstencom a poklopom</t>
  </si>
  <si>
    <t>286610035200</t>
  </si>
  <si>
    <t>Šachtové dno prietočné ku kanalizačnej revíznej šachte DN 600, PP,</t>
  </si>
  <si>
    <t>286610045400.S</t>
  </si>
  <si>
    <t>Vlnovcová šachtová rúra kanalizačná 1000 mm, dĺžka 3,6 m, PP</t>
  </si>
  <si>
    <t>286710035900</t>
  </si>
  <si>
    <t>Gumové tesnenie šachtovej rúry 600 ku kanalizačnej revíznej šachte</t>
  </si>
  <si>
    <t>552410002300</t>
  </si>
  <si>
    <t>Poklop liatinový T 600 D 400</t>
  </si>
  <si>
    <t>592240009400</t>
  </si>
  <si>
    <t>Betónový roznášací prstenec 1100/680/150 ku kanalizačnej šachte  600/1000 NG,</t>
  </si>
  <si>
    <t>899721121.S</t>
  </si>
  <si>
    <t>Signalizačný vodič na potrubí PVC DN do 150</t>
  </si>
  <si>
    <t>899721132.S</t>
  </si>
  <si>
    <t>Označenie kanalizačného potrubia hnedou výstražnou fóliou</t>
  </si>
  <si>
    <t>998276101.S</t>
  </si>
  <si>
    <t>Presun hmôt pre rúrové vedenie hĺbené z rúr z plast., hmôt alebo sklolamin. v otvorenom výkope</t>
  </si>
  <si>
    <t>721</t>
  </si>
  <si>
    <t>Zdravotechnika - vnútorná kanalizácia</t>
  </si>
  <si>
    <t>721171110.S.</t>
  </si>
  <si>
    <t>Potrubie z PVC - U odpadové ležaté hrdlové D 125 mm - zavesené potrubie</t>
  </si>
  <si>
    <t>721172109.S</t>
  </si>
  <si>
    <t>Potrubie z PVC - U odpadové zvislé hrdlové Dxt 110x2,2 mm</t>
  </si>
  <si>
    <t>721230121.S</t>
  </si>
  <si>
    <t>Montáž strešného vtoku pre fóliové izolácie mechanicky kotveného s ohrevom DN 125</t>
  </si>
  <si>
    <t>286630006400.S</t>
  </si>
  <si>
    <t>Strešný vtok s izolačným tanierom a ohrevom, vertikálny odtok DN 125, záchytný kôš D 180 mm</t>
  </si>
  <si>
    <t>286630051700.S</t>
  </si>
  <si>
    <t>Nadstavec D 125 mm, výška 300 mm, izolačný tanier, vertikálny odtok, pre strešné vtoky, PP</t>
  </si>
  <si>
    <t>721290111.S</t>
  </si>
  <si>
    <t>Ostatné - skúška tesnosti kanalizácie v objektoch vodou do DN 125</t>
  </si>
  <si>
    <t>998721202.S</t>
  </si>
  <si>
    <t>Presun hmôt pre vnútornú kanalizáciu v objektoch výšky nad 6 do 12 m</t>
  </si>
  <si>
    <t>%</t>
  </si>
  <si>
    <t>722</t>
  </si>
  <si>
    <t>Zdravotechnika - vnútorný vodovod</t>
  </si>
  <si>
    <t>722131115.S</t>
  </si>
  <si>
    <t>Potrubie z ušlachtilej ocele 1.4401, rúry lisovacie dxt 35x1,5 mm</t>
  </si>
  <si>
    <t>722221025.S</t>
  </si>
  <si>
    <t>Montáž guľového kohúta závitového priameho pre vodu G 5/4</t>
  </si>
  <si>
    <t>551110005200.S</t>
  </si>
  <si>
    <t>Guľový uzáver pre vodu 5/4", niklovaná mosadz</t>
  </si>
  <si>
    <t>722221320.S</t>
  </si>
  <si>
    <t>Montáž spätnej klapky závitovej pre vodu G 5/4</t>
  </si>
  <si>
    <t>551190001100.S</t>
  </si>
  <si>
    <t>Spätná klapka vodorovná závitová 5/4", PN 10, pre vodu, mosadz</t>
  </si>
  <si>
    <t>722250005.S</t>
  </si>
  <si>
    <t>Montáž hydrantového systému s tvarovo stálou hadicou D 25</t>
  </si>
  <si>
    <t>súb.</t>
  </si>
  <si>
    <t>449150003000.S</t>
  </si>
  <si>
    <t>Hydrantový systém s tvarovo stálou hadicou D 25</t>
  </si>
  <si>
    <t>722290215.S</t>
  </si>
  <si>
    <t>Tlaková skúška vodovodného potrubia do DN 100</t>
  </si>
  <si>
    <t>84</t>
  </si>
  <si>
    <t>722290234.S</t>
  </si>
  <si>
    <t>Prepláchnutie a dezinfekcia vodovodného potrubia do DN 80</t>
  </si>
  <si>
    <t>86</t>
  </si>
  <si>
    <t>998722202.S</t>
  </si>
  <si>
    <t>Presun hmôt pre vnútorný vodovod v objektoch výšky nad 6 do 12 m</t>
  </si>
  <si>
    <t>88</t>
  </si>
  <si>
    <t>210452017.S</t>
  </si>
  <si>
    <t>Montáž elektrického vykurovacieho kábla pre ochranu potrubia</t>
  </si>
  <si>
    <t>90</t>
  </si>
  <si>
    <t>341710020200.S</t>
  </si>
  <si>
    <t>Vykurovací vodič dvojžilový 10 W/m, dĺ. 56,1 m, príkon 550 W, pre ochranu potrubia</t>
  </si>
  <si>
    <t>256</t>
  </si>
  <si>
    <t>92</t>
  </si>
  <si>
    <t>998921201.S</t>
  </si>
  <si>
    <t>Presun hmôt pre montáž silnoprúdových rozvodov a zariadení v stavbe (objekte) výšky do 7 m</t>
  </si>
  <si>
    <t>HZS000113.S</t>
  </si>
  <si>
    <t>Stavebno montážne práce náročné ucelené - odborné, tvorivé remeselné (Tr. 3) v rozsahu viac ako 8 hodín</t>
  </si>
  <si>
    <t>262144</t>
  </si>
  <si>
    <t>2022-0223 - SO.02 - 2.4 Elektroinštalácia</t>
  </si>
  <si>
    <t xml:space="preserve">B1 - Materiál   </t>
  </si>
  <si>
    <t xml:space="preserve">D4 - Rozvádzač R-MTZ II   </t>
  </si>
  <si>
    <t xml:space="preserve">M - M   </t>
  </si>
  <si>
    <t xml:space="preserve">    21-M - Elektromontáže   </t>
  </si>
  <si>
    <t xml:space="preserve">HZS - Hodinové zúčtovacie sadzby   </t>
  </si>
  <si>
    <t>B1</t>
  </si>
  <si>
    <t xml:space="preserve">Materiál   </t>
  </si>
  <si>
    <t>341110002300.S</t>
  </si>
  <si>
    <t>Kábel medený CYKY 5x10 mm2</t>
  </si>
  <si>
    <t>341110002200.S</t>
  </si>
  <si>
    <t>Kábel medený CYKY 5x6 mm2</t>
  </si>
  <si>
    <t>341110000800.S</t>
  </si>
  <si>
    <t>Kábel medený CYKY 3x2,5 mm2</t>
  </si>
  <si>
    <t>341110000700.S</t>
  </si>
  <si>
    <t>Kábel medený CYKY 3x1,5 mm2</t>
  </si>
  <si>
    <t>341110002500.S</t>
  </si>
  <si>
    <t>Kábel medený CYKY 7x1,5 mm2</t>
  </si>
  <si>
    <t>341110000100.S</t>
  </si>
  <si>
    <t>Kábel medený CYKY 2x1,5 mm2</t>
  </si>
  <si>
    <t>341310009400.S</t>
  </si>
  <si>
    <t>Vodič medený flexibilný H07V-K 25 mm2</t>
  </si>
  <si>
    <t>341310009100.S</t>
  </si>
  <si>
    <t>Vodič medený flexibilný H07V-K 6 mm2</t>
  </si>
  <si>
    <t>345130287501</t>
  </si>
  <si>
    <t>Termokábel 104m 20W/m 2085W</t>
  </si>
  <si>
    <t>345130287502</t>
  </si>
  <si>
    <t>Príslušenstvo</t>
  </si>
  <si>
    <t>3455100001</t>
  </si>
  <si>
    <t>Svietidlo stropné LED 1x58W, 7100lm, IP65</t>
  </si>
  <si>
    <t>3455100002</t>
  </si>
  <si>
    <t>Svietidlo nástenné LED 1x55W, 6087lm, IP66 pre VO</t>
  </si>
  <si>
    <t>3455100003</t>
  </si>
  <si>
    <t>Svietidlo núdzové LED 1x2W, 270lm, 2x230V, IP66</t>
  </si>
  <si>
    <t>2440434</t>
  </si>
  <si>
    <t>Poistková vložka PNA1 50A gG</t>
  </si>
  <si>
    <t>244043401</t>
  </si>
  <si>
    <t>Zásuvková skriňa istená 16A/400V, 32A/400, 2x230V, IP66</t>
  </si>
  <si>
    <t>244043403</t>
  </si>
  <si>
    <t>Výložník 0,5m</t>
  </si>
  <si>
    <t>345710009300</t>
  </si>
  <si>
    <t>Rúrka ohybná vlnitá pancierová PVC-U, FXP D 32</t>
  </si>
  <si>
    <t>3451394527</t>
  </si>
  <si>
    <t>Mrežový žľab 100x55</t>
  </si>
  <si>
    <t>3141128</t>
  </si>
  <si>
    <t>Závitová tyč  M8 1M G</t>
  </si>
  <si>
    <t>6357506</t>
  </si>
  <si>
    <t>Trapézové upevnenie  TPB 100 FS</t>
  </si>
  <si>
    <t>6437109</t>
  </si>
  <si>
    <t>Nástenné upevnenie pre mrežový žľab</t>
  </si>
  <si>
    <t>6418244</t>
  </si>
  <si>
    <t>Skrutka so 6-hrannou hlavou s maticou a podložkou 10X110 G</t>
  </si>
  <si>
    <t>3400085</t>
  </si>
  <si>
    <t>6-hranná matica   M8 G</t>
  </si>
  <si>
    <t>1122972</t>
  </si>
  <si>
    <t>Profilová lišta  3M 2  dierovaná, šírka výrezu 22 mm</t>
  </si>
  <si>
    <t>6016596</t>
  </si>
  <si>
    <t>Spojka pre mrežový žľab</t>
  </si>
  <si>
    <t>3451394541</t>
  </si>
  <si>
    <t>Kotevná tyč</t>
  </si>
  <si>
    <t>3451394542</t>
  </si>
  <si>
    <t>Kotva do sendvičového panelu</t>
  </si>
  <si>
    <t>3451394543</t>
  </si>
  <si>
    <t>Výložník 100</t>
  </si>
  <si>
    <t>3451394544</t>
  </si>
  <si>
    <t>Nosníková svorka</t>
  </si>
  <si>
    <t>3450927000</t>
  </si>
  <si>
    <t>Krabica 6455-11</t>
  </si>
  <si>
    <t>3410103069</t>
  </si>
  <si>
    <t>Krabica 6455-26</t>
  </si>
  <si>
    <t>3452104400</t>
  </si>
  <si>
    <t>G-Káblové oko CU   1,5x3 KU-L</t>
  </si>
  <si>
    <t>3452105200</t>
  </si>
  <si>
    <t>G-Káblové oko CU   6x5  KU-L</t>
  </si>
  <si>
    <t>2830165500</t>
  </si>
  <si>
    <t>Zmršťovacia káblová koncovka 4 x    6 - 4 x 25 mm2</t>
  </si>
  <si>
    <t>3451010400</t>
  </si>
  <si>
    <t>Vývodka PG-21</t>
  </si>
  <si>
    <t>5015111</t>
  </si>
  <si>
    <t>Lišta potenciálov. vyrovnania</t>
  </si>
  <si>
    <t>1015847.1</t>
  </si>
  <si>
    <t>Káblové oká</t>
  </si>
  <si>
    <t>RHK5-4/10</t>
  </si>
  <si>
    <t>Koncovka rozdeľovacia 5x4-10 bez spojovačov zmraštiteľná RHK5-4/10</t>
  </si>
  <si>
    <t>ESV000000041</t>
  </si>
  <si>
    <t>Svorka uzemňovacia ZSA 16 16mm2 BERNARD</t>
  </si>
  <si>
    <t>56711</t>
  </si>
  <si>
    <t>BERNARD Pásik ZSA16 0,5m nerez</t>
  </si>
  <si>
    <t>354410058800.S</t>
  </si>
  <si>
    <t>Pásovina uzemňovacia FeZn 30 x 4 mm</t>
  </si>
  <si>
    <t>354410054700.S</t>
  </si>
  <si>
    <t>Drôt bleskozvodový FeZn, d 8 mm</t>
  </si>
  <si>
    <t>354410054800.S</t>
  </si>
  <si>
    <t>Drôt bleskozvodový FeZn, d 10 mm</t>
  </si>
  <si>
    <t>354410064200.S</t>
  </si>
  <si>
    <t>Drôt bleskozvodový zliatina AlMgSi, d 8 mm, Al</t>
  </si>
  <si>
    <t>354410035100.S</t>
  </si>
  <si>
    <t>Podpera vedenia FeZn na ploché strechy označenie PV 21 betonová</t>
  </si>
  <si>
    <t>354410004200.S</t>
  </si>
  <si>
    <t>Svorka FeZn odkvapová označenie SO</t>
  </si>
  <si>
    <t>354410003400.S</t>
  </si>
  <si>
    <t>Svorka FeZn spojovacia označenie SS</t>
  </si>
  <si>
    <t>354410002500.S</t>
  </si>
  <si>
    <t>Svorka FeZn krížová označenie SK</t>
  </si>
  <si>
    <t>354410000600.S</t>
  </si>
  <si>
    <t>Svorka FeZn odbočovacia spojovacia označenie SR 02 (M8)</t>
  </si>
  <si>
    <t>354410023100.S</t>
  </si>
  <si>
    <t>Tyč zachytávacia FeZn na upevnenie do muriva označenie JP 15</t>
  </si>
  <si>
    <t>354410023101.S</t>
  </si>
  <si>
    <t>Betónový podstavec 18kg</t>
  </si>
  <si>
    <t>354410023102.S</t>
  </si>
  <si>
    <t>Svorka k JP</t>
  </si>
  <si>
    <t>104</t>
  </si>
  <si>
    <t>345610005701</t>
  </si>
  <si>
    <t>Svorka WAGO 3</t>
  </si>
  <si>
    <t>106</t>
  </si>
  <si>
    <t>345610005702</t>
  </si>
  <si>
    <t>Svorka WAGO 4</t>
  </si>
  <si>
    <t>108</t>
  </si>
  <si>
    <t>345610005703</t>
  </si>
  <si>
    <t>Svorka WAGO 5</t>
  </si>
  <si>
    <t>110</t>
  </si>
  <si>
    <t>345130201</t>
  </si>
  <si>
    <t>Drobný inštalačný materiál</t>
  </si>
  <si>
    <t>112</t>
  </si>
  <si>
    <t>345130201.3</t>
  </si>
  <si>
    <t>Štítok zatvárací</t>
  </si>
  <si>
    <t>114</t>
  </si>
  <si>
    <t>345285714</t>
  </si>
  <si>
    <t>Svorka BOKO</t>
  </si>
  <si>
    <t>116</t>
  </si>
  <si>
    <t>194238002</t>
  </si>
  <si>
    <t>Detekovateľná sťahovacia páska</t>
  </si>
  <si>
    <t>118</t>
  </si>
  <si>
    <t>MD</t>
  </si>
  <si>
    <t>Mimostavenisková doprava</t>
  </si>
  <si>
    <t>120</t>
  </si>
  <si>
    <t>PM</t>
  </si>
  <si>
    <t>Podružný materiál</t>
  </si>
  <si>
    <t>122</t>
  </si>
  <si>
    <t>D4</t>
  </si>
  <si>
    <t xml:space="preserve">Rozvádzač R-MTZ II   </t>
  </si>
  <si>
    <t>34598601</t>
  </si>
  <si>
    <t>Rozvádzač MTZ II</t>
  </si>
  <si>
    <t>124</t>
  </si>
  <si>
    <t xml:space="preserve">M   </t>
  </si>
  <si>
    <t xml:space="preserve">Elektromontáže   </t>
  </si>
  <si>
    <t>210010027.S</t>
  </si>
  <si>
    <t>Rúrka ohybná elektroinštalačná z PVC typ FXP 32, uložená pevne</t>
  </si>
  <si>
    <t>126</t>
  </si>
  <si>
    <t>210010351.S</t>
  </si>
  <si>
    <t>Krabicová rozvodka z lisovaného izolantu vrátane ukončenia káblov a zapojenia vodičov typ 6455-11 do 4 m</t>
  </si>
  <si>
    <t>128</t>
  </si>
  <si>
    <t>210010352.S</t>
  </si>
  <si>
    <t>Krabicová rozvodka z lisovaného izolantu vrátane ukončenia káblov a zapojenia vodičov typ 6455-26 do 6 m</t>
  </si>
  <si>
    <t>130</t>
  </si>
  <si>
    <t>210011310.S</t>
  </si>
  <si>
    <t>Osadenie polyamidovej príchytky (hmoždinky) HM 8 do tvrdého kameňa, jednoduchého betónu a železobetónu</t>
  </si>
  <si>
    <t>132</t>
  </si>
  <si>
    <t>210020152.S</t>
  </si>
  <si>
    <t>Montáž nástenných konzol pre kábelové rošty</t>
  </si>
  <si>
    <t>134</t>
  </si>
  <si>
    <t>210020302.S</t>
  </si>
  <si>
    <t>Káblový žľab - káblový nosný systém, pozink., vrátane príslušenstva, 62/50 mm bez veka vrátane podpery</t>
  </si>
  <si>
    <t>136</t>
  </si>
  <si>
    <t>210020304.S</t>
  </si>
  <si>
    <t>Káblový žľab - káblový nosný systém, pozink., vrátane príslušenstva, 125/50 mm bez veka vrátane podpery</t>
  </si>
  <si>
    <t>138</t>
  </si>
  <si>
    <t>210020651.S1</t>
  </si>
  <si>
    <t>Oceľová nosná konštrukcia pre prístroje a elektrické zariadenia hmotnosti do 1 kg</t>
  </si>
  <si>
    <t>140</t>
  </si>
  <si>
    <t>210100001.S</t>
  </si>
  <si>
    <t>Ukončenie vodičov v rozvádzač. vrátane zapojenia a vodičovej koncovky do 2,5 mm2</t>
  </si>
  <si>
    <t>142</t>
  </si>
  <si>
    <t>210100002.S</t>
  </si>
  <si>
    <t>Ukončenie vodičov v rozvádzač. vrátane zapojenia a vodičovej koncovky do 6 mm2</t>
  </si>
  <si>
    <t>144</t>
  </si>
  <si>
    <t>210100003.S</t>
  </si>
  <si>
    <t>Ukončenie vodičov v rozvádzač. vrátane zapojenia a vodičovej koncovky do 16 mm2</t>
  </si>
  <si>
    <t>146</t>
  </si>
  <si>
    <t>210100004.S</t>
  </si>
  <si>
    <t>Ukončenie vodičov v rozvádzač. vrátane zapojenia a vodičovej koncovky do 25 mm2</t>
  </si>
  <si>
    <t>148</t>
  </si>
  <si>
    <t>210100251.S</t>
  </si>
  <si>
    <t>Ukončenie celoplastových káblov zmrašť. záklopkou alebo páskou do 4 x 10 mm2</t>
  </si>
  <si>
    <t>150</t>
  </si>
  <si>
    <t>210100259.S</t>
  </si>
  <si>
    <t>Ukončenie celoplastových káblov zmrašť. záklopkou alebo páskou do 5 x 10 mm2</t>
  </si>
  <si>
    <t>152</t>
  </si>
  <si>
    <t>210100351.S</t>
  </si>
  <si>
    <t>Upchávka pre káble alebo šnúry do 4 žíl do P 21</t>
  </si>
  <si>
    <t>154</t>
  </si>
  <si>
    <t>210120103.S</t>
  </si>
  <si>
    <t>Poistka nožová veľkost 1 do 250 A 500 V</t>
  </si>
  <si>
    <t>156</t>
  </si>
  <si>
    <t>210190001.S</t>
  </si>
  <si>
    <t>Montáž oceľoplechovej rozvodnice do váhy 20 kg</t>
  </si>
  <si>
    <t>158</t>
  </si>
  <si>
    <t>210190003.S</t>
  </si>
  <si>
    <t>Montáž oceľoplechovej rozvodnice do váhy 100 kg</t>
  </si>
  <si>
    <t>160</t>
  </si>
  <si>
    <t>210201346.S</t>
  </si>
  <si>
    <t>Zapojenie LED svietidla IP65, priemyselné závesné</t>
  </si>
  <si>
    <t>162</t>
  </si>
  <si>
    <t>210201510.S</t>
  </si>
  <si>
    <t>Zapojenie núdzového svietidla IP22, 1x svetelný LED zdroj - núdzový režim</t>
  </si>
  <si>
    <t>164</t>
  </si>
  <si>
    <t>210201810.S</t>
  </si>
  <si>
    <t>Montáž a zapojenie svietidla 1x svetelný zdroj, uličného, LED</t>
  </si>
  <si>
    <t>166</t>
  </si>
  <si>
    <t>210201911.S</t>
  </si>
  <si>
    <t>Montáž svietidla interiérového na strop do 1,0 kg</t>
  </si>
  <si>
    <t>168</t>
  </si>
  <si>
    <t>85</t>
  </si>
  <si>
    <t>210201942.S</t>
  </si>
  <si>
    <t>Montáž svietidla zavesného do 2,0 kg</t>
  </si>
  <si>
    <t>170</t>
  </si>
  <si>
    <t>210204101.S</t>
  </si>
  <si>
    <t>Výložník oceľový jednoramenný - na stenu bez murár. prác</t>
  </si>
  <si>
    <t>172</t>
  </si>
  <si>
    <t>87</t>
  </si>
  <si>
    <t>210220001.S</t>
  </si>
  <si>
    <t>Uzemňovacie vedenie na povrchu FeZn drôt zvodový O 8-10</t>
  </si>
  <si>
    <t>174</t>
  </si>
  <si>
    <t>210220020.S</t>
  </si>
  <si>
    <t>Uzemňovacie vedenie v zemi FeZn do 120 mm2 vrátane izolácie spojov</t>
  </si>
  <si>
    <t>176</t>
  </si>
  <si>
    <t>89</t>
  </si>
  <si>
    <t>210220031.S</t>
  </si>
  <si>
    <t>Ekvipotenciálna svorkovnica EPS 2 v krabici KO 125 E</t>
  </si>
  <si>
    <t>178</t>
  </si>
  <si>
    <t>210220040.S</t>
  </si>
  <si>
    <t>Svorka na potrubie Bernard vrátane pásika Cu</t>
  </si>
  <si>
    <t>180</t>
  </si>
  <si>
    <t>210220101.S</t>
  </si>
  <si>
    <t>Podpery vedenia FeZn na plochú strechu PV21</t>
  </si>
  <si>
    <t>182</t>
  </si>
  <si>
    <t>210220204.S</t>
  </si>
  <si>
    <t>Zachytávacia tyč FeZn bez osadenia JP 10, JP 15, JP 20</t>
  </si>
  <si>
    <t>184</t>
  </si>
  <si>
    <t>210220210.S</t>
  </si>
  <si>
    <t>Podstavec betónový FeZn k zachytávacej tyči JP</t>
  </si>
  <si>
    <t>186</t>
  </si>
  <si>
    <t>210220220.S</t>
  </si>
  <si>
    <t>Držiak zachytávacej tyče FeZn DJ1-8</t>
  </si>
  <si>
    <t>188</t>
  </si>
  <si>
    <t>95</t>
  </si>
  <si>
    <t>210220241.S</t>
  </si>
  <si>
    <t>Svorka FeZn krížová SK a diagonálna krížová DKS</t>
  </si>
  <si>
    <t>190</t>
  </si>
  <si>
    <t>210220243.S</t>
  </si>
  <si>
    <t>Svorka FeZn spojovacia SS</t>
  </si>
  <si>
    <t>192</t>
  </si>
  <si>
    <t>210220246.S</t>
  </si>
  <si>
    <t>Svorka FeZn na odkvapový žľab SO</t>
  </si>
  <si>
    <t>194</t>
  </si>
  <si>
    <t>210220252.S</t>
  </si>
  <si>
    <t>Svorka FeZn odbočovacia spojovacia SR 01, SR 02 (pásovina do 120 mm2)</t>
  </si>
  <si>
    <t>196</t>
  </si>
  <si>
    <t>210220800.S</t>
  </si>
  <si>
    <t>Uzemňovacie vedenie na povrchu AlMgSi drôt zvodový O 8-10 mm</t>
  </si>
  <si>
    <t>198</t>
  </si>
  <si>
    <t>2104520031.S</t>
  </si>
  <si>
    <t>Montáž elektrického vykurovacieho kábla</t>
  </si>
  <si>
    <t>200</t>
  </si>
  <si>
    <t>210800140.S</t>
  </si>
  <si>
    <t>Kábel medený uložený pevne CYKY 450/750 V 2x1,5</t>
  </si>
  <si>
    <t>202</t>
  </si>
  <si>
    <t>210800146.S</t>
  </si>
  <si>
    <t>Kábel medený uložený pevne CYKY 450/750 V 3x1,5</t>
  </si>
  <si>
    <t>204</t>
  </si>
  <si>
    <t>103</t>
  </si>
  <si>
    <t>210800147.S</t>
  </si>
  <si>
    <t>Kábel medený uložený pevne CYKY 450/750 V 3x2,5</t>
  </si>
  <si>
    <t>206</t>
  </si>
  <si>
    <t>210800161.S</t>
  </si>
  <si>
    <t>Kábel medený uložený pevne CYKY 450/750 V 5x6</t>
  </si>
  <si>
    <t>208</t>
  </si>
  <si>
    <t>105</t>
  </si>
  <si>
    <t>210800162.S</t>
  </si>
  <si>
    <t>Kábel medený uložený pevne CYKY 450/750 V 5x10</t>
  </si>
  <si>
    <t>210</t>
  </si>
  <si>
    <t>210800164.S</t>
  </si>
  <si>
    <t>Kábel medený uložený pevne CYKY 450/750 V 7x1,5</t>
  </si>
  <si>
    <t>212</t>
  </si>
  <si>
    <t>107</t>
  </si>
  <si>
    <t>210800628.S</t>
  </si>
  <si>
    <t>Vodič medený uložený pevne H07V-K (CYA)  450/750 V 6</t>
  </si>
  <si>
    <t>214</t>
  </si>
  <si>
    <t>210800631.S</t>
  </si>
  <si>
    <t>Vodič medený uložený pevne H07V-K (CYA)  450/750 V 25</t>
  </si>
  <si>
    <t>216</t>
  </si>
  <si>
    <t>109</t>
  </si>
  <si>
    <t>HZS000111.S</t>
  </si>
  <si>
    <t>Stavebno montážne práce nepredvídané</t>
  </si>
  <si>
    <t>218</t>
  </si>
  <si>
    <t>ZP01</t>
  </si>
  <si>
    <t>Pripojenie uzemnenia k oceľovej konštrukcii zvarom</t>
  </si>
  <si>
    <t>220</t>
  </si>
  <si>
    <t>111</t>
  </si>
  <si>
    <t>ZP02</t>
  </si>
  <si>
    <t>Dopojenie bleskozvodu na susediaci objekt</t>
  </si>
  <si>
    <t>222</t>
  </si>
  <si>
    <t>ZP03</t>
  </si>
  <si>
    <t>Dopojenie na jestujúce uzemnenie</t>
  </si>
  <si>
    <t>224</t>
  </si>
  <si>
    <t>113</t>
  </si>
  <si>
    <t>PPV</t>
  </si>
  <si>
    <t>Podiel pridružených výkonov</t>
  </si>
  <si>
    <t>226</t>
  </si>
  <si>
    <t xml:space="preserve">Hodinové zúčtovacie sadzby   </t>
  </si>
  <si>
    <t>213291000</t>
  </si>
  <si>
    <t>Odborná prehliadka a odborná skúška</t>
  </si>
  <si>
    <t>228</t>
  </si>
  <si>
    <t>115</t>
  </si>
  <si>
    <t>2132910011</t>
  </si>
  <si>
    <t>Lešenie pojazdné, plošina</t>
  </si>
  <si>
    <t>230</t>
  </si>
  <si>
    <t>213291031</t>
  </si>
  <si>
    <t>Zásobovacia réžia</t>
  </si>
  <si>
    <t>sub</t>
  </si>
  <si>
    <t>232</t>
  </si>
  <si>
    <t>117</t>
  </si>
  <si>
    <t>HZS-002</t>
  </si>
  <si>
    <t>Výkres skutočného vyhotovenia</t>
  </si>
  <si>
    <t>234</t>
  </si>
  <si>
    <t>HZS-003</t>
  </si>
  <si>
    <t>Demontáž jestvujúcej el. inštalácie</t>
  </si>
  <si>
    <t>236</t>
  </si>
  <si>
    <t>119</t>
  </si>
  <si>
    <t>HZS-004</t>
  </si>
  <si>
    <t>Úprava a doplnenie napájacej skrine VRIS</t>
  </si>
  <si>
    <t>238</t>
  </si>
  <si>
    <t>HZS-005</t>
  </si>
  <si>
    <t>Prekládka a úprava jestvujúcej el. inštalácie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</si>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</sst>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  <charset val="1"/>
    </font>
    <font>
      <sz val="8"/>
      <color rgb="FFFFFFFF"/>
      <name val="Arial CE"/>
      <charset val="1"/>
    </font>
    <font>
      <sz val="8"/>
      <color rgb="FF3366FF"/>
      <name val="Arial CE"/>
      <charset val="1"/>
    </font>
    <font>
      <b/>
      <sz val="14"/>
      <name val="Arial CE"/>
      <charset val="1"/>
    </font>
    <font>
      <b/>
      <sz val="12"/>
      <color rgb="FF969696"/>
      <name val="Arial CE"/>
      <charset val="1"/>
    </font>
    <font>
      <sz val="10"/>
      <color rgb="FF969696"/>
      <name val="Arial CE"/>
      <charset val="1"/>
    </font>
    <font>
      <sz val="10"/>
      <name val="Arial CE"/>
      <charset val="1"/>
    </font>
    <font>
      <b/>
      <sz val="8"/>
      <color rgb="FF969696"/>
      <name val="Arial CE"/>
      <charset val="1"/>
    </font>
    <font>
      <b/>
      <sz val="11"/>
      <name val="Arial CE"/>
      <charset val="1"/>
    </font>
    <font>
      <b/>
      <sz val="10"/>
      <name val="Arial CE"/>
      <charset val="1"/>
    </font>
    <font>
      <sz val="10"/>
      <color rgb="FFFFFFFF"/>
      <name val="Arial CE"/>
      <charset val="1"/>
    </font>
    <font>
      <b/>
      <sz val="10"/>
      <color rgb="FFFFFFFF"/>
      <name val="Arial CE"/>
      <charset val="1"/>
    </font>
    <font>
      <b/>
      <sz val="10"/>
      <color rgb="FF969696"/>
      <name val="Arial CE"/>
      <charset val="1"/>
    </font>
    <font>
      <b/>
      <sz val="12"/>
      <name val="Arial CE"/>
      <charset val="1"/>
    </font>
    <font>
      <b/>
      <sz val="10"/>
      <color rgb="FF464646"/>
      <name val="Arial CE"/>
      <charset val="1"/>
    </font>
    <font>
      <sz val="12"/>
      <color rgb="FF969696"/>
      <name val="Arial CE"/>
      <charset val="1"/>
    </font>
    <font>
      <sz val="9"/>
      <name val="Arial CE"/>
      <charset val="1"/>
    </font>
    <font>
      <sz val="9"/>
      <color rgb="FF969696"/>
      <name val="Arial CE"/>
      <charset val="1"/>
    </font>
    <font>
      <b/>
      <sz val="12"/>
      <color rgb="FF960000"/>
      <name val="Arial CE"/>
      <charset val="1"/>
    </font>
    <font>
      <sz val="12"/>
      <name val="Arial CE"/>
      <charset val="1"/>
    </font>
    <font>
      <sz val="18"/>
      <color rgb="FF0000FF"/>
      <name val="Wingdings 2"/>
      <charset val="1"/>
    </font>
    <font>
      <u/>
      <sz val="11"/>
      <color rgb="FF0000FF"/>
      <name val="Calibri"/>
      <charset val="1"/>
    </font>
    <font>
      <sz val="11"/>
      <name val="Arial CE"/>
      <charset val="1"/>
    </font>
    <font>
      <b/>
      <sz val="11"/>
      <color rgb="FF003366"/>
      <name val="Arial CE"/>
      <charset val="1"/>
    </font>
    <font>
      <sz val="11"/>
      <color rgb="FF003366"/>
      <name val="Arial CE"/>
      <charset val="1"/>
    </font>
    <font>
      <sz val="11"/>
      <color rgb="FF969696"/>
      <name val="Arial CE"/>
      <charset val="1"/>
    </font>
    <font>
      <sz val="10"/>
      <color rgb="FF003366"/>
      <name val="Arial CE"/>
      <charset val="1"/>
    </font>
    <font>
      <b/>
      <sz val="10"/>
      <color rgb="FF003366"/>
      <name val="Arial CE"/>
      <charset val="1"/>
    </font>
    <font>
      <sz val="10"/>
      <color rgb="FF3366FF"/>
      <name val="Arial CE"/>
      <charset val="1"/>
    </font>
    <font>
      <sz val="8"/>
      <color rgb="FF969696"/>
      <name val="Arial CE"/>
      <charset val="1"/>
    </font>
    <font>
      <b/>
      <sz val="12"/>
      <color rgb="FF800000"/>
      <name val="Arial CE"/>
      <charset val="1"/>
    </font>
    <font>
      <sz val="12"/>
      <color rgb="FF003366"/>
      <name val="Arial CE"/>
      <charset val="1"/>
    </font>
    <font>
      <sz val="8"/>
      <color rgb="FF960000"/>
      <name val="Arial CE"/>
      <charset val="1"/>
    </font>
    <font>
      <b/>
      <sz val="8"/>
      <name val="Arial CE"/>
      <charset val="1"/>
    </font>
    <font>
      <sz val="8"/>
      <color rgb="FF003366"/>
      <name val="Arial CE"/>
      <charset val="1"/>
    </font>
    <font>
      <i/>
      <sz val="9"/>
      <color rgb="FF0000FF"/>
      <name val="Arial CE"/>
      <charset val="1"/>
    </font>
    <font>
      <i/>
      <sz val="8"/>
      <color rgb="FF0000FF"/>
      <name val="Arial CE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EBEBE"/>
      </patternFill>
    </fill>
    <fill>
      <patternFill patternType="solid">
        <fgColor rgb="FFFFFFCC"/>
        <bgColor rgb="FFFFFFFF"/>
      </patternFill>
    </fill>
    <fill>
      <patternFill patternType="solid">
        <fgColor rgb="FFBEBEBE"/>
        <bgColor rgb="FFC0C0C0"/>
      </patternFill>
    </fill>
    <fill>
      <patternFill patternType="solid">
        <fgColor rgb="FFD2D2D2"/>
        <bgColor rgb="FFC0C0C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21" fillId="0" borderId="0" applyBorder="0" applyProtection="0"/>
  </cellStyleXfs>
  <cellXfs count="212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3" borderId="0" xfId="0" applyFont="1" applyFill="1" applyAlignment="1" applyProtection="1">
      <alignment horizontal="left" vertical="center"/>
      <protection locked="0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13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13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" fontId="15" fillId="0" borderId="18" xfId="0" applyNumberFormat="1" applyFont="1" applyBorder="1" applyAlignment="1">
      <alignment vertical="center"/>
    </xf>
    <xf numFmtId="4" fontId="15" fillId="0" borderId="0" xfId="0" applyNumberFormat="1" applyFont="1" applyBorder="1" applyAlignment="1">
      <alignment vertical="center"/>
    </xf>
    <xf numFmtId="166" fontId="15" fillId="0" borderId="0" xfId="0" applyNumberFormat="1" applyFont="1" applyBorder="1" applyAlignment="1">
      <alignment vertical="center"/>
    </xf>
    <xf numFmtId="4" fontId="15" fillId="0" borderId="14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Border="1" applyAlignment="1" applyProtection="1">
      <alignment horizontal="center" vertical="center"/>
    </xf>
    <xf numFmtId="0" fontId="22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25" fillId="0" borderId="18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5" fillId="0" borderId="18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166" fontId="5" fillId="0" borderId="0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4" fontId="5" fillId="0" borderId="20" xfId="0" applyNumberFormat="1" applyFont="1" applyBorder="1" applyAlignment="1">
      <alignment vertical="center"/>
    </xf>
    <xf numFmtId="166" fontId="5" fillId="0" borderId="20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4" fontId="1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0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13" fillId="5" borderId="6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center" vertical="center"/>
    </xf>
    <xf numFmtId="4" fontId="13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16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3" xfId="0" applyFont="1" applyBorder="1" applyAlignment="1">
      <alignment vertical="center"/>
    </xf>
    <xf numFmtId="0" fontId="31" fillId="0" borderId="20" xfId="0" applyFont="1" applyBorder="1" applyAlignment="1">
      <alignment horizontal="left" vertical="center"/>
    </xf>
    <xf numFmtId="0" fontId="31" fillId="0" borderId="20" xfId="0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6" fillId="0" borderId="20" xfId="0" applyFont="1" applyBorder="1" applyAlignment="1">
      <alignment horizontal="left" vertical="center"/>
    </xf>
    <xf numFmtId="0" fontId="26" fillId="0" borderId="20" xfId="0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7" fontId="18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34" fillId="0" borderId="0" xfId="0" applyFont="1" applyAlignment="1"/>
    <xf numFmtId="0" fontId="34" fillId="0" borderId="3" xfId="0" applyFont="1" applyBorder="1" applyAlignment="1"/>
    <xf numFmtId="0" fontId="34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4" fillId="0" borderId="0" xfId="0" applyFont="1" applyAlignment="1" applyProtection="1">
      <protection locked="0"/>
    </xf>
    <xf numFmtId="167" fontId="31" fillId="0" borderId="0" xfId="0" applyNumberFormat="1" applyFont="1" applyAlignment="1"/>
    <xf numFmtId="0" fontId="34" fillId="0" borderId="18" xfId="0" applyFont="1" applyBorder="1" applyAlignment="1"/>
    <xf numFmtId="0" fontId="34" fillId="0" borderId="0" xfId="0" applyFont="1" applyBorder="1" applyAlignment="1"/>
    <xf numFmtId="166" fontId="34" fillId="0" borderId="0" xfId="0" applyNumberFormat="1" applyFont="1" applyBorder="1" applyAlignment="1"/>
    <xf numFmtId="166" fontId="34" fillId="0" borderId="14" xfId="0" applyNumberFormat="1" applyFont="1" applyBorder="1" applyAlignment="1"/>
    <xf numFmtId="0" fontId="34" fillId="0" borderId="0" xfId="0" applyFont="1" applyAlignment="1">
      <alignment horizontal="center"/>
    </xf>
    <xf numFmtId="167" fontId="34" fillId="0" borderId="0" xfId="0" applyNumberFormat="1" applyFont="1" applyAlignment="1">
      <alignment vertical="center"/>
    </xf>
    <xf numFmtId="0" fontId="26" fillId="0" borderId="0" xfId="0" applyFont="1" applyAlignment="1">
      <alignment horizontal="left"/>
    </xf>
    <xf numFmtId="167" fontId="26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49" fontId="16" fillId="0" borderId="22" xfId="0" applyNumberFormat="1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center" vertical="center" wrapText="1"/>
      <protection locked="0"/>
    </xf>
    <xf numFmtId="167" fontId="16" fillId="0" borderId="22" xfId="0" applyNumberFormat="1" applyFont="1" applyBorder="1" applyAlignment="1" applyProtection="1">
      <alignment vertical="center"/>
      <protection locked="0"/>
    </xf>
    <xf numFmtId="167" fontId="16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17" fillId="3" borderId="18" xfId="0" applyFont="1" applyFill="1" applyBorder="1" applyAlignment="1" applyProtection="1">
      <alignment horizontal="left" vertical="center"/>
      <protection locked="0"/>
    </xf>
    <xf numFmtId="0" fontId="17" fillId="0" borderId="0" xfId="0" applyFont="1" applyBorder="1" applyAlignment="1">
      <alignment horizontal="center" vertical="center"/>
    </xf>
    <xf numFmtId="166" fontId="17" fillId="0" borderId="0" xfId="0" applyNumberFormat="1" applyFont="1" applyBorder="1" applyAlignment="1">
      <alignment vertical="center"/>
    </xf>
    <xf numFmtId="166" fontId="17" fillId="0" borderId="14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17" fillId="3" borderId="19" xfId="0" applyFont="1" applyFill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17" fillId="0" borderId="20" xfId="0" applyNumberFormat="1" applyFont="1" applyBorder="1" applyAlignment="1">
      <alignment vertical="center"/>
    </xf>
    <xf numFmtId="166" fontId="17" fillId="0" borderId="21" xfId="0" applyNumberFormat="1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167" fontId="35" fillId="3" borderId="22" xfId="0" applyNumberFormat="1" applyFont="1" applyFill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8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 wrapText="1"/>
    </xf>
    <xf numFmtId="4" fontId="26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4" fontId="24" fillId="0" borderId="0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horizontal="right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right" vertical="center"/>
    </xf>
    <xf numFmtId="0" fontId="16" fillId="5" borderId="8" xfId="0" applyFont="1" applyFill="1" applyBorder="1" applyAlignment="1">
      <alignment horizontal="center" vertical="center"/>
    </xf>
    <xf numFmtId="4" fontId="18" fillId="0" borderId="0" xfId="0" applyNumberFormat="1" applyFont="1" applyBorder="1" applyAlignment="1">
      <alignment horizontal="right" vertical="center"/>
    </xf>
    <xf numFmtId="4" fontId="1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165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left" vertical="center"/>
    </xf>
    <xf numFmtId="4" fontId="11" fillId="0" borderId="0" xfId="0" applyNumberFormat="1" applyFont="1" applyBorder="1" applyAlignment="1">
      <alignment vertical="center"/>
    </xf>
    <xf numFmtId="0" fontId="13" fillId="4" borderId="7" xfId="0" applyFont="1" applyFill="1" applyBorder="1" applyAlignment="1">
      <alignment horizontal="left" vertical="center"/>
    </xf>
    <xf numFmtId="4" fontId="13" fillId="4" borderId="8" xfId="0" applyNumberFormat="1" applyFont="1" applyFill="1" applyBorder="1" applyAlignment="1">
      <alignment vertical="center"/>
    </xf>
    <xf numFmtId="164" fontId="5" fillId="0" borderId="0" xfId="0" applyNumberFormat="1" applyFont="1" applyBorder="1" applyAlignment="1">
      <alignment horizontal="left" vertical="center"/>
    </xf>
    <xf numFmtId="4" fontId="12" fillId="0" borderId="0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49" fontId="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 wrapText="1"/>
    </xf>
    <xf numFmtId="4" fontId="9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3" borderId="0" xfId="0" applyFont="1" applyFill="1" applyBorder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2D2D2"/>
      <rgbColor rgb="FF000080"/>
      <rgbColor rgb="FFFF00FF"/>
      <rgbColor rgb="FFFFFF00"/>
      <rgbColor rgb="FF00FFFF"/>
      <rgbColor rgb="FF800080"/>
      <rgbColor rgb="FF960000"/>
      <rgbColor rgb="FF008080"/>
      <rgbColor rgb="FF0000FF"/>
      <rgbColor rgb="FF00CCFF"/>
      <rgbColor rgb="FFCCFFFF"/>
      <rgbColor rgb="FFCCFFCC"/>
      <rgbColor rgb="FFFFFF99"/>
      <rgbColor rgb="FFBEBEB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6464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zoomScaleNormal="100" workbookViewId="0">
      <selection activeCell="AK35" sqref="AK35:AO35"/>
    </sheetView>
  </sheetViews>
  <sheetFormatPr defaultColWidth="8.5"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 customWidth="1"/>
  </cols>
  <sheetData>
    <row r="1" spans="1:74">
      <c r="A1" s="1" t="s">
        <v>0</v>
      </c>
      <c r="AZ1" s="1"/>
      <c r="BA1" s="1" t="s">
        <v>1</v>
      </c>
      <c r="BB1" s="1"/>
      <c r="BT1" s="1" t="s">
        <v>2</v>
      </c>
      <c r="BU1" s="1" t="s">
        <v>2</v>
      </c>
      <c r="BV1" s="1" t="s">
        <v>3</v>
      </c>
    </row>
    <row r="2" spans="1:74" ht="36.950000000000003" customHeight="1">
      <c r="AR2" s="202" t="s">
        <v>4</v>
      </c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S2" s="2" t="s">
        <v>5</v>
      </c>
      <c r="BT2" s="2" t="s">
        <v>6</v>
      </c>
    </row>
    <row r="3" spans="1:74" ht="6.95" customHeight="1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BS3" s="2" t="s">
        <v>5</v>
      </c>
      <c r="BT3" s="2" t="s">
        <v>6</v>
      </c>
    </row>
    <row r="4" spans="1:74" ht="24.95" customHeight="1">
      <c r="B4" s="5"/>
      <c r="D4" s="6" t="s">
        <v>7</v>
      </c>
      <c r="AR4" s="5"/>
      <c r="AS4" s="7" t="s">
        <v>8</v>
      </c>
      <c r="BE4" s="8" t="s">
        <v>9</v>
      </c>
      <c r="BS4" s="2" t="s">
        <v>5</v>
      </c>
    </row>
    <row r="5" spans="1:74" ht="12" customHeight="1">
      <c r="B5" s="5"/>
      <c r="D5" s="9" t="s">
        <v>10</v>
      </c>
      <c r="K5" s="203" t="s">
        <v>11</v>
      </c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R5" s="5"/>
      <c r="BE5" s="204" t="s">
        <v>12</v>
      </c>
      <c r="BS5" s="2" t="s">
        <v>5</v>
      </c>
    </row>
    <row r="6" spans="1:74" ht="36.950000000000003" customHeight="1">
      <c r="B6" s="5"/>
      <c r="D6" s="10" t="s">
        <v>13</v>
      </c>
      <c r="K6" s="205" t="s">
        <v>14</v>
      </c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R6" s="5"/>
      <c r="BE6" s="204"/>
      <c r="BS6" s="2" t="s">
        <v>5</v>
      </c>
    </row>
    <row r="7" spans="1:74" ht="12" customHeight="1">
      <c r="B7" s="5"/>
      <c r="D7" s="11" t="s">
        <v>15</v>
      </c>
      <c r="K7" s="12"/>
      <c r="AK7" s="11" t="s">
        <v>16</v>
      </c>
      <c r="AN7" s="12"/>
      <c r="AR7" s="5"/>
      <c r="BE7" s="204"/>
      <c r="BS7" s="2" t="s">
        <v>5</v>
      </c>
    </row>
    <row r="8" spans="1:74" ht="12" customHeight="1">
      <c r="B8" s="5"/>
      <c r="D8" s="11" t="s">
        <v>17</v>
      </c>
      <c r="K8" s="12" t="s">
        <v>18</v>
      </c>
      <c r="AK8" s="11" t="s">
        <v>19</v>
      </c>
      <c r="AN8" s="13" t="s">
        <v>20</v>
      </c>
      <c r="AR8" s="5"/>
      <c r="BE8" s="204"/>
      <c r="BS8" s="2" t="s">
        <v>5</v>
      </c>
    </row>
    <row r="9" spans="1:74" ht="14.45" customHeight="1">
      <c r="B9" s="5"/>
      <c r="AR9" s="5"/>
      <c r="BE9" s="204"/>
      <c r="BS9" s="2" t="s">
        <v>5</v>
      </c>
    </row>
    <row r="10" spans="1:74" ht="12" customHeight="1">
      <c r="B10" s="5"/>
      <c r="D10" s="11" t="s">
        <v>21</v>
      </c>
      <c r="AK10" s="11" t="s">
        <v>22</v>
      </c>
      <c r="AN10" s="12" t="s">
        <v>23</v>
      </c>
      <c r="AR10" s="5"/>
      <c r="BE10" s="204"/>
      <c r="BS10" s="2" t="s">
        <v>5</v>
      </c>
    </row>
    <row r="11" spans="1:74" ht="18.600000000000001" customHeight="1">
      <c r="B11" s="5"/>
      <c r="E11" s="12" t="s">
        <v>24</v>
      </c>
      <c r="AK11" s="11" t="s">
        <v>25</v>
      </c>
      <c r="AN11" s="12" t="s">
        <v>26</v>
      </c>
      <c r="AR11" s="5"/>
      <c r="BE11" s="204"/>
      <c r="BS11" s="2" t="s">
        <v>5</v>
      </c>
    </row>
    <row r="12" spans="1:74" ht="6.95" customHeight="1">
      <c r="B12" s="5"/>
      <c r="AR12" s="5"/>
      <c r="BE12" s="204"/>
      <c r="BS12" s="2" t="s">
        <v>5</v>
      </c>
    </row>
    <row r="13" spans="1:74" ht="12" customHeight="1">
      <c r="B13" s="5"/>
      <c r="D13" s="11" t="s">
        <v>27</v>
      </c>
      <c r="AK13" s="11" t="s">
        <v>22</v>
      </c>
      <c r="AN13" s="14" t="s">
        <v>28</v>
      </c>
      <c r="AR13" s="5"/>
      <c r="BE13" s="204"/>
      <c r="BS13" s="2" t="s">
        <v>5</v>
      </c>
    </row>
    <row r="14" spans="1:74" ht="12.75">
      <c r="B14" s="5"/>
      <c r="E14" s="206" t="s">
        <v>28</v>
      </c>
      <c r="F14" s="206"/>
      <c r="G14" s="206"/>
      <c r="H14" s="206"/>
      <c r="I14" s="206"/>
      <c r="J14" s="20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11" t="s">
        <v>25</v>
      </c>
      <c r="AN14" s="14" t="s">
        <v>28</v>
      </c>
      <c r="AR14" s="5"/>
      <c r="BE14" s="204"/>
      <c r="BS14" s="2" t="s">
        <v>5</v>
      </c>
    </row>
    <row r="15" spans="1:74" ht="6.95" customHeight="1">
      <c r="B15" s="5"/>
      <c r="AR15" s="5"/>
      <c r="BE15" s="204"/>
      <c r="BS15" s="2" t="s">
        <v>2</v>
      </c>
    </row>
    <row r="16" spans="1:74" ht="12" customHeight="1">
      <c r="B16" s="5"/>
      <c r="D16" s="11" t="s">
        <v>29</v>
      </c>
      <c r="AK16" s="11" t="s">
        <v>22</v>
      </c>
      <c r="AN16" s="12"/>
      <c r="AR16" s="5"/>
      <c r="BE16" s="204"/>
      <c r="BS16" s="2" t="s">
        <v>2</v>
      </c>
    </row>
    <row r="17" spans="1:71" ht="18.600000000000001" customHeight="1">
      <c r="B17" s="5"/>
      <c r="E17" s="12" t="s">
        <v>30</v>
      </c>
      <c r="AK17" s="11" t="s">
        <v>25</v>
      </c>
      <c r="AN17" s="12"/>
      <c r="AR17" s="5"/>
      <c r="BE17" s="204"/>
      <c r="BS17" s="2" t="s">
        <v>31</v>
      </c>
    </row>
    <row r="18" spans="1:71" ht="6.95" customHeight="1">
      <c r="B18" s="5"/>
      <c r="AR18" s="5"/>
      <c r="BE18" s="204"/>
      <c r="BS18" s="2" t="s">
        <v>32</v>
      </c>
    </row>
    <row r="19" spans="1:71" ht="12" customHeight="1">
      <c r="B19" s="5"/>
      <c r="D19" s="11" t="s">
        <v>33</v>
      </c>
      <c r="AK19" s="11" t="s">
        <v>22</v>
      </c>
      <c r="AN19" s="12"/>
      <c r="AR19" s="5"/>
      <c r="BE19" s="204"/>
      <c r="BS19" s="2" t="s">
        <v>32</v>
      </c>
    </row>
    <row r="20" spans="1:71" ht="18.600000000000001" customHeight="1">
      <c r="B20" s="5"/>
      <c r="E20" s="12" t="s">
        <v>30</v>
      </c>
      <c r="AK20" s="11" t="s">
        <v>25</v>
      </c>
      <c r="AN20" s="12"/>
      <c r="AR20" s="5"/>
      <c r="BE20" s="204"/>
      <c r="BS20" s="2" t="s">
        <v>31</v>
      </c>
    </row>
    <row r="21" spans="1:71" ht="6.95" customHeight="1">
      <c r="B21" s="5"/>
      <c r="AR21" s="5"/>
      <c r="BE21" s="204"/>
    </row>
    <row r="22" spans="1:71" ht="12" customHeight="1">
      <c r="B22" s="5"/>
      <c r="D22" s="11" t="s">
        <v>34</v>
      </c>
      <c r="AR22" s="5"/>
      <c r="BE22" s="204"/>
    </row>
    <row r="23" spans="1:71" ht="16.5" customHeight="1">
      <c r="B23" s="5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R23" s="5"/>
      <c r="BE23" s="204"/>
    </row>
    <row r="24" spans="1:71" ht="6.95" customHeight="1">
      <c r="B24" s="5"/>
      <c r="AR24" s="5"/>
      <c r="BE24" s="204"/>
    </row>
    <row r="25" spans="1:71" ht="6.95" customHeight="1">
      <c r="B25" s="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R25" s="5"/>
      <c r="BE25" s="204"/>
    </row>
    <row r="26" spans="1:71" s="20" customFormat="1" ht="25.9" customHeight="1">
      <c r="A26" s="16"/>
      <c r="B26" s="17"/>
      <c r="C26" s="16"/>
      <c r="D26" s="18" t="s">
        <v>35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208">
        <f>ROUND(AG94,2)</f>
        <v>0</v>
      </c>
      <c r="AL26" s="208"/>
      <c r="AM26" s="208"/>
      <c r="AN26" s="208"/>
      <c r="AO26" s="208"/>
      <c r="AP26" s="16"/>
      <c r="AQ26" s="16"/>
      <c r="AR26" s="17"/>
      <c r="BE26" s="204"/>
    </row>
    <row r="27" spans="1:71" s="20" customFormat="1" ht="6.95" customHeight="1">
      <c r="A27" s="16"/>
      <c r="B27" s="17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7"/>
      <c r="BE27" s="204"/>
    </row>
    <row r="28" spans="1:71" s="20" customFormat="1" ht="12.75">
      <c r="A28" s="16"/>
      <c r="B28" s="17"/>
      <c r="C28" s="16"/>
      <c r="D28" s="16"/>
      <c r="E28" s="16"/>
      <c r="F28" s="16"/>
      <c r="G28" s="16"/>
      <c r="H28" s="16"/>
      <c r="I28" s="16"/>
      <c r="J28" s="16"/>
      <c r="K28" s="16"/>
      <c r="L28" s="209" t="s">
        <v>36</v>
      </c>
      <c r="M28" s="209"/>
      <c r="N28" s="209"/>
      <c r="O28" s="209"/>
      <c r="P28" s="209"/>
      <c r="Q28" s="16"/>
      <c r="R28" s="16"/>
      <c r="S28" s="16"/>
      <c r="T28" s="16"/>
      <c r="U28" s="16"/>
      <c r="V28" s="16"/>
      <c r="W28" s="209" t="s">
        <v>37</v>
      </c>
      <c r="X28" s="209"/>
      <c r="Y28" s="209"/>
      <c r="Z28" s="209"/>
      <c r="AA28" s="209"/>
      <c r="AB28" s="209"/>
      <c r="AC28" s="209"/>
      <c r="AD28" s="209"/>
      <c r="AE28" s="209"/>
      <c r="AF28" s="16"/>
      <c r="AG28" s="16"/>
      <c r="AH28" s="16"/>
      <c r="AI28" s="16"/>
      <c r="AJ28" s="16"/>
      <c r="AK28" s="209" t="s">
        <v>38</v>
      </c>
      <c r="AL28" s="209"/>
      <c r="AM28" s="209"/>
      <c r="AN28" s="209"/>
      <c r="AO28" s="209"/>
      <c r="AP28" s="16"/>
      <c r="AQ28" s="16"/>
      <c r="AR28" s="17"/>
      <c r="BE28" s="204"/>
    </row>
    <row r="29" spans="1:71" s="21" customFormat="1" ht="14.45" customHeight="1">
      <c r="B29" s="22"/>
      <c r="D29" s="11" t="s">
        <v>39</v>
      </c>
      <c r="F29" s="23" t="s">
        <v>40</v>
      </c>
      <c r="L29" s="196">
        <v>0.2</v>
      </c>
      <c r="M29" s="196"/>
      <c r="N29" s="196"/>
      <c r="O29" s="196"/>
      <c r="P29" s="196"/>
      <c r="Q29" s="24"/>
      <c r="R29" s="24"/>
      <c r="S29" s="24"/>
      <c r="T29" s="24"/>
      <c r="U29" s="24"/>
      <c r="V29" s="24"/>
      <c r="W29" s="197">
        <f>ROUND(AZ94, 2)</f>
        <v>0</v>
      </c>
      <c r="X29" s="197"/>
      <c r="Y29" s="197"/>
      <c r="Z29" s="197"/>
      <c r="AA29" s="197"/>
      <c r="AB29" s="197"/>
      <c r="AC29" s="197"/>
      <c r="AD29" s="197"/>
      <c r="AE29" s="197"/>
      <c r="AF29" s="24"/>
      <c r="AG29" s="24"/>
      <c r="AH29" s="24"/>
      <c r="AI29" s="24"/>
      <c r="AJ29" s="24"/>
      <c r="AK29" s="197">
        <f>ROUND(AV94, 2)</f>
        <v>0</v>
      </c>
      <c r="AL29" s="197"/>
      <c r="AM29" s="197"/>
      <c r="AN29" s="197"/>
      <c r="AO29" s="197"/>
      <c r="AP29" s="24"/>
      <c r="AQ29" s="24"/>
      <c r="AR29" s="25"/>
      <c r="AS29" s="24"/>
      <c r="AT29" s="24"/>
      <c r="AU29" s="24"/>
      <c r="AV29" s="24"/>
      <c r="AW29" s="24"/>
      <c r="AX29" s="24"/>
      <c r="AY29" s="24"/>
      <c r="AZ29" s="24"/>
      <c r="BE29" s="204"/>
    </row>
    <row r="30" spans="1:71" s="21" customFormat="1" ht="14.45" customHeight="1">
      <c r="B30" s="22"/>
      <c r="F30" s="23" t="s">
        <v>41</v>
      </c>
      <c r="L30" s="196">
        <v>0.2</v>
      </c>
      <c r="M30" s="196"/>
      <c r="N30" s="196"/>
      <c r="O30" s="196"/>
      <c r="P30" s="196"/>
      <c r="Q30" s="24"/>
      <c r="R30" s="24"/>
      <c r="S30" s="24"/>
      <c r="T30" s="24"/>
      <c r="U30" s="24"/>
      <c r="V30" s="24"/>
      <c r="W30" s="197">
        <f>ROUND(BA94, 2)</f>
        <v>0</v>
      </c>
      <c r="X30" s="197"/>
      <c r="Y30" s="197"/>
      <c r="Z30" s="197"/>
      <c r="AA30" s="197"/>
      <c r="AB30" s="197"/>
      <c r="AC30" s="197"/>
      <c r="AD30" s="197"/>
      <c r="AE30" s="197"/>
      <c r="AF30" s="24"/>
      <c r="AG30" s="24"/>
      <c r="AH30" s="24"/>
      <c r="AI30" s="24"/>
      <c r="AJ30" s="24"/>
      <c r="AK30" s="197">
        <f>ROUND(AW94, 2)</f>
        <v>0</v>
      </c>
      <c r="AL30" s="197"/>
      <c r="AM30" s="197"/>
      <c r="AN30" s="197"/>
      <c r="AO30" s="197"/>
      <c r="AP30" s="24"/>
      <c r="AQ30" s="24"/>
      <c r="AR30" s="25"/>
      <c r="AS30" s="24"/>
      <c r="AT30" s="24"/>
      <c r="AU30" s="24"/>
      <c r="AV30" s="24"/>
      <c r="AW30" s="24"/>
      <c r="AX30" s="24"/>
      <c r="AY30" s="24"/>
      <c r="AZ30" s="24"/>
      <c r="BE30" s="204"/>
    </row>
    <row r="31" spans="1:71" s="21" customFormat="1" ht="14.45" hidden="1" customHeight="1">
      <c r="B31" s="22"/>
      <c r="F31" s="11" t="s">
        <v>42</v>
      </c>
      <c r="L31" s="200">
        <v>0.2</v>
      </c>
      <c r="M31" s="200"/>
      <c r="N31" s="200"/>
      <c r="O31" s="200"/>
      <c r="P31" s="200"/>
      <c r="W31" s="201">
        <f>ROUND(BB94, 2)</f>
        <v>0</v>
      </c>
      <c r="X31" s="201"/>
      <c r="Y31" s="201"/>
      <c r="Z31" s="201"/>
      <c r="AA31" s="201"/>
      <c r="AB31" s="201"/>
      <c r="AC31" s="201"/>
      <c r="AD31" s="201"/>
      <c r="AE31" s="201"/>
      <c r="AK31" s="201">
        <v>0</v>
      </c>
      <c r="AL31" s="201"/>
      <c r="AM31" s="201"/>
      <c r="AN31" s="201"/>
      <c r="AO31" s="201"/>
      <c r="AR31" s="22"/>
      <c r="BE31" s="204"/>
    </row>
    <row r="32" spans="1:71" s="21" customFormat="1" ht="14.45" hidden="1" customHeight="1">
      <c r="B32" s="22"/>
      <c r="F32" s="11" t="s">
        <v>43</v>
      </c>
      <c r="L32" s="200">
        <v>0.2</v>
      </c>
      <c r="M32" s="200"/>
      <c r="N32" s="200"/>
      <c r="O32" s="200"/>
      <c r="P32" s="200"/>
      <c r="W32" s="201">
        <f>ROUND(BC94, 2)</f>
        <v>0</v>
      </c>
      <c r="X32" s="201"/>
      <c r="Y32" s="201"/>
      <c r="Z32" s="201"/>
      <c r="AA32" s="201"/>
      <c r="AB32" s="201"/>
      <c r="AC32" s="201"/>
      <c r="AD32" s="201"/>
      <c r="AE32" s="201"/>
      <c r="AK32" s="201">
        <v>0</v>
      </c>
      <c r="AL32" s="201"/>
      <c r="AM32" s="201"/>
      <c r="AN32" s="201"/>
      <c r="AO32" s="201"/>
      <c r="AR32" s="22"/>
      <c r="BE32" s="204"/>
    </row>
    <row r="33" spans="1:57" s="21" customFormat="1" ht="14.45" hidden="1" customHeight="1">
      <c r="B33" s="22"/>
      <c r="F33" s="23" t="s">
        <v>44</v>
      </c>
      <c r="L33" s="196">
        <v>0</v>
      </c>
      <c r="M33" s="196"/>
      <c r="N33" s="196"/>
      <c r="O33" s="196"/>
      <c r="P33" s="196"/>
      <c r="Q33" s="24"/>
      <c r="R33" s="24"/>
      <c r="S33" s="24"/>
      <c r="T33" s="24"/>
      <c r="U33" s="24"/>
      <c r="V33" s="24"/>
      <c r="W33" s="197">
        <f>ROUND(BD94, 2)</f>
        <v>0</v>
      </c>
      <c r="X33" s="197"/>
      <c r="Y33" s="197"/>
      <c r="Z33" s="197"/>
      <c r="AA33" s="197"/>
      <c r="AB33" s="197"/>
      <c r="AC33" s="197"/>
      <c r="AD33" s="197"/>
      <c r="AE33" s="197"/>
      <c r="AF33" s="24"/>
      <c r="AG33" s="24"/>
      <c r="AH33" s="24"/>
      <c r="AI33" s="24"/>
      <c r="AJ33" s="24"/>
      <c r="AK33" s="197">
        <v>0</v>
      </c>
      <c r="AL33" s="197"/>
      <c r="AM33" s="197"/>
      <c r="AN33" s="197"/>
      <c r="AO33" s="197"/>
      <c r="AP33" s="24"/>
      <c r="AQ33" s="24"/>
      <c r="AR33" s="25"/>
      <c r="AS33" s="24"/>
      <c r="AT33" s="24"/>
      <c r="AU33" s="24"/>
      <c r="AV33" s="24"/>
      <c r="AW33" s="24"/>
      <c r="AX33" s="24"/>
      <c r="AY33" s="24"/>
      <c r="AZ33" s="24"/>
      <c r="BE33" s="204"/>
    </row>
    <row r="34" spans="1:57" s="20" customFormat="1" ht="6.95" customHeight="1">
      <c r="A34" s="16"/>
      <c r="B34" s="17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7"/>
      <c r="BE34" s="204"/>
    </row>
    <row r="35" spans="1:57" s="20" customFormat="1" ht="25.9" customHeight="1">
      <c r="A35" s="16"/>
      <c r="B35" s="17"/>
      <c r="C35" s="26"/>
      <c r="D35" s="27" t="s">
        <v>45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9" t="s">
        <v>46</v>
      </c>
      <c r="U35" s="28"/>
      <c r="V35" s="28"/>
      <c r="W35" s="28"/>
      <c r="X35" s="198" t="s">
        <v>47</v>
      </c>
      <c r="Y35" s="198"/>
      <c r="Z35" s="198"/>
      <c r="AA35" s="198"/>
      <c r="AB35" s="198"/>
      <c r="AC35" s="28"/>
      <c r="AD35" s="28"/>
      <c r="AE35" s="28"/>
      <c r="AF35" s="28"/>
      <c r="AG35" s="28"/>
      <c r="AH35" s="28"/>
      <c r="AI35" s="28"/>
      <c r="AJ35" s="28"/>
      <c r="AK35" s="199">
        <f>SUM(AK26:AK33)</f>
        <v>0</v>
      </c>
      <c r="AL35" s="199"/>
      <c r="AM35" s="199"/>
      <c r="AN35" s="199"/>
      <c r="AO35" s="199"/>
      <c r="AP35" s="26"/>
      <c r="AQ35" s="26"/>
      <c r="AR35" s="17"/>
      <c r="BE35" s="16"/>
    </row>
    <row r="36" spans="1:57" s="20" customFormat="1" ht="6.95" customHeight="1">
      <c r="A36" s="16"/>
      <c r="B36" s="17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7"/>
      <c r="BE36" s="16"/>
    </row>
    <row r="37" spans="1:57" s="20" customFormat="1" ht="14.45" customHeight="1">
      <c r="A37" s="16"/>
      <c r="B37" s="17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7"/>
      <c r="BE37" s="16"/>
    </row>
    <row r="38" spans="1:57" ht="14.45" customHeight="1">
      <c r="B38" s="5"/>
      <c r="AR38" s="5"/>
    </row>
    <row r="39" spans="1:57" ht="14.45" customHeight="1">
      <c r="B39" s="5"/>
      <c r="AR39" s="5"/>
    </row>
    <row r="40" spans="1:57" ht="14.45" customHeight="1">
      <c r="B40" s="5"/>
      <c r="AR40" s="5"/>
    </row>
    <row r="41" spans="1:57" ht="14.45" customHeight="1">
      <c r="B41" s="5"/>
      <c r="AR41" s="5"/>
    </row>
    <row r="42" spans="1:57" ht="14.45" customHeight="1">
      <c r="B42" s="5"/>
      <c r="AR42" s="5"/>
    </row>
    <row r="43" spans="1:57" ht="14.45" customHeight="1">
      <c r="B43" s="5"/>
      <c r="AR43" s="5"/>
    </row>
    <row r="44" spans="1:57" ht="14.45" customHeight="1">
      <c r="B44" s="5"/>
      <c r="AR44" s="5"/>
    </row>
    <row r="45" spans="1:57" ht="14.45" customHeight="1">
      <c r="B45" s="5"/>
      <c r="AR45" s="5"/>
    </row>
    <row r="46" spans="1:57" ht="14.45" customHeight="1">
      <c r="B46" s="5"/>
      <c r="AR46" s="5"/>
    </row>
    <row r="47" spans="1:57" ht="14.45" customHeight="1">
      <c r="B47" s="5"/>
      <c r="AR47" s="5"/>
    </row>
    <row r="48" spans="1:57" ht="14.45" customHeight="1">
      <c r="B48" s="5"/>
      <c r="AR48" s="5"/>
    </row>
    <row r="49" spans="1:57" s="20" customFormat="1" ht="14.45" customHeight="1">
      <c r="B49" s="30"/>
      <c r="D49" s="31" t="s">
        <v>48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1" t="s">
        <v>49</v>
      </c>
      <c r="AI49" s="32"/>
      <c r="AJ49" s="32"/>
      <c r="AK49" s="32"/>
      <c r="AL49" s="32"/>
      <c r="AM49" s="32"/>
      <c r="AN49" s="32"/>
      <c r="AO49" s="32"/>
      <c r="AR49" s="30"/>
    </row>
    <row r="50" spans="1:57">
      <c r="B50" s="5"/>
      <c r="AR50" s="5"/>
    </row>
    <row r="51" spans="1:57">
      <c r="B51" s="5"/>
      <c r="AR51" s="5"/>
    </row>
    <row r="52" spans="1:57">
      <c r="B52" s="5"/>
      <c r="AR52" s="5"/>
    </row>
    <row r="53" spans="1:57">
      <c r="B53" s="5"/>
      <c r="AR53" s="5"/>
    </row>
    <row r="54" spans="1:57">
      <c r="B54" s="5"/>
      <c r="AR54" s="5"/>
    </row>
    <row r="55" spans="1:57">
      <c r="B55" s="5"/>
      <c r="AR55" s="5"/>
    </row>
    <row r="56" spans="1:57">
      <c r="B56" s="5"/>
      <c r="AR56" s="5"/>
    </row>
    <row r="57" spans="1:57">
      <c r="B57" s="5"/>
      <c r="AR57" s="5"/>
    </row>
    <row r="58" spans="1:57">
      <c r="B58" s="5"/>
      <c r="AR58" s="5"/>
    </row>
    <row r="59" spans="1:57">
      <c r="B59" s="5"/>
      <c r="AR59" s="5"/>
    </row>
    <row r="60" spans="1:57" s="20" customFormat="1" ht="12.75">
      <c r="A60" s="16"/>
      <c r="B60" s="17"/>
      <c r="C60" s="16"/>
      <c r="D60" s="33" t="s">
        <v>50</v>
      </c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33" t="s">
        <v>51</v>
      </c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33" t="s">
        <v>50</v>
      </c>
      <c r="AI60" s="19"/>
      <c r="AJ60" s="19"/>
      <c r="AK60" s="19"/>
      <c r="AL60" s="19"/>
      <c r="AM60" s="33" t="s">
        <v>51</v>
      </c>
      <c r="AN60" s="19"/>
      <c r="AO60" s="19"/>
      <c r="AP60" s="16"/>
      <c r="AQ60" s="16"/>
      <c r="AR60" s="17"/>
      <c r="BE60" s="16"/>
    </row>
    <row r="61" spans="1:57">
      <c r="B61" s="5"/>
      <c r="AR61" s="5"/>
    </row>
    <row r="62" spans="1:57">
      <c r="B62" s="5"/>
      <c r="AR62" s="5"/>
    </row>
    <row r="63" spans="1:57">
      <c r="B63" s="5"/>
      <c r="AR63" s="5"/>
    </row>
    <row r="64" spans="1:57" s="20" customFormat="1" ht="12.75">
      <c r="A64" s="16"/>
      <c r="B64" s="17"/>
      <c r="C64" s="16"/>
      <c r="D64" s="31" t="s">
        <v>52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1" t="s">
        <v>53</v>
      </c>
      <c r="AI64" s="34"/>
      <c r="AJ64" s="34"/>
      <c r="AK64" s="34"/>
      <c r="AL64" s="34"/>
      <c r="AM64" s="34"/>
      <c r="AN64" s="34"/>
      <c r="AO64" s="34"/>
      <c r="AP64" s="16"/>
      <c r="AQ64" s="16"/>
      <c r="AR64" s="17"/>
      <c r="BE64" s="16"/>
    </row>
    <row r="65" spans="1:57">
      <c r="B65" s="5"/>
      <c r="AR65" s="5"/>
    </row>
    <row r="66" spans="1:57">
      <c r="B66" s="5"/>
      <c r="AR66" s="5"/>
    </row>
    <row r="67" spans="1:57">
      <c r="B67" s="5"/>
      <c r="AR67" s="5"/>
    </row>
    <row r="68" spans="1:57">
      <c r="B68" s="5"/>
      <c r="AR68" s="5"/>
    </row>
    <row r="69" spans="1:57">
      <c r="B69" s="5"/>
      <c r="AR69" s="5"/>
    </row>
    <row r="70" spans="1:57">
      <c r="B70" s="5"/>
      <c r="AR70" s="5"/>
    </row>
    <row r="71" spans="1:57">
      <c r="B71" s="5"/>
      <c r="AR71" s="5"/>
    </row>
    <row r="72" spans="1:57">
      <c r="B72" s="5"/>
      <c r="AR72" s="5"/>
    </row>
    <row r="73" spans="1:57">
      <c r="B73" s="5"/>
      <c r="AR73" s="5"/>
    </row>
    <row r="74" spans="1:57">
      <c r="B74" s="5"/>
      <c r="AR74" s="5"/>
    </row>
    <row r="75" spans="1:57" s="20" customFormat="1" ht="12.75">
      <c r="A75" s="16"/>
      <c r="B75" s="17"/>
      <c r="C75" s="16"/>
      <c r="D75" s="33" t="s">
        <v>50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33" t="s">
        <v>51</v>
      </c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33" t="s">
        <v>50</v>
      </c>
      <c r="AI75" s="19"/>
      <c r="AJ75" s="19"/>
      <c r="AK75" s="19"/>
      <c r="AL75" s="19"/>
      <c r="AM75" s="33" t="s">
        <v>51</v>
      </c>
      <c r="AN75" s="19"/>
      <c r="AO75" s="19"/>
      <c r="AP75" s="16"/>
      <c r="AQ75" s="16"/>
      <c r="AR75" s="17"/>
      <c r="BE75" s="16"/>
    </row>
    <row r="76" spans="1:57" s="20" customFormat="1">
      <c r="A76" s="16"/>
      <c r="B76" s="17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7"/>
      <c r="BE76" s="16"/>
    </row>
    <row r="77" spans="1:57" s="20" customFormat="1" ht="6.95" customHeight="1">
      <c r="A77" s="16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17"/>
      <c r="BE77" s="16"/>
    </row>
    <row r="81" spans="1:91" s="20" customFormat="1" ht="6.95" customHeight="1">
      <c r="A81" s="1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17"/>
      <c r="BE81" s="16"/>
    </row>
    <row r="82" spans="1:91" s="20" customFormat="1" ht="24.95" customHeight="1">
      <c r="A82" s="16"/>
      <c r="B82" s="17"/>
      <c r="C82" s="6" t="s">
        <v>54</v>
      </c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7"/>
      <c r="BE82" s="16"/>
    </row>
    <row r="83" spans="1:91" s="20" customFormat="1" ht="6.95" customHeight="1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7"/>
      <c r="BE83" s="16"/>
    </row>
    <row r="84" spans="1:91" s="39" customFormat="1" ht="12" customHeight="1">
      <c r="B84" s="40"/>
      <c r="C84" s="11" t="s">
        <v>10</v>
      </c>
      <c r="L84" s="39" t="str">
        <f>K5</f>
        <v>2022-02</v>
      </c>
      <c r="AR84" s="40"/>
    </row>
    <row r="85" spans="1:91" s="41" customFormat="1" ht="36.950000000000003" customHeight="1">
      <c r="B85" s="42"/>
      <c r="C85" s="43" t="s">
        <v>13</v>
      </c>
      <c r="L85" s="192" t="str">
        <f>K6</f>
        <v>Prístavba a prestavba skladu MTZ II.</v>
      </c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  <c r="AM85" s="192"/>
      <c r="AN85" s="192"/>
      <c r="AO85" s="192"/>
      <c r="AR85" s="42"/>
    </row>
    <row r="86" spans="1:91" s="20" customFormat="1" ht="6.95" customHeight="1">
      <c r="A86" s="16"/>
      <c r="B86" s="17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7"/>
      <c r="BE86" s="16"/>
    </row>
    <row r="87" spans="1:91" s="20" customFormat="1" ht="12" customHeight="1">
      <c r="A87" s="16"/>
      <c r="B87" s="17"/>
      <c r="C87" s="11" t="s">
        <v>17</v>
      </c>
      <c r="D87" s="16"/>
      <c r="E87" s="16"/>
      <c r="F87" s="16"/>
      <c r="G87" s="16"/>
      <c r="H87" s="16"/>
      <c r="I87" s="16"/>
      <c r="J87" s="16"/>
      <c r="K87" s="16"/>
      <c r="L87" s="44" t="str">
        <f>IF(K8="","",K8)</f>
        <v>Bánovce nad Bebravou</v>
      </c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1" t="s">
        <v>19</v>
      </c>
      <c r="AJ87" s="16"/>
      <c r="AK87" s="16"/>
      <c r="AL87" s="16"/>
      <c r="AM87" s="193" t="str">
        <f>IF(AN8= "","",AN8)</f>
        <v>15. 2. 2022</v>
      </c>
      <c r="AN87" s="193"/>
      <c r="AO87" s="16"/>
      <c r="AP87" s="16"/>
      <c r="AQ87" s="16"/>
      <c r="AR87" s="17"/>
      <c r="BE87" s="16"/>
    </row>
    <row r="88" spans="1:91" s="20" customFormat="1" ht="6.95" customHeight="1">
      <c r="A88" s="16"/>
      <c r="B88" s="17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7"/>
      <c r="BE88" s="16"/>
    </row>
    <row r="89" spans="1:91" s="20" customFormat="1" ht="15.2" customHeight="1">
      <c r="A89" s="16"/>
      <c r="B89" s="17"/>
      <c r="C89" s="11" t="s">
        <v>21</v>
      </c>
      <c r="D89" s="16"/>
      <c r="E89" s="16"/>
      <c r="F89" s="16"/>
      <c r="G89" s="16"/>
      <c r="H89" s="16"/>
      <c r="I89" s="16"/>
      <c r="J89" s="16"/>
      <c r="K89" s="16"/>
      <c r="L89" s="39" t="str">
        <f>IF(E11= "","",E11)</f>
        <v>MILSY a.s.</v>
      </c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1" t="s">
        <v>29</v>
      </c>
      <c r="AJ89" s="16"/>
      <c r="AK89" s="16"/>
      <c r="AL89" s="16"/>
      <c r="AM89" s="194" t="str">
        <f>IF(E17="","",E17)</f>
        <v xml:space="preserve"> </v>
      </c>
      <c r="AN89" s="194"/>
      <c r="AO89" s="194"/>
      <c r="AP89" s="194"/>
      <c r="AQ89" s="16"/>
      <c r="AR89" s="17"/>
      <c r="AS89" s="195" t="s">
        <v>55</v>
      </c>
      <c r="AT89" s="195"/>
      <c r="AU89" s="45"/>
      <c r="AV89" s="45"/>
      <c r="AW89" s="45"/>
      <c r="AX89" s="45"/>
      <c r="AY89" s="45"/>
      <c r="AZ89" s="45"/>
      <c r="BA89" s="45"/>
      <c r="BB89" s="45"/>
      <c r="BC89" s="45"/>
      <c r="BD89" s="46"/>
      <c r="BE89" s="16"/>
    </row>
    <row r="90" spans="1:91" s="20" customFormat="1" ht="15.2" customHeight="1">
      <c r="A90" s="16"/>
      <c r="B90" s="17"/>
      <c r="C90" s="11" t="s">
        <v>27</v>
      </c>
      <c r="D90" s="16"/>
      <c r="E90" s="16"/>
      <c r="F90" s="16"/>
      <c r="G90" s="16"/>
      <c r="H90" s="16"/>
      <c r="I90" s="16"/>
      <c r="J90" s="16"/>
      <c r="K90" s="16"/>
      <c r="L90" s="39" t="str">
        <f>IF(E14= "Vyplň údaj","",E14)</f>
        <v/>
      </c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1" t="s">
        <v>33</v>
      </c>
      <c r="AJ90" s="16"/>
      <c r="AK90" s="16"/>
      <c r="AL90" s="16"/>
      <c r="AM90" s="194" t="str">
        <f>IF(E20="","",E20)</f>
        <v xml:space="preserve"> </v>
      </c>
      <c r="AN90" s="194"/>
      <c r="AO90" s="194"/>
      <c r="AP90" s="194"/>
      <c r="AQ90" s="16"/>
      <c r="AR90" s="17"/>
      <c r="AS90" s="195"/>
      <c r="AT90" s="195"/>
      <c r="AU90" s="47"/>
      <c r="AV90" s="47"/>
      <c r="AW90" s="47"/>
      <c r="AX90" s="47"/>
      <c r="AY90" s="47"/>
      <c r="AZ90" s="47"/>
      <c r="BA90" s="47"/>
      <c r="BB90" s="47"/>
      <c r="BC90" s="47"/>
      <c r="BD90" s="48"/>
      <c r="BE90" s="16"/>
    </row>
    <row r="91" spans="1:91" s="20" customFormat="1" ht="10.9" customHeight="1">
      <c r="A91" s="16"/>
      <c r="B91" s="17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7"/>
      <c r="AS91" s="195"/>
      <c r="AT91" s="195"/>
      <c r="AU91" s="47"/>
      <c r="AV91" s="47"/>
      <c r="AW91" s="47"/>
      <c r="AX91" s="47"/>
      <c r="AY91" s="47"/>
      <c r="AZ91" s="47"/>
      <c r="BA91" s="47"/>
      <c r="BB91" s="47"/>
      <c r="BC91" s="47"/>
      <c r="BD91" s="48"/>
      <c r="BE91" s="16"/>
    </row>
    <row r="92" spans="1:91" s="20" customFormat="1" ht="29.25" customHeight="1">
      <c r="A92" s="16"/>
      <c r="B92" s="17"/>
      <c r="C92" s="186" t="s">
        <v>56</v>
      </c>
      <c r="D92" s="186"/>
      <c r="E92" s="186"/>
      <c r="F92" s="186"/>
      <c r="G92" s="186"/>
      <c r="H92" s="49"/>
      <c r="I92" s="187" t="s">
        <v>57</v>
      </c>
      <c r="J92" s="187"/>
      <c r="K92" s="187"/>
      <c r="L92" s="187"/>
      <c r="M92" s="187"/>
      <c r="N92" s="187"/>
      <c r="O92" s="187"/>
      <c r="P92" s="187"/>
      <c r="Q92" s="187"/>
      <c r="R92" s="187"/>
      <c r="S92" s="187"/>
      <c r="T92" s="187"/>
      <c r="U92" s="187"/>
      <c r="V92" s="187"/>
      <c r="W92" s="187"/>
      <c r="X92" s="187"/>
      <c r="Y92" s="187"/>
      <c r="Z92" s="187"/>
      <c r="AA92" s="187"/>
      <c r="AB92" s="187"/>
      <c r="AC92" s="187"/>
      <c r="AD92" s="187"/>
      <c r="AE92" s="187"/>
      <c r="AF92" s="187"/>
      <c r="AG92" s="188" t="s">
        <v>58</v>
      </c>
      <c r="AH92" s="188"/>
      <c r="AI92" s="188"/>
      <c r="AJ92" s="188"/>
      <c r="AK92" s="188"/>
      <c r="AL92" s="188"/>
      <c r="AM92" s="188"/>
      <c r="AN92" s="189" t="s">
        <v>59</v>
      </c>
      <c r="AO92" s="189"/>
      <c r="AP92" s="189"/>
      <c r="AQ92" s="50" t="s">
        <v>60</v>
      </c>
      <c r="AR92" s="17"/>
      <c r="AS92" s="51" t="s">
        <v>61</v>
      </c>
      <c r="AT92" s="52" t="s">
        <v>62</v>
      </c>
      <c r="AU92" s="52" t="s">
        <v>63</v>
      </c>
      <c r="AV92" s="52" t="s">
        <v>64</v>
      </c>
      <c r="AW92" s="52" t="s">
        <v>65</v>
      </c>
      <c r="AX92" s="52" t="s">
        <v>66</v>
      </c>
      <c r="AY92" s="52" t="s">
        <v>67</v>
      </c>
      <c r="AZ92" s="52" t="s">
        <v>68</v>
      </c>
      <c r="BA92" s="52" t="s">
        <v>69</v>
      </c>
      <c r="BB92" s="52" t="s">
        <v>70</v>
      </c>
      <c r="BC92" s="52" t="s">
        <v>71</v>
      </c>
      <c r="BD92" s="53" t="s">
        <v>72</v>
      </c>
      <c r="BE92" s="16"/>
    </row>
    <row r="93" spans="1:91" s="20" customFormat="1" ht="10.9" customHeight="1">
      <c r="A93" s="16"/>
      <c r="B93" s="17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7"/>
      <c r="AS93" s="5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  <c r="BE93" s="16"/>
    </row>
    <row r="94" spans="1:91" s="57" customFormat="1" ht="32.450000000000003" customHeight="1">
      <c r="B94" s="58"/>
      <c r="C94" s="59" t="s">
        <v>73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90">
        <f>ROUND(AG95+AG96,2)</f>
        <v>0</v>
      </c>
      <c r="AH94" s="190"/>
      <c r="AI94" s="190"/>
      <c r="AJ94" s="190"/>
      <c r="AK94" s="190"/>
      <c r="AL94" s="190"/>
      <c r="AM94" s="190"/>
      <c r="AN94" s="191">
        <f t="shared" ref="AN94:AN99" si="0">SUM(AG94,AT94)</f>
        <v>0</v>
      </c>
      <c r="AO94" s="191"/>
      <c r="AP94" s="191"/>
      <c r="AQ94" s="61"/>
      <c r="AR94" s="58"/>
      <c r="AS94" s="62">
        <f>ROUND(AS95+AS96,2)</f>
        <v>0</v>
      </c>
      <c r="AT94" s="63">
        <f t="shared" ref="AT94:AT99" si="1">ROUND(SUM(AV94:AW94),2)</f>
        <v>0</v>
      </c>
      <c r="AU94" s="64">
        <f>ROUND(AU95+AU96,5)</f>
        <v>0</v>
      </c>
      <c r="AV94" s="63">
        <f>ROUND(AZ94*L29,2)</f>
        <v>0</v>
      </c>
      <c r="AW94" s="63">
        <f>ROUND(BA94*L30,2)</f>
        <v>0</v>
      </c>
      <c r="AX94" s="63">
        <f>ROUND(BB94*L29,2)</f>
        <v>0</v>
      </c>
      <c r="AY94" s="63">
        <f>ROUND(BC94*L30,2)</f>
        <v>0</v>
      </c>
      <c r="AZ94" s="63">
        <f>ROUND(AZ95+AZ96,2)</f>
        <v>0</v>
      </c>
      <c r="BA94" s="63">
        <f>ROUND(BA95+BA96,2)</f>
        <v>0</v>
      </c>
      <c r="BB94" s="63">
        <f>ROUND(BB95+BB96,2)</f>
        <v>0</v>
      </c>
      <c r="BC94" s="63">
        <f>ROUND(BC95+BC96,2)</f>
        <v>0</v>
      </c>
      <c r="BD94" s="65">
        <f>ROUND(BD95+BD96,2)</f>
        <v>0</v>
      </c>
      <c r="BS94" s="66" t="s">
        <v>74</v>
      </c>
      <c r="BT94" s="66" t="s">
        <v>75</v>
      </c>
      <c r="BU94" s="67" t="s">
        <v>76</v>
      </c>
      <c r="BV94" s="66" t="s">
        <v>77</v>
      </c>
      <c r="BW94" s="66" t="s">
        <v>3</v>
      </c>
      <c r="BX94" s="66" t="s">
        <v>78</v>
      </c>
      <c r="CL94" s="66"/>
    </row>
    <row r="95" spans="1:91" s="77" customFormat="1" ht="24.75" customHeight="1">
      <c r="A95" s="68" t="s">
        <v>79</v>
      </c>
      <c r="B95" s="69"/>
      <c r="C95" s="70"/>
      <c r="D95" s="183" t="s">
        <v>80</v>
      </c>
      <c r="E95" s="183"/>
      <c r="F95" s="183"/>
      <c r="G95" s="183"/>
      <c r="H95" s="183"/>
      <c r="I95" s="71"/>
      <c r="J95" s="183" t="s">
        <v>81</v>
      </c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3"/>
      <c r="AE95" s="183"/>
      <c r="AF95" s="183"/>
      <c r="AG95" s="184">
        <f>'2022-021 - SO.01 - Búraci...'!J30</f>
        <v>0</v>
      </c>
      <c r="AH95" s="184"/>
      <c r="AI95" s="184"/>
      <c r="AJ95" s="184"/>
      <c r="AK95" s="184"/>
      <c r="AL95" s="184"/>
      <c r="AM95" s="184"/>
      <c r="AN95" s="184">
        <f t="shared" si="0"/>
        <v>0</v>
      </c>
      <c r="AO95" s="184"/>
      <c r="AP95" s="184"/>
      <c r="AQ95" s="72" t="s">
        <v>82</v>
      </c>
      <c r="AR95" s="69"/>
      <c r="AS95" s="73">
        <v>0</v>
      </c>
      <c r="AT95" s="74">
        <f t="shared" si="1"/>
        <v>0</v>
      </c>
      <c r="AU95" s="75">
        <f>'2022-021 - SO.01 - Búraci...'!P126</f>
        <v>0</v>
      </c>
      <c r="AV95" s="74">
        <f>'2022-021 - SO.01 - Búraci...'!J33</f>
        <v>0</v>
      </c>
      <c r="AW95" s="74">
        <f>'2022-021 - SO.01 - Búraci...'!J34</f>
        <v>0</v>
      </c>
      <c r="AX95" s="74">
        <f>'2022-021 - SO.01 - Búraci...'!J35</f>
        <v>0</v>
      </c>
      <c r="AY95" s="74">
        <f>'2022-021 - SO.01 - Búraci...'!J36</f>
        <v>0</v>
      </c>
      <c r="AZ95" s="74">
        <f>'2022-021 - SO.01 - Búraci...'!F33</f>
        <v>0</v>
      </c>
      <c r="BA95" s="74">
        <f>'2022-021 - SO.01 - Búraci...'!F34</f>
        <v>0</v>
      </c>
      <c r="BB95" s="74">
        <f>'2022-021 - SO.01 - Búraci...'!F35</f>
        <v>0</v>
      </c>
      <c r="BC95" s="74">
        <f>'2022-021 - SO.01 - Búraci...'!F36</f>
        <v>0</v>
      </c>
      <c r="BD95" s="76">
        <f>'2022-021 - SO.01 - Búraci...'!F37</f>
        <v>0</v>
      </c>
      <c r="BT95" s="78" t="s">
        <v>83</v>
      </c>
      <c r="BV95" s="78" t="s">
        <v>77</v>
      </c>
      <c r="BW95" s="78" t="s">
        <v>84</v>
      </c>
      <c r="BX95" s="78" t="s">
        <v>3</v>
      </c>
      <c r="CL95" s="78"/>
      <c r="CM95" s="78" t="s">
        <v>75</v>
      </c>
    </row>
    <row r="96" spans="1:91" s="77" customFormat="1" ht="24.75" customHeight="1">
      <c r="B96" s="69"/>
      <c r="C96" s="70"/>
      <c r="D96" s="183" t="s">
        <v>85</v>
      </c>
      <c r="E96" s="183"/>
      <c r="F96" s="183"/>
      <c r="G96" s="183"/>
      <c r="H96" s="183"/>
      <c r="I96" s="71"/>
      <c r="J96" s="183" t="s">
        <v>86</v>
      </c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3"/>
      <c r="AE96" s="183"/>
      <c r="AF96" s="183"/>
      <c r="AG96" s="185">
        <f>ROUND(SUM(AG97:AG99),2)</f>
        <v>0</v>
      </c>
      <c r="AH96" s="185"/>
      <c r="AI96" s="185"/>
      <c r="AJ96" s="185"/>
      <c r="AK96" s="185"/>
      <c r="AL96" s="185"/>
      <c r="AM96" s="185"/>
      <c r="AN96" s="184">
        <f t="shared" si="0"/>
        <v>0</v>
      </c>
      <c r="AO96" s="184"/>
      <c r="AP96" s="184"/>
      <c r="AQ96" s="72" t="s">
        <v>82</v>
      </c>
      <c r="AR96" s="69"/>
      <c r="AS96" s="73">
        <f>ROUND(SUM(AS97:AS99),2)</f>
        <v>0</v>
      </c>
      <c r="AT96" s="74">
        <f t="shared" si="1"/>
        <v>0</v>
      </c>
      <c r="AU96" s="75">
        <f>ROUND(SUM(AU97:AU99),5)</f>
        <v>0</v>
      </c>
      <c r="AV96" s="74">
        <f>ROUND(AZ96*L29,2)</f>
        <v>0</v>
      </c>
      <c r="AW96" s="74">
        <f>ROUND(BA96*L30,2)</f>
        <v>0</v>
      </c>
      <c r="AX96" s="74">
        <f>ROUND(BB96*L29,2)</f>
        <v>0</v>
      </c>
      <c r="AY96" s="74">
        <f>ROUND(BC96*L30,2)</f>
        <v>0</v>
      </c>
      <c r="AZ96" s="74">
        <f>ROUND(SUM(AZ97:AZ99),2)</f>
        <v>0</v>
      </c>
      <c r="BA96" s="74">
        <f>ROUND(SUM(BA97:BA99),2)</f>
        <v>0</v>
      </c>
      <c r="BB96" s="74">
        <f>ROUND(SUM(BB97:BB99),2)</f>
        <v>0</v>
      </c>
      <c r="BC96" s="74">
        <f>ROUND(SUM(BC97:BC99),2)</f>
        <v>0</v>
      </c>
      <c r="BD96" s="76">
        <f>ROUND(SUM(BD97:BD99),2)</f>
        <v>0</v>
      </c>
      <c r="BS96" s="78" t="s">
        <v>74</v>
      </c>
      <c r="BT96" s="78" t="s">
        <v>83</v>
      </c>
      <c r="BU96" s="78" t="s">
        <v>76</v>
      </c>
      <c r="BV96" s="78" t="s">
        <v>77</v>
      </c>
      <c r="BW96" s="78" t="s">
        <v>87</v>
      </c>
      <c r="BX96" s="78" t="s">
        <v>3</v>
      </c>
      <c r="CL96" s="78"/>
      <c r="CM96" s="78" t="s">
        <v>75</v>
      </c>
    </row>
    <row r="97" spans="1:90" s="39" customFormat="1" ht="23.25" customHeight="1">
      <c r="A97" s="68" t="s">
        <v>79</v>
      </c>
      <c r="B97" s="40"/>
      <c r="C97" s="79"/>
      <c r="D97" s="79"/>
      <c r="E97" s="181" t="s">
        <v>88</v>
      </c>
      <c r="F97" s="181"/>
      <c r="G97" s="181"/>
      <c r="H97" s="181"/>
      <c r="I97" s="181"/>
      <c r="J97" s="79"/>
      <c r="K97" s="181" t="s">
        <v>89</v>
      </c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2">
        <f>'2022-0221 - SO.02 - 2.1 S...'!J32</f>
        <v>0</v>
      </c>
      <c r="AH97" s="182"/>
      <c r="AI97" s="182"/>
      <c r="AJ97" s="182"/>
      <c r="AK97" s="182"/>
      <c r="AL97" s="182"/>
      <c r="AM97" s="182"/>
      <c r="AN97" s="182">
        <f t="shared" si="0"/>
        <v>0</v>
      </c>
      <c r="AO97" s="182"/>
      <c r="AP97" s="182"/>
      <c r="AQ97" s="80" t="s">
        <v>90</v>
      </c>
      <c r="AR97" s="40"/>
      <c r="AS97" s="81">
        <v>0</v>
      </c>
      <c r="AT97" s="82">
        <f t="shared" si="1"/>
        <v>0</v>
      </c>
      <c r="AU97" s="83">
        <f>'2022-0221 - SO.02 - 2.1 S...'!P139</f>
        <v>0</v>
      </c>
      <c r="AV97" s="82">
        <f>'2022-0221 - SO.02 - 2.1 S...'!J35</f>
        <v>0</v>
      </c>
      <c r="AW97" s="82">
        <f>'2022-0221 - SO.02 - 2.1 S...'!J36</f>
        <v>0</v>
      </c>
      <c r="AX97" s="82">
        <f>'2022-0221 - SO.02 - 2.1 S...'!J37</f>
        <v>0</v>
      </c>
      <c r="AY97" s="82">
        <f>'2022-0221 - SO.02 - 2.1 S...'!J38</f>
        <v>0</v>
      </c>
      <c r="AZ97" s="82">
        <f>'2022-0221 - SO.02 - 2.1 S...'!F35</f>
        <v>0</v>
      </c>
      <c r="BA97" s="82">
        <f>'2022-0221 - SO.02 - 2.1 S...'!F36</f>
        <v>0</v>
      </c>
      <c r="BB97" s="82">
        <f>'2022-0221 - SO.02 - 2.1 S...'!F37</f>
        <v>0</v>
      </c>
      <c r="BC97" s="82">
        <f>'2022-0221 - SO.02 - 2.1 S...'!F38</f>
        <v>0</v>
      </c>
      <c r="BD97" s="84">
        <f>'2022-0221 - SO.02 - 2.1 S...'!F39</f>
        <v>0</v>
      </c>
      <c r="BT97" s="12" t="s">
        <v>91</v>
      </c>
      <c r="BV97" s="12" t="s">
        <v>77</v>
      </c>
      <c r="BW97" s="12" t="s">
        <v>92</v>
      </c>
      <c r="BX97" s="12" t="s">
        <v>87</v>
      </c>
      <c r="CL97" s="12"/>
    </row>
    <row r="98" spans="1:90" s="39" customFormat="1" ht="23.25" customHeight="1">
      <c r="A98" s="68" t="s">
        <v>79</v>
      </c>
      <c r="B98" s="40"/>
      <c r="C98" s="79"/>
      <c r="D98" s="79"/>
      <c r="E98" s="181" t="s">
        <v>93</v>
      </c>
      <c r="F98" s="181"/>
      <c r="G98" s="181"/>
      <c r="H98" s="181"/>
      <c r="I98" s="181"/>
      <c r="J98" s="79"/>
      <c r="K98" s="181" t="s">
        <v>94</v>
      </c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2">
        <f>'2022-0222 - SO.02 - 2.3 Z...'!J32</f>
        <v>0</v>
      </c>
      <c r="AH98" s="182"/>
      <c r="AI98" s="182"/>
      <c r="AJ98" s="182"/>
      <c r="AK98" s="182"/>
      <c r="AL98" s="182"/>
      <c r="AM98" s="182"/>
      <c r="AN98" s="182">
        <f t="shared" si="0"/>
        <v>0</v>
      </c>
      <c r="AO98" s="182"/>
      <c r="AP98" s="182"/>
      <c r="AQ98" s="80" t="s">
        <v>90</v>
      </c>
      <c r="AR98" s="40"/>
      <c r="AS98" s="81">
        <v>0</v>
      </c>
      <c r="AT98" s="82">
        <f t="shared" si="1"/>
        <v>0</v>
      </c>
      <c r="AU98" s="83">
        <f>'2022-0222 - SO.02 - 2.3 Z...'!P131</f>
        <v>0</v>
      </c>
      <c r="AV98" s="82">
        <f>'2022-0222 - SO.02 - 2.3 Z...'!J35</f>
        <v>0</v>
      </c>
      <c r="AW98" s="82">
        <f>'2022-0222 - SO.02 - 2.3 Z...'!J36</f>
        <v>0</v>
      </c>
      <c r="AX98" s="82">
        <f>'2022-0222 - SO.02 - 2.3 Z...'!J37</f>
        <v>0</v>
      </c>
      <c r="AY98" s="82">
        <f>'2022-0222 - SO.02 - 2.3 Z...'!J38</f>
        <v>0</v>
      </c>
      <c r="AZ98" s="82">
        <f>'2022-0222 - SO.02 - 2.3 Z...'!F35</f>
        <v>0</v>
      </c>
      <c r="BA98" s="82">
        <f>'2022-0222 - SO.02 - 2.3 Z...'!F36</f>
        <v>0</v>
      </c>
      <c r="BB98" s="82">
        <f>'2022-0222 - SO.02 - 2.3 Z...'!F37</f>
        <v>0</v>
      </c>
      <c r="BC98" s="82">
        <f>'2022-0222 - SO.02 - 2.3 Z...'!F38</f>
        <v>0</v>
      </c>
      <c r="BD98" s="84">
        <f>'2022-0222 - SO.02 - 2.3 Z...'!F39</f>
        <v>0</v>
      </c>
      <c r="BT98" s="12" t="s">
        <v>91</v>
      </c>
      <c r="BV98" s="12" t="s">
        <v>77</v>
      </c>
      <c r="BW98" s="12" t="s">
        <v>95</v>
      </c>
      <c r="BX98" s="12" t="s">
        <v>87</v>
      </c>
      <c r="CL98" s="12"/>
    </row>
    <row r="99" spans="1:90" s="39" customFormat="1" ht="23.25" customHeight="1">
      <c r="A99" s="68" t="s">
        <v>79</v>
      </c>
      <c r="B99" s="40"/>
      <c r="C99" s="79"/>
      <c r="D99" s="79"/>
      <c r="E99" s="181" t="s">
        <v>96</v>
      </c>
      <c r="F99" s="181"/>
      <c r="G99" s="181"/>
      <c r="H99" s="181"/>
      <c r="I99" s="181"/>
      <c r="J99" s="79"/>
      <c r="K99" s="181" t="s">
        <v>97</v>
      </c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2">
        <f>'2022-0223 - SO.02 - 2.4 E...'!J32</f>
        <v>0</v>
      </c>
      <c r="AH99" s="182"/>
      <c r="AI99" s="182"/>
      <c r="AJ99" s="182"/>
      <c r="AK99" s="182"/>
      <c r="AL99" s="182"/>
      <c r="AM99" s="182"/>
      <c r="AN99" s="182">
        <f t="shared" si="0"/>
        <v>0</v>
      </c>
      <c r="AO99" s="182"/>
      <c r="AP99" s="182"/>
      <c r="AQ99" s="80" t="s">
        <v>90</v>
      </c>
      <c r="AR99" s="40"/>
      <c r="AS99" s="85">
        <v>0</v>
      </c>
      <c r="AT99" s="86">
        <f t="shared" si="1"/>
        <v>0</v>
      </c>
      <c r="AU99" s="87">
        <f>'2022-0223 - SO.02 - 2.4 E...'!P125</f>
        <v>0</v>
      </c>
      <c r="AV99" s="86">
        <f>'2022-0223 - SO.02 - 2.4 E...'!J35</f>
        <v>0</v>
      </c>
      <c r="AW99" s="86">
        <f>'2022-0223 - SO.02 - 2.4 E...'!J36</f>
        <v>0</v>
      </c>
      <c r="AX99" s="86">
        <f>'2022-0223 - SO.02 - 2.4 E...'!J37</f>
        <v>0</v>
      </c>
      <c r="AY99" s="86">
        <f>'2022-0223 - SO.02 - 2.4 E...'!J38</f>
        <v>0</v>
      </c>
      <c r="AZ99" s="86">
        <f>'2022-0223 - SO.02 - 2.4 E...'!F35</f>
        <v>0</v>
      </c>
      <c r="BA99" s="86">
        <f>'2022-0223 - SO.02 - 2.4 E...'!F36</f>
        <v>0</v>
      </c>
      <c r="BB99" s="86">
        <f>'2022-0223 - SO.02 - 2.4 E...'!F37</f>
        <v>0</v>
      </c>
      <c r="BC99" s="86">
        <f>'2022-0223 - SO.02 - 2.4 E...'!F38</f>
        <v>0</v>
      </c>
      <c r="BD99" s="88">
        <f>'2022-0223 - SO.02 - 2.4 E...'!F39</f>
        <v>0</v>
      </c>
      <c r="BT99" s="12" t="s">
        <v>91</v>
      </c>
      <c r="BV99" s="12" t="s">
        <v>77</v>
      </c>
      <c r="BW99" s="12" t="s">
        <v>98</v>
      </c>
      <c r="BX99" s="12" t="s">
        <v>87</v>
      </c>
      <c r="CL99" s="12"/>
    </row>
    <row r="100" spans="1:90" s="20" customFormat="1" ht="30" customHeight="1">
      <c r="A100" s="16"/>
      <c r="B100" s="17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7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</row>
    <row r="101" spans="1:90" s="20" customFormat="1" ht="6.95" customHeight="1">
      <c r="A101" s="16"/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17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</row>
  </sheetData>
  <mergeCells count="58">
    <mergeCell ref="AR2:BE2"/>
    <mergeCell ref="K5:AO5"/>
    <mergeCell ref="BE5:BE34"/>
    <mergeCell ref="K6:AO6"/>
    <mergeCell ref="E14:AJ14"/>
    <mergeCell ref="E23:AN23"/>
    <mergeCell ref="AK26:AO26"/>
    <mergeCell ref="L28:P28"/>
    <mergeCell ref="W28:AE28"/>
    <mergeCell ref="AK28:AO28"/>
    <mergeCell ref="L29:P29"/>
    <mergeCell ref="W29:AE29"/>
    <mergeCell ref="AK29:AO29"/>
    <mergeCell ref="L30:P30"/>
    <mergeCell ref="W30:AE30"/>
    <mergeCell ref="AK30:AO30"/>
    <mergeCell ref="L31:P31"/>
    <mergeCell ref="W31:AE31"/>
    <mergeCell ref="AK31:AO31"/>
    <mergeCell ref="L32:P32"/>
    <mergeCell ref="W32:AE32"/>
    <mergeCell ref="AK32:AO32"/>
    <mergeCell ref="L33:P33"/>
    <mergeCell ref="W33:AE33"/>
    <mergeCell ref="AK33:AO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G94:AM94"/>
    <mergeCell ref="AN94:AP94"/>
    <mergeCell ref="D95:H95"/>
    <mergeCell ref="J95:AF95"/>
    <mergeCell ref="AG95:AM95"/>
    <mergeCell ref="AN95:AP95"/>
    <mergeCell ref="D96:H96"/>
    <mergeCell ref="J96:AF96"/>
    <mergeCell ref="AG96:AM96"/>
    <mergeCell ref="AN96:AP96"/>
    <mergeCell ref="E99:I99"/>
    <mergeCell ref="K99:AF99"/>
    <mergeCell ref="AG99:AM99"/>
    <mergeCell ref="AN99:AP99"/>
    <mergeCell ref="E97:I97"/>
    <mergeCell ref="K97:AF97"/>
    <mergeCell ref="AG97:AM97"/>
    <mergeCell ref="AN97:AP97"/>
    <mergeCell ref="E98:I98"/>
    <mergeCell ref="K98:AF98"/>
    <mergeCell ref="AG98:AM98"/>
    <mergeCell ref="AN98:AP98"/>
  </mergeCells>
  <hyperlinks>
    <hyperlink ref="A95" location="'2022-021 - SO.01 - Búraci...'!C2" display="/" xr:uid="{00000000-0004-0000-0000-000000000000}"/>
    <hyperlink ref="A97" location="'2022-0221 - SO.02 - 2.1 S...'!C2" display="/" xr:uid="{00000000-0004-0000-0000-000001000000}"/>
    <hyperlink ref="A98" location="'2022-0222 - SO.02 - 2.3 Z...'!C2" display="/" xr:uid="{00000000-0004-0000-0000-000002000000}"/>
    <hyperlink ref="A99" location="'2022-0223 - SO.02 - 2.4 E...'!C2" display="/" xr:uid="{00000000-0004-0000-0000-000003000000}"/>
  </hyperlinks>
  <pageMargins left="0.39374999999999999" right="0.39374999999999999" top="0.39374999999999999" bottom="0.39374999999999999" header="0.51180555555555496" footer="0"/>
  <pageSetup paperSize="9" fitToHeight="100" orientation="portrait" horizontalDpi="300" verticalDpi="300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74"/>
  <sheetViews>
    <sheetView showGridLines="0" zoomScaleNormal="100" workbookViewId="0"/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>
      <c r="L2" s="202" t="s">
        <v>4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2" t="s">
        <v>84</v>
      </c>
    </row>
    <row r="3" spans="1:46" ht="6.95" hidden="1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75</v>
      </c>
    </row>
    <row r="4" spans="1:46" ht="24.95" hidden="1" customHeight="1">
      <c r="B4" s="5"/>
      <c r="D4" s="6" t="s">
        <v>99</v>
      </c>
      <c r="L4" s="5"/>
      <c r="M4" s="89" t="s">
        <v>8</v>
      </c>
      <c r="AT4" s="2" t="s">
        <v>2</v>
      </c>
    </row>
    <row r="5" spans="1:46" ht="6.95" hidden="1" customHeight="1">
      <c r="B5" s="5"/>
      <c r="L5" s="5"/>
    </row>
    <row r="6" spans="1:46" ht="12" hidden="1" customHeight="1">
      <c r="B6" s="5"/>
      <c r="D6" s="11" t="s">
        <v>13</v>
      </c>
      <c r="L6" s="5"/>
    </row>
    <row r="7" spans="1:46" ht="16.5" hidden="1" customHeight="1">
      <c r="B7" s="5"/>
      <c r="E7" s="210" t="str">
        <f>'Rekapitulácia stavby'!K6</f>
        <v>Prístavba a prestavba skladu MTZ II.</v>
      </c>
      <c r="F7" s="210"/>
      <c r="G7" s="210"/>
      <c r="H7" s="210"/>
      <c r="L7" s="5"/>
    </row>
    <row r="8" spans="1:46" s="20" customFormat="1" ht="12" hidden="1" customHeight="1">
      <c r="A8" s="16"/>
      <c r="B8" s="17"/>
      <c r="C8" s="16"/>
      <c r="D8" s="11" t="s">
        <v>100</v>
      </c>
      <c r="E8" s="16"/>
      <c r="F8" s="16"/>
      <c r="G8" s="16"/>
      <c r="H8" s="16"/>
      <c r="I8" s="16"/>
      <c r="J8" s="16"/>
      <c r="K8" s="16"/>
      <c r="L8" s="30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46" s="20" customFormat="1" ht="16.5" hidden="1" customHeight="1">
      <c r="A9" s="16"/>
      <c r="B9" s="17"/>
      <c r="C9" s="16"/>
      <c r="D9" s="16"/>
      <c r="E9" s="192" t="s">
        <v>101</v>
      </c>
      <c r="F9" s="192"/>
      <c r="G9" s="192"/>
      <c r="H9" s="192"/>
      <c r="I9" s="16"/>
      <c r="J9" s="16"/>
      <c r="K9" s="16"/>
      <c r="L9" s="30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46" s="20" customFormat="1" hidden="1">
      <c r="A10" s="16"/>
      <c r="B10" s="17"/>
      <c r="C10" s="16"/>
      <c r="D10" s="16"/>
      <c r="E10" s="16"/>
      <c r="F10" s="16"/>
      <c r="G10" s="16"/>
      <c r="H10" s="16"/>
      <c r="I10" s="16"/>
      <c r="J10" s="16"/>
      <c r="K10" s="16"/>
      <c r="L10" s="30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46" s="20" customFormat="1" ht="12" hidden="1" customHeight="1">
      <c r="A11" s="16"/>
      <c r="B11" s="17"/>
      <c r="C11" s="16"/>
      <c r="D11" s="11" t="s">
        <v>15</v>
      </c>
      <c r="E11" s="16"/>
      <c r="F11" s="12"/>
      <c r="G11" s="16"/>
      <c r="H11" s="16"/>
      <c r="I11" s="11" t="s">
        <v>16</v>
      </c>
      <c r="J11" s="12"/>
      <c r="K11" s="16"/>
      <c r="L11" s="30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46" s="20" customFormat="1" ht="12" hidden="1" customHeight="1">
      <c r="A12" s="16"/>
      <c r="B12" s="17"/>
      <c r="C12" s="16"/>
      <c r="D12" s="11" t="s">
        <v>17</v>
      </c>
      <c r="E12" s="16"/>
      <c r="F12" s="12" t="s">
        <v>18</v>
      </c>
      <c r="G12" s="16"/>
      <c r="H12" s="16"/>
      <c r="I12" s="11" t="s">
        <v>19</v>
      </c>
      <c r="J12" s="90" t="str">
        <f>'Rekapitulácia stavby'!AN8</f>
        <v>15. 2. 2022</v>
      </c>
      <c r="K12" s="16"/>
      <c r="L12" s="30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46" s="20" customFormat="1" ht="10.9" hidden="1" customHeight="1">
      <c r="A13" s="16"/>
      <c r="B13" s="17"/>
      <c r="C13" s="16"/>
      <c r="D13" s="16"/>
      <c r="E13" s="16"/>
      <c r="F13" s="16"/>
      <c r="G13" s="16"/>
      <c r="H13" s="16"/>
      <c r="I13" s="16"/>
      <c r="J13" s="16"/>
      <c r="K13" s="16"/>
      <c r="L13" s="30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6" s="20" customFormat="1" ht="12" hidden="1" customHeight="1">
      <c r="A14" s="16"/>
      <c r="B14" s="17"/>
      <c r="C14" s="16"/>
      <c r="D14" s="11" t="s">
        <v>21</v>
      </c>
      <c r="E14" s="16"/>
      <c r="F14" s="16"/>
      <c r="G14" s="16"/>
      <c r="H14" s="16"/>
      <c r="I14" s="11" t="s">
        <v>22</v>
      </c>
      <c r="J14" s="12" t="s">
        <v>23</v>
      </c>
      <c r="K14" s="16"/>
      <c r="L14" s="30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46" s="20" customFormat="1" ht="18" hidden="1" customHeight="1">
      <c r="A15" s="16"/>
      <c r="B15" s="17"/>
      <c r="C15" s="16"/>
      <c r="D15" s="16"/>
      <c r="E15" s="12" t="s">
        <v>24</v>
      </c>
      <c r="F15" s="16"/>
      <c r="G15" s="16"/>
      <c r="H15" s="16"/>
      <c r="I15" s="11" t="s">
        <v>25</v>
      </c>
      <c r="J15" s="12" t="s">
        <v>26</v>
      </c>
      <c r="K15" s="16"/>
      <c r="L15" s="30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46" s="20" customFormat="1" ht="6.95" hidden="1" customHeight="1">
      <c r="A16" s="16"/>
      <c r="B16" s="17"/>
      <c r="C16" s="16"/>
      <c r="D16" s="16"/>
      <c r="E16" s="16"/>
      <c r="F16" s="16"/>
      <c r="G16" s="16"/>
      <c r="H16" s="16"/>
      <c r="I16" s="16"/>
      <c r="J16" s="16"/>
      <c r="K16" s="16"/>
      <c r="L16" s="30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0" customFormat="1" ht="12" hidden="1" customHeight="1">
      <c r="A17" s="16"/>
      <c r="B17" s="17"/>
      <c r="C17" s="16"/>
      <c r="D17" s="11" t="s">
        <v>27</v>
      </c>
      <c r="E17" s="16"/>
      <c r="F17" s="16"/>
      <c r="G17" s="16"/>
      <c r="H17" s="16"/>
      <c r="I17" s="11" t="s">
        <v>22</v>
      </c>
      <c r="J17" s="13" t="str">
        <f>'Rekapitulácia stavby'!AN13</f>
        <v>Vyplň údaj</v>
      </c>
      <c r="K17" s="16"/>
      <c r="L17" s="30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0" customFormat="1" ht="18" hidden="1" customHeight="1">
      <c r="A18" s="16"/>
      <c r="B18" s="17"/>
      <c r="C18" s="16"/>
      <c r="D18" s="16"/>
      <c r="E18" s="211" t="str">
        <f>'Rekapitulácia stavby'!E14</f>
        <v>Vyplň údaj</v>
      </c>
      <c r="F18" s="211"/>
      <c r="G18" s="211"/>
      <c r="H18" s="211"/>
      <c r="I18" s="11" t="s">
        <v>25</v>
      </c>
      <c r="J18" s="13" t="str">
        <f>'Rekapitulácia stavby'!AN14</f>
        <v>Vyplň údaj</v>
      </c>
      <c r="K18" s="16"/>
      <c r="L18" s="30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0" customFormat="1" ht="6.95" hidden="1" customHeight="1">
      <c r="A19" s="16"/>
      <c r="B19" s="17"/>
      <c r="C19" s="16"/>
      <c r="D19" s="16"/>
      <c r="E19" s="16"/>
      <c r="F19" s="16"/>
      <c r="G19" s="16"/>
      <c r="H19" s="16"/>
      <c r="I19" s="16"/>
      <c r="J19" s="16"/>
      <c r="K19" s="16"/>
      <c r="L19" s="30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0" customFormat="1" ht="12" hidden="1" customHeight="1">
      <c r="A20" s="16"/>
      <c r="B20" s="17"/>
      <c r="C20" s="16"/>
      <c r="D20" s="11" t="s">
        <v>29</v>
      </c>
      <c r="E20" s="16"/>
      <c r="F20" s="16"/>
      <c r="G20" s="16"/>
      <c r="H20" s="16"/>
      <c r="I20" s="11" t="s">
        <v>22</v>
      </c>
      <c r="J20" s="12" t="str">
        <f>IF('Rekapitulácia stavby'!AN16="","",'Rekapitulácia stavby'!AN16)</f>
        <v/>
      </c>
      <c r="K20" s="16"/>
      <c r="L20" s="30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0" customFormat="1" ht="18" hidden="1" customHeight="1">
      <c r="A21" s="16"/>
      <c r="B21" s="17"/>
      <c r="C21" s="16"/>
      <c r="D21" s="16"/>
      <c r="E21" s="12" t="str">
        <f>IF('Rekapitulácia stavby'!E17="","",'Rekapitulácia stavby'!E17)</f>
        <v xml:space="preserve"> </v>
      </c>
      <c r="F21" s="16"/>
      <c r="G21" s="16"/>
      <c r="H21" s="16"/>
      <c r="I21" s="11" t="s">
        <v>25</v>
      </c>
      <c r="J21" s="12" t="str">
        <f>IF('Rekapitulácia stavby'!AN17="","",'Rekapitulácia stavby'!AN17)</f>
        <v/>
      </c>
      <c r="K21" s="16"/>
      <c r="L21" s="30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0" customFormat="1" ht="6.95" hidden="1" customHeight="1">
      <c r="A22" s="16"/>
      <c r="B22" s="17"/>
      <c r="C22" s="16"/>
      <c r="D22" s="16"/>
      <c r="E22" s="16"/>
      <c r="F22" s="16"/>
      <c r="G22" s="16"/>
      <c r="H22" s="16"/>
      <c r="I22" s="16"/>
      <c r="J22" s="16"/>
      <c r="K22" s="16"/>
      <c r="L22" s="30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20" customFormat="1" ht="12" hidden="1" customHeight="1">
      <c r="A23" s="16"/>
      <c r="B23" s="17"/>
      <c r="C23" s="16"/>
      <c r="D23" s="11" t="s">
        <v>33</v>
      </c>
      <c r="E23" s="16"/>
      <c r="F23" s="16"/>
      <c r="G23" s="16"/>
      <c r="H23" s="16"/>
      <c r="I23" s="11" t="s">
        <v>22</v>
      </c>
      <c r="J23" s="12" t="str">
        <f>IF('Rekapitulácia stavby'!AN19="","",'Rekapitulácia stavby'!AN19)</f>
        <v/>
      </c>
      <c r="K23" s="16"/>
      <c r="L23" s="30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0" customFormat="1" ht="18" hidden="1" customHeight="1">
      <c r="A24" s="16"/>
      <c r="B24" s="17"/>
      <c r="C24" s="16"/>
      <c r="D24" s="16"/>
      <c r="E24" s="12" t="str">
        <f>IF('Rekapitulácia stavby'!E20="","",'Rekapitulácia stavby'!E20)</f>
        <v xml:space="preserve"> </v>
      </c>
      <c r="F24" s="16"/>
      <c r="G24" s="16"/>
      <c r="H24" s="16"/>
      <c r="I24" s="11" t="s">
        <v>25</v>
      </c>
      <c r="J24" s="12" t="str">
        <f>IF('Rekapitulácia stavby'!AN20="","",'Rekapitulácia stavby'!AN20)</f>
        <v/>
      </c>
      <c r="K24" s="16"/>
      <c r="L24" s="30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20" customFormat="1" ht="6.95" hidden="1" customHeight="1">
      <c r="A25" s="16"/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30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20" customFormat="1" ht="12" hidden="1" customHeight="1">
      <c r="A26" s="16"/>
      <c r="B26" s="17"/>
      <c r="C26" s="16"/>
      <c r="D26" s="11" t="s">
        <v>34</v>
      </c>
      <c r="E26" s="16"/>
      <c r="F26" s="16"/>
      <c r="G26" s="16"/>
      <c r="H26" s="16"/>
      <c r="I26" s="16"/>
      <c r="J26" s="16"/>
      <c r="K26" s="16"/>
      <c r="L26" s="30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94" customFormat="1" ht="16.5" hidden="1" customHeight="1">
      <c r="A27" s="91"/>
      <c r="B27" s="92"/>
      <c r="C27" s="91"/>
      <c r="D27" s="91"/>
      <c r="E27" s="207"/>
      <c r="F27" s="207"/>
      <c r="G27" s="207"/>
      <c r="H27" s="207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0" customFormat="1" ht="6.95" hidden="1" customHeight="1">
      <c r="A28" s="16"/>
      <c r="B28" s="17"/>
      <c r="C28" s="16"/>
      <c r="D28" s="16"/>
      <c r="E28" s="16"/>
      <c r="F28" s="16"/>
      <c r="G28" s="16"/>
      <c r="H28" s="16"/>
      <c r="I28" s="16"/>
      <c r="J28" s="16"/>
      <c r="K28" s="16"/>
      <c r="L28" s="30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20" customFormat="1" ht="6.95" hidden="1" customHeight="1">
      <c r="A29" s="16"/>
      <c r="B29" s="17"/>
      <c r="C29" s="16"/>
      <c r="D29" s="55"/>
      <c r="E29" s="55"/>
      <c r="F29" s="55"/>
      <c r="G29" s="55"/>
      <c r="H29" s="55"/>
      <c r="I29" s="55"/>
      <c r="J29" s="55"/>
      <c r="K29" s="55"/>
      <c r="L29" s="30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</row>
    <row r="30" spans="1:31" s="20" customFormat="1" ht="25.5" hidden="1" customHeight="1">
      <c r="A30" s="16"/>
      <c r="B30" s="17"/>
      <c r="C30" s="16"/>
      <c r="D30" s="95" t="s">
        <v>35</v>
      </c>
      <c r="E30" s="16"/>
      <c r="F30" s="16"/>
      <c r="G30" s="16"/>
      <c r="H30" s="16"/>
      <c r="I30" s="16"/>
      <c r="J30" s="96">
        <f>ROUND(J126, 2)</f>
        <v>0</v>
      </c>
      <c r="K30" s="16"/>
      <c r="L30" s="30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20" customFormat="1" ht="6.95" hidden="1" customHeight="1">
      <c r="A31" s="16"/>
      <c r="B31" s="17"/>
      <c r="C31" s="16"/>
      <c r="D31" s="55"/>
      <c r="E31" s="55"/>
      <c r="F31" s="55"/>
      <c r="G31" s="55"/>
      <c r="H31" s="55"/>
      <c r="I31" s="55"/>
      <c r="J31" s="55"/>
      <c r="K31" s="55"/>
      <c r="L31" s="30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s="20" customFormat="1" ht="14.45" hidden="1" customHeight="1">
      <c r="A32" s="16"/>
      <c r="B32" s="17"/>
      <c r="C32" s="16"/>
      <c r="D32" s="16"/>
      <c r="E32" s="16"/>
      <c r="F32" s="97" t="s">
        <v>37</v>
      </c>
      <c r="G32" s="16"/>
      <c r="H32" s="16"/>
      <c r="I32" s="97" t="s">
        <v>36</v>
      </c>
      <c r="J32" s="97" t="s">
        <v>38</v>
      </c>
      <c r="K32" s="16"/>
      <c r="L32" s="30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20" customFormat="1" ht="14.45" hidden="1" customHeight="1">
      <c r="A33" s="16"/>
      <c r="B33" s="17"/>
      <c r="C33" s="16"/>
      <c r="D33" s="98" t="s">
        <v>39</v>
      </c>
      <c r="E33" s="23" t="s">
        <v>40</v>
      </c>
      <c r="F33" s="99">
        <f>ROUND((SUM(BE126:BE173)),  2)</f>
        <v>0</v>
      </c>
      <c r="G33" s="100"/>
      <c r="H33" s="100"/>
      <c r="I33" s="101">
        <v>0.2</v>
      </c>
      <c r="J33" s="99">
        <f>ROUND(((SUM(BE126:BE173))*I33),  2)</f>
        <v>0</v>
      </c>
      <c r="K33" s="16"/>
      <c r="L33" s="30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20" customFormat="1" ht="14.45" hidden="1" customHeight="1">
      <c r="A34" s="16"/>
      <c r="B34" s="17"/>
      <c r="C34" s="16"/>
      <c r="D34" s="16"/>
      <c r="E34" s="23" t="s">
        <v>41</v>
      </c>
      <c r="F34" s="99">
        <f>ROUND((SUM(BF126:BF173)),  2)</f>
        <v>0</v>
      </c>
      <c r="G34" s="100"/>
      <c r="H34" s="100"/>
      <c r="I34" s="101">
        <v>0.2</v>
      </c>
      <c r="J34" s="99">
        <f>ROUND(((SUM(BF126:BF173))*I34),  2)</f>
        <v>0</v>
      </c>
      <c r="K34" s="16"/>
      <c r="L34" s="30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20" customFormat="1" ht="14.45" hidden="1" customHeight="1">
      <c r="A35" s="16"/>
      <c r="B35" s="17"/>
      <c r="C35" s="16"/>
      <c r="D35" s="16"/>
      <c r="E35" s="11" t="s">
        <v>42</v>
      </c>
      <c r="F35" s="102">
        <f>ROUND((SUM(BG126:BG173)),  2)</f>
        <v>0</v>
      </c>
      <c r="G35" s="16"/>
      <c r="H35" s="16"/>
      <c r="I35" s="103">
        <v>0.2</v>
      </c>
      <c r="J35" s="102">
        <f>0</f>
        <v>0</v>
      </c>
      <c r="K35" s="16"/>
      <c r="L35" s="30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20" customFormat="1" ht="14.45" hidden="1" customHeight="1">
      <c r="A36" s="16"/>
      <c r="B36" s="17"/>
      <c r="C36" s="16"/>
      <c r="D36" s="16"/>
      <c r="E36" s="11" t="s">
        <v>43</v>
      </c>
      <c r="F36" s="102">
        <f>ROUND((SUM(BH126:BH173)),  2)</f>
        <v>0</v>
      </c>
      <c r="G36" s="16"/>
      <c r="H36" s="16"/>
      <c r="I36" s="103">
        <v>0.2</v>
      </c>
      <c r="J36" s="102">
        <f>0</f>
        <v>0</v>
      </c>
      <c r="K36" s="16"/>
      <c r="L36" s="30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20" customFormat="1" ht="14.45" hidden="1" customHeight="1">
      <c r="A37" s="16"/>
      <c r="B37" s="17"/>
      <c r="C37" s="16"/>
      <c r="D37" s="16"/>
      <c r="E37" s="23" t="s">
        <v>44</v>
      </c>
      <c r="F37" s="99">
        <f>ROUND((SUM(BI126:BI173)),  2)</f>
        <v>0</v>
      </c>
      <c r="G37" s="100"/>
      <c r="H37" s="100"/>
      <c r="I37" s="101">
        <v>0</v>
      </c>
      <c r="J37" s="99">
        <f>0</f>
        <v>0</v>
      </c>
      <c r="K37" s="16"/>
      <c r="L37" s="30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20" customFormat="1" ht="6.95" hidden="1" customHeight="1">
      <c r="A38" s="16"/>
      <c r="B38" s="17"/>
      <c r="C38" s="16"/>
      <c r="D38" s="16"/>
      <c r="E38" s="16"/>
      <c r="F38" s="16"/>
      <c r="G38" s="16"/>
      <c r="H38" s="16"/>
      <c r="I38" s="16"/>
      <c r="J38" s="16"/>
      <c r="K38" s="16"/>
      <c r="L38" s="30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20" customFormat="1" ht="25.5" hidden="1" customHeight="1">
      <c r="A39" s="16"/>
      <c r="B39" s="17"/>
      <c r="C39" s="104"/>
      <c r="D39" s="105" t="s">
        <v>45</v>
      </c>
      <c r="E39" s="49"/>
      <c r="F39" s="49"/>
      <c r="G39" s="106" t="s">
        <v>46</v>
      </c>
      <c r="H39" s="107" t="s">
        <v>47</v>
      </c>
      <c r="I39" s="49"/>
      <c r="J39" s="108">
        <f>SUM(J30:J37)</f>
        <v>0</v>
      </c>
      <c r="K39" s="109"/>
      <c r="L39" s="30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20" customFormat="1" ht="14.45" hidden="1" customHeight="1">
      <c r="A40" s="16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30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ht="14.45" hidden="1" customHeight="1">
      <c r="B41" s="5"/>
      <c r="L41" s="5"/>
    </row>
    <row r="42" spans="1:31" ht="14.45" hidden="1" customHeight="1">
      <c r="B42" s="5"/>
      <c r="L42" s="5"/>
    </row>
    <row r="43" spans="1:31" ht="14.45" hidden="1" customHeight="1">
      <c r="B43" s="5"/>
      <c r="L43" s="5"/>
    </row>
    <row r="44" spans="1:31" ht="14.45" hidden="1" customHeight="1">
      <c r="B44" s="5"/>
      <c r="L44" s="5"/>
    </row>
    <row r="45" spans="1:31" ht="14.45" hidden="1" customHeight="1">
      <c r="B45" s="5"/>
      <c r="L45" s="5"/>
    </row>
    <row r="46" spans="1:31" ht="14.45" hidden="1" customHeight="1">
      <c r="B46" s="5"/>
      <c r="L46" s="5"/>
    </row>
    <row r="47" spans="1:31" ht="14.45" hidden="1" customHeight="1">
      <c r="B47" s="5"/>
      <c r="L47" s="5"/>
    </row>
    <row r="48" spans="1:31" ht="14.45" hidden="1" customHeight="1">
      <c r="B48" s="5"/>
      <c r="L48" s="5"/>
    </row>
    <row r="49" spans="1:31" ht="14.45" hidden="1" customHeight="1">
      <c r="B49" s="5"/>
      <c r="L49" s="5"/>
    </row>
    <row r="50" spans="1:31" s="20" customFormat="1" ht="14.45" hidden="1" customHeight="1">
      <c r="B50" s="30"/>
      <c r="D50" s="31" t="s">
        <v>48</v>
      </c>
      <c r="E50" s="32"/>
      <c r="F50" s="32"/>
      <c r="G50" s="31" t="s">
        <v>49</v>
      </c>
      <c r="H50" s="32"/>
      <c r="I50" s="32"/>
      <c r="J50" s="32"/>
      <c r="K50" s="32"/>
      <c r="L50" s="30"/>
    </row>
    <row r="51" spans="1:31" hidden="1">
      <c r="B51" s="5"/>
      <c r="L51" s="5"/>
    </row>
    <row r="52" spans="1:31" hidden="1">
      <c r="B52" s="5"/>
      <c r="L52" s="5"/>
    </row>
    <row r="53" spans="1:31" hidden="1">
      <c r="B53" s="5"/>
      <c r="L53" s="5"/>
    </row>
    <row r="54" spans="1:31" hidden="1">
      <c r="B54" s="5"/>
      <c r="L54" s="5"/>
    </row>
    <row r="55" spans="1:31" hidden="1">
      <c r="B55" s="5"/>
      <c r="L55" s="5"/>
    </row>
    <row r="56" spans="1:31" hidden="1">
      <c r="B56" s="5"/>
      <c r="L56" s="5"/>
    </row>
    <row r="57" spans="1:31" hidden="1">
      <c r="B57" s="5"/>
      <c r="L57" s="5"/>
    </row>
    <row r="58" spans="1:31" hidden="1">
      <c r="B58" s="5"/>
      <c r="L58" s="5"/>
    </row>
    <row r="59" spans="1:31" hidden="1">
      <c r="B59" s="5"/>
      <c r="L59" s="5"/>
    </row>
    <row r="60" spans="1:31" hidden="1">
      <c r="B60" s="5"/>
      <c r="L60" s="5"/>
    </row>
    <row r="61" spans="1:31" s="20" customFormat="1" ht="12.75" hidden="1">
      <c r="A61" s="16"/>
      <c r="B61" s="17"/>
      <c r="C61" s="16"/>
      <c r="D61" s="33" t="s">
        <v>50</v>
      </c>
      <c r="E61" s="19"/>
      <c r="F61" s="110" t="s">
        <v>51</v>
      </c>
      <c r="G61" s="33" t="s">
        <v>50</v>
      </c>
      <c r="H61" s="19"/>
      <c r="I61" s="19"/>
      <c r="J61" s="111" t="s">
        <v>51</v>
      </c>
      <c r="K61" s="19"/>
      <c r="L61" s="30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idden="1">
      <c r="B62" s="5"/>
      <c r="L62" s="5"/>
    </row>
    <row r="63" spans="1:31" hidden="1">
      <c r="B63" s="5"/>
      <c r="L63" s="5"/>
    </row>
    <row r="64" spans="1:31" hidden="1">
      <c r="B64" s="5"/>
      <c r="L64" s="5"/>
    </row>
    <row r="65" spans="1:31" s="20" customFormat="1" ht="12.75" hidden="1">
      <c r="A65" s="16"/>
      <c r="B65" s="17"/>
      <c r="C65" s="16"/>
      <c r="D65" s="31" t="s">
        <v>52</v>
      </c>
      <c r="E65" s="34"/>
      <c r="F65" s="34"/>
      <c r="G65" s="31" t="s">
        <v>53</v>
      </c>
      <c r="H65" s="34"/>
      <c r="I65" s="34"/>
      <c r="J65" s="34"/>
      <c r="K65" s="34"/>
      <c r="L65" s="30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idden="1">
      <c r="B66" s="5"/>
      <c r="L66" s="5"/>
    </row>
    <row r="67" spans="1:31" hidden="1">
      <c r="B67" s="5"/>
      <c r="L67" s="5"/>
    </row>
    <row r="68" spans="1:31" hidden="1">
      <c r="B68" s="5"/>
      <c r="L68" s="5"/>
    </row>
    <row r="69" spans="1:31" hidden="1">
      <c r="B69" s="5"/>
      <c r="L69" s="5"/>
    </row>
    <row r="70" spans="1:31" hidden="1">
      <c r="B70" s="5"/>
      <c r="L70" s="5"/>
    </row>
    <row r="71" spans="1:31" hidden="1">
      <c r="B71" s="5"/>
      <c r="L71" s="5"/>
    </row>
    <row r="72" spans="1:31" hidden="1">
      <c r="B72" s="5"/>
      <c r="L72" s="5"/>
    </row>
    <row r="73" spans="1:31" hidden="1">
      <c r="B73" s="5"/>
      <c r="L73" s="5"/>
    </row>
    <row r="74" spans="1:31" hidden="1">
      <c r="B74" s="5"/>
      <c r="L74" s="5"/>
    </row>
    <row r="75" spans="1:31" hidden="1">
      <c r="B75" s="5"/>
      <c r="L75" s="5"/>
    </row>
    <row r="76" spans="1:31" s="20" customFormat="1" ht="12.75" hidden="1">
      <c r="A76" s="16"/>
      <c r="B76" s="17"/>
      <c r="C76" s="16"/>
      <c r="D76" s="33" t="s">
        <v>50</v>
      </c>
      <c r="E76" s="19"/>
      <c r="F76" s="110" t="s">
        <v>51</v>
      </c>
      <c r="G76" s="33" t="s">
        <v>50</v>
      </c>
      <c r="H76" s="19"/>
      <c r="I76" s="19"/>
      <c r="J76" s="111" t="s">
        <v>51</v>
      </c>
      <c r="K76" s="19"/>
      <c r="L76" s="30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20" customFormat="1" ht="14.45" hidden="1" customHeight="1">
      <c r="A77" s="16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0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hidden="1"/>
    <row r="79" spans="1:31" hidden="1"/>
    <row r="80" spans="1:31" hidden="1"/>
    <row r="81" spans="1:47" s="20" customFormat="1" ht="6.95" customHeight="1">
      <c r="A81" s="1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0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47" s="20" customFormat="1" ht="24.95" customHeight="1">
      <c r="A82" s="16"/>
      <c r="B82" s="17"/>
      <c r="C82" s="6" t="s">
        <v>102</v>
      </c>
      <c r="D82" s="16"/>
      <c r="E82" s="16"/>
      <c r="F82" s="16"/>
      <c r="G82" s="16"/>
      <c r="H82" s="16"/>
      <c r="I82" s="16"/>
      <c r="J82" s="16"/>
      <c r="K82" s="16"/>
      <c r="L82" s="30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47" s="20" customFormat="1" ht="6.95" customHeight="1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30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47" s="20" customFormat="1" ht="12" customHeight="1">
      <c r="A84" s="16"/>
      <c r="B84" s="17"/>
      <c r="C84" s="11" t="s">
        <v>13</v>
      </c>
      <c r="D84" s="16"/>
      <c r="E84" s="16"/>
      <c r="F84" s="16"/>
      <c r="G84" s="16"/>
      <c r="H84" s="16"/>
      <c r="I84" s="16"/>
      <c r="J84" s="16"/>
      <c r="K84" s="16"/>
      <c r="L84" s="30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47" s="20" customFormat="1" ht="16.5" customHeight="1">
      <c r="A85" s="16"/>
      <c r="B85" s="17"/>
      <c r="C85" s="16"/>
      <c r="D85" s="16"/>
      <c r="E85" s="210" t="str">
        <f>E7</f>
        <v>Prístavba a prestavba skladu MTZ II.</v>
      </c>
      <c r="F85" s="210"/>
      <c r="G85" s="210"/>
      <c r="H85" s="210"/>
      <c r="I85" s="16"/>
      <c r="J85" s="16"/>
      <c r="K85" s="16"/>
      <c r="L85" s="30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47" s="20" customFormat="1" ht="12" customHeight="1">
      <c r="A86" s="16"/>
      <c r="B86" s="17"/>
      <c r="C86" s="11" t="s">
        <v>100</v>
      </c>
      <c r="D86" s="16"/>
      <c r="E86" s="16"/>
      <c r="F86" s="16"/>
      <c r="G86" s="16"/>
      <c r="H86" s="16"/>
      <c r="I86" s="16"/>
      <c r="J86" s="16"/>
      <c r="K86" s="16"/>
      <c r="L86" s="30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</row>
    <row r="87" spans="1:47" s="20" customFormat="1" ht="16.5" customHeight="1">
      <c r="A87" s="16"/>
      <c r="B87" s="17"/>
      <c r="C87" s="16"/>
      <c r="D87" s="16"/>
      <c r="E87" s="192" t="str">
        <f>E9</f>
        <v xml:space="preserve">2022-021 - SO.01 - Búracie práce existujúcej stavby </v>
      </c>
      <c r="F87" s="192"/>
      <c r="G87" s="192"/>
      <c r="H87" s="192"/>
      <c r="I87" s="16"/>
      <c r="J87" s="16"/>
      <c r="K87" s="16"/>
      <c r="L87" s="30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47" s="20" customFormat="1" ht="6.95" customHeight="1">
      <c r="A88" s="16"/>
      <c r="B88" s="17"/>
      <c r="C88" s="16"/>
      <c r="D88" s="16"/>
      <c r="E88" s="16"/>
      <c r="F88" s="16"/>
      <c r="G88" s="16"/>
      <c r="H88" s="16"/>
      <c r="I88" s="16"/>
      <c r="J88" s="16"/>
      <c r="K88" s="16"/>
      <c r="L88" s="30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47" s="20" customFormat="1" ht="12" customHeight="1">
      <c r="A89" s="16"/>
      <c r="B89" s="17"/>
      <c r="C89" s="11" t="s">
        <v>17</v>
      </c>
      <c r="D89" s="16"/>
      <c r="E89" s="16"/>
      <c r="F89" s="12" t="str">
        <f>F12</f>
        <v>Bánovce nad Bebravou</v>
      </c>
      <c r="G89" s="16"/>
      <c r="H89" s="16"/>
      <c r="I89" s="11" t="s">
        <v>19</v>
      </c>
      <c r="J89" s="90" t="str">
        <f>IF(J12="","",J12)</f>
        <v>15. 2. 2022</v>
      </c>
      <c r="K89" s="16"/>
      <c r="L89" s="30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47" s="20" customFormat="1" ht="6.95" customHeight="1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30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47" s="20" customFormat="1" ht="15.2" customHeight="1">
      <c r="A91" s="16"/>
      <c r="B91" s="17"/>
      <c r="C91" s="11" t="s">
        <v>21</v>
      </c>
      <c r="D91" s="16"/>
      <c r="E91" s="16"/>
      <c r="F91" s="12" t="str">
        <f>E15</f>
        <v>MILSY a.s.</v>
      </c>
      <c r="G91" s="16"/>
      <c r="H91" s="16"/>
      <c r="I91" s="11" t="s">
        <v>29</v>
      </c>
      <c r="J91" s="112" t="str">
        <f>E21</f>
        <v xml:space="preserve"> </v>
      </c>
      <c r="K91" s="16"/>
      <c r="L91" s="30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47" s="20" customFormat="1" ht="15.2" customHeight="1">
      <c r="A92" s="16"/>
      <c r="B92" s="17"/>
      <c r="C92" s="11" t="s">
        <v>27</v>
      </c>
      <c r="D92" s="16"/>
      <c r="E92" s="16"/>
      <c r="F92" s="12" t="str">
        <f>IF(E18="","",E18)</f>
        <v>Vyplň údaj</v>
      </c>
      <c r="G92" s="16"/>
      <c r="H92" s="16"/>
      <c r="I92" s="11" t="s">
        <v>33</v>
      </c>
      <c r="J92" s="112" t="str">
        <f>E24</f>
        <v xml:space="preserve"> </v>
      </c>
      <c r="K92" s="16"/>
      <c r="L92" s="30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47" s="20" customFormat="1" ht="10.35" customHeight="1">
      <c r="A93" s="16"/>
      <c r="B93" s="17"/>
      <c r="C93" s="16"/>
      <c r="D93" s="16"/>
      <c r="E93" s="16"/>
      <c r="F93" s="16"/>
      <c r="G93" s="16"/>
      <c r="H93" s="16"/>
      <c r="I93" s="16"/>
      <c r="J93" s="16"/>
      <c r="K93" s="16"/>
      <c r="L93" s="30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47" s="20" customFormat="1" ht="29.25" customHeight="1">
      <c r="A94" s="16"/>
      <c r="B94" s="17"/>
      <c r="C94" s="113" t="s">
        <v>103</v>
      </c>
      <c r="D94" s="104"/>
      <c r="E94" s="104"/>
      <c r="F94" s="104"/>
      <c r="G94" s="104"/>
      <c r="H94" s="104"/>
      <c r="I94" s="104"/>
      <c r="J94" s="114" t="s">
        <v>104</v>
      </c>
      <c r="K94" s="104"/>
      <c r="L94" s="30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47" s="20" customFormat="1" ht="10.35" customHeight="1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30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47" s="20" customFormat="1" ht="22.9" customHeight="1">
      <c r="A96" s="16"/>
      <c r="B96" s="17"/>
      <c r="C96" s="115" t="s">
        <v>105</v>
      </c>
      <c r="D96" s="16"/>
      <c r="E96" s="16"/>
      <c r="F96" s="16"/>
      <c r="G96" s="16"/>
      <c r="H96" s="16"/>
      <c r="I96" s="16"/>
      <c r="J96" s="96">
        <f>J126</f>
        <v>0</v>
      </c>
      <c r="K96" s="16"/>
      <c r="L96" s="30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U96" s="2" t="s">
        <v>106</v>
      </c>
    </row>
    <row r="97" spans="1:31" s="116" customFormat="1" ht="24.95" customHeight="1">
      <c r="B97" s="117"/>
      <c r="D97" s="118" t="s">
        <v>107</v>
      </c>
      <c r="E97" s="119"/>
      <c r="F97" s="119"/>
      <c r="G97" s="119"/>
      <c r="H97" s="119"/>
      <c r="I97" s="119"/>
      <c r="J97" s="120">
        <f>J127</f>
        <v>0</v>
      </c>
      <c r="L97" s="117"/>
    </row>
    <row r="98" spans="1:31" s="79" customFormat="1" ht="19.899999999999999" customHeight="1">
      <c r="B98" s="121"/>
      <c r="D98" s="122" t="s">
        <v>108</v>
      </c>
      <c r="E98" s="123"/>
      <c r="F98" s="123"/>
      <c r="G98" s="123"/>
      <c r="H98" s="123"/>
      <c r="I98" s="123"/>
      <c r="J98" s="124">
        <f>J128</f>
        <v>0</v>
      </c>
      <c r="L98" s="121"/>
    </row>
    <row r="99" spans="1:31" s="79" customFormat="1" ht="19.899999999999999" customHeight="1">
      <c r="B99" s="121"/>
      <c r="D99" s="122" t="s">
        <v>109</v>
      </c>
      <c r="E99" s="123"/>
      <c r="F99" s="123"/>
      <c r="G99" s="123"/>
      <c r="H99" s="123"/>
      <c r="I99" s="123"/>
      <c r="J99" s="124">
        <f>J130</f>
        <v>0</v>
      </c>
      <c r="L99" s="121"/>
    </row>
    <row r="100" spans="1:31" s="116" customFormat="1" ht="24.95" customHeight="1">
      <c r="B100" s="117"/>
      <c r="D100" s="118" t="s">
        <v>110</v>
      </c>
      <c r="E100" s="119"/>
      <c r="F100" s="119"/>
      <c r="G100" s="119"/>
      <c r="H100" s="119"/>
      <c r="I100" s="119"/>
      <c r="J100" s="120">
        <f>J144</f>
        <v>0</v>
      </c>
      <c r="L100" s="117"/>
    </row>
    <row r="101" spans="1:31" s="79" customFormat="1" ht="19.899999999999999" customHeight="1">
      <c r="B101" s="121"/>
      <c r="D101" s="122" t="s">
        <v>111</v>
      </c>
      <c r="E101" s="123"/>
      <c r="F101" s="123"/>
      <c r="G101" s="123"/>
      <c r="H101" s="123"/>
      <c r="I101" s="123"/>
      <c r="J101" s="124">
        <f>J145</f>
        <v>0</v>
      </c>
      <c r="L101" s="121"/>
    </row>
    <row r="102" spans="1:31" s="79" customFormat="1" ht="19.899999999999999" customHeight="1">
      <c r="B102" s="121"/>
      <c r="D102" s="122" t="s">
        <v>112</v>
      </c>
      <c r="E102" s="123"/>
      <c r="F102" s="123"/>
      <c r="G102" s="123"/>
      <c r="H102" s="123"/>
      <c r="I102" s="123"/>
      <c r="J102" s="124">
        <f>J153</f>
        <v>0</v>
      </c>
      <c r="L102" s="121"/>
    </row>
    <row r="103" spans="1:31" s="116" customFormat="1" ht="24.95" customHeight="1">
      <c r="B103" s="117"/>
      <c r="D103" s="118" t="s">
        <v>113</v>
      </c>
      <c r="E103" s="119"/>
      <c r="F103" s="119"/>
      <c r="G103" s="119"/>
      <c r="H103" s="119"/>
      <c r="I103" s="119"/>
      <c r="J103" s="120">
        <f>J162</f>
        <v>0</v>
      </c>
      <c r="L103" s="117"/>
    </row>
    <row r="104" spans="1:31" s="79" customFormat="1" ht="19.899999999999999" customHeight="1">
      <c r="B104" s="121"/>
      <c r="D104" s="122" t="s">
        <v>114</v>
      </c>
      <c r="E104" s="123"/>
      <c r="F104" s="123"/>
      <c r="G104" s="123"/>
      <c r="H104" s="123"/>
      <c r="I104" s="123"/>
      <c r="J104" s="124">
        <f>J163</f>
        <v>0</v>
      </c>
      <c r="L104" s="121"/>
    </row>
    <row r="105" spans="1:31" s="116" customFormat="1" ht="24.95" customHeight="1">
      <c r="B105" s="117"/>
      <c r="D105" s="118" t="s">
        <v>115</v>
      </c>
      <c r="E105" s="119"/>
      <c r="F105" s="119"/>
      <c r="G105" s="119"/>
      <c r="H105" s="119"/>
      <c r="I105" s="119"/>
      <c r="J105" s="120">
        <f>J165</f>
        <v>0</v>
      </c>
      <c r="L105" s="117"/>
    </row>
    <row r="106" spans="1:31" s="116" customFormat="1" ht="24.95" customHeight="1">
      <c r="B106" s="117"/>
      <c r="D106" s="118" t="s">
        <v>116</v>
      </c>
      <c r="E106" s="119"/>
      <c r="F106" s="119"/>
      <c r="G106" s="119"/>
      <c r="H106" s="119"/>
      <c r="I106" s="119"/>
      <c r="J106" s="120">
        <f>J167</f>
        <v>0</v>
      </c>
      <c r="L106" s="117"/>
    </row>
    <row r="107" spans="1:31" s="20" customFormat="1" ht="21.95" customHeight="1">
      <c r="A107" s="16"/>
      <c r="B107" s="17"/>
      <c r="C107" s="16"/>
      <c r="D107" s="16"/>
      <c r="E107" s="16"/>
      <c r="F107" s="16"/>
      <c r="G107" s="16"/>
      <c r="H107" s="16"/>
      <c r="I107" s="16"/>
      <c r="J107" s="16"/>
      <c r="K107" s="16"/>
      <c r="L107" s="30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s="20" customFormat="1" ht="6.95" customHeight="1">
      <c r="A108" s="16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30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</row>
    <row r="112" spans="1:31" s="20" customFormat="1" ht="6.95" customHeight="1">
      <c r="A112" s="16"/>
      <c r="B112" s="37"/>
      <c r="C112" s="38"/>
      <c r="D112" s="38"/>
      <c r="E112" s="38"/>
      <c r="F112" s="38"/>
      <c r="G112" s="38"/>
      <c r="H112" s="38"/>
      <c r="I112" s="38"/>
      <c r="J112" s="38"/>
      <c r="K112" s="38"/>
      <c r="L112" s="30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63" s="20" customFormat="1" ht="24.95" customHeight="1">
      <c r="A113" s="16"/>
      <c r="B113" s="17"/>
      <c r="C113" s="6" t="s">
        <v>117</v>
      </c>
      <c r="D113" s="16"/>
      <c r="E113" s="16"/>
      <c r="F113" s="16"/>
      <c r="G113" s="16"/>
      <c r="H113" s="16"/>
      <c r="I113" s="16"/>
      <c r="J113" s="16"/>
      <c r="K113" s="16"/>
      <c r="L113" s="30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63" s="20" customFormat="1" ht="6.95" customHeight="1">
      <c r="A114" s="16"/>
      <c r="B114" s="17"/>
      <c r="C114" s="16"/>
      <c r="D114" s="16"/>
      <c r="E114" s="16"/>
      <c r="F114" s="16"/>
      <c r="G114" s="16"/>
      <c r="H114" s="16"/>
      <c r="I114" s="16"/>
      <c r="J114" s="16"/>
      <c r="K114" s="16"/>
      <c r="L114" s="30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63" s="20" customFormat="1" ht="12" customHeight="1">
      <c r="A115" s="16"/>
      <c r="B115" s="17"/>
      <c r="C115" s="11" t="s">
        <v>13</v>
      </c>
      <c r="D115" s="16"/>
      <c r="E115" s="16"/>
      <c r="F115" s="16"/>
      <c r="G115" s="16"/>
      <c r="H115" s="16"/>
      <c r="I115" s="16"/>
      <c r="J115" s="16"/>
      <c r="K115" s="16"/>
      <c r="L115" s="30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63" s="20" customFormat="1" ht="16.5" customHeight="1">
      <c r="A116" s="16"/>
      <c r="B116" s="17"/>
      <c r="C116" s="16"/>
      <c r="D116" s="16"/>
      <c r="E116" s="210" t="str">
        <f>E7</f>
        <v>Prístavba a prestavba skladu MTZ II.</v>
      </c>
      <c r="F116" s="210"/>
      <c r="G116" s="210"/>
      <c r="H116" s="210"/>
      <c r="I116" s="16"/>
      <c r="J116" s="16"/>
      <c r="K116" s="16"/>
      <c r="L116" s="30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63" s="20" customFormat="1" ht="12" customHeight="1">
      <c r="A117" s="16"/>
      <c r="B117" s="17"/>
      <c r="C117" s="11" t="s">
        <v>100</v>
      </c>
      <c r="D117" s="16"/>
      <c r="E117" s="16"/>
      <c r="F117" s="16"/>
      <c r="G117" s="16"/>
      <c r="H117" s="16"/>
      <c r="I117" s="16"/>
      <c r="J117" s="16"/>
      <c r="K117" s="16"/>
      <c r="L117" s="30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63" s="20" customFormat="1" ht="16.5" customHeight="1">
      <c r="A118" s="16"/>
      <c r="B118" s="17"/>
      <c r="C118" s="16"/>
      <c r="D118" s="16"/>
      <c r="E118" s="192" t="str">
        <f>E9</f>
        <v xml:space="preserve">2022-021 - SO.01 - Búracie práce existujúcej stavby </v>
      </c>
      <c r="F118" s="192"/>
      <c r="G118" s="192"/>
      <c r="H118" s="192"/>
      <c r="I118" s="16"/>
      <c r="J118" s="16"/>
      <c r="K118" s="16"/>
      <c r="L118" s="30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63" s="20" customFormat="1" ht="6.95" customHeight="1">
      <c r="A119" s="16"/>
      <c r="B119" s="17"/>
      <c r="C119" s="16"/>
      <c r="D119" s="16"/>
      <c r="E119" s="16"/>
      <c r="F119" s="16"/>
      <c r="G119" s="16"/>
      <c r="H119" s="16"/>
      <c r="I119" s="16"/>
      <c r="J119" s="16"/>
      <c r="K119" s="16"/>
      <c r="L119" s="30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63" s="20" customFormat="1" ht="12" customHeight="1">
      <c r="A120" s="16"/>
      <c r="B120" s="17"/>
      <c r="C120" s="11" t="s">
        <v>17</v>
      </c>
      <c r="D120" s="16"/>
      <c r="E120" s="16"/>
      <c r="F120" s="12" t="str">
        <f>F12</f>
        <v>Bánovce nad Bebravou</v>
      </c>
      <c r="G120" s="16"/>
      <c r="H120" s="16"/>
      <c r="I120" s="11" t="s">
        <v>19</v>
      </c>
      <c r="J120" s="90" t="str">
        <f>IF(J12="","",J12)</f>
        <v>15. 2. 2022</v>
      </c>
      <c r="K120" s="16"/>
      <c r="L120" s="30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63" s="20" customFormat="1" ht="6.95" customHeight="1">
      <c r="A121" s="16"/>
      <c r="B121" s="17"/>
      <c r="C121" s="16"/>
      <c r="D121" s="16"/>
      <c r="E121" s="16"/>
      <c r="F121" s="16"/>
      <c r="G121" s="16"/>
      <c r="H121" s="16"/>
      <c r="I121" s="16"/>
      <c r="J121" s="16"/>
      <c r="K121" s="16"/>
      <c r="L121" s="30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63" s="20" customFormat="1" ht="15.2" customHeight="1">
      <c r="A122" s="16"/>
      <c r="B122" s="17"/>
      <c r="C122" s="11" t="s">
        <v>21</v>
      </c>
      <c r="D122" s="16"/>
      <c r="E122" s="16"/>
      <c r="F122" s="12" t="str">
        <f>E15</f>
        <v>MILSY a.s.</v>
      </c>
      <c r="G122" s="16"/>
      <c r="H122" s="16"/>
      <c r="I122" s="11" t="s">
        <v>29</v>
      </c>
      <c r="J122" s="112" t="str">
        <f>E21</f>
        <v xml:space="preserve"> </v>
      </c>
      <c r="K122" s="16"/>
      <c r="L122" s="30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63" s="20" customFormat="1" ht="15.2" customHeight="1">
      <c r="A123" s="16"/>
      <c r="B123" s="17"/>
      <c r="C123" s="11" t="s">
        <v>27</v>
      </c>
      <c r="D123" s="16"/>
      <c r="E123" s="16"/>
      <c r="F123" s="12" t="str">
        <f>IF(E18="","",E18)</f>
        <v>Vyplň údaj</v>
      </c>
      <c r="G123" s="16"/>
      <c r="H123" s="16"/>
      <c r="I123" s="11" t="s">
        <v>33</v>
      </c>
      <c r="J123" s="112" t="str">
        <f>E24</f>
        <v xml:space="preserve"> </v>
      </c>
      <c r="K123" s="16"/>
      <c r="L123" s="30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63" s="20" customFormat="1" ht="10.35" customHeight="1">
      <c r="A124" s="16"/>
      <c r="B124" s="17"/>
      <c r="C124" s="16"/>
      <c r="D124" s="16"/>
      <c r="E124" s="16"/>
      <c r="F124" s="16"/>
      <c r="G124" s="16"/>
      <c r="H124" s="16"/>
      <c r="I124" s="16"/>
      <c r="J124" s="16"/>
      <c r="K124" s="16"/>
      <c r="L124" s="30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63" s="132" customFormat="1" ht="29.25" customHeight="1">
      <c r="A125" s="125"/>
      <c r="B125" s="126"/>
      <c r="C125" s="127" t="s">
        <v>118</v>
      </c>
      <c r="D125" s="128" t="s">
        <v>60</v>
      </c>
      <c r="E125" s="128" t="s">
        <v>56</v>
      </c>
      <c r="F125" s="128" t="s">
        <v>57</v>
      </c>
      <c r="G125" s="128" t="s">
        <v>119</v>
      </c>
      <c r="H125" s="128" t="s">
        <v>120</v>
      </c>
      <c r="I125" s="128" t="s">
        <v>121</v>
      </c>
      <c r="J125" s="129" t="s">
        <v>104</v>
      </c>
      <c r="K125" s="130" t="s">
        <v>122</v>
      </c>
      <c r="L125" s="131"/>
      <c r="M125" s="51"/>
      <c r="N125" s="52" t="s">
        <v>39</v>
      </c>
      <c r="O125" s="52" t="s">
        <v>123</v>
      </c>
      <c r="P125" s="52" t="s">
        <v>124</v>
      </c>
      <c r="Q125" s="52" t="s">
        <v>125</v>
      </c>
      <c r="R125" s="52" t="s">
        <v>126</v>
      </c>
      <c r="S125" s="52" t="s">
        <v>127</v>
      </c>
      <c r="T125" s="53" t="s">
        <v>128</v>
      </c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</row>
    <row r="126" spans="1:63" s="20" customFormat="1" ht="22.9" customHeight="1">
      <c r="A126" s="16"/>
      <c r="B126" s="17"/>
      <c r="C126" s="59" t="s">
        <v>105</v>
      </c>
      <c r="D126" s="16"/>
      <c r="E126" s="16"/>
      <c r="F126" s="16"/>
      <c r="G126" s="16"/>
      <c r="H126" s="16"/>
      <c r="I126" s="16"/>
      <c r="J126" s="133">
        <f>BK126</f>
        <v>0</v>
      </c>
      <c r="K126" s="16"/>
      <c r="L126" s="17"/>
      <c r="M126" s="54"/>
      <c r="N126" s="45"/>
      <c r="O126" s="55"/>
      <c r="P126" s="134">
        <f>P127+P144+P162+P165+P167</f>
        <v>0</v>
      </c>
      <c r="Q126" s="55"/>
      <c r="R126" s="134">
        <f>R127+R144+R162+R165+R167</f>
        <v>7.4058540800000001</v>
      </c>
      <c r="S126" s="55"/>
      <c r="T126" s="135">
        <f>T127+T144+T162+T165+T167</f>
        <v>534.14801549999993</v>
      </c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T126" s="2" t="s">
        <v>74</v>
      </c>
      <c r="AU126" s="2" t="s">
        <v>106</v>
      </c>
      <c r="BK126" s="136">
        <f>BK127+BK144+BK162+BK165+BK167</f>
        <v>0</v>
      </c>
    </row>
    <row r="127" spans="1:63" s="137" customFormat="1" ht="25.9" customHeight="1">
      <c r="B127" s="138"/>
      <c r="D127" s="139" t="s">
        <v>74</v>
      </c>
      <c r="E127" s="140" t="s">
        <v>129</v>
      </c>
      <c r="F127" s="140" t="s">
        <v>130</v>
      </c>
      <c r="I127" s="141"/>
      <c r="J127" s="142">
        <f>BK127</f>
        <v>0</v>
      </c>
      <c r="L127" s="138"/>
      <c r="M127" s="143"/>
      <c r="N127" s="144"/>
      <c r="O127" s="144"/>
      <c r="P127" s="145">
        <f>P128+P130</f>
        <v>0</v>
      </c>
      <c r="Q127" s="144"/>
      <c r="R127" s="145">
        <f>R128+R130</f>
        <v>1.292E-3</v>
      </c>
      <c r="S127" s="144"/>
      <c r="T127" s="146">
        <f>T128+T130</f>
        <v>532.90407499999992</v>
      </c>
      <c r="AR127" s="139" t="s">
        <v>83</v>
      </c>
      <c r="AT127" s="147" t="s">
        <v>74</v>
      </c>
      <c r="AU127" s="147" t="s">
        <v>75</v>
      </c>
      <c r="AY127" s="139" t="s">
        <v>131</v>
      </c>
      <c r="BK127" s="148">
        <f>BK128+BK130</f>
        <v>0</v>
      </c>
    </row>
    <row r="128" spans="1:63" s="137" customFormat="1" ht="22.9" customHeight="1">
      <c r="B128" s="138"/>
      <c r="D128" s="139" t="s">
        <v>74</v>
      </c>
      <c r="E128" s="149" t="s">
        <v>83</v>
      </c>
      <c r="F128" s="149" t="s">
        <v>132</v>
      </c>
      <c r="I128" s="141"/>
      <c r="J128" s="150">
        <f>BK128</f>
        <v>0</v>
      </c>
      <c r="L128" s="138"/>
      <c r="M128" s="143"/>
      <c r="N128" s="144"/>
      <c r="O128" s="144"/>
      <c r="P128" s="145">
        <f>P129</f>
        <v>0</v>
      </c>
      <c r="Q128" s="144"/>
      <c r="R128" s="145">
        <f>R129</f>
        <v>0</v>
      </c>
      <c r="S128" s="144"/>
      <c r="T128" s="146">
        <f>T129</f>
        <v>80.87</v>
      </c>
      <c r="AR128" s="139" t="s">
        <v>83</v>
      </c>
      <c r="AT128" s="147" t="s">
        <v>74</v>
      </c>
      <c r="AU128" s="147" t="s">
        <v>83</v>
      </c>
      <c r="AY128" s="139" t="s">
        <v>131</v>
      </c>
      <c r="BK128" s="148">
        <f>BK129</f>
        <v>0</v>
      </c>
    </row>
    <row r="129" spans="1:65" s="20" customFormat="1" ht="33" customHeight="1">
      <c r="A129" s="16"/>
      <c r="B129" s="151"/>
      <c r="C129" s="152" t="s">
        <v>83</v>
      </c>
      <c r="D129" s="152" t="s">
        <v>133</v>
      </c>
      <c r="E129" s="153" t="s">
        <v>134</v>
      </c>
      <c r="F129" s="154" t="s">
        <v>135</v>
      </c>
      <c r="G129" s="155" t="s">
        <v>136</v>
      </c>
      <c r="H129" s="156">
        <v>161.74</v>
      </c>
      <c r="I129" s="157"/>
      <c r="J129" s="156">
        <f>ROUND(I129*H129,3)</f>
        <v>0</v>
      </c>
      <c r="K129" s="158"/>
      <c r="L129" s="17"/>
      <c r="M129" s="159"/>
      <c r="N129" s="160" t="s">
        <v>41</v>
      </c>
      <c r="O129" s="47"/>
      <c r="P129" s="161">
        <f>O129*H129</f>
        <v>0</v>
      </c>
      <c r="Q129" s="161">
        <v>0</v>
      </c>
      <c r="R129" s="161">
        <f>Q129*H129</f>
        <v>0</v>
      </c>
      <c r="S129" s="161">
        <v>0.5</v>
      </c>
      <c r="T129" s="162">
        <f>S129*H129</f>
        <v>80.87</v>
      </c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R129" s="163" t="s">
        <v>137</v>
      </c>
      <c r="AT129" s="163" t="s">
        <v>133</v>
      </c>
      <c r="AU129" s="163" t="s">
        <v>91</v>
      </c>
      <c r="AY129" s="2" t="s">
        <v>131</v>
      </c>
      <c r="BE129" s="164">
        <f>IF(N129="základná",J129,0)</f>
        <v>0</v>
      </c>
      <c r="BF129" s="164">
        <f>IF(N129="znížená",J129,0)</f>
        <v>0</v>
      </c>
      <c r="BG129" s="164">
        <f>IF(N129="zákl. prenesená",J129,0)</f>
        <v>0</v>
      </c>
      <c r="BH129" s="164">
        <f>IF(N129="zníž. prenesená",J129,0)</f>
        <v>0</v>
      </c>
      <c r="BI129" s="164">
        <f>IF(N129="nulová",J129,0)</f>
        <v>0</v>
      </c>
      <c r="BJ129" s="2" t="s">
        <v>91</v>
      </c>
      <c r="BK129" s="165">
        <f>ROUND(I129*H129,3)</f>
        <v>0</v>
      </c>
      <c r="BL129" s="2" t="s">
        <v>137</v>
      </c>
      <c r="BM129" s="163" t="s">
        <v>138</v>
      </c>
    </row>
    <row r="130" spans="1:65" s="137" customFormat="1" ht="22.9" customHeight="1">
      <c r="B130" s="138"/>
      <c r="D130" s="139" t="s">
        <v>74</v>
      </c>
      <c r="E130" s="149" t="s">
        <v>139</v>
      </c>
      <c r="F130" s="149" t="s">
        <v>140</v>
      </c>
      <c r="I130" s="141"/>
      <c r="J130" s="150">
        <f>BK130</f>
        <v>0</v>
      </c>
      <c r="L130" s="138"/>
      <c r="M130" s="143"/>
      <c r="N130" s="144"/>
      <c r="O130" s="144"/>
      <c r="P130" s="145">
        <f>SUM(P131:P143)</f>
        <v>0</v>
      </c>
      <c r="Q130" s="144"/>
      <c r="R130" s="145">
        <f>SUM(R131:R143)</f>
        <v>1.292E-3</v>
      </c>
      <c r="S130" s="144"/>
      <c r="T130" s="146">
        <f>SUM(T131:T143)</f>
        <v>452.03407499999997</v>
      </c>
      <c r="AR130" s="139" t="s">
        <v>83</v>
      </c>
      <c r="AT130" s="147" t="s">
        <v>74</v>
      </c>
      <c r="AU130" s="147" t="s">
        <v>83</v>
      </c>
      <c r="AY130" s="139" t="s">
        <v>131</v>
      </c>
      <c r="BK130" s="148">
        <f>SUM(BK131:BK143)</f>
        <v>0</v>
      </c>
    </row>
    <row r="131" spans="1:65" s="20" customFormat="1" ht="24.2" customHeight="1">
      <c r="A131" s="16"/>
      <c r="B131" s="151"/>
      <c r="C131" s="152" t="s">
        <v>91</v>
      </c>
      <c r="D131" s="152" t="s">
        <v>133</v>
      </c>
      <c r="E131" s="153" t="s">
        <v>141</v>
      </c>
      <c r="F131" s="154" t="s">
        <v>142</v>
      </c>
      <c r="G131" s="155" t="s">
        <v>143</v>
      </c>
      <c r="H131" s="156">
        <v>64.599999999999994</v>
      </c>
      <c r="I131" s="157"/>
      <c r="J131" s="156">
        <f t="shared" ref="J131:J143" si="0">ROUND(I131*H131,3)</f>
        <v>0</v>
      </c>
      <c r="K131" s="158"/>
      <c r="L131" s="17"/>
      <c r="M131" s="159"/>
      <c r="N131" s="160" t="s">
        <v>41</v>
      </c>
      <c r="O131" s="47"/>
      <c r="P131" s="161">
        <f t="shared" ref="P131:P143" si="1">O131*H131</f>
        <v>0</v>
      </c>
      <c r="Q131" s="161">
        <v>2.0000000000000002E-5</v>
      </c>
      <c r="R131" s="161">
        <f t="shared" ref="R131:R143" si="2">Q131*H131</f>
        <v>1.292E-3</v>
      </c>
      <c r="S131" s="161">
        <v>0</v>
      </c>
      <c r="T131" s="162">
        <f t="shared" ref="T131:T143" si="3">S131*H131</f>
        <v>0</v>
      </c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R131" s="163" t="s">
        <v>137</v>
      </c>
      <c r="AT131" s="163" t="s">
        <v>133</v>
      </c>
      <c r="AU131" s="163" t="s">
        <v>91</v>
      </c>
      <c r="AY131" s="2" t="s">
        <v>131</v>
      </c>
      <c r="BE131" s="164">
        <f t="shared" ref="BE131:BE143" si="4">IF(N131="základná",J131,0)</f>
        <v>0</v>
      </c>
      <c r="BF131" s="164">
        <f t="shared" ref="BF131:BF143" si="5">IF(N131="znížená",J131,0)</f>
        <v>0</v>
      </c>
      <c r="BG131" s="164">
        <f t="shared" ref="BG131:BG143" si="6">IF(N131="zákl. prenesená",J131,0)</f>
        <v>0</v>
      </c>
      <c r="BH131" s="164">
        <f t="shared" ref="BH131:BH143" si="7">IF(N131="zníž. prenesená",J131,0)</f>
        <v>0</v>
      </c>
      <c r="BI131" s="164">
        <f t="shared" ref="BI131:BI143" si="8">IF(N131="nulová",J131,0)</f>
        <v>0</v>
      </c>
      <c r="BJ131" s="2" t="s">
        <v>91</v>
      </c>
      <c r="BK131" s="165">
        <f t="shared" ref="BK131:BK143" si="9">ROUND(I131*H131,3)</f>
        <v>0</v>
      </c>
      <c r="BL131" s="2" t="s">
        <v>137</v>
      </c>
      <c r="BM131" s="163" t="s">
        <v>144</v>
      </c>
    </row>
    <row r="132" spans="1:65" s="20" customFormat="1" ht="33" customHeight="1">
      <c r="A132" s="16"/>
      <c r="B132" s="151"/>
      <c r="C132" s="152" t="s">
        <v>145</v>
      </c>
      <c r="D132" s="152" t="s">
        <v>133</v>
      </c>
      <c r="E132" s="153" t="s">
        <v>146</v>
      </c>
      <c r="F132" s="154" t="s">
        <v>147</v>
      </c>
      <c r="G132" s="155" t="s">
        <v>148</v>
      </c>
      <c r="H132" s="156">
        <v>23.48</v>
      </c>
      <c r="I132" s="157"/>
      <c r="J132" s="156">
        <f t="shared" si="0"/>
        <v>0</v>
      </c>
      <c r="K132" s="158"/>
      <c r="L132" s="17"/>
      <c r="M132" s="159"/>
      <c r="N132" s="160" t="s">
        <v>41</v>
      </c>
      <c r="O132" s="47"/>
      <c r="P132" s="161">
        <f t="shared" si="1"/>
        <v>0</v>
      </c>
      <c r="Q132" s="161">
        <v>0</v>
      </c>
      <c r="R132" s="161">
        <f t="shared" si="2"/>
        <v>0</v>
      </c>
      <c r="S132" s="161">
        <v>2.4</v>
      </c>
      <c r="T132" s="162">
        <f t="shared" si="3"/>
        <v>56.351999999999997</v>
      </c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R132" s="163" t="s">
        <v>137</v>
      </c>
      <c r="AT132" s="163" t="s">
        <v>133</v>
      </c>
      <c r="AU132" s="163" t="s">
        <v>91</v>
      </c>
      <c r="AY132" s="2" t="s">
        <v>131</v>
      </c>
      <c r="BE132" s="164">
        <f t="shared" si="4"/>
        <v>0</v>
      </c>
      <c r="BF132" s="164">
        <f t="shared" si="5"/>
        <v>0</v>
      </c>
      <c r="BG132" s="164">
        <f t="shared" si="6"/>
        <v>0</v>
      </c>
      <c r="BH132" s="164">
        <f t="shared" si="7"/>
        <v>0</v>
      </c>
      <c r="BI132" s="164">
        <f t="shared" si="8"/>
        <v>0</v>
      </c>
      <c r="BJ132" s="2" t="s">
        <v>91</v>
      </c>
      <c r="BK132" s="165">
        <f t="shared" si="9"/>
        <v>0</v>
      </c>
      <c r="BL132" s="2" t="s">
        <v>137</v>
      </c>
      <c r="BM132" s="163" t="s">
        <v>149</v>
      </c>
    </row>
    <row r="133" spans="1:65" s="20" customFormat="1" ht="37.9" customHeight="1">
      <c r="A133" s="16"/>
      <c r="B133" s="151"/>
      <c r="C133" s="152" t="s">
        <v>137</v>
      </c>
      <c r="D133" s="152" t="s">
        <v>133</v>
      </c>
      <c r="E133" s="153" t="s">
        <v>150</v>
      </c>
      <c r="F133" s="154" t="s">
        <v>151</v>
      </c>
      <c r="G133" s="155" t="s">
        <v>148</v>
      </c>
      <c r="H133" s="156">
        <v>43.241999999999997</v>
      </c>
      <c r="I133" s="157"/>
      <c r="J133" s="156">
        <f t="shared" si="0"/>
        <v>0</v>
      </c>
      <c r="K133" s="158"/>
      <c r="L133" s="17"/>
      <c r="M133" s="159"/>
      <c r="N133" s="160" t="s">
        <v>41</v>
      </c>
      <c r="O133" s="47"/>
      <c r="P133" s="161">
        <f t="shared" si="1"/>
        <v>0</v>
      </c>
      <c r="Q133" s="161">
        <v>0</v>
      </c>
      <c r="R133" s="161">
        <f t="shared" si="2"/>
        <v>0</v>
      </c>
      <c r="S133" s="161">
        <v>2.3849999999999998</v>
      </c>
      <c r="T133" s="162">
        <f t="shared" si="3"/>
        <v>103.13216999999999</v>
      </c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R133" s="163" t="s">
        <v>137</v>
      </c>
      <c r="AT133" s="163" t="s">
        <v>133</v>
      </c>
      <c r="AU133" s="163" t="s">
        <v>91</v>
      </c>
      <c r="AY133" s="2" t="s">
        <v>131</v>
      </c>
      <c r="BE133" s="164">
        <f t="shared" si="4"/>
        <v>0</v>
      </c>
      <c r="BF133" s="164">
        <f t="shared" si="5"/>
        <v>0</v>
      </c>
      <c r="BG133" s="164">
        <f t="shared" si="6"/>
        <v>0</v>
      </c>
      <c r="BH133" s="164">
        <f t="shared" si="7"/>
        <v>0</v>
      </c>
      <c r="BI133" s="164">
        <f t="shared" si="8"/>
        <v>0</v>
      </c>
      <c r="BJ133" s="2" t="s">
        <v>91</v>
      </c>
      <c r="BK133" s="165">
        <f t="shared" si="9"/>
        <v>0</v>
      </c>
      <c r="BL133" s="2" t="s">
        <v>137</v>
      </c>
      <c r="BM133" s="163" t="s">
        <v>152</v>
      </c>
    </row>
    <row r="134" spans="1:65" s="20" customFormat="1" ht="44.25" customHeight="1">
      <c r="A134" s="16"/>
      <c r="B134" s="151"/>
      <c r="C134" s="152" t="s">
        <v>153</v>
      </c>
      <c r="D134" s="152" t="s">
        <v>133</v>
      </c>
      <c r="E134" s="153" t="s">
        <v>154</v>
      </c>
      <c r="F134" s="154" t="s">
        <v>155</v>
      </c>
      <c r="G134" s="155" t="s">
        <v>148</v>
      </c>
      <c r="H134" s="156">
        <v>16.920999999999999</v>
      </c>
      <c r="I134" s="157"/>
      <c r="J134" s="156">
        <f t="shared" si="0"/>
        <v>0</v>
      </c>
      <c r="K134" s="158"/>
      <c r="L134" s="17"/>
      <c r="M134" s="159"/>
      <c r="N134" s="160" t="s">
        <v>41</v>
      </c>
      <c r="O134" s="47"/>
      <c r="P134" s="161">
        <f t="shared" si="1"/>
        <v>0</v>
      </c>
      <c r="Q134" s="161">
        <v>0</v>
      </c>
      <c r="R134" s="161">
        <f t="shared" si="2"/>
        <v>0</v>
      </c>
      <c r="S134" s="161">
        <v>1.905</v>
      </c>
      <c r="T134" s="162">
        <f t="shared" si="3"/>
        <v>32.234504999999999</v>
      </c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R134" s="163" t="s">
        <v>137</v>
      </c>
      <c r="AT134" s="163" t="s">
        <v>133</v>
      </c>
      <c r="AU134" s="163" t="s">
        <v>91</v>
      </c>
      <c r="AY134" s="2" t="s">
        <v>131</v>
      </c>
      <c r="BE134" s="164">
        <f t="shared" si="4"/>
        <v>0</v>
      </c>
      <c r="BF134" s="164">
        <f t="shared" si="5"/>
        <v>0</v>
      </c>
      <c r="BG134" s="164">
        <f t="shared" si="6"/>
        <v>0</v>
      </c>
      <c r="BH134" s="164">
        <f t="shared" si="7"/>
        <v>0</v>
      </c>
      <c r="BI134" s="164">
        <f t="shared" si="8"/>
        <v>0</v>
      </c>
      <c r="BJ134" s="2" t="s">
        <v>91</v>
      </c>
      <c r="BK134" s="165">
        <f t="shared" si="9"/>
        <v>0</v>
      </c>
      <c r="BL134" s="2" t="s">
        <v>137</v>
      </c>
      <c r="BM134" s="163" t="s">
        <v>156</v>
      </c>
    </row>
    <row r="135" spans="1:65" s="20" customFormat="1" ht="24.2" customHeight="1">
      <c r="A135" s="16"/>
      <c r="B135" s="151"/>
      <c r="C135" s="152" t="s">
        <v>157</v>
      </c>
      <c r="D135" s="152" t="s">
        <v>133</v>
      </c>
      <c r="E135" s="153" t="s">
        <v>158</v>
      </c>
      <c r="F135" s="154" t="s">
        <v>159</v>
      </c>
      <c r="G135" s="155" t="s">
        <v>148</v>
      </c>
      <c r="H135" s="156">
        <v>5.5330000000000004</v>
      </c>
      <c r="I135" s="157"/>
      <c r="J135" s="156">
        <f t="shared" si="0"/>
        <v>0</v>
      </c>
      <c r="K135" s="158"/>
      <c r="L135" s="17"/>
      <c r="M135" s="159"/>
      <c r="N135" s="160" t="s">
        <v>41</v>
      </c>
      <c r="O135" s="47"/>
      <c r="P135" s="161">
        <f t="shared" si="1"/>
        <v>0</v>
      </c>
      <c r="Q135" s="161">
        <v>0</v>
      </c>
      <c r="R135" s="161">
        <f t="shared" si="2"/>
        <v>0</v>
      </c>
      <c r="S135" s="161">
        <v>2.4</v>
      </c>
      <c r="T135" s="162">
        <f t="shared" si="3"/>
        <v>13.279200000000001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R135" s="163" t="s">
        <v>137</v>
      </c>
      <c r="AT135" s="163" t="s">
        <v>133</v>
      </c>
      <c r="AU135" s="163" t="s">
        <v>91</v>
      </c>
      <c r="AY135" s="2" t="s">
        <v>131</v>
      </c>
      <c r="BE135" s="164">
        <f t="shared" si="4"/>
        <v>0</v>
      </c>
      <c r="BF135" s="164">
        <f t="shared" si="5"/>
        <v>0</v>
      </c>
      <c r="BG135" s="164">
        <f t="shared" si="6"/>
        <v>0</v>
      </c>
      <c r="BH135" s="164">
        <f t="shared" si="7"/>
        <v>0</v>
      </c>
      <c r="BI135" s="164">
        <f t="shared" si="8"/>
        <v>0</v>
      </c>
      <c r="BJ135" s="2" t="s">
        <v>91</v>
      </c>
      <c r="BK135" s="165">
        <f t="shared" si="9"/>
        <v>0</v>
      </c>
      <c r="BL135" s="2" t="s">
        <v>137</v>
      </c>
      <c r="BM135" s="163" t="s">
        <v>160</v>
      </c>
    </row>
    <row r="136" spans="1:65" s="20" customFormat="1" ht="37.9" customHeight="1">
      <c r="A136" s="16"/>
      <c r="B136" s="151"/>
      <c r="C136" s="152" t="s">
        <v>161</v>
      </c>
      <c r="D136" s="152" t="s">
        <v>133</v>
      </c>
      <c r="E136" s="153" t="s">
        <v>162</v>
      </c>
      <c r="F136" s="154" t="s">
        <v>163</v>
      </c>
      <c r="G136" s="155" t="s">
        <v>148</v>
      </c>
      <c r="H136" s="156">
        <v>112.26600000000001</v>
      </c>
      <c r="I136" s="157"/>
      <c r="J136" s="156">
        <f t="shared" si="0"/>
        <v>0</v>
      </c>
      <c r="K136" s="158"/>
      <c r="L136" s="17"/>
      <c r="M136" s="159"/>
      <c r="N136" s="160" t="s">
        <v>41</v>
      </c>
      <c r="O136" s="47"/>
      <c r="P136" s="161">
        <f t="shared" si="1"/>
        <v>0</v>
      </c>
      <c r="Q136" s="161">
        <v>0</v>
      </c>
      <c r="R136" s="161">
        <f t="shared" si="2"/>
        <v>0</v>
      </c>
      <c r="S136" s="161">
        <v>2.2000000000000002</v>
      </c>
      <c r="T136" s="162">
        <f t="shared" si="3"/>
        <v>246.98520000000002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R136" s="163" t="s">
        <v>137</v>
      </c>
      <c r="AT136" s="163" t="s">
        <v>133</v>
      </c>
      <c r="AU136" s="163" t="s">
        <v>91</v>
      </c>
      <c r="AY136" s="2" t="s">
        <v>131</v>
      </c>
      <c r="BE136" s="164">
        <f t="shared" si="4"/>
        <v>0</v>
      </c>
      <c r="BF136" s="164">
        <f t="shared" si="5"/>
        <v>0</v>
      </c>
      <c r="BG136" s="164">
        <f t="shared" si="6"/>
        <v>0</v>
      </c>
      <c r="BH136" s="164">
        <f t="shared" si="7"/>
        <v>0</v>
      </c>
      <c r="BI136" s="164">
        <f t="shared" si="8"/>
        <v>0</v>
      </c>
      <c r="BJ136" s="2" t="s">
        <v>91</v>
      </c>
      <c r="BK136" s="165">
        <f t="shared" si="9"/>
        <v>0</v>
      </c>
      <c r="BL136" s="2" t="s">
        <v>137</v>
      </c>
      <c r="BM136" s="163" t="s">
        <v>164</v>
      </c>
    </row>
    <row r="137" spans="1:65" s="20" customFormat="1" ht="33" customHeight="1">
      <c r="A137" s="16"/>
      <c r="B137" s="151"/>
      <c r="C137" s="152" t="s">
        <v>165</v>
      </c>
      <c r="D137" s="152" t="s">
        <v>133</v>
      </c>
      <c r="E137" s="153" t="s">
        <v>166</v>
      </c>
      <c r="F137" s="154" t="s">
        <v>167</v>
      </c>
      <c r="G137" s="155" t="s">
        <v>148</v>
      </c>
      <c r="H137" s="156">
        <v>112.26600000000001</v>
      </c>
      <c r="I137" s="157"/>
      <c r="J137" s="156">
        <f t="shared" si="0"/>
        <v>0</v>
      </c>
      <c r="K137" s="158"/>
      <c r="L137" s="17"/>
      <c r="M137" s="159"/>
      <c r="N137" s="160" t="s">
        <v>41</v>
      </c>
      <c r="O137" s="47"/>
      <c r="P137" s="161">
        <f t="shared" si="1"/>
        <v>0</v>
      </c>
      <c r="Q137" s="161">
        <v>0</v>
      </c>
      <c r="R137" s="161">
        <f t="shared" si="2"/>
        <v>0</v>
      </c>
      <c r="S137" s="161">
        <v>0</v>
      </c>
      <c r="T137" s="162">
        <f t="shared" si="3"/>
        <v>0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R137" s="163" t="s">
        <v>137</v>
      </c>
      <c r="AT137" s="163" t="s">
        <v>133</v>
      </c>
      <c r="AU137" s="163" t="s">
        <v>91</v>
      </c>
      <c r="AY137" s="2" t="s">
        <v>131</v>
      </c>
      <c r="BE137" s="164">
        <f t="shared" si="4"/>
        <v>0</v>
      </c>
      <c r="BF137" s="164">
        <f t="shared" si="5"/>
        <v>0</v>
      </c>
      <c r="BG137" s="164">
        <f t="shared" si="6"/>
        <v>0</v>
      </c>
      <c r="BH137" s="164">
        <f t="shared" si="7"/>
        <v>0</v>
      </c>
      <c r="BI137" s="164">
        <f t="shared" si="8"/>
        <v>0</v>
      </c>
      <c r="BJ137" s="2" t="s">
        <v>91</v>
      </c>
      <c r="BK137" s="165">
        <f t="shared" si="9"/>
        <v>0</v>
      </c>
      <c r="BL137" s="2" t="s">
        <v>137</v>
      </c>
      <c r="BM137" s="163" t="s">
        <v>168</v>
      </c>
    </row>
    <row r="138" spans="1:65" s="20" customFormat="1" ht="24.2" customHeight="1">
      <c r="A138" s="16"/>
      <c r="B138" s="151"/>
      <c r="C138" s="152" t="s">
        <v>139</v>
      </c>
      <c r="D138" s="152" t="s">
        <v>133</v>
      </c>
      <c r="E138" s="153" t="s">
        <v>169</v>
      </c>
      <c r="F138" s="154" t="s">
        <v>170</v>
      </c>
      <c r="G138" s="155" t="s">
        <v>143</v>
      </c>
      <c r="H138" s="156">
        <v>10.199999999999999</v>
      </c>
      <c r="I138" s="157"/>
      <c r="J138" s="156">
        <f t="shared" si="0"/>
        <v>0</v>
      </c>
      <c r="K138" s="158"/>
      <c r="L138" s="17"/>
      <c r="M138" s="159"/>
      <c r="N138" s="160" t="s">
        <v>41</v>
      </c>
      <c r="O138" s="47"/>
      <c r="P138" s="161">
        <f t="shared" si="1"/>
        <v>0</v>
      </c>
      <c r="Q138" s="161">
        <v>0</v>
      </c>
      <c r="R138" s="161">
        <f t="shared" si="2"/>
        <v>0</v>
      </c>
      <c r="S138" s="161">
        <v>5.0000000000000001E-3</v>
      </c>
      <c r="T138" s="162">
        <f t="shared" si="3"/>
        <v>5.0999999999999997E-2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R138" s="163" t="s">
        <v>137</v>
      </c>
      <c r="AT138" s="163" t="s">
        <v>133</v>
      </c>
      <c r="AU138" s="163" t="s">
        <v>91</v>
      </c>
      <c r="AY138" s="2" t="s">
        <v>131</v>
      </c>
      <c r="BE138" s="164">
        <f t="shared" si="4"/>
        <v>0</v>
      </c>
      <c r="BF138" s="164">
        <f t="shared" si="5"/>
        <v>0</v>
      </c>
      <c r="BG138" s="164">
        <f t="shared" si="6"/>
        <v>0</v>
      </c>
      <c r="BH138" s="164">
        <f t="shared" si="7"/>
        <v>0</v>
      </c>
      <c r="BI138" s="164">
        <f t="shared" si="8"/>
        <v>0</v>
      </c>
      <c r="BJ138" s="2" t="s">
        <v>91</v>
      </c>
      <c r="BK138" s="165">
        <f t="shared" si="9"/>
        <v>0</v>
      </c>
      <c r="BL138" s="2" t="s">
        <v>137</v>
      </c>
      <c r="BM138" s="163" t="s">
        <v>171</v>
      </c>
    </row>
    <row r="139" spans="1:65" s="20" customFormat="1" ht="21.75" customHeight="1">
      <c r="A139" s="16"/>
      <c r="B139" s="151"/>
      <c r="C139" s="152" t="s">
        <v>172</v>
      </c>
      <c r="D139" s="152" t="s">
        <v>133</v>
      </c>
      <c r="E139" s="153" t="s">
        <v>173</v>
      </c>
      <c r="F139" s="154" t="s">
        <v>174</v>
      </c>
      <c r="G139" s="155" t="s">
        <v>175</v>
      </c>
      <c r="H139" s="156">
        <v>532.904</v>
      </c>
      <c r="I139" s="157"/>
      <c r="J139" s="156">
        <f t="shared" si="0"/>
        <v>0</v>
      </c>
      <c r="K139" s="158"/>
      <c r="L139" s="17"/>
      <c r="M139" s="159"/>
      <c r="N139" s="160" t="s">
        <v>41</v>
      </c>
      <c r="O139" s="47"/>
      <c r="P139" s="161">
        <f t="shared" si="1"/>
        <v>0</v>
      </c>
      <c r="Q139" s="161">
        <v>0</v>
      </c>
      <c r="R139" s="161">
        <f t="shared" si="2"/>
        <v>0</v>
      </c>
      <c r="S139" s="161">
        <v>0</v>
      </c>
      <c r="T139" s="162">
        <f t="shared" si="3"/>
        <v>0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R139" s="163" t="s">
        <v>137</v>
      </c>
      <c r="AT139" s="163" t="s">
        <v>133</v>
      </c>
      <c r="AU139" s="163" t="s">
        <v>91</v>
      </c>
      <c r="AY139" s="2" t="s">
        <v>131</v>
      </c>
      <c r="BE139" s="164">
        <f t="shared" si="4"/>
        <v>0</v>
      </c>
      <c r="BF139" s="164">
        <f t="shared" si="5"/>
        <v>0</v>
      </c>
      <c r="BG139" s="164">
        <f t="shared" si="6"/>
        <v>0</v>
      </c>
      <c r="BH139" s="164">
        <f t="shared" si="7"/>
        <v>0</v>
      </c>
      <c r="BI139" s="164">
        <f t="shared" si="8"/>
        <v>0</v>
      </c>
      <c r="BJ139" s="2" t="s">
        <v>91</v>
      </c>
      <c r="BK139" s="165">
        <f t="shared" si="9"/>
        <v>0</v>
      </c>
      <c r="BL139" s="2" t="s">
        <v>137</v>
      </c>
      <c r="BM139" s="163" t="s">
        <v>176</v>
      </c>
    </row>
    <row r="140" spans="1:65" s="20" customFormat="1" ht="24.2" customHeight="1">
      <c r="A140" s="16"/>
      <c r="B140" s="151"/>
      <c r="C140" s="152" t="s">
        <v>177</v>
      </c>
      <c r="D140" s="152" t="s">
        <v>133</v>
      </c>
      <c r="E140" s="153" t="s">
        <v>178</v>
      </c>
      <c r="F140" s="154" t="s">
        <v>179</v>
      </c>
      <c r="G140" s="155" t="s">
        <v>175</v>
      </c>
      <c r="H140" s="156">
        <v>4901.2150000000001</v>
      </c>
      <c r="I140" s="157"/>
      <c r="J140" s="156">
        <f t="shared" si="0"/>
        <v>0</v>
      </c>
      <c r="K140" s="158"/>
      <c r="L140" s="17"/>
      <c r="M140" s="159"/>
      <c r="N140" s="160" t="s">
        <v>41</v>
      </c>
      <c r="O140" s="47"/>
      <c r="P140" s="161">
        <f t="shared" si="1"/>
        <v>0</v>
      </c>
      <c r="Q140" s="161">
        <v>0</v>
      </c>
      <c r="R140" s="161">
        <f t="shared" si="2"/>
        <v>0</v>
      </c>
      <c r="S140" s="161">
        <v>0</v>
      </c>
      <c r="T140" s="162">
        <f t="shared" si="3"/>
        <v>0</v>
      </c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R140" s="163" t="s">
        <v>137</v>
      </c>
      <c r="AT140" s="163" t="s">
        <v>133</v>
      </c>
      <c r="AU140" s="163" t="s">
        <v>91</v>
      </c>
      <c r="AY140" s="2" t="s">
        <v>131</v>
      </c>
      <c r="BE140" s="164">
        <f t="shared" si="4"/>
        <v>0</v>
      </c>
      <c r="BF140" s="164">
        <f t="shared" si="5"/>
        <v>0</v>
      </c>
      <c r="BG140" s="164">
        <f t="shared" si="6"/>
        <v>0</v>
      </c>
      <c r="BH140" s="164">
        <f t="shared" si="7"/>
        <v>0</v>
      </c>
      <c r="BI140" s="164">
        <f t="shared" si="8"/>
        <v>0</v>
      </c>
      <c r="BJ140" s="2" t="s">
        <v>91</v>
      </c>
      <c r="BK140" s="165">
        <f t="shared" si="9"/>
        <v>0</v>
      </c>
      <c r="BL140" s="2" t="s">
        <v>137</v>
      </c>
      <c r="BM140" s="163" t="s">
        <v>180</v>
      </c>
    </row>
    <row r="141" spans="1:65" s="20" customFormat="1" ht="24.2" customHeight="1">
      <c r="A141" s="16"/>
      <c r="B141" s="151"/>
      <c r="C141" s="152" t="s">
        <v>181</v>
      </c>
      <c r="D141" s="152" t="s">
        <v>133</v>
      </c>
      <c r="E141" s="153" t="s">
        <v>182</v>
      </c>
      <c r="F141" s="154" t="s">
        <v>183</v>
      </c>
      <c r="G141" s="155" t="s">
        <v>175</v>
      </c>
      <c r="H141" s="156">
        <v>532.904</v>
      </c>
      <c r="I141" s="157"/>
      <c r="J141" s="156">
        <f t="shared" si="0"/>
        <v>0</v>
      </c>
      <c r="K141" s="158"/>
      <c r="L141" s="17"/>
      <c r="M141" s="159"/>
      <c r="N141" s="160" t="s">
        <v>41</v>
      </c>
      <c r="O141" s="47"/>
      <c r="P141" s="161">
        <f t="shared" si="1"/>
        <v>0</v>
      </c>
      <c r="Q141" s="161">
        <v>0</v>
      </c>
      <c r="R141" s="161">
        <f t="shared" si="2"/>
        <v>0</v>
      </c>
      <c r="S141" s="161">
        <v>0</v>
      </c>
      <c r="T141" s="162">
        <f t="shared" si="3"/>
        <v>0</v>
      </c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R141" s="163" t="s">
        <v>137</v>
      </c>
      <c r="AT141" s="163" t="s">
        <v>133</v>
      </c>
      <c r="AU141" s="163" t="s">
        <v>91</v>
      </c>
      <c r="AY141" s="2" t="s">
        <v>131</v>
      </c>
      <c r="BE141" s="164">
        <f t="shared" si="4"/>
        <v>0</v>
      </c>
      <c r="BF141" s="164">
        <f t="shared" si="5"/>
        <v>0</v>
      </c>
      <c r="BG141" s="164">
        <f t="shared" si="6"/>
        <v>0</v>
      </c>
      <c r="BH141" s="164">
        <f t="shared" si="7"/>
        <v>0</v>
      </c>
      <c r="BI141" s="164">
        <f t="shared" si="8"/>
        <v>0</v>
      </c>
      <c r="BJ141" s="2" t="s">
        <v>91</v>
      </c>
      <c r="BK141" s="165">
        <f t="shared" si="9"/>
        <v>0</v>
      </c>
      <c r="BL141" s="2" t="s">
        <v>137</v>
      </c>
      <c r="BM141" s="163" t="s">
        <v>184</v>
      </c>
    </row>
    <row r="142" spans="1:65" s="20" customFormat="1" ht="24.2" customHeight="1">
      <c r="A142" s="16"/>
      <c r="B142" s="151"/>
      <c r="C142" s="152" t="s">
        <v>185</v>
      </c>
      <c r="D142" s="152" t="s">
        <v>133</v>
      </c>
      <c r="E142" s="153" t="s">
        <v>186</v>
      </c>
      <c r="F142" s="154" t="s">
        <v>187</v>
      </c>
      <c r="G142" s="155" t="s">
        <v>175</v>
      </c>
      <c r="H142" s="156">
        <v>1065.808</v>
      </c>
      <c r="I142" s="157"/>
      <c r="J142" s="156">
        <f t="shared" si="0"/>
        <v>0</v>
      </c>
      <c r="K142" s="158"/>
      <c r="L142" s="17"/>
      <c r="M142" s="159"/>
      <c r="N142" s="160" t="s">
        <v>41</v>
      </c>
      <c r="O142" s="47"/>
      <c r="P142" s="161">
        <f t="shared" si="1"/>
        <v>0</v>
      </c>
      <c r="Q142" s="161">
        <v>0</v>
      </c>
      <c r="R142" s="161">
        <f t="shared" si="2"/>
        <v>0</v>
      </c>
      <c r="S142" s="161">
        <v>0</v>
      </c>
      <c r="T142" s="162">
        <f t="shared" si="3"/>
        <v>0</v>
      </c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R142" s="163" t="s">
        <v>137</v>
      </c>
      <c r="AT142" s="163" t="s">
        <v>133</v>
      </c>
      <c r="AU142" s="163" t="s">
        <v>91</v>
      </c>
      <c r="AY142" s="2" t="s">
        <v>131</v>
      </c>
      <c r="BE142" s="164">
        <f t="shared" si="4"/>
        <v>0</v>
      </c>
      <c r="BF142" s="164">
        <f t="shared" si="5"/>
        <v>0</v>
      </c>
      <c r="BG142" s="164">
        <f t="shared" si="6"/>
        <v>0</v>
      </c>
      <c r="BH142" s="164">
        <f t="shared" si="7"/>
        <v>0</v>
      </c>
      <c r="BI142" s="164">
        <f t="shared" si="8"/>
        <v>0</v>
      </c>
      <c r="BJ142" s="2" t="s">
        <v>91</v>
      </c>
      <c r="BK142" s="165">
        <f t="shared" si="9"/>
        <v>0</v>
      </c>
      <c r="BL142" s="2" t="s">
        <v>137</v>
      </c>
      <c r="BM142" s="163" t="s">
        <v>188</v>
      </c>
    </row>
    <row r="143" spans="1:65" s="20" customFormat="1" ht="24.2" customHeight="1">
      <c r="A143" s="16"/>
      <c r="B143" s="151"/>
      <c r="C143" s="152" t="s">
        <v>189</v>
      </c>
      <c r="D143" s="152" t="s">
        <v>133</v>
      </c>
      <c r="E143" s="153" t="s">
        <v>190</v>
      </c>
      <c r="F143" s="154" t="s">
        <v>191</v>
      </c>
      <c r="G143" s="155" t="s">
        <v>175</v>
      </c>
      <c r="H143" s="156">
        <v>532.904</v>
      </c>
      <c r="I143" s="157"/>
      <c r="J143" s="156">
        <f t="shared" si="0"/>
        <v>0</v>
      </c>
      <c r="K143" s="158"/>
      <c r="L143" s="17"/>
      <c r="M143" s="159"/>
      <c r="N143" s="160" t="s">
        <v>41</v>
      </c>
      <c r="O143" s="47"/>
      <c r="P143" s="161">
        <f t="shared" si="1"/>
        <v>0</v>
      </c>
      <c r="Q143" s="161">
        <v>0</v>
      </c>
      <c r="R143" s="161">
        <f t="shared" si="2"/>
        <v>0</v>
      </c>
      <c r="S143" s="161">
        <v>0</v>
      </c>
      <c r="T143" s="162">
        <f t="shared" si="3"/>
        <v>0</v>
      </c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R143" s="163" t="s">
        <v>137</v>
      </c>
      <c r="AT143" s="163" t="s">
        <v>133</v>
      </c>
      <c r="AU143" s="163" t="s">
        <v>91</v>
      </c>
      <c r="AY143" s="2" t="s">
        <v>131</v>
      </c>
      <c r="BE143" s="164">
        <f t="shared" si="4"/>
        <v>0</v>
      </c>
      <c r="BF143" s="164">
        <f t="shared" si="5"/>
        <v>0</v>
      </c>
      <c r="BG143" s="164">
        <f t="shared" si="6"/>
        <v>0</v>
      </c>
      <c r="BH143" s="164">
        <f t="shared" si="7"/>
        <v>0</v>
      </c>
      <c r="BI143" s="164">
        <f t="shared" si="8"/>
        <v>0</v>
      </c>
      <c r="BJ143" s="2" t="s">
        <v>91</v>
      </c>
      <c r="BK143" s="165">
        <f t="shared" si="9"/>
        <v>0</v>
      </c>
      <c r="BL143" s="2" t="s">
        <v>137</v>
      </c>
      <c r="BM143" s="163" t="s">
        <v>192</v>
      </c>
    </row>
    <row r="144" spans="1:65" s="137" customFormat="1" ht="25.9" customHeight="1">
      <c r="B144" s="138"/>
      <c r="D144" s="139" t="s">
        <v>74</v>
      </c>
      <c r="E144" s="140" t="s">
        <v>193</v>
      </c>
      <c r="F144" s="140" t="s">
        <v>194</v>
      </c>
      <c r="I144" s="141"/>
      <c r="J144" s="142">
        <f>BK144</f>
        <v>0</v>
      </c>
      <c r="L144" s="138"/>
      <c r="M144" s="143"/>
      <c r="N144" s="144"/>
      <c r="O144" s="144"/>
      <c r="P144" s="145">
        <f>P145+P153</f>
        <v>0</v>
      </c>
      <c r="Q144" s="144"/>
      <c r="R144" s="145">
        <f>R145+R153</f>
        <v>7.4045620799999998</v>
      </c>
      <c r="S144" s="144"/>
      <c r="T144" s="146">
        <f>T145+T153</f>
        <v>1.2439404999999999</v>
      </c>
      <c r="AR144" s="139" t="s">
        <v>91</v>
      </c>
      <c r="AT144" s="147" t="s">
        <v>74</v>
      </c>
      <c r="AU144" s="147" t="s">
        <v>75</v>
      </c>
      <c r="AY144" s="139" t="s">
        <v>131</v>
      </c>
      <c r="BK144" s="148">
        <f>BK145+BK153</f>
        <v>0</v>
      </c>
    </row>
    <row r="145" spans="1:65" s="137" customFormat="1" ht="22.9" customHeight="1">
      <c r="B145" s="138"/>
      <c r="D145" s="139" t="s">
        <v>74</v>
      </c>
      <c r="E145" s="149" t="s">
        <v>195</v>
      </c>
      <c r="F145" s="149" t="s">
        <v>196</v>
      </c>
      <c r="I145" s="141"/>
      <c r="J145" s="150">
        <f>BK145</f>
        <v>0</v>
      </c>
      <c r="L145" s="138"/>
      <c r="M145" s="143"/>
      <c r="N145" s="144"/>
      <c r="O145" s="144"/>
      <c r="P145" s="145">
        <f>SUM(P146:P152)</f>
        <v>0</v>
      </c>
      <c r="Q145" s="144"/>
      <c r="R145" s="145">
        <f>SUM(R146:R152)</f>
        <v>0</v>
      </c>
      <c r="S145" s="144"/>
      <c r="T145" s="146">
        <f>SUM(T146:T152)</f>
        <v>0.63255250000000007</v>
      </c>
      <c r="AR145" s="139" t="s">
        <v>91</v>
      </c>
      <c r="AT145" s="147" t="s">
        <v>74</v>
      </c>
      <c r="AU145" s="147" t="s">
        <v>83</v>
      </c>
      <c r="AY145" s="139" t="s">
        <v>131</v>
      </c>
      <c r="BK145" s="148">
        <f>SUM(BK146:BK152)</f>
        <v>0</v>
      </c>
    </row>
    <row r="146" spans="1:65" s="20" customFormat="1" ht="33" customHeight="1">
      <c r="A146" s="16"/>
      <c r="B146" s="151"/>
      <c r="C146" s="152" t="s">
        <v>197</v>
      </c>
      <c r="D146" s="152" t="s">
        <v>133</v>
      </c>
      <c r="E146" s="153" t="s">
        <v>198</v>
      </c>
      <c r="F146" s="154" t="s">
        <v>199</v>
      </c>
      <c r="G146" s="155" t="s">
        <v>143</v>
      </c>
      <c r="H146" s="156">
        <v>99.45</v>
      </c>
      <c r="I146" s="157"/>
      <c r="J146" s="156">
        <f t="shared" ref="J146:J152" si="10">ROUND(I146*H146,3)</f>
        <v>0</v>
      </c>
      <c r="K146" s="158"/>
      <c r="L146" s="17"/>
      <c r="M146" s="159"/>
      <c r="N146" s="160" t="s">
        <v>41</v>
      </c>
      <c r="O146" s="47"/>
      <c r="P146" s="161">
        <f t="shared" ref="P146:P152" si="11">O146*H146</f>
        <v>0</v>
      </c>
      <c r="Q146" s="161">
        <v>0</v>
      </c>
      <c r="R146" s="161">
        <f t="shared" ref="R146:R152" si="12">Q146*H146</f>
        <v>0</v>
      </c>
      <c r="S146" s="161">
        <v>3.47E-3</v>
      </c>
      <c r="T146" s="162">
        <f t="shared" ref="T146:T152" si="13">S146*H146</f>
        <v>0.3450915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R146" s="163" t="s">
        <v>200</v>
      </c>
      <c r="AT146" s="163" t="s">
        <v>133</v>
      </c>
      <c r="AU146" s="163" t="s">
        <v>91</v>
      </c>
      <c r="AY146" s="2" t="s">
        <v>131</v>
      </c>
      <c r="BE146" s="164">
        <f t="shared" ref="BE146:BE152" si="14">IF(N146="základná",J146,0)</f>
        <v>0</v>
      </c>
      <c r="BF146" s="164">
        <f t="shared" ref="BF146:BF152" si="15">IF(N146="znížená",J146,0)</f>
        <v>0</v>
      </c>
      <c r="BG146" s="164">
        <f t="shared" ref="BG146:BG152" si="16">IF(N146="zákl. prenesená",J146,0)</f>
        <v>0</v>
      </c>
      <c r="BH146" s="164">
        <f t="shared" ref="BH146:BH152" si="17">IF(N146="zníž. prenesená",J146,0)</f>
        <v>0</v>
      </c>
      <c r="BI146" s="164">
        <f t="shared" ref="BI146:BI152" si="18">IF(N146="nulová",J146,0)</f>
        <v>0</v>
      </c>
      <c r="BJ146" s="2" t="s">
        <v>91</v>
      </c>
      <c r="BK146" s="165">
        <f t="shared" ref="BK146:BK152" si="19">ROUND(I146*H146,3)</f>
        <v>0</v>
      </c>
      <c r="BL146" s="2" t="s">
        <v>200</v>
      </c>
      <c r="BM146" s="163" t="s">
        <v>201</v>
      </c>
    </row>
    <row r="147" spans="1:65" s="20" customFormat="1" ht="24.2" customHeight="1">
      <c r="A147" s="16"/>
      <c r="B147" s="151"/>
      <c r="C147" s="152" t="s">
        <v>200</v>
      </c>
      <c r="D147" s="152" t="s">
        <v>133</v>
      </c>
      <c r="E147" s="153" t="s">
        <v>202</v>
      </c>
      <c r="F147" s="154" t="s">
        <v>203</v>
      </c>
      <c r="G147" s="155" t="s">
        <v>143</v>
      </c>
      <c r="H147" s="156">
        <v>85.3</v>
      </c>
      <c r="I147" s="157"/>
      <c r="J147" s="156">
        <f t="shared" si="10"/>
        <v>0</v>
      </c>
      <c r="K147" s="158"/>
      <c r="L147" s="17"/>
      <c r="M147" s="159"/>
      <c r="N147" s="160" t="s">
        <v>41</v>
      </c>
      <c r="O147" s="47"/>
      <c r="P147" s="161">
        <f t="shared" si="11"/>
        <v>0</v>
      </c>
      <c r="Q147" s="161">
        <v>0</v>
      </c>
      <c r="R147" s="161">
        <f t="shared" si="12"/>
        <v>0</v>
      </c>
      <c r="S147" s="161">
        <v>3.3700000000000002E-3</v>
      </c>
      <c r="T147" s="162">
        <f t="shared" si="13"/>
        <v>0.28746100000000002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R147" s="163" t="s">
        <v>200</v>
      </c>
      <c r="AT147" s="163" t="s">
        <v>133</v>
      </c>
      <c r="AU147" s="163" t="s">
        <v>91</v>
      </c>
      <c r="AY147" s="2" t="s">
        <v>131</v>
      </c>
      <c r="BE147" s="164">
        <f t="shared" si="14"/>
        <v>0</v>
      </c>
      <c r="BF147" s="164">
        <f t="shared" si="15"/>
        <v>0</v>
      </c>
      <c r="BG147" s="164">
        <f t="shared" si="16"/>
        <v>0</v>
      </c>
      <c r="BH147" s="164">
        <f t="shared" si="17"/>
        <v>0</v>
      </c>
      <c r="BI147" s="164">
        <f t="shared" si="18"/>
        <v>0</v>
      </c>
      <c r="BJ147" s="2" t="s">
        <v>91</v>
      </c>
      <c r="BK147" s="165">
        <f t="shared" si="19"/>
        <v>0</v>
      </c>
      <c r="BL147" s="2" t="s">
        <v>200</v>
      </c>
      <c r="BM147" s="163" t="s">
        <v>204</v>
      </c>
    </row>
    <row r="148" spans="1:65" s="20" customFormat="1" ht="21.75" customHeight="1">
      <c r="A148" s="16"/>
      <c r="B148" s="151"/>
      <c r="C148" s="152" t="s">
        <v>205</v>
      </c>
      <c r="D148" s="152" t="s">
        <v>133</v>
      </c>
      <c r="E148" s="153" t="s">
        <v>206</v>
      </c>
      <c r="F148" s="154" t="s">
        <v>174</v>
      </c>
      <c r="G148" s="155" t="s">
        <v>175</v>
      </c>
      <c r="H148" s="156">
        <v>1.244</v>
      </c>
      <c r="I148" s="157"/>
      <c r="J148" s="156">
        <f t="shared" si="10"/>
        <v>0</v>
      </c>
      <c r="K148" s="158"/>
      <c r="L148" s="17"/>
      <c r="M148" s="159"/>
      <c r="N148" s="160" t="s">
        <v>41</v>
      </c>
      <c r="O148" s="47"/>
      <c r="P148" s="161">
        <f t="shared" si="11"/>
        <v>0</v>
      </c>
      <c r="Q148" s="161">
        <v>0</v>
      </c>
      <c r="R148" s="161">
        <f t="shared" si="12"/>
        <v>0</v>
      </c>
      <c r="S148" s="161">
        <v>0</v>
      </c>
      <c r="T148" s="162">
        <f t="shared" si="13"/>
        <v>0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R148" s="163" t="s">
        <v>137</v>
      </c>
      <c r="AT148" s="163" t="s">
        <v>133</v>
      </c>
      <c r="AU148" s="163" t="s">
        <v>91</v>
      </c>
      <c r="AY148" s="2" t="s">
        <v>131</v>
      </c>
      <c r="BE148" s="164">
        <f t="shared" si="14"/>
        <v>0</v>
      </c>
      <c r="BF148" s="164">
        <f t="shared" si="15"/>
        <v>0</v>
      </c>
      <c r="BG148" s="164">
        <f t="shared" si="16"/>
        <v>0</v>
      </c>
      <c r="BH148" s="164">
        <f t="shared" si="17"/>
        <v>0</v>
      </c>
      <c r="BI148" s="164">
        <f t="shared" si="18"/>
        <v>0</v>
      </c>
      <c r="BJ148" s="2" t="s">
        <v>91</v>
      </c>
      <c r="BK148" s="165">
        <f t="shared" si="19"/>
        <v>0</v>
      </c>
      <c r="BL148" s="2" t="s">
        <v>137</v>
      </c>
      <c r="BM148" s="163" t="s">
        <v>207</v>
      </c>
    </row>
    <row r="149" spans="1:65" s="20" customFormat="1" ht="24.2" customHeight="1">
      <c r="A149" s="16"/>
      <c r="B149" s="151"/>
      <c r="C149" s="152" t="s">
        <v>208</v>
      </c>
      <c r="D149" s="152" t="s">
        <v>133</v>
      </c>
      <c r="E149" s="153" t="s">
        <v>209</v>
      </c>
      <c r="F149" s="154" t="s">
        <v>179</v>
      </c>
      <c r="G149" s="155" t="s">
        <v>175</v>
      </c>
      <c r="H149" s="156">
        <v>24.88</v>
      </c>
      <c r="I149" s="157"/>
      <c r="J149" s="156">
        <f t="shared" si="10"/>
        <v>0</v>
      </c>
      <c r="K149" s="158"/>
      <c r="L149" s="17"/>
      <c r="M149" s="159"/>
      <c r="N149" s="160" t="s">
        <v>41</v>
      </c>
      <c r="O149" s="47"/>
      <c r="P149" s="161">
        <f t="shared" si="11"/>
        <v>0</v>
      </c>
      <c r="Q149" s="161">
        <v>0</v>
      </c>
      <c r="R149" s="161">
        <f t="shared" si="12"/>
        <v>0</v>
      </c>
      <c r="S149" s="161">
        <v>0</v>
      </c>
      <c r="T149" s="162">
        <f t="shared" si="13"/>
        <v>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R149" s="163" t="s">
        <v>137</v>
      </c>
      <c r="AT149" s="163" t="s">
        <v>133</v>
      </c>
      <c r="AU149" s="163" t="s">
        <v>91</v>
      </c>
      <c r="AY149" s="2" t="s">
        <v>131</v>
      </c>
      <c r="BE149" s="164">
        <f t="shared" si="14"/>
        <v>0</v>
      </c>
      <c r="BF149" s="164">
        <f t="shared" si="15"/>
        <v>0</v>
      </c>
      <c r="BG149" s="164">
        <f t="shared" si="16"/>
        <v>0</v>
      </c>
      <c r="BH149" s="164">
        <f t="shared" si="17"/>
        <v>0</v>
      </c>
      <c r="BI149" s="164">
        <f t="shared" si="18"/>
        <v>0</v>
      </c>
      <c r="BJ149" s="2" t="s">
        <v>91</v>
      </c>
      <c r="BK149" s="165">
        <f t="shared" si="19"/>
        <v>0</v>
      </c>
      <c r="BL149" s="2" t="s">
        <v>137</v>
      </c>
      <c r="BM149" s="163" t="s">
        <v>210</v>
      </c>
    </row>
    <row r="150" spans="1:65" s="20" customFormat="1" ht="24.2" customHeight="1">
      <c r="A150" s="16"/>
      <c r="B150" s="151"/>
      <c r="C150" s="152" t="s">
        <v>211</v>
      </c>
      <c r="D150" s="152" t="s">
        <v>133</v>
      </c>
      <c r="E150" s="153" t="s">
        <v>212</v>
      </c>
      <c r="F150" s="154" t="s">
        <v>183</v>
      </c>
      <c r="G150" s="155" t="s">
        <v>175</v>
      </c>
      <c r="H150" s="156">
        <v>1.244</v>
      </c>
      <c r="I150" s="157"/>
      <c r="J150" s="156">
        <f t="shared" si="10"/>
        <v>0</v>
      </c>
      <c r="K150" s="158"/>
      <c r="L150" s="17"/>
      <c r="M150" s="159"/>
      <c r="N150" s="160" t="s">
        <v>41</v>
      </c>
      <c r="O150" s="47"/>
      <c r="P150" s="161">
        <f t="shared" si="11"/>
        <v>0</v>
      </c>
      <c r="Q150" s="161">
        <v>0</v>
      </c>
      <c r="R150" s="161">
        <f t="shared" si="12"/>
        <v>0</v>
      </c>
      <c r="S150" s="161">
        <v>0</v>
      </c>
      <c r="T150" s="162">
        <f t="shared" si="13"/>
        <v>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R150" s="163" t="s">
        <v>137</v>
      </c>
      <c r="AT150" s="163" t="s">
        <v>133</v>
      </c>
      <c r="AU150" s="163" t="s">
        <v>91</v>
      </c>
      <c r="AY150" s="2" t="s">
        <v>131</v>
      </c>
      <c r="BE150" s="164">
        <f t="shared" si="14"/>
        <v>0</v>
      </c>
      <c r="BF150" s="164">
        <f t="shared" si="15"/>
        <v>0</v>
      </c>
      <c r="BG150" s="164">
        <f t="shared" si="16"/>
        <v>0</v>
      </c>
      <c r="BH150" s="164">
        <f t="shared" si="17"/>
        <v>0</v>
      </c>
      <c r="BI150" s="164">
        <f t="shared" si="18"/>
        <v>0</v>
      </c>
      <c r="BJ150" s="2" t="s">
        <v>91</v>
      </c>
      <c r="BK150" s="165">
        <f t="shared" si="19"/>
        <v>0</v>
      </c>
      <c r="BL150" s="2" t="s">
        <v>137</v>
      </c>
      <c r="BM150" s="163" t="s">
        <v>213</v>
      </c>
    </row>
    <row r="151" spans="1:65" s="20" customFormat="1" ht="24.2" customHeight="1">
      <c r="A151" s="16"/>
      <c r="B151" s="151"/>
      <c r="C151" s="152" t="s">
        <v>6</v>
      </c>
      <c r="D151" s="152" t="s">
        <v>133</v>
      </c>
      <c r="E151" s="153" t="s">
        <v>214</v>
      </c>
      <c r="F151" s="154" t="s">
        <v>187</v>
      </c>
      <c r="G151" s="155" t="s">
        <v>175</v>
      </c>
      <c r="H151" s="156">
        <v>1.266</v>
      </c>
      <c r="I151" s="157"/>
      <c r="J151" s="156">
        <f t="shared" si="10"/>
        <v>0</v>
      </c>
      <c r="K151" s="158"/>
      <c r="L151" s="17"/>
      <c r="M151" s="159"/>
      <c r="N151" s="160" t="s">
        <v>41</v>
      </c>
      <c r="O151" s="47"/>
      <c r="P151" s="161">
        <f t="shared" si="11"/>
        <v>0</v>
      </c>
      <c r="Q151" s="161">
        <v>0</v>
      </c>
      <c r="R151" s="161">
        <f t="shared" si="12"/>
        <v>0</v>
      </c>
      <c r="S151" s="161">
        <v>0</v>
      </c>
      <c r="T151" s="162">
        <f t="shared" si="13"/>
        <v>0</v>
      </c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R151" s="163" t="s">
        <v>137</v>
      </c>
      <c r="AT151" s="163" t="s">
        <v>133</v>
      </c>
      <c r="AU151" s="163" t="s">
        <v>91</v>
      </c>
      <c r="AY151" s="2" t="s">
        <v>131</v>
      </c>
      <c r="BE151" s="164">
        <f t="shared" si="14"/>
        <v>0</v>
      </c>
      <c r="BF151" s="164">
        <f t="shared" si="15"/>
        <v>0</v>
      </c>
      <c r="BG151" s="164">
        <f t="shared" si="16"/>
        <v>0</v>
      </c>
      <c r="BH151" s="164">
        <f t="shared" si="17"/>
        <v>0</v>
      </c>
      <c r="BI151" s="164">
        <f t="shared" si="18"/>
        <v>0</v>
      </c>
      <c r="BJ151" s="2" t="s">
        <v>91</v>
      </c>
      <c r="BK151" s="165">
        <f t="shared" si="19"/>
        <v>0</v>
      </c>
      <c r="BL151" s="2" t="s">
        <v>137</v>
      </c>
      <c r="BM151" s="163" t="s">
        <v>215</v>
      </c>
    </row>
    <row r="152" spans="1:65" s="20" customFormat="1" ht="24.2" customHeight="1">
      <c r="A152" s="16"/>
      <c r="B152" s="151"/>
      <c r="C152" s="152" t="s">
        <v>216</v>
      </c>
      <c r="D152" s="152" t="s">
        <v>133</v>
      </c>
      <c r="E152" s="153" t="s">
        <v>217</v>
      </c>
      <c r="F152" s="154" t="s">
        <v>218</v>
      </c>
      <c r="G152" s="155" t="s">
        <v>175</v>
      </c>
      <c r="H152" s="156">
        <v>1.244</v>
      </c>
      <c r="I152" s="157"/>
      <c r="J152" s="156">
        <f t="shared" si="10"/>
        <v>0</v>
      </c>
      <c r="K152" s="158"/>
      <c r="L152" s="17"/>
      <c r="M152" s="159"/>
      <c r="N152" s="160" t="s">
        <v>41</v>
      </c>
      <c r="O152" s="47"/>
      <c r="P152" s="161">
        <f t="shared" si="11"/>
        <v>0</v>
      </c>
      <c r="Q152" s="161">
        <v>0</v>
      </c>
      <c r="R152" s="161">
        <f t="shared" si="12"/>
        <v>0</v>
      </c>
      <c r="S152" s="161">
        <v>0</v>
      </c>
      <c r="T152" s="162">
        <f t="shared" si="13"/>
        <v>0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R152" s="163" t="s">
        <v>137</v>
      </c>
      <c r="AT152" s="163" t="s">
        <v>133</v>
      </c>
      <c r="AU152" s="163" t="s">
        <v>91</v>
      </c>
      <c r="AY152" s="2" t="s">
        <v>131</v>
      </c>
      <c r="BE152" s="164">
        <f t="shared" si="14"/>
        <v>0</v>
      </c>
      <c r="BF152" s="164">
        <f t="shared" si="15"/>
        <v>0</v>
      </c>
      <c r="BG152" s="164">
        <f t="shared" si="16"/>
        <v>0</v>
      </c>
      <c r="BH152" s="164">
        <f t="shared" si="17"/>
        <v>0</v>
      </c>
      <c r="BI152" s="164">
        <f t="shared" si="18"/>
        <v>0</v>
      </c>
      <c r="BJ152" s="2" t="s">
        <v>91</v>
      </c>
      <c r="BK152" s="165">
        <f t="shared" si="19"/>
        <v>0</v>
      </c>
      <c r="BL152" s="2" t="s">
        <v>137</v>
      </c>
      <c r="BM152" s="163" t="s">
        <v>219</v>
      </c>
    </row>
    <row r="153" spans="1:65" s="137" customFormat="1" ht="22.9" customHeight="1">
      <c r="B153" s="138"/>
      <c r="D153" s="139" t="s">
        <v>74</v>
      </c>
      <c r="E153" s="149" t="s">
        <v>220</v>
      </c>
      <c r="F153" s="149" t="s">
        <v>221</v>
      </c>
      <c r="I153" s="141"/>
      <c r="J153" s="150">
        <f>BK153</f>
        <v>0</v>
      </c>
      <c r="L153" s="138"/>
      <c r="M153" s="143"/>
      <c r="N153" s="144"/>
      <c r="O153" s="144"/>
      <c r="P153" s="145">
        <f>SUM(P154:P161)</f>
        <v>0</v>
      </c>
      <c r="Q153" s="144"/>
      <c r="R153" s="145">
        <f>SUM(R154:R161)</f>
        <v>7.4045620799999998</v>
      </c>
      <c r="S153" s="144"/>
      <c r="T153" s="146">
        <f>SUM(T154:T161)</f>
        <v>0.61138799999999993</v>
      </c>
      <c r="AR153" s="139" t="s">
        <v>91</v>
      </c>
      <c r="AT153" s="147" t="s">
        <v>74</v>
      </c>
      <c r="AU153" s="147" t="s">
        <v>83</v>
      </c>
      <c r="AY153" s="139" t="s">
        <v>131</v>
      </c>
      <c r="BK153" s="148">
        <f>SUM(BK154:BK161)</f>
        <v>0</v>
      </c>
    </row>
    <row r="154" spans="1:65" s="20" customFormat="1" ht="24.2" customHeight="1">
      <c r="A154" s="16"/>
      <c r="B154" s="151"/>
      <c r="C154" s="152" t="s">
        <v>222</v>
      </c>
      <c r="D154" s="152" t="s">
        <v>133</v>
      </c>
      <c r="E154" s="153" t="s">
        <v>223</v>
      </c>
      <c r="F154" s="154" t="s">
        <v>224</v>
      </c>
      <c r="G154" s="155" t="s">
        <v>136</v>
      </c>
      <c r="H154" s="156">
        <v>509.49</v>
      </c>
      <c r="I154" s="157"/>
      <c r="J154" s="156">
        <f t="shared" ref="J154:J161" si="20">ROUND(I154*H154,3)</f>
        <v>0</v>
      </c>
      <c r="K154" s="158"/>
      <c r="L154" s="17"/>
      <c r="M154" s="159"/>
      <c r="N154" s="160" t="s">
        <v>41</v>
      </c>
      <c r="O154" s="47"/>
      <c r="P154" s="161">
        <f t="shared" ref="P154:P161" si="21">O154*H154</f>
        <v>0</v>
      </c>
      <c r="Q154" s="161">
        <v>0</v>
      </c>
      <c r="R154" s="161">
        <f t="shared" ref="R154:R161" si="22">Q154*H154</f>
        <v>0</v>
      </c>
      <c r="S154" s="161">
        <v>1.1999999999999999E-3</v>
      </c>
      <c r="T154" s="162">
        <f t="shared" ref="T154:T161" si="23">S154*H154</f>
        <v>0.61138799999999993</v>
      </c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R154" s="163" t="s">
        <v>200</v>
      </c>
      <c r="AT154" s="163" t="s">
        <v>133</v>
      </c>
      <c r="AU154" s="163" t="s">
        <v>91</v>
      </c>
      <c r="AY154" s="2" t="s">
        <v>131</v>
      </c>
      <c r="BE154" s="164">
        <f t="shared" ref="BE154:BE161" si="24">IF(N154="základná",J154,0)</f>
        <v>0</v>
      </c>
      <c r="BF154" s="164">
        <f t="shared" ref="BF154:BF161" si="25">IF(N154="znížená",J154,0)</f>
        <v>0</v>
      </c>
      <c r="BG154" s="164">
        <f t="shared" ref="BG154:BG161" si="26">IF(N154="zákl. prenesená",J154,0)</f>
        <v>0</v>
      </c>
      <c r="BH154" s="164">
        <f t="shared" ref="BH154:BH161" si="27">IF(N154="zníž. prenesená",J154,0)</f>
        <v>0</v>
      </c>
      <c r="BI154" s="164">
        <f t="shared" ref="BI154:BI161" si="28">IF(N154="nulová",J154,0)</f>
        <v>0</v>
      </c>
      <c r="BJ154" s="2" t="s">
        <v>91</v>
      </c>
      <c r="BK154" s="165">
        <f t="shared" ref="BK154:BK161" si="29">ROUND(I154*H154,3)</f>
        <v>0</v>
      </c>
      <c r="BL154" s="2" t="s">
        <v>200</v>
      </c>
      <c r="BM154" s="163" t="s">
        <v>225</v>
      </c>
    </row>
    <row r="155" spans="1:65" s="20" customFormat="1" ht="33" customHeight="1">
      <c r="A155" s="16"/>
      <c r="B155" s="151"/>
      <c r="C155" s="152" t="s">
        <v>226</v>
      </c>
      <c r="D155" s="152" t="s">
        <v>133</v>
      </c>
      <c r="E155" s="153" t="s">
        <v>227</v>
      </c>
      <c r="F155" s="154" t="s">
        <v>228</v>
      </c>
      <c r="G155" s="155" t="s">
        <v>136</v>
      </c>
      <c r="H155" s="156">
        <v>144</v>
      </c>
      <c r="I155" s="157"/>
      <c r="J155" s="156">
        <f t="shared" si="20"/>
        <v>0</v>
      </c>
      <c r="K155" s="158"/>
      <c r="L155" s="17"/>
      <c r="M155" s="159"/>
      <c r="N155" s="160" t="s">
        <v>41</v>
      </c>
      <c r="O155" s="47"/>
      <c r="P155" s="161">
        <f t="shared" si="21"/>
        <v>0</v>
      </c>
      <c r="Q155" s="161">
        <v>2.5710569999999999E-2</v>
      </c>
      <c r="R155" s="161">
        <f t="shared" si="22"/>
        <v>3.7023220799999996</v>
      </c>
      <c r="S155" s="161">
        <v>0</v>
      </c>
      <c r="T155" s="162">
        <f t="shared" si="23"/>
        <v>0</v>
      </c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R155" s="163" t="s">
        <v>137</v>
      </c>
      <c r="AT155" s="163" t="s">
        <v>133</v>
      </c>
      <c r="AU155" s="163" t="s">
        <v>91</v>
      </c>
      <c r="AY155" s="2" t="s">
        <v>131</v>
      </c>
      <c r="BE155" s="164">
        <f t="shared" si="24"/>
        <v>0</v>
      </c>
      <c r="BF155" s="164">
        <f t="shared" si="25"/>
        <v>0</v>
      </c>
      <c r="BG155" s="164">
        <f t="shared" si="26"/>
        <v>0</v>
      </c>
      <c r="BH155" s="164">
        <f t="shared" si="27"/>
        <v>0</v>
      </c>
      <c r="BI155" s="164">
        <f t="shared" si="28"/>
        <v>0</v>
      </c>
      <c r="BJ155" s="2" t="s">
        <v>91</v>
      </c>
      <c r="BK155" s="165">
        <f t="shared" si="29"/>
        <v>0</v>
      </c>
      <c r="BL155" s="2" t="s">
        <v>137</v>
      </c>
      <c r="BM155" s="163" t="s">
        <v>229</v>
      </c>
    </row>
    <row r="156" spans="1:65" s="20" customFormat="1" ht="33" customHeight="1">
      <c r="A156" s="16"/>
      <c r="B156" s="151"/>
      <c r="C156" s="152" t="s">
        <v>230</v>
      </c>
      <c r="D156" s="152" t="s">
        <v>133</v>
      </c>
      <c r="E156" s="153" t="s">
        <v>231</v>
      </c>
      <c r="F156" s="154" t="s">
        <v>232</v>
      </c>
      <c r="G156" s="155" t="s">
        <v>136</v>
      </c>
      <c r="H156" s="156">
        <v>144</v>
      </c>
      <c r="I156" s="157"/>
      <c r="J156" s="156">
        <f t="shared" si="20"/>
        <v>0</v>
      </c>
      <c r="K156" s="158"/>
      <c r="L156" s="17"/>
      <c r="M156" s="159"/>
      <c r="N156" s="160" t="s">
        <v>41</v>
      </c>
      <c r="O156" s="47"/>
      <c r="P156" s="161">
        <f t="shared" si="21"/>
        <v>0</v>
      </c>
      <c r="Q156" s="161">
        <v>2.571E-2</v>
      </c>
      <c r="R156" s="161">
        <f t="shared" si="22"/>
        <v>3.7022400000000002</v>
      </c>
      <c r="S156" s="161">
        <v>0</v>
      </c>
      <c r="T156" s="162">
        <f t="shared" si="23"/>
        <v>0</v>
      </c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R156" s="163" t="s">
        <v>137</v>
      </c>
      <c r="AT156" s="163" t="s">
        <v>133</v>
      </c>
      <c r="AU156" s="163" t="s">
        <v>91</v>
      </c>
      <c r="AY156" s="2" t="s">
        <v>131</v>
      </c>
      <c r="BE156" s="164">
        <f t="shared" si="24"/>
        <v>0</v>
      </c>
      <c r="BF156" s="164">
        <f t="shared" si="25"/>
        <v>0</v>
      </c>
      <c r="BG156" s="164">
        <f t="shared" si="26"/>
        <v>0</v>
      </c>
      <c r="BH156" s="164">
        <f t="shared" si="27"/>
        <v>0</v>
      </c>
      <c r="BI156" s="164">
        <f t="shared" si="28"/>
        <v>0</v>
      </c>
      <c r="BJ156" s="2" t="s">
        <v>91</v>
      </c>
      <c r="BK156" s="165">
        <f t="shared" si="29"/>
        <v>0</v>
      </c>
      <c r="BL156" s="2" t="s">
        <v>137</v>
      </c>
      <c r="BM156" s="163" t="s">
        <v>233</v>
      </c>
    </row>
    <row r="157" spans="1:65" s="20" customFormat="1" ht="21.75" customHeight="1">
      <c r="A157" s="16"/>
      <c r="B157" s="151"/>
      <c r="C157" s="152" t="s">
        <v>234</v>
      </c>
      <c r="D157" s="152" t="s">
        <v>133</v>
      </c>
      <c r="E157" s="153" t="s">
        <v>235</v>
      </c>
      <c r="F157" s="154" t="s">
        <v>174</v>
      </c>
      <c r="G157" s="155" t="s">
        <v>175</v>
      </c>
      <c r="H157" s="156">
        <v>0.61099999999999999</v>
      </c>
      <c r="I157" s="157"/>
      <c r="J157" s="156">
        <f t="shared" si="20"/>
        <v>0</v>
      </c>
      <c r="K157" s="158"/>
      <c r="L157" s="17"/>
      <c r="M157" s="159"/>
      <c r="N157" s="160" t="s">
        <v>41</v>
      </c>
      <c r="O157" s="47"/>
      <c r="P157" s="161">
        <f t="shared" si="21"/>
        <v>0</v>
      </c>
      <c r="Q157" s="161">
        <v>0</v>
      </c>
      <c r="R157" s="161">
        <f t="shared" si="22"/>
        <v>0</v>
      </c>
      <c r="S157" s="161">
        <v>0</v>
      </c>
      <c r="T157" s="162">
        <f t="shared" si="23"/>
        <v>0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R157" s="163" t="s">
        <v>137</v>
      </c>
      <c r="AT157" s="163" t="s">
        <v>133</v>
      </c>
      <c r="AU157" s="163" t="s">
        <v>91</v>
      </c>
      <c r="AY157" s="2" t="s">
        <v>131</v>
      </c>
      <c r="BE157" s="164">
        <f t="shared" si="24"/>
        <v>0</v>
      </c>
      <c r="BF157" s="164">
        <f t="shared" si="25"/>
        <v>0</v>
      </c>
      <c r="BG157" s="164">
        <f t="shared" si="26"/>
        <v>0</v>
      </c>
      <c r="BH157" s="164">
        <f t="shared" si="27"/>
        <v>0</v>
      </c>
      <c r="BI157" s="164">
        <f t="shared" si="28"/>
        <v>0</v>
      </c>
      <c r="BJ157" s="2" t="s">
        <v>91</v>
      </c>
      <c r="BK157" s="165">
        <f t="shared" si="29"/>
        <v>0</v>
      </c>
      <c r="BL157" s="2" t="s">
        <v>137</v>
      </c>
      <c r="BM157" s="163" t="s">
        <v>236</v>
      </c>
    </row>
    <row r="158" spans="1:65" s="20" customFormat="1" ht="24.2" customHeight="1">
      <c r="A158" s="16"/>
      <c r="B158" s="151"/>
      <c r="C158" s="152" t="s">
        <v>237</v>
      </c>
      <c r="D158" s="152" t="s">
        <v>133</v>
      </c>
      <c r="E158" s="153" t="s">
        <v>238</v>
      </c>
      <c r="F158" s="154" t="s">
        <v>179</v>
      </c>
      <c r="G158" s="155" t="s">
        <v>175</v>
      </c>
      <c r="H158" s="156">
        <v>12.22</v>
      </c>
      <c r="I158" s="157"/>
      <c r="J158" s="156">
        <f t="shared" si="20"/>
        <v>0</v>
      </c>
      <c r="K158" s="158"/>
      <c r="L158" s="17"/>
      <c r="M158" s="159"/>
      <c r="N158" s="160" t="s">
        <v>41</v>
      </c>
      <c r="O158" s="47"/>
      <c r="P158" s="161">
        <f t="shared" si="21"/>
        <v>0</v>
      </c>
      <c r="Q158" s="161">
        <v>0</v>
      </c>
      <c r="R158" s="161">
        <f t="shared" si="22"/>
        <v>0</v>
      </c>
      <c r="S158" s="161">
        <v>0</v>
      </c>
      <c r="T158" s="162">
        <f t="shared" si="23"/>
        <v>0</v>
      </c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R158" s="163" t="s">
        <v>137</v>
      </c>
      <c r="AT158" s="163" t="s">
        <v>133</v>
      </c>
      <c r="AU158" s="163" t="s">
        <v>91</v>
      </c>
      <c r="AY158" s="2" t="s">
        <v>131</v>
      </c>
      <c r="BE158" s="164">
        <f t="shared" si="24"/>
        <v>0</v>
      </c>
      <c r="BF158" s="164">
        <f t="shared" si="25"/>
        <v>0</v>
      </c>
      <c r="BG158" s="164">
        <f t="shared" si="26"/>
        <v>0</v>
      </c>
      <c r="BH158" s="164">
        <f t="shared" si="27"/>
        <v>0</v>
      </c>
      <c r="BI158" s="164">
        <f t="shared" si="28"/>
        <v>0</v>
      </c>
      <c r="BJ158" s="2" t="s">
        <v>91</v>
      </c>
      <c r="BK158" s="165">
        <f t="shared" si="29"/>
        <v>0</v>
      </c>
      <c r="BL158" s="2" t="s">
        <v>137</v>
      </c>
      <c r="BM158" s="163" t="s">
        <v>239</v>
      </c>
    </row>
    <row r="159" spans="1:65" s="20" customFormat="1" ht="24.2" customHeight="1">
      <c r="A159" s="16"/>
      <c r="B159" s="151"/>
      <c r="C159" s="152" t="s">
        <v>240</v>
      </c>
      <c r="D159" s="152" t="s">
        <v>133</v>
      </c>
      <c r="E159" s="153" t="s">
        <v>241</v>
      </c>
      <c r="F159" s="154" t="s">
        <v>183</v>
      </c>
      <c r="G159" s="155" t="s">
        <v>175</v>
      </c>
      <c r="H159" s="156">
        <v>1.244</v>
      </c>
      <c r="I159" s="157"/>
      <c r="J159" s="156">
        <f t="shared" si="20"/>
        <v>0</v>
      </c>
      <c r="K159" s="158"/>
      <c r="L159" s="17"/>
      <c r="M159" s="159"/>
      <c r="N159" s="160" t="s">
        <v>41</v>
      </c>
      <c r="O159" s="47"/>
      <c r="P159" s="161">
        <f t="shared" si="21"/>
        <v>0</v>
      </c>
      <c r="Q159" s="161">
        <v>0</v>
      </c>
      <c r="R159" s="161">
        <f t="shared" si="22"/>
        <v>0</v>
      </c>
      <c r="S159" s="161">
        <v>0</v>
      </c>
      <c r="T159" s="162">
        <f t="shared" si="23"/>
        <v>0</v>
      </c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R159" s="163" t="s">
        <v>137</v>
      </c>
      <c r="AT159" s="163" t="s">
        <v>133</v>
      </c>
      <c r="AU159" s="163" t="s">
        <v>91</v>
      </c>
      <c r="AY159" s="2" t="s">
        <v>131</v>
      </c>
      <c r="BE159" s="164">
        <f t="shared" si="24"/>
        <v>0</v>
      </c>
      <c r="BF159" s="164">
        <f t="shared" si="25"/>
        <v>0</v>
      </c>
      <c r="BG159" s="164">
        <f t="shared" si="26"/>
        <v>0</v>
      </c>
      <c r="BH159" s="164">
        <f t="shared" si="27"/>
        <v>0</v>
      </c>
      <c r="BI159" s="164">
        <f t="shared" si="28"/>
        <v>0</v>
      </c>
      <c r="BJ159" s="2" t="s">
        <v>91</v>
      </c>
      <c r="BK159" s="165">
        <f t="shared" si="29"/>
        <v>0</v>
      </c>
      <c r="BL159" s="2" t="s">
        <v>137</v>
      </c>
      <c r="BM159" s="163" t="s">
        <v>242</v>
      </c>
    </row>
    <row r="160" spans="1:65" s="20" customFormat="1" ht="24.2" customHeight="1">
      <c r="A160" s="16"/>
      <c r="B160" s="151"/>
      <c r="C160" s="152" t="s">
        <v>243</v>
      </c>
      <c r="D160" s="152" t="s">
        <v>133</v>
      </c>
      <c r="E160" s="153" t="s">
        <v>244</v>
      </c>
      <c r="F160" s="154" t="s">
        <v>187</v>
      </c>
      <c r="G160" s="155" t="s">
        <v>175</v>
      </c>
      <c r="H160" s="156">
        <v>1.222</v>
      </c>
      <c r="I160" s="157"/>
      <c r="J160" s="156">
        <f t="shared" si="20"/>
        <v>0</v>
      </c>
      <c r="K160" s="158"/>
      <c r="L160" s="17"/>
      <c r="M160" s="159"/>
      <c r="N160" s="160" t="s">
        <v>41</v>
      </c>
      <c r="O160" s="47"/>
      <c r="P160" s="161">
        <f t="shared" si="21"/>
        <v>0</v>
      </c>
      <c r="Q160" s="161">
        <v>0</v>
      </c>
      <c r="R160" s="161">
        <f t="shared" si="22"/>
        <v>0</v>
      </c>
      <c r="S160" s="161">
        <v>0</v>
      </c>
      <c r="T160" s="162">
        <f t="shared" si="23"/>
        <v>0</v>
      </c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R160" s="163" t="s">
        <v>137</v>
      </c>
      <c r="AT160" s="163" t="s">
        <v>133</v>
      </c>
      <c r="AU160" s="163" t="s">
        <v>91</v>
      </c>
      <c r="AY160" s="2" t="s">
        <v>131</v>
      </c>
      <c r="BE160" s="164">
        <f t="shared" si="24"/>
        <v>0</v>
      </c>
      <c r="BF160" s="164">
        <f t="shared" si="25"/>
        <v>0</v>
      </c>
      <c r="BG160" s="164">
        <f t="shared" si="26"/>
        <v>0</v>
      </c>
      <c r="BH160" s="164">
        <f t="shared" si="27"/>
        <v>0</v>
      </c>
      <c r="BI160" s="164">
        <f t="shared" si="28"/>
        <v>0</v>
      </c>
      <c r="BJ160" s="2" t="s">
        <v>91</v>
      </c>
      <c r="BK160" s="165">
        <f t="shared" si="29"/>
        <v>0</v>
      </c>
      <c r="BL160" s="2" t="s">
        <v>137</v>
      </c>
      <c r="BM160" s="163" t="s">
        <v>245</v>
      </c>
    </row>
    <row r="161" spans="1:65" s="20" customFormat="1" ht="21.75" customHeight="1">
      <c r="A161" s="16"/>
      <c r="B161" s="151"/>
      <c r="C161" s="152" t="s">
        <v>246</v>
      </c>
      <c r="D161" s="152" t="s">
        <v>133</v>
      </c>
      <c r="E161" s="153" t="s">
        <v>247</v>
      </c>
      <c r="F161" s="154" t="s">
        <v>248</v>
      </c>
      <c r="G161" s="155" t="s">
        <v>175</v>
      </c>
      <c r="H161" s="156">
        <v>0.61099999999999999</v>
      </c>
      <c r="I161" s="157"/>
      <c r="J161" s="156">
        <f t="shared" si="20"/>
        <v>0</v>
      </c>
      <c r="K161" s="158"/>
      <c r="L161" s="17"/>
      <c r="M161" s="159"/>
      <c r="N161" s="160" t="s">
        <v>41</v>
      </c>
      <c r="O161" s="47"/>
      <c r="P161" s="161">
        <f t="shared" si="21"/>
        <v>0</v>
      </c>
      <c r="Q161" s="161">
        <v>0</v>
      </c>
      <c r="R161" s="161">
        <f t="shared" si="22"/>
        <v>0</v>
      </c>
      <c r="S161" s="161">
        <v>0</v>
      </c>
      <c r="T161" s="162">
        <f t="shared" si="23"/>
        <v>0</v>
      </c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R161" s="163" t="s">
        <v>137</v>
      </c>
      <c r="AT161" s="163" t="s">
        <v>133</v>
      </c>
      <c r="AU161" s="163" t="s">
        <v>91</v>
      </c>
      <c r="AY161" s="2" t="s">
        <v>131</v>
      </c>
      <c r="BE161" s="164">
        <f t="shared" si="24"/>
        <v>0</v>
      </c>
      <c r="BF161" s="164">
        <f t="shared" si="25"/>
        <v>0</v>
      </c>
      <c r="BG161" s="164">
        <f t="shared" si="26"/>
        <v>0</v>
      </c>
      <c r="BH161" s="164">
        <f t="shared" si="27"/>
        <v>0</v>
      </c>
      <c r="BI161" s="164">
        <f t="shared" si="28"/>
        <v>0</v>
      </c>
      <c r="BJ161" s="2" t="s">
        <v>91</v>
      </c>
      <c r="BK161" s="165">
        <f t="shared" si="29"/>
        <v>0</v>
      </c>
      <c r="BL161" s="2" t="s">
        <v>137</v>
      </c>
      <c r="BM161" s="163" t="s">
        <v>249</v>
      </c>
    </row>
    <row r="162" spans="1:65" s="137" customFormat="1" ht="25.9" customHeight="1">
      <c r="B162" s="138"/>
      <c r="D162" s="139" t="s">
        <v>74</v>
      </c>
      <c r="E162" s="140" t="s">
        <v>250</v>
      </c>
      <c r="F162" s="140" t="s">
        <v>251</v>
      </c>
      <c r="I162" s="141"/>
      <c r="J162" s="142">
        <f>BK162</f>
        <v>0</v>
      </c>
      <c r="L162" s="138"/>
      <c r="M162" s="143"/>
      <c r="N162" s="144"/>
      <c r="O162" s="144"/>
      <c r="P162" s="145">
        <f>P163</f>
        <v>0</v>
      </c>
      <c r="Q162" s="144"/>
      <c r="R162" s="145">
        <f>R163</f>
        <v>0</v>
      </c>
      <c r="S162" s="144"/>
      <c r="T162" s="146">
        <f>T163</f>
        <v>0</v>
      </c>
      <c r="AR162" s="139" t="s">
        <v>145</v>
      </c>
      <c r="AT162" s="147" t="s">
        <v>74</v>
      </c>
      <c r="AU162" s="147" t="s">
        <v>75</v>
      </c>
      <c r="AY162" s="139" t="s">
        <v>131</v>
      </c>
      <c r="BK162" s="148">
        <f>BK163</f>
        <v>0</v>
      </c>
    </row>
    <row r="163" spans="1:65" s="137" customFormat="1" ht="22.9" customHeight="1">
      <c r="B163" s="138"/>
      <c r="D163" s="139" t="s">
        <v>74</v>
      </c>
      <c r="E163" s="149" t="s">
        <v>252</v>
      </c>
      <c r="F163" s="149" t="s">
        <v>253</v>
      </c>
      <c r="I163" s="141"/>
      <c r="J163" s="150">
        <f>BK163</f>
        <v>0</v>
      </c>
      <c r="L163" s="138"/>
      <c r="M163" s="143"/>
      <c r="N163" s="144"/>
      <c r="O163" s="144"/>
      <c r="P163" s="145">
        <f>P164</f>
        <v>0</v>
      </c>
      <c r="Q163" s="144"/>
      <c r="R163" s="145">
        <f>R164</f>
        <v>0</v>
      </c>
      <c r="S163" s="144"/>
      <c r="T163" s="146">
        <f>T164</f>
        <v>0</v>
      </c>
      <c r="AR163" s="139" t="s">
        <v>145</v>
      </c>
      <c r="AT163" s="147" t="s">
        <v>74</v>
      </c>
      <c r="AU163" s="147" t="s">
        <v>83</v>
      </c>
      <c r="AY163" s="139" t="s">
        <v>131</v>
      </c>
      <c r="BK163" s="148">
        <f>BK164</f>
        <v>0</v>
      </c>
    </row>
    <row r="164" spans="1:65" s="20" customFormat="1" ht="24.2" customHeight="1">
      <c r="A164" s="16"/>
      <c r="B164" s="151"/>
      <c r="C164" s="152" t="s">
        <v>254</v>
      </c>
      <c r="D164" s="152" t="s">
        <v>133</v>
      </c>
      <c r="E164" s="153" t="s">
        <v>255</v>
      </c>
      <c r="F164" s="154" t="s">
        <v>256</v>
      </c>
      <c r="G164" s="155" t="s">
        <v>257</v>
      </c>
      <c r="H164" s="156">
        <v>2</v>
      </c>
      <c r="I164" s="157"/>
      <c r="J164" s="156">
        <f>ROUND(I164*H164,3)</f>
        <v>0</v>
      </c>
      <c r="K164" s="158"/>
      <c r="L164" s="17"/>
      <c r="M164" s="159"/>
      <c r="N164" s="160" t="s">
        <v>41</v>
      </c>
      <c r="O164" s="47"/>
      <c r="P164" s="161">
        <f>O164*H164</f>
        <v>0</v>
      </c>
      <c r="Q164" s="161">
        <v>0</v>
      </c>
      <c r="R164" s="161">
        <f>Q164*H164</f>
        <v>0</v>
      </c>
      <c r="S164" s="161">
        <v>0</v>
      </c>
      <c r="T164" s="162">
        <f>S164*H164</f>
        <v>0</v>
      </c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R164" s="163" t="s">
        <v>258</v>
      </c>
      <c r="AT164" s="163" t="s">
        <v>133</v>
      </c>
      <c r="AU164" s="163" t="s">
        <v>91</v>
      </c>
      <c r="AY164" s="2" t="s">
        <v>131</v>
      </c>
      <c r="BE164" s="164">
        <f>IF(N164="základná",J164,0)</f>
        <v>0</v>
      </c>
      <c r="BF164" s="164">
        <f>IF(N164="znížená",J164,0)</f>
        <v>0</v>
      </c>
      <c r="BG164" s="164">
        <f>IF(N164="zákl. prenesená",J164,0)</f>
        <v>0</v>
      </c>
      <c r="BH164" s="164">
        <f>IF(N164="zníž. prenesená",J164,0)</f>
        <v>0</v>
      </c>
      <c r="BI164" s="164">
        <f>IF(N164="nulová",J164,0)</f>
        <v>0</v>
      </c>
      <c r="BJ164" s="2" t="s">
        <v>91</v>
      </c>
      <c r="BK164" s="165">
        <f>ROUND(I164*H164,3)</f>
        <v>0</v>
      </c>
      <c r="BL164" s="2" t="s">
        <v>258</v>
      </c>
      <c r="BM164" s="163" t="s">
        <v>259</v>
      </c>
    </row>
    <row r="165" spans="1:65" s="137" customFormat="1" ht="25.9" customHeight="1">
      <c r="B165" s="138"/>
      <c r="D165" s="139" t="s">
        <v>74</v>
      </c>
      <c r="E165" s="140" t="s">
        <v>260</v>
      </c>
      <c r="F165" s="140" t="s">
        <v>261</v>
      </c>
      <c r="I165" s="141"/>
      <c r="J165" s="142">
        <f>BK165</f>
        <v>0</v>
      </c>
      <c r="L165" s="138"/>
      <c r="M165" s="143"/>
      <c r="N165" s="144"/>
      <c r="O165" s="144"/>
      <c r="P165" s="145">
        <f>P166</f>
        <v>0</v>
      </c>
      <c r="Q165" s="144"/>
      <c r="R165" s="145">
        <f>R166</f>
        <v>0</v>
      </c>
      <c r="S165" s="144"/>
      <c r="T165" s="146">
        <f>T166</f>
        <v>0</v>
      </c>
      <c r="AR165" s="139" t="s">
        <v>137</v>
      </c>
      <c r="AT165" s="147" t="s">
        <v>74</v>
      </c>
      <c r="AU165" s="147" t="s">
        <v>75</v>
      </c>
      <c r="AY165" s="139" t="s">
        <v>131</v>
      </c>
      <c r="BK165" s="148">
        <f>BK166</f>
        <v>0</v>
      </c>
    </row>
    <row r="166" spans="1:65" s="20" customFormat="1" ht="16.5" customHeight="1">
      <c r="A166" s="16"/>
      <c r="B166" s="151"/>
      <c r="C166" s="152" t="s">
        <v>262</v>
      </c>
      <c r="D166" s="152" t="s">
        <v>133</v>
      </c>
      <c r="E166" s="153" t="s">
        <v>263</v>
      </c>
      <c r="F166" s="154" t="s">
        <v>264</v>
      </c>
      <c r="G166" s="155" t="s">
        <v>265</v>
      </c>
      <c r="H166" s="156">
        <v>50</v>
      </c>
      <c r="I166" s="157"/>
      <c r="J166" s="156">
        <f>ROUND(I166*H166,3)</f>
        <v>0</v>
      </c>
      <c r="K166" s="158"/>
      <c r="L166" s="17"/>
      <c r="M166" s="159"/>
      <c r="N166" s="160" t="s">
        <v>41</v>
      </c>
      <c r="O166" s="47"/>
      <c r="P166" s="161">
        <f>O166*H166</f>
        <v>0</v>
      </c>
      <c r="Q166" s="161">
        <v>0</v>
      </c>
      <c r="R166" s="161">
        <f>Q166*H166</f>
        <v>0</v>
      </c>
      <c r="S166" s="161">
        <v>0</v>
      </c>
      <c r="T166" s="162">
        <f>S166*H166</f>
        <v>0</v>
      </c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R166" s="163" t="s">
        <v>266</v>
      </c>
      <c r="AT166" s="163" t="s">
        <v>133</v>
      </c>
      <c r="AU166" s="163" t="s">
        <v>83</v>
      </c>
      <c r="AY166" s="2" t="s">
        <v>131</v>
      </c>
      <c r="BE166" s="164">
        <f>IF(N166="základná",J166,0)</f>
        <v>0</v>
      </c>
      <c r="BF166" s="164">
        <f>IF(N166="znížená",J166,0)</f>
        <v>0</v>
      </c>
      <c r="BG166" s="164">
        <f>IF(N166="zákl. prenesená",J166,0)</f>
        <v>0</v>
      </c>
      <c r="BH166" s="164">
        <f>IF(N166="zníž. prenesená",J166,0)</f>
        <v>0</v>
      </c>
      <c r="BI166" s="164">
        <f>IF(N166="nulová",J166,0)</f>
        <v>0</v>
      </c>
      <c r="BJ166" s="2" t="s">
        <v>91</v>
      </c>
      <c r="BK166" s="165">
        <f>ROUND(I166*H166,3)</f>
        <v>0</v>
      </c>
      <c r="BL166" s="2" t="s">
        <v>266</v>
      </c>
      <c r="BM166" s="163" t="s">
        <v>267</v>
      </c>
    </row>
    <row r="167" spans="1:65" s="137" customFormat="1" ht="25.9" customHeight="1">
      <c r="B167" s="138"/>
      <c r="D167" s="139" t="s">
        <v>74</v>
      </c>
      <c r="E167" s="140" t="s">
        <v>268</v>
      </c>
      <c r="F167" s="140" t="s">
        <v>269</v>
      </c>
      <c r="I167" s="141"/>
      <c r="J167" s="142">
        <f>BK167</f>
        <v>0</v>
      </c>
      <c r="L167" s="138"/>
      <c r="M167" s="143"/>
      <c r="N167" s="144"/>
      <c r="O167" s="144"/>
      <c r="P167" s="145">
        <f>SUM(P168:P173)</f>
        <v>0</v>
      </c>
      <c r="Q167" s="144"/>
      <c r="R167" s="145">
        <f>SUM(R168:R173)</f>
        <v>0</v>
      </c>
      <c r="S167" s="144"/>
      <c r="T167" s="146">
        <f>SUM(T168:T173)</f>
        <v>0</v>
      </c>
      <c r="AR167" s="139" t="s">
        <v>153</v>
      </c>
      <c r="AT167" s="147" t="s">
        <v>74</v>
      </c>
      <c r="AU167" s="147" t="s">
        <v>75</v>
      </c>
      <c r="AY167" s="139" t="s">
        <v>131</v>
      </c>
      <c r="BK167" s="148">
        <f>SUM(BK168:BK173)</f>
        <v>0</v>
      </c>
    </row>
    <row r="168" spans="1:65" s="20" customFormat="1" ht="37.9" customHeight="1">
      <c r="A168" s="16"/>
      <c r="B168" s="151"/>
      <c r="C168" s="152" t="s">
        <v>270</v>
      </c>
      <c r="D168" s="152" t="s">
        <v>133</v>
      </c>
      <c r="E168" s="153" t="s">
        <v>271</v>
      </c>
      <c r="F168" s="154" t="s">
        <v>272</v>
      </c>
      <c r="G168" s="155" t="s">
        <v>273</v>
      </c>
      <c r="H168" s="156">
        <v>1</v>
      </c>
      <c r="I168" s="157"/>
      <c r="J168" s="156">
        <f t="shared" ref="J168:J173" si="30">ROUND(I168*H168,3)</f>
        <v>0</v>
      </c>
      <c r="K168" s="158"/>
      <c r="L168" s="17"/>
      <c r="M168" s="159"/>
      <c r="N168" s="160" t="s">
        <v>41</v>
      </c>
      <c r="O168" s="47"/>
      <c r="P168" s="161">
        <f t="shared" ref="P168:P173" si="31">O168*H168</f>
        <v>0</v>
      </c>
      <c r="Q168" s="161">
        <v>0</v>
      </c>
      <c r="R168" s="161">
        <f t="shared" ref="R168:R173" si="32">Q168*H168</f>
        <v>0</v>
      </c>
      <c r="S168" s="161">
        <v>0</v>
      </c>
      <c r="T168" s="162">
        <f t="shared" ref="T168:T173" si="33">S168*H168</f>
        <v>0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R168" s="163" t="s">
        <v>274</v>
      </c>
      <c r="AT168" s="163" t="s">
        <v>133</v>
      </c>
      <c r="AU168" s="163" t="s">
        <v>83</v>
      </c>
      <c r="AY168" s="2" t="s">
        <v>131</v>
      </c>
      <c r="BE168" s="164">
        <f t="shared" ref="BE168:BE173" si="34">IF(N168="základná",J168,0)</f>
        <v>0</v>
      </c>
      <c r="BF168" s="164">
        <f t="shared" ref="BF168:BF173" si="35">IF(N168="znížená",J168,0)</f>
        <v>0</v>
      </c>
      <c r="BG168" s="164">
        <f t="shared" ref="BG168:BG173" si="36">IF(N168="zákl. prenesená",J168,0)</f>
        <v>0</v>
      </c>
      <c r="BH168" s="164">
        <f t="shared" ref="BH168:BH173" si="37">IF(N168="zníž. prenesená",J168,0)</f>
        <v>0</v>
      </c>
      <c r="BI168" s="164">
        <f t="shared" ref="BI168:BI173" si="38">IF(N168="nulová",J168,0)</f>
        <v>0</v>
      </c>
      <c r="BJ168" s="2" t="s">
        <v>91</v>
      </c>
      <c r="BK168" s="165">
        <f t="shared" ref="BK168:BK173" si="39">ROUND(I168*H168,3)</f>
        <v>0</v>
      </c>
      <c r="BL168" s="2" t="s">
        <v>274</v>
      </c>
      <c r="BM168" s="163" t="s">
        <v>275</v>
      </c>
    </row>
    <row r="169" spans="1:65" s="20" customFormat="1" ht="37.9" customHeight="1">
      <c r="A169" s="16"/>
      <c r="B169" s="151"/>
      <c r="C169" s="152" t="s">
        <v>276</v>
      </c>
      <c r="D169" s="152" t="s">
        <v>133</v>
      </c>
      <c r="E169" s="153" t="s">
        <v>277</v>
      </c>
      <c r="F169" s="154" t="s">
        <v>278</v>
      </c>
      <c r="G169" s="155" t="s">
        <v>273</v>
      </c>
      <c r="H169" s="156">
        <v>1</v>
      </c>
      <c r="I169" s="157"/>
      <c r="J169" s="156">
        <f t="shared" si="30"/>
        <v>0</v>
      </c>
      <c r="K169" s="158"/>
      <c r="L169" s="17"/>
      <c r="M169" s="159"/>
      <c r="N169" s="160" t="s">
        <v>41</v>
      </c>
      <c r="O169" s="47"/>
      <c r="P169" s="161">
        <f t="shared" si="31"/>
        <v>0</v>
      </c>
      <c r="Q169" s="161">
        <v>0</v>
      </c>
      <c r="R169" s="161">
        <f t="shared" si="32"/>
        <v>0</v>
      </c>
      <c r="S169" s="161">
        <v>0</v>
      </c>
      <c r="T169" s="162">
        <f t="shared" si="33"/>
        <v>0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R169" s="163" t="s">
        <v>274</v>
      </c>
      <c r="AT169" s="163" t="s">
        <v>133</v>
      </c>
      <c r="AU169" s="163" t="s">
        <v>83</v>
      </c>
      <c r="AY169" s="2" t="s">
        <v>131</v>
      </c>
      <c r="BE169" s="164">
        <f t="shared" si="34"/>
        <v>0</v>
      </c>
      <c r="BF169" s="164">
        <f t="shared" si="35"/>
        <v>0</v>
      </c>
      <c r="BG169" s="164">
        <f t="shared" si="36"/>
        <v>0</v>
      </c>
      <c r="BH169" s="164">
        <f t="shared" si="37"/>
        <v>0</v>
      </c>
      <c r="BI169" s="164">
        <f t="shared" si="38"/>
        <v>0</v>
      </c>
      <c r="BJ169" s="2" t="s">
        <v>91</v>
      </c>
      <c r="BK169" s="165">
        <f t="shared" si="39"/>
        <v>0</v>
      </c>
      <c r="BL169" s="2" t="s">
        <v>274</v>
      </c>
      <c r="BM169" s="163" t="s">
        <v>279</v>
      </c>
    </row>
    <row r="170" spans="1:65" s="20" customFormat="1" ht="24.2" customHeight="1">
      <c r="A170" s="16"/>
      <c r="B170" s="151"/>
      <c r="C170" s="152" t="s">
        <v>280</v>
      </c>
      <c r="D170" s="152" t="s">
        <v>133</v>
      </c>
      <c r="E170" s="153" t="s">
        <v>281</v>
      </c>
      <c r="F170" s="154" t="s">
        <v>282</v>
      </c>
      <c r="G170" s="155" t="s">
        <v>283</v>
      </c>
      <c r="H170" s="156">
        <v>1</v>
      </c>
      <c r="I170" s="157"/>
      <c r="J170" s="156">
        <f t="shared" si="30"/>
        <v>0</v>
      </c>
      <c r="K170" s="158"/>
      <c r="L170" s="17"/>
      <c r="M170" s="159"/>
      <c r="N170" s="160" t="s">
        <v>41</v>
      </c>
      <c r="O170" s="47"/>
      <c r="P170" s="161">
        <f t="shared" si="31"/>
        <v>0</v>
      </c>
      <c r="Q170" s="161">
        <v>0</v>
      </c>
      <c r="R170" s="161">
        <f t="shared" si="32"/>
        <v>0</v>
      </c>
      <c r="S170" s="161">
        <v>0</v>
      </c>
      <c r="T170" s="162">
        <f t="shared" si="33"/>
        <v>0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R170" s="163" t="s">
        <v>274</v>
      </c>
      <c r="AT170" s="163" t="s">
        <v>133</v>
      </c>
      <c r="AU170" s="163" t="s">
        <v>83</v>
      </c>
      <c r="AY170" s="2" t="s">
        <v>131</v>
      </c>
      <c r="BE170" s="164">
        <f t="shared" si="34"/>
        <v>0</v>
      </c>
      <c r="BF170" s="164">
        <f t="shared" si="35"/>
        <v>0</v>
      </c>
      <c r="BG170" s="164">
        <f t="shared" si="36"/>
        <v>0</v>
      </c>
      <c r="BH170" s="164">
        <f t="shared" si="37"/>
        <v>0</v>
      </c>
      <c r="BI170" s="164">
        <f t="shared" si="38"/>
        <v>0</v>
      </c>
      <c r="BJ170" s="2" t="s">
        <v>91</v>
      </c>
      <c r="BK170" s="165">
        <f t="shared" si="39"/>
        <v>0</v>
      </c>
      <c r="BL170" s="2" t="s">
        <v>274</v>
      </c>
      <c r="BM170" s="163" t="s">
        <v>284</v>
      </c>
    </row>
    <row r="171" spans="1:65" s="20" customFormat="1" ht="21.75" customHeight="1">
      <c r="A171" s="16"/>
      <c r="B171" s="151"/>
      <c r="C171" s="152" t="s">
        <v>285</v>
      </c>
      <c r="D171" s="152" t="s">
        <v>133</v>
      </c>
      <c r="E171" s="153" t="s">
        <v>286</v>
      </c>
      <c r="F171" s="154" t="s">
        <v>287</v>
      </c>
      <c r="G171" s="155" t="s">
        <v>283</v>
      </c>
      <c r="H171" s="156">
        <v>1</v>
      </c>
      <c r="I171" s="157"/>
      <c r="J171" s="156">
        <f t="shared" si="30"/>
        <v>0</v>
      </c>
      <c r="K171" s="158"/>
      <c r="L171" s="17"/>
      <c r="M171" s="159"/>
      <c r="N171" s="160" t="s">
        <v>41</v>
      </c>
      <c r="O171" s="47"/>
      <c r="P171" s="161">
        <f t="shared" si="31"/>
        <v>0</v>
      </c>
      <c r="Q171" s="161">
        <v>0</v>
      </c>
      <c r="R171" s="161">
        <f t="shared" si="32"/>
        <v>0</v>
      </c>
      <c r="S171" s="161">
        <v>0</v>
      </c>
      <c r="T171" s="162">
        <f t="shared" si="33"/>
        <v>0</v>
      </c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R171" s="163" t="s">
        <v>274</v>
      </c>
      <c r="AT171" s="163" t="s">
        <v>133</v>
      </c>
      <c r="AU171" s="163" t="s">
        <v>83</v>
      </c>
      <c r="AY171" s="2" t="s">
        <v>131</v>
      </c>
      <c r="BE171" s="164">
        <f t="shared" si="34"/>
        <v>0</v>
      </c>
      <c r="BF171" s="164">
        <f t="shared" si="35"/>
        <v>0</v>
      </c>
      <c r="BG171" s="164">
        <f t="shared" si="36"/>
        <v>0</v>
      </c>
      <c r="BH171" s="164">
        <f t="shared" si="37"/>
        <v>0</v>
      </c>
      <c r="BI171" s="164">
        <f t="shared" si="38"/>
        <v>0</v>
      </c>
      <c r="BJ171" s="2" t="s">
        <v>91</v>
      </c>
      <c r="BK171" s="165">
        <f t="shared" si="39"/>
        <v>0</v>
      </c>
      <c r="BL171" s="2" t="s">
        <v>274</v>
      </c>
      <c r="BM171" s="163" t="s">
        <v>288</v>
      </c>
    </row>
    <row r="172" spans="1:65" s="20" customFormat="1" ht="16.5" customHeight="1">
      <c r="A172" s="16"/>
      <c r="B172" s="151"/>
      <c r="C172" s="152" t="s">
        <v>289</v>
      </c>
      <c r="D172" s="152" t="s">
        <v>133</v>
      </c>
      <c r="E172" s="153" t="s">
        <v>290</v>
      </c>
      <c r="F172" s="154" t="s">
        <v>291</v>
      </c>
      <c r="G172" s="155" t="s">
        <v>283</v>
      </c>
      <c r="H172" s="156">
        <v>1</v>
      </c>
      <c r="I172" s="157"/>
      <c r="J172" s="156">
        <f t="shared" si="30"/>
        <v>0</v>
      </c>
      <c r="K172" s="158"/>
      <c r="L172" s="17"/>
      <c r="M172" s="159"/>
      <c r="N172" s="160" t="s">
        <v>41</v>
      </c>
      <c r="O172" s="47"/>
      <c r="P172" s="161">
        <f t="shared" si="31"/>
        <v>0</v>
      </c>
      <c r="Q172" s="161">
        <v>0</v>
      </c>
      <c r="R172" s="161">
        <f t="shared" si="32"/>
        <v>0</v>
      </c>
      <c r="S172" s="161">
        <v>0</v>
      </c>
      <c r="T172" s="162">
        <f t="shared" si="33"/>
        <v>0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R172" s="163" t="s">
        <v>274</v>
      </c>
      <c r="AT172" s="163" t="s">
        <v>133</v>
      </c>
      <c r="AU172" s="163" t="s">
        <v>83</v>
      </c>
      <c r="AY172" s="2" t="s">
        <v>131</v>
      </c>
      <c r="BE172" s="164">
        <f t="shared" si="34"/>
        <v>0</v>
      </c>
      <c r="BF172" s="164">
        <f t="shared" si="35"/>
        <v>0</v>
      </c>
      <c r="BG172" s="164">
        <f t="shared" si="36"/>
        <v>0</v>
      </c>
      <c r="BH172" s="164">
        <f t="shared" si="37"/>
        <v>0</v>
      </c>
      <c r="BI172" s="164">
        <f t="shared" si="38"/>
        <v>0</v>
      </c>
      <c r="BJ172" s="2" t="s">
        <v>91</v>
      </c>
      <c r="BK172" s="165">
        <f t="shared" si="39"/>
        <v>0</v>
      </c>
      <c r="BL172" s="2" t="s">
        <v>274</v>
      </c>
      <c r="BM172" s="163" t="s">
        <v>292</v>
      </c>
    </row>
    <row r="173" spans="1:65" s="20" customFormat="1" ht="24.2" customHeight="1">
      <c r="A173" s="16"/>
      <c r="B173" s="151"/>
      <c r="C173" s="152" t="s">
        <v>293</v>
      </c>
      <c r="D173" s="152" t="s">
        <v>133</v>
      </c>
      <c r="E173" s="153" t="s">
        <v>294</v>
      </c>
      <c r="F173" s="154" t="s">
        <v>295</v>
      </c>
      <c r="G173" s="155" t="s">
        <v>283</v>
      </c>
      <c r="H173" s="156">
        <v>1</v>
      </c>
      <c r="I173" s="157"/>
      <c r="J173" s="156">
        <f t="shared" si="30"/>
        <v>0</v>
      </c>
      <c r="K173" s="158"/>
      <c r="L173" s="17"/>
      <c r="M173" s="166"/>
      <c r="N173" s="167" t="s">
        <v>41</v>
      </c>
      <c r="O173" s="168"/>
      <c r="P173" s="169">
        <f t="shared" si="31"/>
        <v>0</v>
      </c>
      <c r="Q173" s="169">
        <v>0</v>
      </c>
      <c r="R173" s="169">
        <f t="shared" si="32"/>
        <v>0</v>
      </c>
      <c r="S173" s="169">
        <v>0</v>
      </c>
      <c r="T173" s="170">
        <f t="shared" si="33"/>
        <v>0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R173" s="163" t="s">
        <v>274</v>
      </c>
      <c r="AT173" s="163" t="s">
        <v>133</v>
      </c>
      <c r="AU173" s="163" t="s">
        <v>83</v>
      </c>
      <c r="AY173" s="2" t="s">
        <v>131</v>
      </c>
      <c r="BE173" s="164">
        <f t="shared" si="34"/>
        <v>0</v>
      </c>
      <c r="BF173" s="164">
        <f t="shared" si="35"/>
        <v>0</v>
      </c>
      <c r="BG173" s="164">
        <f t="shared" si="36"/>
        <v>0</v>
      </c>
      <c r="BH173" s="164">
        <f t="shared" si="37"/>
        <v>0</v>
      </c>
      <c r="BI173" s="164">
        <f t="shared" si="38"/>
        <v>0</v>
      </c>
      <c r="BJ173" s="2" t="s">
        <v>91</v>
      </c>
      <c r="BK173" s="165">
        <f t="shared" si="39"/>
        <v>0</v>
      </c>
      <c r="BL173" s="2" t="s">
        <v>274</v>
      </c>
      <c r="BM173" s="163" t="s">
        <v>296</v>
      </c>
    </row>
    <row r="174" spans="1:65" s="20" customFormat="1" ht="6.95" customHeight="1">
      <c r="A174" s="16"/>
      <c r="B174" s="35"/>
      <c r="C174" s="36"/>
      <c r="D174" s="36"/>
      <c r="E174" s="36"/>
      <c r="F174" s="36"/>
      <c r="G174" s="36"/>
      <c r="H174" s="36"/>
      <c r="I174" s="36"/>
      <c r="J174" s="36"/>
      <c r="K174" s="36"/>
      <c r="L174" s="17"/>
      <c r="M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</row>
  </sheetData>
  <autoFilter ref="C125:K173" xr:uid="{00000000-0009-0000-0000-000001000000}"/>
  <mergeCells count="9">
    <mergeCell ref="E85:H85"/>
    <mergeCell ref="E87:H87"/>
    <mergeCell ref="E116:H116"/>
    <mergeCell ref="E118:H118"/>
    <mergeCell ref="L2:V2"/>
    <mergeCell ref="E7:H7"/>
    <mergeCell ref="E9:H9"/>
    <mergeCell ref="E18:H18"/>
    <mergeCell ref="E27:H27"/>
  </mergeCells>
  <pageMargins left="0.39374999999999999" right="0.39374999999999999" top="0.39374999999999999" bottom="0.39374999999999999" header="0.51180555555555496" footer="0"/>
  <pageSetup paperSize="9" fitToHeight="100" orientation="portrait" horizontalDpi="300" verticalDpi="300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52"/>
  <sheetViews>
    <sheetView showGridLines="0" zoomScaleNormal="100" workbookViewId="0">
      <selection activeCell="F252" sqref="F252"/>
    </sheetView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>
      <c r="L2" s="202" t="s">
        <v>4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2" t="s">
        <v>92</v>
      </c>
    </row>
    <row r="3" spans="1:46" ht="6.95" hidden="1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75</v>
      </c>
    </row>
    <row r="4" spans="1:46" ht="24.95" hidden="1" customHeight="1">
      <c r="B4" s="5"/>
      <c r="D4" s="6" t="s">
        <v>99</v>
      </c>
      <c r="L4" s="5"/>
      <c r="M4" s="89" t="s">
        <v>8</v>
      </c>
      <c r="AT4" s="2" t="s">
        <v>2</v>
      </c>
    </row>
    <row r="5" spans="1:46" ht="6.95" hidden="1" customHeight="1">
      <c r="B5" s="5"/>
      <c r="L5" s="5"/>
    </row>
    <row r="6" spans="1:46" ht="12" hidden="1" customHeight="1">
      <c r="B6" s="5"/>
      <c r="D6" s="11" t="s">
        <v>13</v>
      </c>
      <c r="L6" s="5"/>
    </row>
    <row r="7" spans="1:46" ht="16.5" hidden="1" customHeight="1">
      <c r="B7" s="5"/>
      <c r="E7" s="210" t="str">
        <f>'Rekapitulácia stavby'!K6</f>
        <v>Prístavba a prestavba skladu MTZ II.</v>
      </c>
      <c r="F7" s="210"/>
      <c r="G7" s="210"/>
      <c r="H7" s="210"/>
      <c r="L7" s="5"/>
    </row>
    <row r="8" spans="1:46" ht="12" hidden="1" customHeight="1">
      <c r="B8" s="5"/>
      <c r="D8" s="11" t="s">
        <v>100</v>
      </c>
      <c r="L8" s="5"/>
    </row>
    <row r="9" spans="1:46" s="20" customFormat="1" ht="16.5" hidden="1" customHeight="1">
      <c r="A9" s="16"/>
      <c r="B9" s="17"/>
      <c r="C9" s="16"/>
      <c r="D9" s="16"/>
      <c r="E9" s="210" t="s">
        <v>297</v>
      </c>
      <c r="F9" s="210"/>
      <c r="G9" s="210"/>
      <c r="H9" s="210"/>
      <c r="I9" s="16"/>
      <c r="J9" s="16"/>
      <c r="K9" s="16"/>
      <c r="L9" s="30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46" s="20" customFormat="1" ht="12" hidden="1" customHeight="1">
      <c r="A10" s="16"/>
      <c r="B10" s="17"/>
      <c r="C10" s="16"/>
      <c r="D10" s="11" t="s">
        <v>298</v>
      </c>
      <c r="E10" s="16"/>
      <c r="F10" s="16"/>
      <c r="G10" s="16"/>
      <c r="H10" s="16"/>
      <c r="I10" s="16"/>
      <c r="J10" s="16"/>
      <c r="K10" s="16"/>
      <c r="L10" s="30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46" s="20" customFormat="1" ht="16.5" hidden="1" customHeight="1">
      <c r="A11" s="16"/>
      <c r="B11" s="17"/>
      <c r="C11" s="16"/>
      <c r="D11" s="16"/>
      <c r="E11" s="192" t="s">
        <v>299</v>
      </c>
      <c r="F11" s="192"/>
      <c r="G11" s="192"/>
      <c r="H11" s="192"/>
      <c r="I11" s="16"/>
      <c r="J11" s="16"/>
      <c r="K11" s="16"/>
      <c r="L11" s="30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46" s="20" customFormat="1" hidden="1">
      <c r="A12" s="16"/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30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46" s="20" customFormat="1" ht="12" hidden="1" customHeight="1">
      <c r="A13" s="16"/>
      <c r="B13" s="17"/>
      <c r="C13" s="16"/>
      <c r="D13" s="11" t="s">
        <v>15</v>
      </c>
      <c r="E13" s="16"/>
      <c r="F13" s="12"/>
      <c r="G13" s="16"/>
      <c r="H13" s="16"/>
      <c r="I13" s="11" t="s">
        <v>16</v>
      </c>
      <c r="J13" s="12"/>
      <c r="K13" s="16"/>
      <c r="L13" s="30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6" s="20" customFormat="1" ht="12" hidden="1" customHeight="1">
      <c r="A14" s="16"/>
      <c r="B14" s="17"/>
      <c r="C14" s="16"/>
      <c r="D14" s="11" t="s">
        <v>17</v>
      </c>
      <c r="E14" s="16"/>
      <c r="F14" s="12" t="s">
        <v>30</v>
      </c>
      <c r="G14" s="16"/>
      <c r="H14" s="16"/>
      <c r="I14" s="11" t="s">
        <v>19</v>
      </c>
      <c r="J14" s="90" t="str">
        <f>'Rekapitulácia stavby'!AN8</f>
        <v>15. 2. 2022</v>
      </c>
      <c r="K14" s="16"/>
      <c r="L14" s="30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46" s="20" customFormat="1" ht="10.9" hidden="1" customHeight="1">
      <c r="A15" s="16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30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46" s="20" customFormat="1" ht="12" hidden="1" customHeight="1">
      <c r="A16" s="16"/>
      <c r="B16" s="17"/>
      <c r="C16" s="16"/>
      <c r="D16" s="11" t="s">
        <v>21</v>
      </c>
      <c r="E16" s="16"/>
      <c r="F16" s="16"/>
      <c r="G16" s="16"/>
      <c r="H16" s="16"/>
      <c r="I16" s="11" t="s">
        <v>22</v>
      </c>
      <c r="J16" s="12" t="s">
        <v>23</v>
      </c>
      <c r="K16" s="16"/>
      <c r="L16" s="30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0" customFormat="1" ht="18" hidden="1" customHeight="1">
      <c r="A17" s="16"/>
      <c r="B17" s="17"/>
      <c r="C17" s="16"/>
      <c r="D17" s="16"/>
      <c r="E17" s="12" t="s">
        <v>24</v>
      </c>
      <c r="F17" s="16"/>
      <c r="G17" s="16"/>
      <c r="H17" s="16"/>
      <c r="I17" s="11" t="s">
        <v>25</v>
      </c>
      <c r="J17" s="12" t="s">
        <v>26</v>
      </c>
      <c r="K17" s="16"/>
      <c r="L17" s="30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0" customFormat="1" ht="6.95" hidden="1" customHeight="1">
      <c r="A18" s="16"/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30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0" customFormat="1" ht="12" hidden="1" customHeight="1">
      <c r="A19" s="16"/>
      <c r="B19" s="17"/>
      <c r="C19" s="16"/>
      <c r="D19" s="11" t="s">
        <v>27</v>
      </c>
      <c r="E19" s="16"/>
      <c r="F19" s="16"/>
      <c r="G19" s="16"/>
      <c r="H19" s="16"/>
      <c r="I19" s="11" t="s">
        <v>22</v>
      </c>
      <c r="J19" s="13" t="str">
        <f>'Rekapitulácia stavby'!AN13</f>
        <v>Vyplň údaj</v>
      </c>
      <c r="K19" s="16"/>
      <c r="L19" s="30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0" customFormat="1" ht="18" hidden="1" customHeight="1">
      <c r="A20" s="16"/>
      <c r="B20" s="17"/>
      <c r="C20" s="16"/>
      <c r="D20" s="16"/>
      <c r="E20" s="211" t="str">
        <f>'Rekapitulácia stavby'!E14</f>
        <v>Vyplň údaj</v>
      </c>
      <c r="F20" s="211"/>
      <c r="G20" s="211"/>
      <c r="H20" s="211"/>
      <c r="I20" s="11" t="s">
        <v>25</v>
      </c>
      <c r="J20" s="13" t="str">
        <f>'Rekapitulácia stavby'!AN14</f>
        <v>Vyplň údaj</v>
      </c>
      <c r="K20" s="16"/>
      <c r="L20" s="30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0" customFormat="1" ht="6.95" hidden="1" customHeight="1">
      <c r="A21" s="16"/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30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0" customFormat="1" ht="12" hidden="1" customHeight="1">
      <c r="A22" s="16"/>
      <c r="B22" s="17"/>
      <c r="C22" s="16"/>
      <c r="D22" s="11" t="s">
        <v>29</v>
      </c>
      <c r="E22" s="16"/>
      <c r="F22" s="16"/>
      <c r="G22" s="16"/>
      <c r="H22" s="16"/>
      <c r="I22" s="11" t="s">
        <v>22</v>
      </c>
      <c r="J22" s="12" t="str">
        <f>IF('Rekapitulácia stavby'!AN16="","",'Rekapitulácia stavby'!AN16)</f>
        <v/>
      </c>
      <c r="K22" s="16"/>
      <c r="L22" s="30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20" customFormat="1" ht="18" hidden="1" customHeight="1">
      <c r="A23" s="16"/>
      <c r="B23" s="17"/>
      <c r="C23" s="16"/>
      <c r="D23" s="16"/>
      <c r="E23" s="12" t="str">
        <f>IF('Rekapitulácia stavby'!E17="","",'Rekapitulácia stavby'!E17)</f>
        <v xml:space="preserve"> </v>
      </c>
      <c r="F23" s="16"/>
      <c r="G23" s="16"/>
      <c r="H23" s="16"/>
      <c r="I23" s="11" t="s">
        <v>25</v>
      </c>
      <c r="J23" s="12" t="str">
        <f>IF('Rekapitulácia stavby'!AN17="","",'Rekapitulácia stavby'!AN17)</f>
        <v/>
      </c>
      <c r="K23" s="16"/>
      <c r="L23" s="30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0" customFormat="1" ht="6.95" hidden="1" customHeight="1">
      <c r="A24" s="16"/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30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20" customFormat="1" ht="12" hidden="1" customHeight="1">
      <c r="A25" s="16"/>
      <c r="B25" s="17"/>
      <c r="C25" s="16"/>
      <c r="D25" s="11" t="s">
        <v>33</v>
      </c>
      <c r="E25" s="16"/>
      <c r="F25" s="16"/>
      <c r="G25" s="16"/>
      <c r="H25" s="16"/>
      <c r="I25" s="11" t="s">
        <v>22</v>
      </c>
      <c r="J25" s="12" t="str">
        <f>IF('Rekapitulácia stavby'!AN19="","",'Rekapitulácia stavby'!AN19)</f>
        <v/>
      </c>
      <c r="K25" s="16"/>
      <c r="L25" s="30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20" customFormat="1" ht="18" hidden="1" customHeight="1">
      <c r="A26" s="16"/>
      <c r="B26" s="17"/>
      <c r="C26" s="16"/>
      <c r="D26" s="16"/>
      <c r="E26" s="12" t="str">
        <f>IF('Rekapitulácia stavby'!E20="","",'Rekapitulácia stavby'!E20)</f>
        <v xml:space="preserve"> </v>
      </c>
      <c r="F26" s="16"/>
      <c r="G26" s="16"/>
      <c r="H26" s="16"/>
      <c r="I26" s="11" t="s">
        <v>25</v>
      </c>
      <c r="J26" s="12" t="str">
        <f>IF('Rekapitulácia stavby'!AN20="","",'Rekapitulácia stavby'!AN20)</f>
        <v/>
      </c>
      <c r="K26" s="16"/>
      <c r="L26" s="30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20" customFormat="1" ht="6.95" hidden="1" customHeight="1">
      <c r="A27" s="16"/>
      <c r="B27" s="17"/>
      <c r="C27" s="16"/>
      <c r="D27" s="16"/>
      <c r="E27" s="16"/>
      <c r="F27" s="16"/>
      <c r="G27" s="16"/>
      <c r="H27" s="16"/>
      <c r="I27" s="16"/>
      <c r="J27" s="16"/>
      <c r="K27" s="16"/>
      <c r="L27" s="30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s="20" customFormat="1" ht="12" hidden="1" customHeight="1">
      <c r="A28" s="16"/>
      <c r="B28" s="17"/>
      <c r="C28" s="16"/>
      <c r="D28" s="11" t="s">
        <v>34</v>
      </c>
      <c r="E28" s="16"/>
      <c r="F28" s="16"/>
      <c r="G28" s="16"/>
      <c r="H28" s="16"/>
      <c r="I28" s="16"/>
      <c r="J28" s="16"/>
      <c r="K28" s="16"/>
      <c r="L28" s="30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94" customFormat="1" ht="16.5" hidden="1" customHeight="1">
      <c r="A29" s="91"/>
      <c r="B29" s="92"/>
      <c r="C29" s="91"/>
      <c r="D29" s="91"/>
      <c r="E29" s="207"/>
      <c r="F29" s="207"/>
      <c r="G29" s="207"/>
      <c r="H29" s="207"/>
      <c r="I29" s="91"/>
      <c r="J29" s="91"/>
      <c r="K29" s="91"/>
      <c r="L29" s="93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</row>
    <row r="30" spans="1:31" s="20" customFormat="1" ht="6.95" hidden="1" customHeight="1">
      <c r="A30" s="16"/>
      <c r="B30" s="17"/>
      <c r="C30" s="16"/>
      <c r="D30" s="16"/>
      <c r="E30" s="16"/>
      <c r="F30" s="16"/>
      <c r="G30" s="16"/>
      <c r="H30" s="16"/>
      <c r="I30" s="16"/>
      <c r="J30" s="16"/>
      <c r="K30" s="16"/>
      <c r="L30" s="30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20" customFormat="1" ht="6.95" hidden="1" customHeight="1">
      <c r="A31" s="16"/>
      <c r="B31" s="17"/>
      <c r="C31" s="16"/>
      <c r="D31" s="55"/>
      <c r="E31" s="55"/>
      <c r="F31" s="55"/>
      <c r="G31" s="55"/>
      <c r="H31" s="55"/>
      <c r="I31" s="55"/>
      <c r="J31" s="55"/>
      <c r="K31" s="55"/>
      <c r="L31" s="30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s="20" customFormat="1" ht="25.5" hidden="1" customHeight="1">
      <c r="A32" s="16"/>
      <c r="B32" s="17"/>
      <c r="C32" s="16"/>
      <c r="D32" s="95" t="s">
        <v>35</v>
      </c>
      <c r="E32" s="16"/>
      <c r="F32" s="16"/>
      <c r="G32" s="16"/>
      <c r="H32" s="16"/>
      <c r="I32" s="16"/>
      <c r="J32" s="96">
        <f>ROUND(J139, 2)</f>
        <v>0</v>
      </c>
      <c r="K32" s="16"/>
      <c r="L32" s="30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20" customFormat="1" ht="6.95" hidden="1" customHeight="1">
      <c r="A33" s="16"/>
      <c r="B33" s="17"/>
      <c r="C33" s="16"/>
      <c r="D33" s="55"/>
      <c r="E33" s="55"/>
      <c r="F33" s="55"/>
      <c r="G33" s="55"/>
      <c r="H33" s="55"/>
      <c r="I33" s="55"/>
      <c r="J33" s="55"/>
      <c r="K33" s="55"/>
      <c r="L33" s="30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20" customFormat="1" ht="14.45" hidden="1" customHeight="1">
      <c r="A34" s="16"/>
      <c r="B34" s="17"/>
      <c r="C34" s="16"/>
      <c r="D34" s="16"/>
      <c r="E34" s="16"/>
      <c r="F34" s="97" t="s">
        <v>37</v>
      </c>
      <c r="G34" s="16"/>
      <c r="H34" s="16"/>
      <c r="I34" s="97" t="s">
        <v>36</v>
      </c>
      <c r="J34" s="97" t="s">
        <v>38</v>
      </c>
      <c r="K34" s="16"/>
      <c r="L34" s="30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20" customFormat="1" ht="14.45" hidden="1" customHeight="1">
      <c r="A35" s="16"/>
      <c r="B35" s="17"/>
      <c r="C35" s="16"/>
      <c r="D35" s="98" t="s">
        <v>39</v>
      </c>
      <c r="E35" s="23" t="s">
        <v>40</v>
      </c>
      <c r="F35" s="99">
        <f>ROUND((SUM(BE139:BE251)),  2)</f>
        <v>0</v>
      </c>
      <c r="G35" s="100"/>
      <c r="H35" s="100"/>
      <c r="I35" s="101">
        <v>0.2</v>
      </c>
      <c r="J35" s="99">
        <f>ROUND(((SUM(BE139:BE251))*I35),  2)</f>
        <v>0</v>
      </c>
      <c r="K35" s="16"/>
      <c r="L35" s="30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20" customFormat="1" ht="14.45" hidden="1" customHeight="1">
      <c r="A36" s="16"/>
      <c r="B36" s="17"/>
      <c r="C36" s="16"/>
      <c r="D36" s="16"/>
      <c r="E36" s="23" t="s">
        <v>41</v>
      </c>
      <c r="F36" s="99">
        <f>ROUND((SUM(BF139:BF251)),  2)</f>
        <v>0</v>
      </c>
      <c r="G36" s="100"/>
      <c r="H36" s="100"/>
      <c r="I36" s="101">
        <v>0.2</v>
      </c>
      <c r="J36" s="99">
        <f>ROUND(((SUM(BF139:BF251))*I36),  2)</f>
        <v>0</v>
      </c>
      <c r="K36" s="16"/>
      <c r="L36" s="30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20" customFormat="1" ht="14.45" hidden="1" customHeight="1">
      <c r="A37" s="16"/>
      <c r="B37" s="17"/>
      <c r="C37" s="16"/>
      <c r="D37" s="16"/>
      <c r="E37" s="11" t="s">
        <v>42</v>
      </c>
      <c r="F37" s="102">
        <f>ROUND((SUM(BG139:BG251)),  2)</f>
        <v>0</v>
      </c>
      <c r="G37" s="16"/>
      <c r="H37" s="16"/>
      <c r="I37" s="103">
        <v>0.2</v>
      </c>
      <c r="J37" s="102">
        <f>0</f>
        <v>0</v>
      </c>
      <c r="K37" s="16"/>
      <c r="L37" s="30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20" customFormat="1" ht="14.45" hidden="1" customHeight="1">
      <c r="A38" s="16"/>
      <c r="B38" s="17"/>
      <c r="C38" s="16"/>
      <c r="D38" s="16"/>
      <c r="E38" s="11" t="s">
        <v>43</v>
      </c>
      <c r="F38" s="102">
        <f>ROUND((SUM(BH139:BH251)),  2)</f>
        <v>0</v>
      </c>
      <c r="G38" s="16"/>
      <c r="H38" s="16"/>
      <c r="I38" s="103">
        <v>0.2</v>
      </c>
      <c r="J38" s="102">
        <f>0</f>
        <v>0</v>
      </c>
      <c r="K38" s="16"/>
      <c r="L38" s="30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20" customFormat="1" ht="14.45" hidden="1" customHeight="1">
      <c r="A39" s="16"/>
      <c r="B39" s="17"/>
      <c r="C39" s="16"/>
      <c r="D39" s="16"/>
      <c r="E39" s="23" t="s">
        <v>44</v>
      </c>
      <c r="F39" s="99">
        <f>ROUND((SUM(BI139:BI251)),  2)</f>
        <v>0</v>
      </c>
      <c r="G39" s="100"/>
      <c r="H39" s="100"/>
      <c r="I39" s="101">
        <v>0</v>
      </c>
      <c r="J39" s="99">
        <f>0</f>
        <v>0</v>
      </c>
      <c r="K39" s="16"/>
      <c r="L39" s="30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20" customFormat="1" ht="6.95" hidden="1" customHeight="1">
      <c r="A40" s="16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30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s="20" customFormat="1" ht="25.5" hidden="1" customHeight="1">
      <c r="A41" s="16"/>
      <c r="B41" s="17"/>
      <c r="C41" s="104"/>
      <c r="D41" s="105" t="s">
        <v>45</v>
      </c>
      <c r="E41" s="49"/>
      <c r="F41" s="49"/>
      <c r="G41" s="106" t="s">
        <v>46</v>
      </c>
      <c r="H41" s="107" t="s">
        <v>47</v>
      </c>
      <c r="I41" s="49"/>
      <c r="J41" s="108">
        <f>SUM(J32:J39)</f>
        <v>0</v>
      </c>
      <c r="K41" s="109"/>
      <c r="L41" s="30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s="20" customFormat="1" ht="14.45" hidden="1" customHeight="1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30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ht="14.45" hidden="1" customHeight="1">
      <c r="B43" s="5"/>
      <c r="L43" s="5"/>
    </row>
    <row r="44" spans="1:31" ht="14.45" hidden="1" customHeight="1">
      <c r="B44" s="5"/>
      <c r="L44" s="5"/>
    </row>
    <row r="45" spans="1:31" ht="14.45" hidden="1" customHeight="1">
      <c r="B45" s="5"/>
      <c r="L45" s="5"/>
    </row>
    <row r="46" spans="1:31" ht="14.45" hidden="1" customHeight="1">
      <c r="B46" s="5"/>
      <c r="L46" s="5"/>
    </row>
    <row r="47" spans="1:31" ht="14.45" hidden="1" customHeight="1">
      <c r="B47" s="5"/>
      <c r="L47" s="5"/>
    </row>
    <row r="48" spans="1:31" ht="14.45" hidden="1" customHeight="1">
      <c r="B48" s="5"/>
      <c r="L48" s="5"/>
    </row>
    <row r="49" spans="1:31" ht="14.45" hidden="1" customHeight="1">
      <c r="B49" s="5"/>
      <c r="L49" s="5"/>
    </row>
    <row r="50" spans="1:31" s="20" customFormat="1" ht="14.45" hidden="1" customHeight="1">
      <c r="B50" s="30"/>
      <c r="D50" s="31" t="s">
        <v>48</v>
      </c>
      <c r="E50" s="32"/>
      <c r="F50" s="32"/>
      <c r="G50" s="31" t="s">
        <v>49</v>
      </c>
      <c r="H50" s="32"/>
      <c r="I50" s="32"/>
      <c r="J50" s="32"/>
      <c r="K50" s="32"/>
      <c r="L50" s="30"/>
    </row>
    <row r="51" spans="1:31" hidden="1">
      <c r="B51" s="5"/>
      <c r="L51" s="5"/>
    </row>
    <row r="52" spans="1:31" hidden="1">
      <c r="B52" s="5"/>
      <c r="L52" s="5"/>
    </row>
    <row r="53" spans="1:31" hidden="1">
      <c r="B53" s="5"/>
      <c r="L53" s="5"/>
    </row>
    <row r="54" spans="1:31" hidden="1">
      <c r="B54" s="5"/>
      <c r="L54" s="5"/>
    </row>
    <row r="55" spans="1:31" hidden="1">
      <c r="B55" s="5"/>
      <c r="L55" s="5"/>
    </row>
    <row r="56" spans="1:31" hidden="1">
      <c r="B56" s="5"/>
      <c r="L56" s="5"/>
    </row>
    <row r="57" spans="1:31" hidden="1">
      <c r="B57" s="5"/>
      <c r="L57" s="5"/>
    </row>
    <row r="58" spans="1:31" hidden="1">
      <c r="B58" s="5"/>
      <c r="L58" s="5"/>
    </row>
    <row r="59" spans="1:31" hidden="1">
      <c r="B59" s="5"/>
      <c r="L59" s="5"/>
    </row>
    <row r="60" spans="1:31" hidden="1">
      <c r="B60" s="5"/>
      <c r="L60" s="5"/>
    </row>
    <row r="61" spans="1:31" s="20" customFormat="1" ht="12.75" hidden="1">
      <c r="A61" s="16"/>
      <c r="B61" s="17"/>
      <c r="C61" s="16"/>
      <c r="D61" s="33" t="s">
        <v>50</v>
      </c>
      <c r="E61" s="19"/>
      <c r="F61" s="110" t="s">
        <v>51</v>
      </c>
      <c r="G61" s="33" t="s">
        <v>50</v>
      </c>
      <c r="H61" s="19"/>
      <c r="I61" s="19"/>
      <c r="J61" s="111" t="s">
        <v>51</v>
      </c>
      <c r="K61" s="19"/>
      <c r="L61" s="30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idden="1">
      <c r="B62" s="5"/>
      <c r="L62" s="5"/>
    </row>
    <row r="63" spans="1:31" hidden="1">
      <c r="B63" s="5"/>
      <c r="L63" s="5"/>
    </row>
    <row r="64" spans="1:31" hidden="1">
      <c r="B64" s="5"/>
      <c r="L64" s="5"/>
    </row>
    <row r="65" spans="1:31" s="20" customFormat="1" ht="12.75" hidden="1">
      <c r="A65" s="16"/>
      <c r="B65" s="17"/>
      <c r="C65" s="16"/>
      <c r="D65" s="31" t="s">
        <v>52</v>
      </c>
      <c r="E65" s="34"/>
      <c r="F65" s="34"/>
      <c r="G65" s="31" t="s">
        <v>53</v>
      </c>
      <c r="H65" s="34"/>
      <c r="I65" s="34"/>
      <c r="J65" s="34"/>
      <c r="K65" s="34"/>
      <c r="L65" s="30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idden="1">
      <c r="B66" s="5"/>
      <c r="L66" s="5"/>
    </row>
    <row r="67" spans="1:31" hidden="1">
      <c r="B67" s="5"/>
      <c r="L67" s="5"/>
    </row>
    <row r="68" spans="1:31" hidden="1">
      <c r="B68" s="5"/>
      <c r="L68" s="5"/>
    </row>
    <row r="69" spans="1:31" hidden="1">
      <c r="B69" s="5"/>
      <c r="L69" s="5"/>
    </row>
    <row r="70" spans="1:31" hidden="1">
      <c r="B70" s="5"/>
      <c r="L70" s="5"/>
    </row>
    <row r="71" spans="1:31" hidden="1">
      <c r="B71" s="5"/>
      <c r="L71" s="5"/>
    </row>
    <row r="72" spans="1:31" hidden="1">
      <c r="B72" s="5"/>
      <c r="L72" s="5"/>
    </row>
    <row r="73" spans="1:31" hidden="1">
      <c r="B73" s="5"/>
      <c r="L73" s="5"/>
    </row>
    <row r="74" spans="1:31" hidden="1">
      <c r="B74" s="5"/>
      <c r="L74" s="5"/>
    </row>
    <row r="75" spans="1:31" hidden="1">
      <c r="B75" s="5"/>
      <c r="L75" s="5"/>
    </row>
    <row r="76" spans="1:31" s="20" customFormat="1" ht="12.75" hidden="1">
      <c r="A76" s="16"/>
      <c r="B76" s="17"/>
      <c r="C76" s="16"/>
      <c r="D76" s="33" t="s">
        <v>50</v>
      </c>
      <c r="E76" s="19"/>
      <c r="F76" s="110" t="s">
        <v>51</v>
      </c>
      <c r="G76" s="33" t="s">
        <v>50</v>
      </c>
      <c r="H76" s="19"/>
      <c r="I76" s="19"/>
      <c r="J76" s="111" t="s">
        <v>51</v>
      </c>
      <c r="K76" s="19"/>
      <c r="L76" s="30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20" customFormat="1" ht="14.45" hidden="1" customHeight="1">
      <c r="A77" s="16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0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hidden="1"/>
    <row r="79" spans="1:31" hidden="1"/>
    <row r="80" spans="1:31" hidden="1"/>
    <row r="81" spans="1:31" s="20" customFormat="1" ht="6.95" customHeight="1">
      <c r="A81" s="1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0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s="20" customFormat="1" ht="24.95" customHeight="1">
      <c r="A82" s="16"/>
      <c r="B82" s="17"/>
      <c r="C82" s="6" t="s">
        <v>102</v>
      </c>
      <c r="D82" s="16"/>
      <c r="E82" s="16"/>
      <c r="F82" s="16"/>
      <c r="G82" s="16"/>
      <c r="H82" s="16"/>
      <c r="I82" s="16"/>
      <c r="J82" s="16"/>
      <c r="K82" s="16"/>
      <c r="L82" s="30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s="20" customFormat="1" ht="6.95" customHeight="1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30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s="20" customFormat="1" ht="12" customHeight="1">
      <c r="A84" s="16"/>
      <c r="B84" s="17"/>
      <c r="C84" s="11" t="s">
        <v>13</v>
      </c>
      <c r="D84" s="16"/>
      <c r="E84" s="16"/>
      <c r="F84" s="16"/>
      <c r="G84" s="16"/>
      <c r="H84" s="16"/>
      <c r="I84" s="16"/>
      <c r="J84" s="16"/>
      <c r="K84" s="16"/>
      <c r="L84" s="30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s="20" customFormat="1" ht="16.5" customHeight="1">
      <c r="A85" s="16"/>
      <c r="B85" s="17"/>
      <c r="C85" s="16"/>
      <c r="D85" s="16"/>
      <c r="E85" s="210" t="str">
        <f>E7</f>
        <v>Prístavba a prestavba skladu MTZ II.</v>
      </c>
      <c r="F85" s="210"/>
      <c r="G85" s="210"/>
      <c r="H85" s="210"/>
      <c r="I85" s="16"/>
      <c r="J85" s="16"/>
      <c r="K85" s="16"/>
      <c r="L85" s="30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ht="12" customHeight="1">
      <c r="B86" s="5"/>
      <c r="C86" s="11" t="s">
        <v>100</v>
      </c>
      <c r="L86" s="5"/>
    </row>
    <row r="87" spans="1:31" s="20" customFormat="1" ht="16.5" customHeight="1">
      <c r="A87" s="16"/>
      <c r="B87" s="17"/>
      <c r="C87" s="16"/>
      <c r="D87" s="16"/>
      <c r="E87" s="210" t="s">
        <v>297</v>
      </c>
      <c r="F87" s="210"/>
      <c r="G87" s="210"/>
      <c r="H87" s="210"/>
      <c r="I87" s="16"/>
      <c r="J87" s="16"/>
      <c r="K87" s="16"/>
      <c r="L87" s="30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31" s="20" customFormat="1" ht="12" customHeight="1">
      <c r="A88" s="16"/>
      <c r="B88" s="17"/>
      <c r="C88" s="11" t="s">
        <v>298</v>
      </c>
      <c r="D88" s="16"/>
      <c r="E88" s="16"/>
      <c r="F88" s="16"/>
      <c r="G88" s="16"/>
      <c r="H88" s="16"/>
      <c r="I88" s="16"/>
      <c r="J88" s="16"/>
      <c r="K88" s="16"/>
      <c r="L88" s="30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1" s="20" customFormat="1" ht="16.5" customHeight="1">
      <c r="A89" s="16"/>
      <c r="B89" s="17"/>
      <c r="C89" s="16"/>
      <c r="D89" s="16"/>
      <c r="E89" s="192" t="str">
        <f>E11</f>
        <v>2022-0221 - SO.02 - 2.1 Stavebná časť</v>
      </c>
      <c r="F89" s="192"/>
      <c r="G89" s="192"/>
      <c r="H89" s="192"/>
      <c r="I89" s="16"/>
      <c r="J89" s="16"/>
      <c r="K89" s="16"/>
      <c r="L89" s="30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s="20" customFormat="1" ht="6.95" customHeight="1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30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s="20" customFormat="1" ht="12" customHeight="1">
      <c r="A91" s="16"/>
      <c r="B91" s="17"/>
      <c r="C91" s="11" t="s">
        <v>17</v>
      </c>
      <c r="D91" s="16"/>
      <c r="E91" s="16"/>
      <c r="F91" s="12" t="str">
        <f>F14</f>
        <v xml:space="preserve"> </v>
      </c>
      <c r="G91" s="16"/>
      <c r="H91" s="16"/>
      <c r="I91" s="11" t="s">
        <v>19</v>
      </c>
      <c r="J91" s="90" t="str">
        <f>IF(J14="","",J14)</f>
        <v>15. 2. 2022</v>
      </c>
      <c r="K91" s="16"/>
      <c r="L91" s="30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s="20" customFormat="1" ht="6.95" customHeight="1">
      <c r="A92" s="16"/>
      <c r="B92" s="17"/>
      <c r="C92" s="16"/>
      <c r="D92" s="16"/>
      <c r="E92" s="16"/>
      <c r="F92" s="16"/>
      <c r="G92" s="16"/>
      <c r="H92" s="16"/>
      <c r="I92" s="16"/>
      <c r="J92" s="16"/>
      <c r="K92" s="16"/>
      <c r="L92" s="30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s="20" customFormat="1" ht="15.2" customHeight="1">
      <c r="A93" s="16"/>
      <c r="B93" s="17"/>
      <c r="C93" s="11" t="s">
        <v>21</v>
      </c>
      <c r="D93" s="16"/>
      <c r="E93" s="16"/>
      <c r="F93" s="12" t="str">
        <f>E17</f>
        <v>MILSY a.s.</v>
      </c>
      <c r="G93" s="16"/>
      <c r="H93" s="16"/>
      <c r="I93" s="11" t="s">
        <v>29</v>
      </c>
      <c r="J93" s="112" t="str">
        <f>E23</f>
        <v xml:space="preserve"> </v>
      </c>
      <c r="K93" s="16"/>
      <c r="L93" s="30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s="20" customFormat="1" ht="15.2" customHeight="1">
      <c r="A94" s="16"/>
      <c r="B94" s="17"/>
      <c r="C94" s="11" t="s">
        <v>27</v>
      </c>
      <c r="D94" s="16"/>
      <c r="E94" s="16"/>
      <c r="F94" s="12" t="str">
        <f>IF(E20="","",E20)</f>
        <v>Vyplň údaj</v>
      </c>
      <c r="G94" s="16"/>
      <c r="H94" s="16"/>
      <c r="I94" s="11" t="s">
        <v>33</v>
      </c>
      <c r="J94" s="112" t="str">
        <f>E26</f>
        <v xml:space="preserve"> </v>
      </c>
      <c r="K94" s="16"/>
      <c r="L94" s="30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s="20" customFormat="1" ht="10.35" customHeight="1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30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s="20" customFormat="1" ht="29.25" customHeight="1">
      <c r="A96" s="16"/>
      <c r="B96" s="17"/>
      <c r="C96" s="113" t="s">
        <v>103</v>
      </c>
      <c r="D96" s="104"/>
      <c r="E96" s="104"/>
      <c r="F96" s="104"/>
      <c r="G96" s="104"/>
      <c r="H96" s="104"/>
      <c r="I96" s="104"/>
      <c r="J96" s="114" t="s">
        <v>104</v>
      </c>
      <c r="K96" s="104"/>
      <c r="L96" s="30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47" s="20" customFormat="1" ht="10.35" customHeight="1">
      <c r="A97" s="16"/>
      <c r="B97" s="17"/>
      <c r="C97" s="16"/>
      <c r="D97" s="16"/>
      <c r="E97" s="16"/>
      <c r="F97" s="16"/>
      <c r="G97" s="16"/>
      <c r="H97" s="16"/>
      <c r="I97" s="16"/>
      <c r="J97" s="16"/>
      <c r="K97" s="16"/>
      <c r="L97" s="30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47" s="20" customFormat="1" ht="22.9" customHeight="1">
      <c r="A98" s="16"/>
      <c r="B98" s="17"/>
      <c r="C98" s="115" t="s">
        <v>105</v>
      </c>
      <c r="D98" s="16"/>
      <c r="E98" s="16"/>
      <c r="F98" s="16"/>
      <c r="G98" s="16"/>
      <c r="H98" s="16"/>
      <c r="I98" s="16"/>
      <c r="J98" s="96">
        <f>J139</f>
        <v>0</v>
      </c>
      <c r="K98" s="16"/>
      <c r="L98" s="30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U98" s="2" t="s">
        <v>106</v>
      </c>
    </row>
    <row r="99" spans="1:47" s="116" customFormat="1" ht="24.95" customHeight="1">
      <c r="B99" s="117"/>
      <c r="D99" s="118" t="s">
        <v>300</v>
      </c>
      <c r="E99" s="119"/>
      <c r="F99" s="119"/>
      <c r="G99" s="119"/>
      <c r="H99" s="119"/>
      <c r="I99" s="119"/>
      <c r="J99" s="120">
        <f>J140</f>
        <v>0</v>
      </c>
      <c r="L99" s="117"/>
    </row>
    <row r="100" spans="1:47" s="116" customFormat="1" ht="24.95" customHeight="1">
      <c r="B100" s="117"/>
      <c r="D100" s="118" t="s">
        <v>301</v>
      </c>
      <c r="E100" s="119"/>
      <c r="F100" s="119"/>
      <c r="G100" s="119"/>
      <c r="H100" s="119"/>
      <c r="I100" s="119"/>
      <c r="J100" s="120">
        <f>J152</f>
        <v>0</v>
      </c>
      <c r="L100" s="117"/>
    </row>
    <row r="101" spans="1:47" s="116" customFormat="1" ht="24.95" customHeight="1">
      <c r="B101" s="117"/>
      <c r="D101" s="118" t="s">
        <v>107</v>
      </c>
      <c r="E101" s="119"/>
      <c r="F101" s="119"/>
      <c r="G101" s="119"/>
      <c r="H101" s="119"/>
      <c r="I101" s="119"/>
      <c r="J101" s="120">
        <f>J154</f>
        <v>0</v>
      </c>
      <c r="L101" s="117"/>
    </row>
    <row r="102" spans="1:47" s="79" customFormat="1" ht="19.899999999999999" customHeight="1">
      <c r="B102" s="121"/>
      <c r="D102" s="122" t="s">
        <v>302</v>
      </c>
      <c r="E102" s="123"/>
      <c r="F102" s="123"/>
      <c r="G102" s="123"/>
      <c r="H102" s="123"/>
      <c r="I102" s="123"/>
      <c r="J102" s="124">
        <f>J155</f>
        <v>0</v>
      </c>
      <c r="L102" s="121"/>
    </row>
    <row r="103" spans="1:47" s="79" customFormat="1" ht="19.899999999999999" customHeight="1">
      <c r="B103" s="121"/>
      <c r="D103" s="122" t="s">
        <v>303</v>
      </c>
      <c r="E103" s="123"/>
      <c r="F103" s="123"/>
      <c r="G103" s="123"/>
      <c r="H103" s="123"/>
      <c r="I103" s="123"/>
      <c r="J103" s="124">
        <f>J167</f>
        <v>0</v>
      </c>
      <c r="L103" s="121"/>
    </row>
    <row r="104" spans="1:47" s="79" customFormat="1" ht="19.899999999999999" customHeight="1">
      <c r="B104" s="121"/>
      <c r="D104" s="122" t="s">
        <v>304</v>
      </c>
      <c r="E104" s="123"/>
      <c r="F104" s="123"/>
      <c r="G104" s="123"/>
      <c r="H104" s="123"/>
      <c r="I104" s="123"/>
      <c r="J104" s="124">
        <f>J173</f>
        <v>0</v>
      </c>
      <c r="L104" s="121"/>
    </row>
    <row r="105" spans="1:47" s="79" customFormat="1" ht="19.899999999999999" customHeight="1">
      <c r="B105" s="121"/>
      <c r="D105" s="122" t="s">
        <v>305</v>
      </c>
      <c r="E105" s="123"/>
      <c r="F105" s="123"/>
      <c r="G105" s="123"/>
      <c r="H105" s="123"/>
      <c r="I105" s="123"/>
      <c r="J105" s="124">
        <f>J179</f>
        <v>0</v>
      </c>
      <c r="L105" s="121"/>
    </row>
    <row r="106" spans="1:47" s="79" customFormat="1" ht="19.899999999999999" customHeight="1">
      <c r="B106" s="121"/>
      <c r="D106" s="122" t="s">
        <v>109</v>
      </c>
      <c r="E106" s="123"/>
      <c r="F106" s="123"/>
      <c r="G106" s="123"/>
      <c r="H106" s="123"/>
      <c r="I106" s="123"/>
      <c r="J106" s="124">
        <f>J187</f>
        <v>0</v>
      </c>
      <c r="L106" s="121"/>
    </row>
    <row r="107" spans="1:47" s="116" customFormat="1" ht="24.95" customHeight="1">
      <c r="B107" s="117"/>
      <c r="D107" s="118" t="s">
        <v>110</v>
      </c>
      <c r="E107" s="119"/>
      <c r="F107" s="119"/>
      <c r="G107" s="119"/>
      <c r="H107" s="119"/>
      <c r="I107" s="119"/>
      <c r="J107" s="120">
        <f>J191</f>
        <v>0</v>
      </c>
      <c r="L107" s="117"/>
    </row>
    <row r="108" spans="1:47" s="79" customFormat="1" ht="19.899999999999999" customHeight="1">
      <c r="B108" s="121"/>
      <c r="D108" s="122" t="s">
        <v>306</v>
      </c>
      <c r="E108" s="123"/>
      <c r="F108" s="123"/>
      <c r="G108" s="123"/>
      <c r="H108" s="123"/>
      <c r="I108" s="123"/>
      <c r="J108" s="124">
        <f>J192</f>
        <v>0</v>
      </c>
      <c r="L108" s="121"/>
    </row>
    <row r="109" spans="1:47" s="79" customFormat="1" ht="19.899999999999999" customHeight="1">
      <c r="B109" s="121"/>
      <c r="D109" s="122" t="s">
        <v>307</v>
      </c>
      <c r="E109" s="123"/>
      <c r="F109" s="123"/>
      <c r="G109" s="123"/>
      <c r="H109" s="123"/>
      <c r="I109" s="123"/>
      <c r="J109" s="124">
        <f>J200</f>
        <v>0</v>
      </c>
      <c r="L109" s="121"/>
    </row>
    <row r="110" spans="1:47" s="79" customFormat="1" ht="19.899999999999999" customHeight="1">
      <c r="B110" s="121"/>
      <c r="D110" s="122" t="s">
        <v>308</v>
      </c>
      <c r="E110" s="123"/>
      <c r="F110" s="123"/>
      <c r="G110" s="123"/>
      <c r="H110" s="123"/>
      <c r="I110" s="123"/>
      <c r="J110" s="124">
        <f>J207</f>
        <v>0</v>
      </c>
      <c r="L110" s="121"/>
    </row>
    <row r="111" spans="1:47" s="79" customFormat="1" ht="19.899999999999999" customHeight="1">
      <c r="B111" s="121"/>
      <c r="D111" s="122" t="s">
        <v>309</v>
      </c>
      <c r="E111" s="123"/>
      <c r="F111" s="123"/>
      <c r="G111" s="123"/>
      <c r="H111" s="123"/>
      <c r="I111" s="123"/>
      <c r="J111" s="124">
        <f>J213</f>
        <v>0</v>
      </c>
      <c r="L111" s="121"/>
    </row>
    <row r="112" spans="1:47" s="79" customFormat="1" ht="19.899999999999999" customHeight="1">
      <c r="B112" s="121"/>
      <c r="D112" s="122" t="s">
        <v>111</v>
      </c>
      <c r="E112" s="123"/>
      <c r="F112" s="123"/>
      <c r="G112" s="123"/>
      <c r="H112" s="123"/>
      <c r="I112" s="123"/>
      <c r="J112" s="124">
        <f>J216</f>
        <v>0</v>
      </c>
      <c r="L112" s="121"/>
    </row>
    <row r="113" spans="1:31" s="79" customFormat="1" ht="19.899999999999999" customHeight="1">
      <c r="B113" s="121"/>
      <c r="D113" s="122" t="s">
        <v>310</v>
      </c>
      <c r="E113" s="123"/>
      <c r="F113" s="123"/>
      <c r="G113" s="123"/>
      <c r="H113" s="123"/>
      <c r="I113" s="123"/>
      <c r="J113" s="124">
        <f>J227</f>
        <v>0</v>
      </c>
      <c r="L113" s="121"/>
    </row>
    <row r="114" spans="1:31" s="116" customFormat="1" ht="24.95" customHeight="1">
      <c r="B114" s="117"/>
      <c r="D114" s="118" t="s">
        <v>113</v>
      </c>
      <c r="E114" s="119"/>
      <c r="F114" s="119"/>
      <c r="G114" s="119"/>
      <c r="H114" s="119"/>
      <c r="I114" s="119"/>
      <c r="J114" s="120">
        <f>J238</f>
        <v>0</v>
      </c>
      <c r="L114" s="117"/>
    </row>
    <row r="115" spans="1:31" s="79" customFormat="1" ht="19.899999999999999" customHeight="1">
      <c r="B115" s="121"/>
      <c r="D115" s="122" t="s">
        <v>311</v>
      </c>
      <c r="E115" s="123"/>
      <c r="F115" s="123"/>
      <c r="G115" s="123"/>
      <c r="H115" s="123"/>
      <c r="I115" s="123"/>
      <c r="J115" s="124">
        <f>J239</f>
        <v>0</v>
      </c>
      <c r="L115" s="121"/>
    </row>
    <row r="116" spans="1:31" s="116" customFormat="1" ht="24.95" customHeight="1">
      <c r="B116" s="117"/>
      <c r="D116" s="118" t="s">
        <v>115</v>
      </c>
      <c r="E116" s="119"/>
      <c r="F116" s="119"/>
      <c r="G116" s="119"/>
      <c r="H116" s="119"/>
      <c r="I116" s="119"/>
      <c r="J116" s="120">
        <f>J242</f>
        <v>0</v>
      </c>
      <c r="L116" s="117"/>
    </row>
    <row r="117" spans="1:31" s="116" customFormat="1" ht="24.95" customHeight="1">
      <c r="B117" s="117"/>
      <c r="D117" s="118" t="s">
        <v>116</v>
      </c>
      <c r="E117" s="119"/>
      <c r="F117" s="119"/>
      <c r="G117" s="119"/>
      <c r="H117" s="119"/>
      <c r="I117" s="119"/>
      <c r="J117" s="120">
        <f>J244</f>
        <v>0</v>
      </c>
      <c r="L117" s="117"/>
    </row>
    <row r="118" spans="1:31" s="20" customFormat="1" ht="21.95" customHeight="1">
      <c r="A118" s="16"/>
      <c r="B118" s="17"/>
      <c r="C118" s="16"/>
      <c r="D118" s="16"/>
      <c r="E118" s="16"/>
      <c r="F118" s="16"/>
      <c r="G118" s="16"/>
      <c r="H118" s="16"/>
      <c r="I118" s="16"/>
      <c r="J118" s="16"/>
      <c r="K118" s="16"/>
      <c r="L118" s="30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s="20" customFormat="1" ht="6.95" customHeight="1">
      <c r="A119" s="16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30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3" spans="1:31" s="20" customFormat="1" ht="6.95" customHeight="1">
      <c r="A123" s="16"/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0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31" s="20" customFormat="1" ht="24.95" customHeight="1">
      <c r="A124" s="16"/>
      <c r="B124" s="17"/>
      <c r="C124" s="6" t="s">
        <v>117</v>
      </c>
      <c r="D124" s="16"/>
      <c r="E124" s="16"/>
      <c r="F124" s="16"/>
      <c r="G124" s="16"/>
      <c r="H124" s="16"/>
      <c r="I124" s="16"/>
      <c r="J124" s="16"/>
      <c r="K124" s="16"/>
      <c r="L124" s="30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 s="20" customFormat="1" ht="6.95" customHeight="1">
      <c r="A125" s="16"/>
      <c r="B125" s="17"/>
      <c r="C125" s="16"/>
      <c r="D125" s="16"/>
      <c r="E125" s="16"/>
      <c r="F125" s="16"/>
      <c r="G125" s="16"/>
      <c r="H125" s="16"/>
      <c r="I125" s="16"/>
      <c r="J125" s="16"/>
      <c r="K125" s="16"/>
      <c r="L125" s="30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 s="20" customFormat="1" ht="12" customHeight="1">
      <c r="A126" s="16"/>
      <c r="B126" s="17"/>
      <c r="C126" s="11" t="s">
        <v>13</v>
      </c>
      <c r="D126" s="16"/>
      <c r="E126" s="16"/>
      <c r="F126" s="16"/>
      <c r="G126" s="16"/>
      <c r="H126" s="16"/>
      <c r="I126" s="16"/>
      <c r="J126" s="16"/>
      <c r="K126" s="16"/>
      <c r="L126" s="30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s="20" customFormat="1" ht="16.5" customHeight="1">
      <c r="A127" s="16"/>
      <c r="B127" s="17"/>
      <c r="C127" s="16"/>
      <c r="D127" s="16"/>
      <c r="E127" s="210" t="str">
        <f>E7</f>
        <v>Prístavba a prestavba skladu MTZ II.</v>
      </c>
      <c r="F127" s="210"/>
      <c r="G127" s="210"/>
      <c r="H127" s="210"/>
      <c r="I127" s="16"/>
      <c r="J127" s="16"/>
      <c r="K127" s="16"/>
      <c r="L127" s="30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ht="12" customHeight="1">
      <c r="B128" s="5"/>
      <c r="C128" s="11" t="s">
        <v>100</v>
      </c>
      <c r="L128" s="5"/>
    </row>
    <row r="129" spans="1:65" s="20" customFormat="1" ht="16.5" customHeight="1">
      <c r="A129" s="16"/>
      <c r="B129" s="17"/>
      <c r="C129" s="16"/>
      <c r="D129" s="16"/>
      <c r="E129" s="210" t="s">
        <v>297</v>
      </c>
      <c r="F129" s="210"/>
      <c r="G129" s="210"/>
      <c r="H129" s="210"/>
      <c r="I129" s="16"/>
      <c r="J129" s="16"/>
      <c r="K129" s="16"/>
      <c r="L129" s="30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65" s="20" customFormat="1" ht="12" customHeight="1">
      <c r="A130" s="16"/>
      <c r="B130" s="17"/>
      <c r="C130" s="11" t="s">
        <v>298</v>
      </c>
      <c r="D130" s="16"/>
      <c r="E130" s="16"/>
      <c r="F130" s="16"/>
      <c r="G130" s="16"/>
      <c r="H130" s="16"/>
      <c r="I130" s="16"/>
      <c r="J130" s="16"/>
      <c r="K130" s="16"/>
      <c r="L130" s="30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</row>
    <row r="131" spans="1:65" s="20" customFormat="1" ht="16.5" customHeight="1">
      <c r="A131" s="16"/>
      <c r="B131" s="17"/>
      <c r="C131" s="16"/>
      <c r="D131" s="16"/>
      <c r="E131" s="192" t="str">
        <f>E11</f>
        <v>2022-0221 - SO.02 - 2.1 Stavebná časť</v>
      </c>
      <c r="F131" s="192"/>
      <c r="G131" s="192"/>
      <c r="H131" s="192"/>
      <c r="I131" s="16"/>
      <c r="J131" s="16"/>
      <c r="K131" s="16"/>
      <c r="L131" s="30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</row>
    <row r="132" spans="1:65" s="20" customFormat="1" ht="6.95" customHeight="1">
      <c r="A132" s="16"/>
      <c r="B132" s="17"/>
      <c r="C132" s="16"/>
      <c r="D132" s="16"/>
      <c r="E132" s="16"/>
      <c r="F132" s="16"/>
      <c r="G132" s="16"/>
      <c r="H132" s="16"/>
      <c r="I132" s="16"/>
      <c r="J132" s="16"/>
      <c r="K132" s="16"/>
      <c r="L132" s="30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</row>
    <row r="133" spans="1:65" s="20" customFormat="1" ht="12" customHeight="1">
      <c r="A133" s="16"/>
      <c r="B133" s="17"/>
      <c r="C133" s="11" t="s">
        <v>17</v>
      </c>
      <c r="D133" s="16"/>
      <c r="E133" s="16"/>
      <c r="F133" s="12" t="str">
        <f>F14</f>
        <v xml:space="preserve"> </v>
      </c>
      <c r="G133" s="16"/>
      <c r="H133" s="16"/>
      <c r="I133" s="11" t="s">
        <v>19</v>
      </c>
      <c r="J133" s="90" t="str">
        <f>IF(J14="","",J14)</f>
        <v>15. 2. 2022</v>
      </c>
      <c r="K133" s="16"/>
      <c r="L133" s="30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</row>
    <row r="134" spans="1:65" s="20" customFormat="1" ht="6.95" customHeight="1">
      <c r="A134" s="16"/>
      <c r="B134" s="17"/>
      <c r="C134" s="16"/>
      <c r="D134" s="16"/>
      <c r="E134" s="16"/>
      <c r="F134" s="16"/>
      <c r="G134" s="16"/>
      <c r="H134" s="16"/>
      <c r="I134" s="16"/>
      <c r="J134" s="16"/>
      <c r="K134" s="16"/>
      <c r="L134" s="30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</row>
    <row r="135" spans="1:65" s="20" customFormat="1" ht="15.2" customHeight="1">
      <c r="A135" s="16"/>
      <c r="B135" s="17"/>
      <c r="C135" s="11" t="s">
        <v>21</v>
      </c>
      <c r="D135" s="16"/>
      <c r="E135" s="16"/>
      <c r="F135" s="12" t="str">
        <f>E17</f>
        <v>MILSY a.s.</v>
      </c>
      <c r="G135" s="16"/>
      <c r="H135" s="16"/>
      <c r="I135" s="11" t="s">
        <v>29</v>
      </c>
      <c r="J135" s="112" t="str">
        <f>E23</f>
        <v xml:space="preserve"> </v>
      </c>
      <c r="K135" s="16"/>
      <c r="L135" s="30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</row>
    <row r="136" spans="1:65" s="20" customFormat="1" ht="15.2" customHeight="1">
      <c r="A136" s="16"/>
      <c r="B136" s="17"/>
      <c r="C136" s="11" t="s">
        <v>27</v>
      </c>
      <c r="D136" s="16"/>
      <c r="E136" s="16"/>
      <c r="F136" s="12" t="str">
        <f>IF(E20="","",E20)</f>
        <v>Vyplň údaj</v>
      </c>
      <c r="G136" s="16"/>
      <c r="H136" s="16"/>
      <c r="I136" s="11" t="s">
        <v>33</v>
      </c>
      <c r="J136" s="112" t="str">
        <f>E26</f>
        <v xml:space="preserve"> </v>
      </c>
      <c r="K136" s="16"/>
      <c r="L136" s="30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</row>
    <row r="137" spans="1:65" s="20" customFormat="1" ht="10.35" customHeight="1">
      <c r="A137" s="16"/>
      <c r="B137" s="17"/>
      <c r="C137" s="16"/>
      <c r="D137" s="16"/>
      <c r="E137" s="16"/>
      <c r="F137" s="16"/>
      <c r="G137" s="16"/>
      <c r="H137" s="16"/>
      <c r="I137" s="16"/>
      <c r="J137" s="16"/>
      <c r="K137" s="16"/>
      <c r="L137" s="30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</row>
    <row r="138" spans="1:65" s="132" customFormat="1" ht="29.25" customHeight="1">
      <c r="A138" s="125"/>
      <c r="B138" s="126"/>
      <c r="C138" s="127" t="s">
        <v>118</v>
      </c>
      <c r="D138" s="128" t="s">
        <v>60</v>
      </c>
      <c r="E138" s="128" t="s">
        <v>56</v>
      </c>
      <c r="F138" s="128" t="s">
        <v>57</v>
      </c>
      <c r="G138" s="128" t="s">
        <v>119</v>
      </c>
      <c r="H138" s="128" t="s">
        <v>120</v>
      </c>
      <c r="I138" s="128" t="s">
        <v>121</v>
      </c>
      <c r="J138" s="129" t="s">
        <v>104</v>
      </c>
      <c r="K138" s="130" t="s">
        <v>122</v>
      </c>
      <c r="L138" s="131"/>
      <c r="M138" s="51"/>
      <c r="N138" s="52" t="s">
        <v>39</v>
      </c>
      <c r="O138" s="52" t="s">
        <v>123</v>
      </c>
      <c r="P138" s="52" t="s">
        <v>124</v>
      </c>
      <c r="Q138" s="52" t="s">
        <v>125</v>
      </c>
      <c r="R138" s="52" t="s">
        <v>126</v>
      </c>
      <c r="S138" s="52" t="s">
        <v>127</v>
      </c>
      <c r="T138" s="53" t="s">
        <v>128</v>
      </c>
      <c r="U138" s="125"/>
      <c r="V138" s="125"/>
      <c r="W138" s="125"/>
      <c r="X138" s="125"/>
      <c r="Y138" s="125"/>
      <c r="Z138" s="125"/>
      <c r="AA138" s="125"/>
      <c r="AB138" s="125"/>
      <c r="AC138" s="125"/>
      <c r="AD138" s="125"/>
      <c r="AE138" s="125"/>
    </row>
    <row r="139" spans="1:65" s="20" customFormat="1" ht="22.9" customHeight="1">
      <c r="A139" s="16"/>
      <c r="B139" s="17"/>
      <c r="C139" s="59" t="s">
        <v>105</v>
      </c>
      <c r="D139" s="16"/>
      <c r="E139" s="16"/>
      <c r="F139" s="16"/>
      <c r="G139" s="16"/>
      <c r="H139" s="16"/>
      <c r="I139" s="16"/>
      <c r="J139" s="133">
        <f>BK139</f>
        <v>0</v>
      </c>
      <c r="K139" s="16"/>
      <c r="L139" s="17"/>
      <c r="M139" s="54"/>
      <c r="N139" s="45"/>
      <c r="O139" s="55"/>
      <c r="P139" s="134">
        <f>P140+P152+P154+P191+P238+P242+P244</f>
        <v>0</v>
      </c>
      <c r="Q139" s="55"/>
      <c r="R139" s="134">
        <f>R140+R152+R154+R191+R238+R242+R244</f>
        <v>989.10596503599982</v>
      </c>
      <c r="S139" s="55"/>
      <c r="T139" s="135">
        <f>T140+T152+T154+T191+T238+T242+T244</f>
        <v>0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T139" s="2" t="s">
        <v>74</v>
      </c>
      <c r="AU139" s="2" t="s">
        <v>106</v>
      </c>
      <c r="BK139" s="136">
        <f>BK140+BK152+BK154+BK191+BK238+BK242+BK244</f>
        <v>0</v>
      </c>
    </row>
    <row r="140" spans="1:65" s="137" customFormat="1" ht="25.9" customHeight="1">
      <c r="B140" s="138"/>
      <c r="D140" s="139" t="s">
        <v>74</v>
      </c>
      <c r="E140" s="140" t="s">
        <v>83</v>
      </c>
      <c r="F140" s="140" t="s">
        <v>132</v>
      </c>
      <c r="I140" s="141"/>
      <c r="J140" s="142">
        <f>BK140</f>
        <v>0</v>
      </c>
      <c r="L140" s="138"/>
      <c r="M140" s="143"/>
      <c r="N140" s="144"/>
      <c r="O140" s="144"/>
      <c r="P140" s="145">
        <f>SUM(P141:P151)</f>
        <v>0</v>
      </c>
      <c r="Q140" s="144"/>
      <c r="R140" s="145">
        <f>SUM(R141:R151)</f>
        <v>0</v>
      </c>
      <c r="S140" s="144"/>
      <c r="T140" s="146">
        <f>SUM(T141:T151)</f>
        <v>0</v>
      </c>
      <c r="AR140" s="139" t="s">
        <v>83</v>
      </c>
      <c r="AT140" s="147" t="s">
        <v>74</v>
      </c>
      <c r="AU140" s="147" t="s">
        <v>75</v>
      </c>
      <c r="AY140" s="139" t="s">
        <v>131</v>
      </c>
      <c r="BK140" s="148">
        <f>SUM(BK141:BK151)</f>
        <v>0</v>
      </c>
    </row>
    <row r="141" spans="1:65" s="20" customFormat="1" ht="21.75" customHeight="1">
      <c r="A141" s="16"/>
      <c r="B141" s="151"/>
      <c r="C141" s="152" t="s">
        <v>83</v>
      </c>
      <c r="D141" s="152" t="s">
        <v>133</v>
      </c>
      <c r="E141" s="153" t="s">
        <v>312</v>
      </c>
      <c r="F141" s="154" t="s">
        <v>313</v>
      </c>
      <c r="G141" s="155" t="s">
        <v>148</v>
      </c>
      <c r="H141" s="156">
        <v>173.31700000000001</v>
      </c>
      <c r="I141" s="157"/>
      <c r="J141" s="156">
        <f t="shared" ref="J141:J151" si="0">ROUND(I141*H141,3)</f>
        <v>0</v>
      </c>
      <c r="K141" s="158"/>
      <c r="L141" s="17"/>
      <c r="M141" s="159"/>
      <c r="N141" s="160" t="s">
        <v>41</v>
      </c>
      <c r="O141" s="47"/>
      <c r="P141" s="161">
        <f t="shared" ref="P141:P151" si="1">O141*H141</f>
        <v>0</v>
      </c>
      <c r="Q141" s="161">
        <v>0</v>
      </c>
      <c r="R141" s="161">
        <f t="shared" ref="R141:R151" si="2">Q141*H141</f>
        <v>0</v>
      </c>
      <c r="S141" s="161">
        <v>0</v>
      </c>
      <c r="T141" s="162">
        <f t="shared" ref="T141:T151" si="3">S141*H141</f>
        <v>0</v>
      </c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R141" s="163" t="s">
        <v>137</v>
      </c>
      <c r="AT141" s="163" t="s">
        <v>133</v>
      </c>
      <c r="AU141" s="163" t="s">
        <v>83</v>
      </c>
      <c r="AY141" s="2" t="s">
        <v>131</v>
      </c>
      <c r="BE141" s="164">
        <f t="shared" ref="BE141:BE151" si="4">IF(N141="základná",J141,0)</f>
        <v>0</v>
      </c>
      <c r="BF141" s="164">
        <f t="shared" ref="BF141:BF151" si="5">IF(N141="znížená",J141,0)</f>
        <v>0</v>
      </c>
      <c r="BG141" s="164">
        <f t="shared" ref="BG141:BG151" si="6">IF(N141="zákl. prenesená",J141,0)</f>
        <v>0</v>
      </c>
      <c r="BH141" s="164">
        <f t="shared" ref="BH141:BH151" si="7">IF(N141="zníž. prenesená",J141,0)</f>
        <v>0</v>
      </c>
      <c r="BI141" s="164">
        <f t="shared" ref="BI141:BI151" si="8">IF(N141="nulová",J141,0)</f>
        <v>0</v>
      </c>
      <c r="BJ141" s="2" t="s">
        <v>91</v>
      </c>
      <c r="BK141" s="165">
        <f t="shared" ref="BK141:BK151" si="9">ROUND(I141*H141,3)</f>
        <v>0</v>
      </c>
      <c r="BL141" s="2" t="s">
        <v>137</v>
      </c>
      <c r="BM141" s="163" t="s">
        <v>314</v>
      </c>
    </row>
    <row r="142" spans="1:65" s="20" customFormat="1" ht="24.2" customHeight="1">
      <c r="A142" s="16"/>
      <c r="B142" s="151"/>
      <c r="C142" s="152" t="s">
        <v>91</v>
      </c>
      <c r="D142" s="152" t="s">
        <v>133</v>
      </c>
      <c r="E142" s="153" t="s">
        <v>315</v>
      </c>
      <c r="F142" s="154" t="s">
        <v>316</v>
      </c>
      <c r="G142" s="155" t="s">
        <v>148</v>
      </c>
      <c r="H142" s="156">
        <v>173.31700000000001</v>
      </c>
      <c r="I142" s="157"/>
      <c r="J142" s="156">
        <f t="shared" si="0"/>
        <v>0</v>
      </c>
      <c r="K142" s="158"/>
      <c r="L142" s="17"/>
      <c r="M142" s="159"/>
      <c r="N142" s="160" t="s">
        <v>41</v>
      </c>
      <c r="O142" s="47"/>
      <c r="P142" s="161">
        <f t="shared" si="1"/>
        <v>0</v>
      </c>
      <c r="Q142" s="161">
        <v>0</v>
      </c>
      <c r="R142" s="161">
        <f t="shared" si="2"/>
        <v>0</v>
      </c>
      <c r="S142" s="161">
        <v>0</v>
      </c>
      <c r="T142" s="162">
        <f t="shared" si="3"/>
        <v>0</v>
      </c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R142" s="163" t="s">
        <v>137</v>
      </c>
      <c r="AT142" s="163" t="s">
        <v>133</v>
      </c>
      <c r="AU142" s="163" t="s">
        <v>83</v>
      </c>
      <c r="AY142" s="2" t="s">
        <v>131</v>
      </c>
      <c r="BE142" s="164">
        <f t="shared" si="4"/>
        <v>0</v>
      </c>
      <c r="BF142" s="164">
        <f t="shared" si="5"/>
        <v>0</v>
      </c>
      <c r="BG142" s="164">
        <f t="shared" si="6"/>
        <v>0</v>
      </c>
      <c r="BH142" s="164">
        <f t="shared" si="7"/>
        <v>0</v>
      </c>
      <c r="BI142" s="164">
        <f t="shared" si="8"/>
        <v>0</v>
      </c>
      <c r="BJ142" s="2" t="s">
        <v>91</v>
      </c>
      <c r="BK142" s="165">
        <f t="shared" si="9"/>
        <v>0</v>
      </c>
      <c r="BL142" s="2" t="s">
        <v>137</v>
      </c>
      <c r="BM142" s="163" t="s">
        <v>317</v>
      </c>
    </row>
    <row r="143" spans="1:65" s="20" customFormat="1" ht="21.75" customHeight="1">
      <c r="A143" s="16"/>
      <c r="B143" s="151"/>
      <c r="C143" s="152" t="s">
        <v>145</v>
      </c>
      <c r="D143" s="152" t="s">
        <v>133</v>
      </c>
      <c r="E143" s="153" t="s">
        <v>318</v>
      </c>
      <c r="F143" s="154" t="s">
        <v>319</v>
      </c>
      <c r="G143" s="155" t="s">
        <v>148</v>
      </c>
      <c r="H143" s="156">
        <v>11.882</v>
      </c>
      <c r="I143" s="157"/>
      <c r="J143" s="156">
        <f t="shared" si="0"/>
        <v>0</v>
      </c>
      <c r="K143" s="158"/>
      <c r="L143" s="17"/>
      <c r="M143" s="159"/>
      <c r="N143" s="160" t="s">
        <v>41</v>
      </c>
      <c r="O143" s="47"/>
      <c r="P143" s="161">
        <f t="shared" si="1"/>
        <v>0</v>
      </c>
      <c r="Q143" s="161">
        <v>0</v>
      </c>
      <c r="R143" s="161">
        <f t="shared" si="2"/>
        <v>0</v>
      </c>
      <c r="S143" s="161">
        <v>0</v>
      </c>
      <c r="T143" s="162">
        <f t="shared" si="3"/>
        <v>0</v>
      </c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R143" s="163" t="s">
        <v>137</v>
      </c>
      <c r="AT143" s="163" t="s">
        <v>133</v>
      </c>
      <c r="AU143" s="163" t="s">
        <v>83</v>
      </c>
      <c r="AY143" s="2" t="s">
        <v>131</v>
      </c>
      <c r="BE143" s="164">
        <f t="shared" si="4"/>
        <v>0</v>
      </c>
      <c r="BF143" s="164">
        <f t="shared" si="5"/>
        <v>0</v>
      </c>
      <c r="BG143" s="164">
        <f t="shared" si="6"/>
        <v>0</v>
      </c>
      <c r="BH143" s="164">
        <f t="shared" si="7"/>
        <v>0</v>
      </c>
      <c r="BI143" s="164">
        <f t="shared" si="8"/>
        <v>0</v>
      </c>
      <c r="BJ143" s="2" t="s">
        <v>91</v>
      </c>
      <c r="BK143" s="165">
        <f t="shared" si="9"/>
        <v>0</v>
      </c>
      <c r="BL143" s="2" t="s">
        <v>137</v>
      </c>
      <c r="BM143" s="163" t="s">
        <v>320</v>
      </c>
    </row>
    <row r="144" spans="1:65" s="20" customFormat="1" ht="24.2" customHeight="1">
      <c r="A144" s="16"/>
      <c r="B144" s="151"/>
      <c r="C144" s="152" t="s">
        <v>137</v>
      </c>
      <c r="D144" s="152" t="s">
        <v>133</v>
      </c>
      <c r="E144" s="153" t="s">
        <v>321</v>
      </c>
      <c r="F144" s="154" t="s">
        <v>322</v>
      </c>
      <c r="G144" s="155" t="s">
        <v>148</v>
      </c>
      <c r="H144" s="156">
        <v>11.882</v>
      </c>
      <c r="I144" s="157"/>
      <c r="J144" s="156">
        <f t="shared" si="0"/>
        <v>0</v>
      </c>
      <c r="K144" s="158"/>
      <c r="L144" s="17"/>
      <c r="M144" s="159"/>
      <c r="N144" s="160" t="s">
        <v>41</v>
      </c>
      <c r="O144" s="47"/>
      <c r="P144" s="161">
        <f t="shared" si="1"/>
        <v>0</v>
      </c>
      <c r="Q144" s="161">
        <v>0</v>
      </c>
      <c r="R144" s="161">
        <f t="shared" si="2"/>
        <v>0</v>
      </c>
      <c r="S144" s="161">
        <v>0</v>
      </c>
      <c r="T144" s="162">
        <f t="shared" si="3"/>
        <v>0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R144" s="163" t="s">
        <v>137</v>
      </c>
      <c r="AT144" s="163" t="s">
        <v>133</v>
      </c>
      <c r="AU144" s="163" t="s">
        <v>83</v>
      </c>
      <c r="AY144" s="2" t="s">
        <v>131</v>
      </c>
      <c r="BE144" s="164">
        <f t="shared" si="4"/>
        <v>0</v>
      </c>
      <c r="BF144" s="164">
        <f t="shared" si="5"/>
        <v>0</v>
      </c>
      <c r="BG144" s="164">
        <f t="shared" si="6"/>
        <v>0</v>
      </c>
      <c r="BH144" s="164">
        <f t="shared" si="7"/>
        <v>0</v>
      </c>
      <c r="BI144" s="164">
        <f t="shared" si="8"/>
        <v>0</v>
      </c>
      <c r="BJ144" s="2" t="s">
        <v>91</v>
      </c>
      <c r="BK144" s="165">
        <f t="shared" si="9"/>
        <v>0</v>
      </c>
      <c r="BL144" s="2" t="s">
        <v>137</v>
      </c>
      <c r="BM144" s="163" t="s">
        <v>323</v>
      </c>
    </row>
    <row r="145" spans="1:65" s="20" customFormat="1" ht="24.2" customHeight="1">
      <c r="A145" s="16"/>
      <c r="B145" s="151"/>
      <c r="C145" s="152" t="s">
        <v>153</v>
      </c>
      <c r="D145" s="152" t="s">
        <v>133</v>
      </c>
      <c r="E145" s="153" t="s">
        <v>324</v>
      </c>
      <c r="F145" s="154" t="s">
        <v>325</v>
      </c>
      <c r="G145" s="155" t="s">
        <v>148</v>
      </c>
      <c r="H145" s="156">
        <v>129.613</v>
      </c>
      <c r="I145" s="157"/>
      <c r="J145" s="156">
        <f t="shared" si="0"/>
        <v>0</v>
      </c>
      <c r="K145" s="158"/>
      <c r="L145" s="17"/>
      <c r="M145" s="159"/>
      <c r="N145" s="160" t="s">
        <v>41</v>
      </c>
      <c r="O145" s="47"/>
      <c r="P145" s="161">
        <f t="shared" si="1"/>
        <v>0</v>
      </c>
      <c r="Q145" s="161">
        <v>0</v>
      </c>
      <c r="R145" s="161">
        <f t="shared" si="2"/>
        <v>0</v>
      </c>
      <c r="S145" s="161">
        <v>0</v>
      </c>
      <c r="T145" s="162">
        <f t="shared" si="3"/>
        <v>0</v>
      </c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R145" s="163" t="s">
        <v>137</v>
      </c>
      <c r="AT145" s="163" t="s">
        <v>133</v>
      </c>
      <c r="AU145" s="163" t="s">
        <v>83</v>
      </c>
      <c r="AY145" s="2" t="s">
        <v>131</v>
      </c>
      <c r="BE145" s="164">
        <f t="shared" si="4"/>
        <v>0</v>
      </c>
      <c r="BF145" s="164">
        <f t="shared" si="5"/>
        <v>0</v>
      </c>
      <c r="BG145" s="164">
        <f t="shared" si="6"/>
        <v>0</v>
      </c>
      <c r="BH145" s="164">
        <f t="shared" si="7"/>
        <v>0</v>
      </c>
      <c r="BI145" s="164">
        <f t="shared" si="8"/>
        <v>0</v>
      </c>
      <c r="BJ145" s="2" t="s">
        <v>91</v>
      </c>
      <c r="BK145" s="165">
        <f t="shared" si="9"/>
        <v>0</v>
      </c>
      <c r="BL145" s="2" t="s">
        <v>137</v>
      </c>
      <c r="BM145" s="163" t="s">
        <v>326</v>
      </c>
    </row>
    <row r="146" spans="1:65" s="20" customFormat="1" ht="37.9" customHeight="1">
      <c r="A146" s="16"/>
      <c r="B146" s="151"/>
      <c r="C146" s="152" t="s">
        <v>157</v>
      </c>
      <c r="D146" s="152" t="s">
        <v>133</v>
      </c>
      <c r="E146" s="153" t="s">
        <v>327</v>
      </c>
      <c r="F146" s="154" t="s">
        <v>328</v>
      </c>
      <c r="G146" s="155" t="s">
        <v>148</v>
      </c>
      <c r="H146" s="156">
        <v>129.613</v>
      </c>
      <c r="I146" s="157"/>
      <c r="J146" s="156">
        <f t="shared" si="0"/>
        <v>0</v>
      </c>
      <c r="K146" s="158"/>
      <c r="L146" s="17"/>
      <c r="M146" s="159"/>
      <c r="N146" s="160" t="s">
        <v>41</v>
      </c>
      <c r="O146" s="47"/>
      <c r="P146" s="161">
        <f t="shared" si="1"/>
        <v>0</v>
      </c>
      <c r="Q146" s="161">
        <v>0</v>
      </c>
      <c r="R146" s="161">
        <f t="shared" si="2"/>
        <v>0</v>
      </c>
      <c r="S146" s="161">
        <v>0</v>
      </c>
      <c r="T146" s="162">
        <f t="shared" si="3"/>
        <v>0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R146" s="163" t="s">
        <v>137</v>
      </c>
      <c r="AT146" s="163" t="s">
        <v>133</v>
      </c>
      <c r="AU146" s="163" t="s">
        <v>83</v>
      </c>
      <c r="AY146" s="2" t="s">
        <v>131</v>
      </c>
      <c r="BE146" s="164">
        <f t="shared" si="4"/>
        <v>0</v>
      </c>
      <c r="BF146" s="164">
        <f t="shared" si="5"/>
        <v>0</v>
      </c>
      <c r="BG146" s="164">
        <f t="shared" si="6"/>
        <v>0</v>
      </c>
      <c r="BH146" s="164">
        <f t="shared" si="7"/>
        <v>0</v>
      </c>
      <c r="BI146" s="164">
        <f t="shared" si="8"/>
        <v>0</v>
      </c>
      <c r="BJ146" s="2" t="s">
        <v>91</v>
      </c>
      <c r="BK146" s="165">
        <f t="shared" si="9"/>
        <v>0</v>
      </c>
      <c r="BL146" s="2" t="s">
        <v>137</v>
      </c>
      <c r="BM146" s="163" t="s">
        <v>329</v>
      </c>
    </row>
    <row r="147" spans="1:65" s="20" customFormat="1" ht="37.9" customHeight="1">
      <c r="A147" s="16"/>
      <c r="B147" s="151"/>
      <c r="C147" s="152" t="s">
        <v>161</v>
      </c>
      <c r="D147" s="152" t="s">
        <v>133</v>
      </c>
      <c r="E147" s="153" t="s">
        <v>330</v>
      </c>
      <c r="F147" s="154" t="s">
        <v>331</v>
      </c>
      <c r="G147" s="155" t="s">
        <v>148</v>
      </c>
      <c r="H147" s="156">
        <v>314.81200000000001</v>
      </c>
      <c r="I147" s="157"/>
      <c r="J147" s="156">
        <f t="shared" si="0"/>
        <v>0</v>
      </c>
      <c r="K147" s="158"/>
      <c r="L147" s="17"/>
      <c r="M147" s="159"/>
      <c r="N147" s="160" t="s">
        <v>41</v>
      </c>
      <c r="O147" s="47"/>
      <c r="P147" s="161">
        <f t="shared" si="1"/>
        <v>0</v>
      </c>
      <c r="Q147" s="161">
        <v>0</v>
      </c>
      <c r="R147" s="161">
        <f t="shared" si="2"/>
        <v>0</v>
      </c>
      <c r="S147" s="161">
        <v>0</v>
      </c>
      <c r="T147" s="162">
        <f t="shared" si="3"/>
        <v>0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R147" s="163" t="s">
        <v>137</v>
      </c>
      <c r="AT147" s="163" t="s">
        <v>133</v>
      </c>
      <c r="AU147" s="163" t="s">
        <v>83</v>
      </c>
      <c r="AY147" s="2" t="s">
        <v>131</v>
      </c>
      <c r="BE147" s="164">
        <f t="shared" si="4"/>
        <v>0</v>
      </c>
      <c r="BF147" s="164">
        <f t="shared" si="5"/>
        <v>0</v>
      </c>
      <c r="BG147" s="164">
        <f t="shared" si="6"/>
        <v>0</v>
      </c>
      <c r="BH147" s="164">
        <f t="shared" si="7"/>
        <v>0</v>
      </c>
      <c r="BI147" s="164">
        <f t="shared" si="8"/>
        <v>0</v>
      </c>
      <c r="BJ147" s="2" t="s">
        <v>91</v>
      </c>
      <c r="BK147" s="165">
        <f t="shared" si="9"/>
        <v>0</v>
      </c>
      <c r="BL147" s="2" t="s">
        <v>137</v>
      </c>
      <c r="BM147" s="163" t="s">
        <v>332</v>
      </c>
    </row>
    <row r="148" spans="1:65" s="20" customFormat="1" ht="44.25" customHeight="1">
      <c r="A148" s="16"/>
      <c r="B148" s="151"/>
      <c r="C148" s="152" t="s">
        <v>165</v>
      </c>
      <c r="D148" s="152" t="s">
        <v>133</v>
      </c>
      <c r="E148" s="153" t="s">
        <v>333</v>
      </c>
      <c r="F148" s="154" t="s">
        <v>334</v>
      </c>
      <c r="G148" s="155" t="s">
        <v>148</v>
      </c>
      <c r="H148" s="156">
        <v>3462.9319999999998</v>
      </c>
      <c r="I148" s="157"/>
      <c r="J148" s="156">
        <f t="shared" si="0"/>
        <v>0</v>
      </c>
      <c r="K148" s="158"/>
      <c r="L148" s="17"/>
      <c r="M148" s="159"/>
      <c r="N148" s="160" t="s">
        <v>41</v>
      </c>
      <c r="O148" s="47"/>
      <c r="P148" s="161">
        <f t="shared" si="1"/>
        <v>0</v>
      </c>
      <c r="Q148" s="161">
        <v>0</v>
      </c>
      <c r="R148" s="161">
        <f t="shared" si="2"/>
        <v>0</v>
      </c>
      <c r="S148" s="161">
        <v>0</v>
      </c>
      <c r="T148" s="162">
        <f t="shared" si="3"/>
        <v>0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R148" s="163" t="s">
        <v>137</v>
      </c>
      <c r="AT148" s="163" t="s">
        <v>133</v>
      </c>
      <c r="AU148" s="163" t="s">
        <v>83</v>
      </c>
      <c r="AY148" s="2" t="s">
        <v>131</v>
      </c>
      <c r="BE148" s="164">
        <f t="shared" si="4"/>
        <v>0</v>
      </c>
      <c r="BF148" s="164">
        <f t="shared" si="5"/>
        <v>0</v>
      </c>
      <c r="BG148" s="164">
        <f t="shared" si="6"/>
        <v>0</v>
      </c>
      <c r="BH148" s="164">
        <f t="shared" si="7"/>
        <v>0</v>
      </c>
      <c r="BI148" s="164">
        <f t="shared" si="8"/>
        <v>0</v>
      </c>
      <c r="BJ148" s="2" t="s">
        <v>91</v>
      </c>
      <c r="BK148" s="165">
        <f t="shared" si="9"/>
        <v>0</v>
      </c>
      <c r="BL148" s="2" t="s">
        <v>137</v>
      </c>
      <c r="BM148" s="163" t="s">
        <v>335</v>
      </c>
    </row>
    <row r="149" spans="1:65" s="20" customFormat="1" ht="21.75" customHeight="1">
      <c r="A149" s="16"/>
      <c r="B149" s="151"/>
      <c r="C149" s="152" t="s">
        <v>139</v>
      </c>
      <c r="D149" s="152" t="s">
        <v>133</v>
      </c>
      <c r="E149" s="153" t="s">
        <v>336</v>
      </c>
      <c r="F149" s="154" t="s">
        <v>337</v>
      </c>
      <c r="G149" s="155" t="s">
        <v>148</v>
      </c>
      <c r="H149" s="156">
        <v>314.81200000000001</v>
      </c>
      <c r="I149" s="157"/>
      <c r="J149" s="156">
        <f t="shared" si="0"/>
        <v>0</v>
      </c>
      <c r="K149" s="158"/>
      <c r="L149" s="17"/>
      <c r="M149" s="159"/>
      <c r="N149" s="160" t="s">
        <v>41</v>
      </c>
      <c r="O149" s="47"/>
      <c r="P149" s="161">
        <f t="shared" si="1"/>
        <v>0</v>
      </c>
      <c r="Q149" s="161">
        <v>0</v>
      </c>
      <c r="R149" s="161">
        <f t="shared" si="2"/>
        <v>0</v>
      </c>
      <c r="S149" s="161">
        <v>0</v>
      </c>
      <c r="T149" s="162">
        <f t="shared" si="3"/>
        <v>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R149" s="163" t="s">
        <v>137</v>
      </c>
      <c r="AT149" s="163" t="s">
        <v>133</v>
      </c>
      <c r="AU149" s="163" t="s">
        <v>83</v>
      </c>
      <c r="AY149" s="2" t="s">
        <v>131</v>
      </c>
      <c r="BE149" s="164">
        <f t="shared" si="4"/>
        <v>0</v>
      </c>
      <c r="BF149" s="164">
        <f t="shared" si="5"/>
        <v>0</v>
      </c>
      <c r="BG149" s="164">
        <f t="shared" si="6"/>
        <v>0</v>
      </c>
      <c r="BH149" s="164">
        <f t="shared" si="7"/>
        <v>0</v>
      </c>
      <c r="BI149" s="164">
        <f t="shared" si="8"/>
        <v>0</v>
      </c>
      <c r="BJ149" s="2" t="s">
        <v>91</v>
      </c>
      <c r="BK149" s="165">
        <f t="shared" si="9"/>
        <v>0</v>
      </c>
      <c r="BL149" s="2" t="s">
        <v>137</v>
      </c>
      <c r="BM149" s="163" t="s">
        <v>338</v>
      </c>
    </row>
    <row r="150" spans="1:65" s="20" customFormat="1" ht="24.2" customHeight="1">
      <c r="A150" s="16"/>
      <c r="B150" s="151"/>
      <c r="C150" s="152" t="s">
        <v>172</v>
      </c>
      <c r="D150" s="152" t="s">
        <v>133</v>
      </c>
      <c r="E150" s="153" t="s">
        <v>339</v>
      </c>
      <c r="F150" s="154" t="s">
        <v>340</v>
      </c>
      <c r="G150" s="155" t="s">
        <v>175</v>
      </c>
      <c r="H150" s="156">
        <v>314.81200000000001</v>
      </c>
      <c r="I150" s="157"/>
      <c r="J150" s="156">
        <f t="shared" si="0"/>
        <v>0</v>
      </c>
      <c r="K150" s="158"/>
      <c r="L150" s="17"/>
      <c r="M150" s="159"/>
      <c r="N150" s="160" t="s">
        <v>41</v>
      </c>
      <c r="O150" s="47"/>
      <c r="P150" s="161">
        <f t="shared" si="1"/>
        <v>0</v>
      </c>
      <c r="Q150" s="161">
        <v>0</v>
      </c>
      <c r="R150" s="161">
        <f t="shared" si="2"/>
        <v>0</v>
      </c>
      <c r="S150" s="161">
        <v>0</v>
      </c>
      <c r="T150" s="162">
        <f t="shared" si="3"/>
        <v>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R150" s="163" t="s">
        <v>137</v>
      </c>
      <c r="AT150" s="163" t="s">
        <v>133</v>
      </c>
      <c r="AU150" s="163" t="s">
        <v>83</v>
      </c>
      <c r="AY150" s="2" t="s">
        <v>131</v>
      </c>
      <c r="BE150" s="164">
        <f t="shared" si="4"/>
        <v>0</v>
      </c>
      <c r="BF150" s="164">
        <f t="shared" si="5"/>
        <v>0</v>
      </c>
      <c r="BG150" s="164">
        <f t="shared" si="6"/>
        <v>0</v>
      </c>
      <c r="BH150" s="164">
        <f t="shared" si="7"/>
        <v>0</v>
      </c>
      <c r="BI150" s="164">
        <f t="shared" si="8"/>
        <v>0</v>
      </c>
      <c r="BJ150" s="2" t="s">
        <v>91</v>
      </c>
      <c r="BK150" s="165">
        <f t="shared" si="9"/>
        <v>0</v>
      </c>
      <c r="BL150" s="2" t="s">
        <v>137</v>
      </c>
      <c r="BM150" s="163" t="s">
        <v>341</v>
      </c>
    </row>
    <row r="151" spans="1:65" s="20" customFormat="1" ht="33" customHeight="1">
      <c r="A151" s="16"/>
      <c r="B151" s="151"/>
      <c r="C151" s="152" t="s">
        <v>177</v>
      </c>
      <c r="D151" s="152" t="s">
        <v>133</v>
      </c>
      <c r="E151" s="153" t="s">
        <v>342</v>
      </c>
      <c r="F151" s="154" t="s">
        <v>343</v>
      </c>
      <c r="G151" s="155" t="s">
        <v>136</v>
      </c>
      <c r="H151" s="156">
        <v>12.64</v>
      </c>
      <c r="I151" s="157"/>
      <c r="J151" s="156">
        <f t="shared" si="0"/>
        <v>0</v>
      </c>
      <c r="K151" s="158"/>
      <c r="L151" s="17"/>
      <c r="M151" s="159"/>
      <c r="N151" s="160" t="s">
        <v>41</v>
      </c>
      <c r="O151" s="47"/>
      <c r="P151" s="161">
        <f t="shared" si="1"/>
        <v>0</v>
      </c>
      <c r="Q151" s="161">
        <v>0</v>
      </c>
      <c r="R151" s="161">
        <f t="shared" si="2"/>
        <v>0</v>
      </c>
      <c r="S151" s="161">
        <v>0</v>
      </c>
      <c r="T151" s="162">
        <f t="shared" si="3"/>
        <v>0</v>
      </c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R151" s="163" t="s">
        <v>137</v>
      </c>
      <c r="AT151" s="163" t="s">
        <v>133</v>
      </c>
      <c r="AU151" s="163" t="s">
        <v>83</v>
      </c>
      <c r="AY151" s="2" t="s">
        <v>131</v>
      </c>
      <c r="BE151" s="164">
        <f t="shared" si="4"/>
        <v>0</v>
      </c>
      <c r="BF151" s="164">
        <f t="shared" si="5"/>
        <v>0</v>
      </c>
      <c r="BG151" s="164">
        <f t="shared" si="6"/>
        <v>0</v>
      </c>
      <c r="BH151" s="164">
        <f t="shared" si="7"/>
        <v>0</v>
      </c>
      <c r="BI151" s="164">
        <f t="shared" si="8"/>
        <v>0</v>
      </c>
      <c r="BJ151" s="2" t="s">
        <v>91</v>
      </c>
      <c r="BK151" s="165">
        <f t="shared" si="9"/>
        <v>0</v>
      </c>
      <c r="BL151" s="2" t="s">
        <v>137</v>
      </c>
      <c r="BM151" s="163" t="s">
        <v>344</v>
      </c>
    </row>
    <row r="152" spans="1:65" s="137" customFormat="1" ht="25.9" customHeight="1">
      <c r="B152" s="138"/>
      <c r="D152" s="139" t="s">
        <v>74</v>
      </c>
      <c r="E152" s="140" t="s">
        <v>345</v>
      </c>
      <c r="F152" s="140" t="s">
        <v>346</v>
      </c>
      <c r="I152" s="141"/>
      <c r="J152" s="142">
        <f>BK152</f>
        <v>0</v>
      </c>
      <c r="L152" s="138"/>
      <c r="M152" s="143"/>
      <c r="N152" s="144"/>
      <c r="O152" s="144"/>
      <c r="P152" s="145">
        <f>P153</f>
        <v>0</v>
      </c>
      <c r="Q152" s="144"/>
      <c r="R152" s="145">
        <f>R153</f>
        <v>0</v>
      </c>
      <c r="S152" s="144"/>
      <c r="T152" s="146">
        <f>T153</f>
        <v>0</v>
      </c>
      <c r="AR152" s="139" t="s">
        <v>83</v>
      </c>
      <c r="AT152" s="147" t="s">
        <v>74</v>
      </c>
      <c r="AU152" s="147" t="s">
        <v>75</v>
      </c>
      <c r="AY152" s="139" t="s">
        <v>131</v>
      </c>
      <c r="BK152" s="148">
        <f>BK153</f>
        <v>0</v>
      </c>
    </row>
    <row r="153" spans="1:65" s="20" customFormat="1" ht="24.2" customHeight="1">
      <c r="A153" s="16"/>
      <c r="B153" s="151"/>
      <c r="C153" s="152" t="s">
        <v>347</v>
      </c>
      <c r="D153" s="152" t="s">
        <v>133</v>
      </c>
      <c r="E153" s="153" t="s">
        <v>348</v>
      </c>
      <c r="F153" s="154" t="s">
        <v>349</v>
      </c>
      <c r="G153" s="155" t="s">
        <v>175</v>
      </c>
      <c r="H153" s="156">
        <v>966.90899999999999</v>
      </c>
      <c r="I153" s="157"/>
      <c r="J153" s="156">
        <f>ROUND(I153*H153,3)</f>
        <v>0</v>
      </c>
      <c r="K153" s="158"/>
      <c r="L153" s="17"/>
      <c r="M153" s="159"/>
      <c r="N153" s="160" t="s">
        <v>41</v>
      </c>
      <c r="O153" s="47"/>
      <c r="P153" s="161">
        <f>O153*H153</f>
        <v>0</v>
      </c>
      <c r="Q153" s="161">
        <v>0</v>
      </c>
      <c r="R153" s="161">
        <f>Q153*H153</f>
        <v>0</v>
      </c>
      <c r="S153" s="161">
        <v>0</v>
      </c>
      <c r="T153" s="162">
        <f>S153*H153</f>
        <v>0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R153" s="163" t="s">
        <v>137</v>
      </c>
      <c r="AT153" s="163" t="s">
        <v>133</v>
      </c>
      <c r="AU153" s="163" t="s">
        <v>83</v>
      </c>
      <c r="AY153" s="2" t="s">
        <v>131</v>
      </c>
      <c r="BE153" s="164">
        <f>IF(N153="základná",J153,0)</f>
        <v>0</v>
      </c>
      <c r="BF153" s="164">
        <f>IF(N153="znížená",J153,0)</f>
        <v>0</v>
      </c>
      <c r="BG153" s="164">
        <f>IF(N153="zákl. prenesená",J153,0)</f>
        <v>0</v>
      </c>
      <c r="BH153" s="164">
        <f>IF(N153="zníž. prenesená",J153,0)</f>
        <v>0</v>
      </c>
      <c r="BI153" s="164">
        <f>IF(N153="nulová",J153,0)</f>
        <v>0</v>
      </c>
      <c r="BJ153" s="2" t="s">
        <v>91</v>
      </c>
      <c r="BK153" s="165">
        <f>ROUND(I153*H153,3)</f>
        <v>0</v>
      </c>
      <c r="BL153" s="2" t="s">
        <v>137</v>
      </c>
      <c r="BM153" s="163" t="s">
        <v>350</v>
      </c>
    </row>
    <row r="154" spans="1:65" s="137" customFormat="1" ht="25.9" customHeight="1">
      <c r="B154" s="138"/>
      <c r="D154" s="139" t="s">
        <v>74</v>
      </c>
      <c r="E154" s="140" t="s">
        <v>129</v>
      </c>
      <c r="F154" s="140" t="s">
        <v>130</v>
      </c>
      <c r="I154" s="141"/>
      <c r="J154" s="142">
        <f>BK154</f>
        <v>0</v>
      </c>
      <c r="L154" s="138"/>
      <c r="M154" s="143"/>
      <c r="N154" s="144"/>
      <c r="O154" s="144"/>
      <c r="P154" s="145">
        <f>P155+P167+P173+P179+P187</f>
        <v>0</v>
      </c>
      <c r="Q154" s="144"/>
      <c r="R154" s="145">
        <f>R155+R167+R173+R179+R187</f>
        <v>966.90927407999982</v>
      </c>
      <c r="S154" s="144"/>
      <c r="T154" s="146">
        <f>T155+T167+T173+T179+T187</f>
        <v>0</v>
      </c>
      <c r="AR154" s="139" t="s">
        <v>83</v>
      </c>
      <c r="AT154" s="147" t="s">
        <v>74</v>
      </c>
      <c r="AU154" s="147" t="s">
        <v>75</v>
      </c>
      <c r="AY154" s="139" t="s">
        <v>131</v>
      </c>
      <c r="BK154" s="148">
        <f>BK155+BK167+BK173+BK179+BK187</f>
        <v>0</v>
      </c>
    </row>
    <row r="155" spans="1:65" s="137" customFormat="1" ht="22.9" customHeight="1">
      <c r="B155" s="138"/>
      <c r="D155" s="139" t="s">
        <v>74</v>
      </c>
      <c r="E155" s="149" t="s">
        <v>91</v>
      </c>
      <c r="F155" s="149" t="s">
        <v>351</v>
      </c>
      <c r="I155" s="141"/>
      <c r="J155" s="150">
        <f>BK155</f>
        <v>0</v>
      </c>
      <c r="L155" s="138"/>
      <c r="M155" s="143"/>
      <c r="N155" s="144"/>
      <c r="O155" s="144"/>
      <c r="P155" s="145">
        <f>SUM(P156:P166)</f>
        <v>0</v>
      </c>
      <c r="Q155" s="144"/>
      <c r="R155" s="145">
        <f>SUM(R156:R166)</f>
        <v>97.221355559999978</v>
      </c>
      <c r="S155" s="144"/>
      <c r="T155" s="146">
        <f>SUM(T156:T166)</f>
        <v>0</v>
      </c>
      <c r="AR155" s="139" t="s">
        <v>83</v>
      </c>
      <c r="AT155" s="147" t="s">
        <v>74</v>
      </c>
      <c r="AU155" s="147" t="s">
        <v>83</v>
      </c>
      <c r="AY155" s="139" t="s">
        <v>131</v>
      </c>
      <c r="BK155" s="148">
        <f>SUM(BK156:BK166)</f>
        <v>0</v>
      </c>
    </row>
    <row r="156" spans="1:65" s="20" customFormat="1" ht="16.5" customHeight="1">
      <c r="A156" s="16"/>
      <c r="B156" s="151"/>
      <c r="C156" s="152" t="s">
        <v>181</v>
      </c>
      <c r="D156" s="152" t="s">
        <v>133</v>
      </c>
      <c r="E156" s="153" t="s">
        <v>352</v>
      </c>
      <c r="F156" s="154" t="s">
        <v>353</v>
      </c>
      <c r="G156" s="155" t="s">
        <v>136</v>
      </c>
      <c r="H156" s="156">
        <v>495.35199999999998</v>
      </c>
      <c r="I156" s="157"/>
      <c r="J156" s="156">
        <f t="shared" ref="J156:J166" si="10">ROUND(I156*H156,3)</f>
        <v>0</v>
      </c>
      <c r="K156" s="158"/>
      <c r="L156" s="17"/>
      <c r="M156" s="159"/>
      <c r="N156" s="160" t="s">
        <v>41</v>
      </c>
      <c r="O156" s="47"/>
      <c r="P156" s="161">
        <f t="shared" ref="P156:P166" si="11">O156*H156</f>
        <v>0</v>
      </c>
      <c r="Q156" s="161">
        <v>0</v>
      </c>
      <c r="R156" s="161">
        <f t="shared" ref="R156:R166" si="12">Q156*H156</f>
        <v>0</v>
      </c>
      <c r="S156" s="161">
        <v>0</v>
      </c>
      <c r="T156" s="162">
        <f t="shared" ref="T156:T166" si="13">S156*H156</f>
        <v>0</v>
      </c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R156" s="163" t="s">
        <v>137</v>
      </c>
      <c r="AT156" s="163" t="s">
        <v>133</v>
      </c>
      <c r="AU156" s="163" t="s">
        <v>91</v>
      </c>
      <c r="AY156" s="2" t="s">
        <v>131</v>
      </c>
      <c r="BE156" s="164">
        <f t="shared" ref="BE156:BE166" si="14">IF(N156="základná",J156,0)</f>
        <v>0</v>
      </c>
      <c r="BF156" s="164">
        <f t="shared" ref="BF156:BF166" si="15">IF(N156="znížená",J156,0)</f>
        <v>0</v>
      </c>
      <c r="BG156" s="164">
        <f t="shared" ref="BG156:BG166" si="16">IF(N156="zákl. prenesená",J156,0)</f>
        <v>0</v>
      </c>
      <c r="BH156" s="164">
        <f t="shared" ref="BH156:BH166" si="17">IF(N156="zníž. prenesená",J156,0)</f>
        <v>0</v>
      </c>
      <c r="BI156" s="164">
        <f t="shared" ref="BI156:BI166" si="18">IF(N156="nulová",J156,0)</f>
        <v>0</v>
      </c>
      <c r="BJ156" s="2" t="s">
        <v>91</v>
      </c>
      <c r="BK156" s="165">
        <f t="shared" ref="BK156:BK166" si="19">ROUND(I156*H156,3)</f>
        <v>0</v>
      </c>
      <c r="BL156" s="2" t="s">
        <v>137</v>
      </c>
      <c r="BM156" s="163" t="s">
        <v>354</v>
      </c>
    </row>
    <row r="157" spans="1:65" s="20" customFormat="1" ht="16.5" customHeight="1">
      <c r="A157" s="16"/>
      <c r="B157" s="151"/>
      <c r="C157" s="152" t="s">
        <v>189</v>
      </c>
      <c r="D157" s="152" t="s">
        <v>133</v>
      </c>
      <c r="E157" s="153" t="s">
        <v>355</v>
      </c>
      <c r="F157" s="154" t="s">
        <v>356</v>
      </c>
      <c r="G157" s="155" t="s">
        <v>148</v>
      </c>
      <c r="H157" s="156">
        <v>21.456</v>
      </c>
      <c r="I157" s="157"/>
      <c r="J157" s="156">
        <f t="shared" si="10"/>
        <v>0</v>
      </c>
      <c r="K157" s="158"/>
      <c r="L157" s="17"/>
      <c r="M157" s="159"/>
      <c r="N157" s="160" t="s">
        <v>41</v>
      </c>
      <c r="O157" s="47"/>
      <c r="P157" s="161">
        <f t="shared" si="11"/>
        <v>0</v>
      </c>
      <c r="Q157" s="161">
        <v>2.4157199999999999</v>
      </c>
      <c r="R157" s="161">
        <f t="shared" si="12"/>
        <v>51.831688319999998</v>
      </c>
      <c r="S157" s="161">
        <v>0</v>
      </c>
      <c r="T157" s="162">
        <f t="shared" si="13"/>
        <v>0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R157" s="163" t="s">
        <v>137</v>
      </c>
      <c r="AT157" s="163" t="s">
        <v>133</v>
      </c>
      <c r="AU157" s="163" t="s">
        <v>91</v>
      </c>
      <c r="AY157" s="2" t="s">
        <v>131</v>
      </c>
      <c r="BE157" s="164">
        <f t="shared" si="14"/>
        <v>0</v>
      </c>
      <c r="BF157" s="164">
        <f t="shared" si="15"/>
        <v>0</v>
      </c>
      <c r="BG157" s="164">
        <f t="shared" si="16"/>
        <v>0</v>
      </c>
      <c r="BH157" s="164">
        <f t="shared" si="17"/>
        <v>0</v>
      </c>
      <c r="BI157" s="164">
        <f t="shared" si="18"/>
        <v>0</v>
      </c>
      <c r="BJ157" s="2" t="s">
        <v>91</v>
      </c>
      <c r="BK157" s="165">
        <f t="shared" si="19"/>
        <v>0</v>
      </c>
      <c r="BL157" s="2" t="s">
        <v>137</v>
      </c>
      <c r="BM157" s="163" t="s">
        <v>357</v>
      </c>
    </row>
    <row r="158" spans="1:65" s="20" customFormat="1" ht="24.2" customHeight="1">
      <c r="A158" s="16"/>
      <c r="B158" s="151"/>
      <c r="C158" s="152" t="s">
        <v>185</v>
      </c>
      <c r="D158" s="152" t="s">
        <v>133</v>
      </c>
      <c r="E158" s="153" t="s">
        <v>358</v>
      </c>
      <c r="F158" s="154" t="s">
        <v>359</v>
      </c>
      <c r="G158" s="155" t="s">
        <v>148</v>
      </c>
      <c r="H158" s="156">
        <v>4.9649999999999999</v>
      </c>
      <c r="I158" s="157"/>
      <c r="J158" s="156">
        <f t="shared" si="10"/>
        <v>0</v>
      </c>
      <c r="K158" s="158"/>
      <c r="L158" s="17"/>
      <c r="M158" s="159"/>
      <c r="N158" s="160" t="s">
        <v>41</v>
      </c>
      <c r="O158" s="47"/>
      <c r="P158" s="161">
        <f t="shared" si="11"/>
        <v>0</v>
      </c>
      <c r="Q158" s="161">
        <v>2.4157199999999999</v>
      </c>
      <c r="R158" s="161">
        <f t="shared" si="12"/>
        <v>11.994049799999999</v>
      </c>
      <c r="S158" s="161">
        <v>0</v>
      </c>
      <c r="T158" s="162">
        <f t="shared" si="13"/>
        <v>0</v>
      </c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R158" s="163" t="s">
        <v>137</v>
      </c>
      <c r="AT158" s="163" t="s">
        <v>133</v>
      </c>
      <c r="AU158" s="163" t="s">
        <v>91</v>
      </c>
      <c r="AY158" s="2" t="s">
        <v>131</v>
      </c>
      <c r="BE158" s="164">
        <f t="shared" si="14"/>
        <v>0</v>
      </c>
      <c r="BF158" s="164">
        <f t="shared" si="15"/>
        <v>0</v>
      </c>
      <c r="BG158" s="164">
        <f t="shared" si="16"/>
        <v>0</v>
      </c>
      <c r="BH158" s="164">
        <f t="shared" si="17"/>
        <v>0</v>
      </c>
      <c r="BI158" s="164">
        <f t="shared" si="18"/>
        <v>0</v>
      </c>
      <c r="BJ158" s="2" t="s">
        <v>91</v>
      </c>
      <c r="BK158" s="165">
        <f t="shared" si="19"/>
        <v>0</v>
      </c>
      <c r="BL158" s="2" t="s">
        <v>137</v>
      </c>
      <c r="BM158" s="163" t="s">
        <v>360</v>
      </c>
    </row>
    <row r="159" spans="1:65" s="20" customFormat="1" ht="21.75" customHeight="1">
      <c r="A159" s="16"/>
      <c r="B159" s="151"/>
      <c r="C159" s="152" t="s">
        <v>197</v>
      </c>
      <c r="D159" s="152" t="s">
        <v>133</v>
      </c>
      <c r="E159" s="153" t="s">
        <v>361</v>
      </c>
      <c r="F159" s="154" t="s">
        <v>362</v>
      </c>
      <c r="G159" s="155" t="s">
        <v>136</v>
      </c>
      <c r="H159" s="156">
        <v>95.356999999999999</v>
      </c>
      <c r="I159" s="157"/>
      <c r="J159" s="156">
        <f t="shared" si="10"/>
        <v>0</v>
      </c>
      <c r="K159" s="158"/>
      <c r="L159" s="17"/>
      <c r="M159" s="159"/>
      <c r="N159" s="160" t="s">
        <v>41</v>
      </c>
      <c r="O159" s="47"/>
      <c r="P159" s="161">
        <f t="shared" si="11"/>
        <v>0</v>
      </c>
      <c r="Q159" s="161">
        <v>6.7000000000000002E-4</v>
      </c>
      <c r="R159" s="161">
        <f t="shared" si="12"/>
        <v>6.3889189999999998E-2</v>
      </c>
      <c r="S159" s="161">
        <v>0</v>
      </c>
      <c r="T159" s="162">
        <f t="shared" si="13"/>
        <v>0</v>
      </c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R159" s="163" t="s">
        <v>137</v>
      </c>
      <c r="AT159" s="163" t="s">
        <v>133</v>
      </c>
      <c r="AU159" s="163" t="s">
        <v>91</v>
      </c>
      <c r="AY159" s="2" t="s">
        <v>131</v>
      </c>
      <c r="BE159" s="164">
        <f t="shared" si="14"/>
        <v>0</v>
      </c>
      <c r="BF159" s="164">
        <f t="shared" si="15"/>
        <v>0</v>
      </c>
      <c r="BG159" s="164">
        <f t="shared" si="16"/>
        <v>0</v>
      </c>
      <c r="BH159" s="164">
        <f t="shared" si="17"/>
        <v>0</v>
      </c>
      <c r="BI159" s="164">
        <f t="shared" si="18"/>
        <v>0</v>
      </c>
      <c r="BJ159" s="2" t="s">
        <v>91</v>
      </c>
      <c r="BK159" s="165">
        <f t="shared" si="19"/>
        <v>0</v>
      </c>
      <c r="BL159" s="2" t="s">
        <v>137</v>
      </c>
      <c r="BM159" s="163" t="s">
        <v>363</v>
      </c>
    </row>
    <row r="160" spans="1:65" s="20" customFormat="1" ht="21.75" customHeight="1">
      <c r="A160" s="16"/>
      <c r="B160" s="151"/>
      <c r="C160" s="152" t="s">
        <v>200</v>
      </c>
      <c r="D160" s="152" t="s">
        <v>133</v>
      </c>
      <c r="E160" s="153" t="s">
        <v>364</v>
      </c>
      <c r="F160" s="154" t="s">
        <v>365</v>
      </c>
      <c r="G160" s="155" t="s">
        <v>136</v>
      </c>
      <c r="H160" s="156">
        <v>95.356999999999999</v>
      </c>
      <c r="I160" s="157"/>
      <c r="J160" s="156">
        <f t="shared" si="10"/>
        <v>0</v>
      </c>
      <c r="K160" s="158"/>
      <c r="L160" s="17"/>
      <c r="M160" s="159"/>
      <c r="N160" s="160" t="s">
        <v>41</v>
      </c>
      <c r="O160" s="47"/>
      <c r="P160" s="161">
        <f t="shared" si="11"/>
        <v>0</v>
      </c>
      <c r="Q160" s="161">
        <v>0</v>
      </c>
      <c r="R160" s="161">
        <f t="shared" si="12"/>
        <v>0</v>
      </c>
      <c r="S160" s="161">
        <v>0</v>
      </c>
      <c r="T160" s="162">
        <f t="shared" si="13"/>
        <v>0</v>
      </c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R160" s="163" t="s">
        <v>137</v>
      </c>
      <c r="AT160" s="163" t="s">
        <v>133</v>
      </c>
      <c r="AU160" s="163" t="s">
        <v>91</v>
      </c>
      <c r="AY160" s="2" t="s">
        <v>131</v>
      </c>
      <c r="BE160" s="164">
        <f t="shared" si="14"/>
        <v>0</v>
      </c>
      <c r="BF160" s="164">
        <f t="shared" si="15"/>
        <v>0</v>
      </c>
      <c r="BG160" s="164">
        <f t="shared" si="16"/>
        <v>0</v>
      </c>
      <c r="BH160" s="164">
        <f t="shared" si="17"/>
        <v>0</v>
      </c>
      <c r="BI160" s="164">
        <f t="shared" si="18"/>
        <v>0</v>
      </c>
      <c r="BJ160" s="2" t="s">
        <v>91</v>
      </c>
      <c r="BK160" s="165">
        <f t="shared" si="19"/>
        <v>0</v>
      </c>
      <c r="BL160" s="2" t="s">
        <v>137</v>
      </c>
      <c r="BM160" s="163" t="s">
        <v>366</v>
      </c>
    </row>
    <row r="161" spans="1:65" s="20" customFormat="1" ht="16.5" customHeight="1">
      <c r="A161" s="16"/>
      <c r="B161" s="151"/>
      <c r="C161" s="152" t="s">
        <v>205</v>
      </c>
      <c r="D161" s="152" t="s">
        <v>133</v>
      </c>
      <c r="E161" s="153" t="s">
        <v>367</v>
      </c>
      <c r="F161" s="154" t="s">
        <v>368</v>
      </c>
      <c r="G161" s="155" t="s">
        <v>148</v>
      </c>
      <c r="H161" s="156">
        <v>13.694000000000001</v>
      </c>
      <c r="I161" s="157"/>
      <c r="J161" s="156">
        <f t="shared" si="10"/>
        <v>0</v>
      </c>
      <c r="K161" s="158"/>
      <c r="L161" s="17"/>
      <c r="M161" s="159"/>
      <c r="N161" s="160" t="s">
        <v>41</v>
      </c>
      <c r="O161" s="47"/>
      <c r="P161" s="161">
        <f t="shared" si="11"/>
        <v>0</v>
      </c>
      <c r="Q161" s="161">
        <v>2.4157199999999999</v>
      </c>
      <c r="R161" s="161">
        <f t="shared" si="12"/>
        <v>33.080869679999999</v>
      </c>
      <c r="S161" s="161">
        <v>0</v>
      </c>
      <c r="T161" s="162">
        <f t="shared" si="13"/>
        <v>0</v>
      </c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R161" s="163" t="s">
        <v>137</v>
      </c>
      <c r="AT161" s="163" t="s">
        <v>133</v>
      </c>
      <c r="AU161" s="163" t="s">
        <v>91</v>
      </c>
      <c r="AY161" s="2" t="s">
        <v>131</v>
      </c>
      <c r="BE161" s="164">
        <f t="shared" si="14"/>
        <v>0</v>
      </c>
      <c r="BF161" s="164">
        <f t="shared" si="15"/>
        <v>0</v>
      </c>
      <c r="BG161" s="164">
        <f t="shared" si="16"/>
        <v>0</v>
      </c>
      <c r="BH161" s="164">
        <f t="shared" si="17"/>
        <v>0</v>
      </c>
      <c r="BI161" s="164">
        <f t="shared" si="18"/>
        <v>0</v>
      </c>
      <c r="BJ161" s="2" t="s">
        <v>91</v>
      </c>
      <c r="BK161" s="165">
        <f t="shared" si="19"/>
        <v>0</v>
      </c>
      <c r="BL161" s="2" t="s">
        <v>137</v>
      </c>
      <c r="BM161" s="163" t="s">
        <v>369</v>
      </c>
    </row>
    <row r="162" spans="1:65" s="20" customFormat="1" ht="21.75" customHeight="1">
      <c r="A162" s="16"/>
      <c r="B162" s="151"/>
      <c r="C162" s="152" t="s">
        <v>208</v>
      </c>
      <c r="D162" s="152" t="s">
        <v>133</v>
      </c>
      <c r="E162" s="153" t="s">
        <v>370</v>
      </c>
      <c r="F162" s="154" t="s">
        <v>371</v>
      </c>
      <c r="G162" s="155" t="s">
        <v>136</v>
      </c>
      <c r="H162" s="156">
        <v>50.585000000000001</v>
      </c>
      <c r="I162" s="157"/>
      <c r="J162" s="156">
        <f t="shared" si="10"/>
        <v>0</v>
      </c>
      <c r="K162" s="158"/>
      <c r="L162" s="17"/>
      <c r="M162" s="159"/>
      <c r="N162" s="160" t="s">
        <v>41</v>
      </c>
      <c r="O162" s="47"/>
      <c r="P162" s="161">
        <f t="shared" si="11"/>
        <v>0</v>
      </c>
      <c r="Q162" s="161">
        <v>6.7000000000000002E-4</v>
      </c>
      <c r="R162" s="161">
        <f t="shared" si="12"/>
        <v>3.3891950000000004E-2</v>
      </c>
      <c r="S162" s="161">
        <v>0</v>
      </c>
      <c r="T162" s="162">
        <f t="shared" si="13"/>
        <v>0</v>
      </c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R162" s="163" t="s">
        <v>137</v>
      </c>
      <c r="AT162" s="163" t="s">
        <v>133</v>
      </c>
      <c r="AU162" s="163" t="s">
        <v>91</v>
      </c>
      <c r="AY162" s="2" t="s">
        <v>131</v>
      </c>
      <c r="BE162" s="164">
        <f t="shared" si="14"/>
        <v>0</v>
      </c>
      <c r="BF162" s="164">
        <f t="shared" si="15"/>
        <v>0</v>
      </c>
      <c r="BG162" s="164">
        <f t="shared" si="16"/>
        <v>0</v>
      </c>
      <c r="BH162" s="164">
        <f t="shared" si="17"/>
        <v>0</v>
      </c>
      <c r="BI162" s="164">
        <f t="shared" si="18"/>
        <v>0</v>
      </c>
      <c r="BJ162" s="2" t="s">
        <v>91</v>
      </c>
      <c r="BK162" s="165">
        <f t="shared" si="19"/>
        <v>0</v>
      </c>
      <c r="BL162" s="2" t="s">
        <v>137</v>
      </c>
      <c r="BM162" s="163" t="s">
        <v>372</v>
      </c>
    </row>
    <row r="163" spans="1:65" s="20" customFormat="1" ht="21.75" customHeight="1">
      <c r="A163" s="16"/>
      <c r="B163" s="151"/>
      <c r="C163" s="152" t="s">
        <v>211</v>
      </c>
      <c r="D163" s="152" t="s">
        <v>133</v>
      </c>
      <c r="E163" s="153" t="s">
        <v>373</v>
      </c>
      <c r="F163" s="154" t="s">
        <v>374</v>
      </c>
      <c r="G163" s="155" t="s">
        <v>136</v>
      </c>
      <c r="H163" s="156">
        <v>50.585000000000001</v>
      </c>
      <c r="I163" s="157"/>
      <c r="J163" s="156">
        <f t="shared" si="10"/>
        <v>0</v>
      </c>
      <c r="K163" s="158"/>
      <c r="L163" s="17"/>
      <c r="M163" s="159"/>
      <c r="N163" s="160" t="s">
        <v>41</v>
      </c>
      <c r="O163" s="47"/>
      <c r="P163" s="161">
        <f t="shared" si="11"/>
        <v>0</v>
      </c>
      <c r="Q163" s="161">
        <v>0</v>
      </c>
      <c r="R163" s="161">
        <f t="shared" si="12"/>
        <v>0</v>
      </c>
      <c r="S163" s="161">
        <v>0</v>
      </c>
      <c r="T163" s="162">
        <f t="shared" si="13"/>
        <v>0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R163" s="163" t="s">
        <v>137</v>
      </c>
      <c r="AT163" s="163" t="s">
        <v>133</v>
      </c>
      <c r="AU163" s="163" t="s">
        <v>91</v>
      </c>
      <c r="AY163" s="2" t="s">
        <v>131</v>
      </c>
      <c r="BE163" s="164">
        <f t="shared" si="14"/>
        <v>0</v>
      </c>
      <c r="BF163" s="164">
        <f t="shared" si="15"/>
        <v>0</v>
      </c>
      <c r="BG163" s="164">
        <f t="shared" si="16"/>
        <v>0</v>
      </c>
      <c r="BH163" s="164">
        <f t="shared" si="17"/>
        <v>0</v>
      </c>
      <c r="BI163" s="164">
        <f t="shared" si="18"/>
        <v>0</v>
      </c>
      <c r="BJ163" s="2" t="s">
        <v>91</v>
      </c>
      <c r="BK163" s="165">
        <f t="shared" si="19"/>
        <v>0</v>
      </c>
      <c r="BL163" s="2" t="s">
        <v>137</v>
      </c>
      <c r="BM163" s="163" t="s">
        <v>375</v>
      </c>
    </row>
    <row r="164" spans="1:65" s="20" customFormat="1" ht="37.9" customHeight="1">
      <c r="A164" s="16"/>
      <c r="B164" s="151"/>
      <c r="C164" s="152" t="s">
        <v>6</v>
      </c>
      <c r="D164" s="152" t="s">
        <v>133</v>
      </c>
      <c r="E164" s="153" t="s">
        <v>376</v>
      </c>
      <c r="F164" s="154" t="s">
        <v>377</v>
      </c>
      <c r="G164" s="155" t="s">
        <v>257</v>
      </c>
      <c r="H164" s="156">
        <v>1</v>
      </c>
      <c r="I164" s="157"/>
      <c r="J164" s="156">
        <f t="shared" si="10"/>
        <v>0</v>
      </c>
      <c r="K164" s="158"/>
      <c r="L164" s="17"/>
      <c r="M164" s="159"/>
      <c r="N164" s="160" t="s">
        <v>41</v>
      </c>
      <c r="O164" s="47"/>
      <c r="P164" s="161">
        <f t="shared" si="11"/>
        <v>0</v>
      </c>
      <c r="Q164" s="161">
        <v>1.4619999999999999E-2</v>
      </c>
      <c r="R164" s="161">
        <f t="shared" si="12"/>
        <v>1.4619999999999999E-2</v>
      </c>
      <c r="S164" s="161">
        <v>0</v>
      </c>
      <c r="T164" s="162">
        <f t="shared" si="13"/>
        <v>0</v>
      </c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R164" s="163" t="s">
        <v>137</v>
      </c>
      <c r="AT164" s="163" t="s">
        <v>133</v>
      </c>
      <c r="AU164" s="163" t="s">
        <v>91</v>
      </c>
      <c r="AY164" s="2" t="s">
        <v>131</v>
      </c>
      <c r="BE164" s="164">
        <f t="shared" si="14"/>
        <v>0</v>
      </c>
      <c r="BF164" s="164">
        <f t="shared" si="15"/>
        <v>0</v>
      </c>
      <c r="BG164" s="164">
        <f t="shared" si="16"/>
        <v>0</v>
      </c>
      <c r="BH164" s="164">
        <f t="shared" si="17"/>
        <v>0</v>
      </c>
      <c r="BI164" s="164">
        <f t="shared" si="18"/>
        <v>0</v>
      </c>
      <c r="BJ164" s="2" t="s">
        <v>91</v>
      </c>
      <c r="BK164" s="165">
        <f t="shared" si="19"/>
        <v>0</v>
      </c>
      <c r="BL164" s="2" t="s">
        <v>137</v>
      </c>
      <c r="BM164" s="163" t="s">
        <v>378</v>
      </c>
    </row>
    <row r="165" spans="1:65" s="20" customFormat="1" ht="24.2" customHeight="1">
      <c r="A165" s="16"/>
      <c r="B165" s="151"/>
      <c r="C165" s="152" t="s">
        <v>216</v>
      </c>
      <c r="D165" s="152" t="s">
        <v>133</v>
      </c>
      <c r="E165" s="153" t="s">
        <v>379</v>
      </c>
      <c r="F165" s="154" t="s">
        <v>380</v>
      </c>
      <c r="G165" s="155" t="s">
        <v>136</v>
      </c>
      <c r="H165" s="156">
        <v>433.29</v>
      </c>
      <c r="I165" s="157"/>
      <c r="J165" s="156">
        <f t="shared" si="10"/>
        <v>0</v>
      </c>
      <c r="K165" s="158"/>
      <c r="L165" s="17"/>
      <c r="M165" s="159"/>
      <c r="N165" s="160" t="s">
        <v>41</v>
      </c>
      <c r="O165" s="47"/>
      <c r="P165" s="161">
        <f t="shared" si="11"/>
        <v>0</v>
      </c>
      <c r="Q165" s="161">
        <v>3.0000000000000001E-5</v>
      </c>
      <c r="R165" s="161">
        <f t="shared" si="12"/>
        <v>1.29987E-2</v>
      </c>
      <c r="S165" s="161">
        <v>0</v>
      </c>
      <c r="T165" s="162">
        <f t="shared" si="13"/>
        <v>0</v>
      </c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R165" s="163" t="s">
        <v>137</v>
      </c>
      <c r="AT165" s="163" t="s">
        <v>133</v>
      </c>
      <c r="AU165" s="163" t="s">
        <v>91</v>
      </c>
      <c r="AY165" s="2" t="s">
        <v>131</v>
      </c>
      <c r="BE165" s="164">
        <f t="shared" si="14"/>
        <v>0</v>
      </c>
      <c r="BF165" s="164">
        <f t="shared" si="15"/>
        <v>0</v>
      </c>
      <c r="BG165" s="164">
        <f t="shared" si="16"/>
        <v>0</v>
      </c>
      <c r="BH165" s="164">
        <f t="shared" si="17"/>
        <v>0</v>
      </c>
      <c r="BI165" s="164">
        <f t="shared" si="18"/>
        <v>0</v>
      </c>
      <c r="BJ165" s="2" t="s">
        <v>91</v>
      </c>
      <c r="BK165" s="165">
        <f t="shared" si="19"/>
        <v>0</v>
      </c>
      <c r="BL165" s="2" t="s">
        <v>137</v>
      </c>
      <c r="BM165" s="163" t="s">
        <v>381</v>
      </c>
    </row>
    <row r="166" spans="1:65" s="20" customFormat="1" ht="16.5" customHeight="1">
      <c r="A166" s="16"/>
      <c r="B166" s="151"/>
      <c r="C166" s="171" t="s">
        <v>222</v>
      </c>
      <c r="D166" s="171" t="s">
        <v>250</v>
      </c>
      <c r="E166" s="172" t="s">
        <v>382</v>
      </c>
      <c r="F166" s="173" t="s">
        <v>383</v>
      </c>
      <c r="G166" s="174" t="s">
        <v>136</v>
      </c>
      <c r="H166" s="175">
        <v>498.28399999999999</v>
      </c>
      <c r="I166" s="176"/>
      <c r="J166" s="175">
        <f t="shared" si="10"/>
        <v>0</v>
      </c>
      <c r="K166" s="177"/>
      <c r="L166" s="178"/>
      <c r="M166" s="179"/>
      <c r="N166" s="180" t="s">
        <v>41</v>
      </c>
      <c r="O166" s="47"/>
      <c r="P166" s="161">
        <f t="shared" si="11"/>
        <v>0</v>
      </c>
      <c r="Q166" s="161">
        <v>3.8000000000000002E-4</v>
      </c>
      <c r="R166" s="161">
        <f t="shared" si="12"/>
        <v>0.18934792</v>
      </c>
      <c r="S166" s="161">
        <v>0</v>
      </c>
      <c r="T166" s="162">
        <f t="shared" si="13"/>
        <v>0</v>
      </c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R166" s="163" t="s">
        <v>165</v>
      </c>
      <c r="AT166" s="163" t="s">
        <v>250</v>
      </c>
      <c r="AU166" s="163" t="s">
        <v>91</v>
      </c>
      <c r="AY166" s="2" t="s">
        <v>131</v>
      </c>
      <c r="BE166" s="164">
        <f t="shared" si="14"/>
        <v>0</v>
      </c>
      <c r="BF166" s="164">
        <f t="shared" si="15"/>
        <v>0</v>
      </c>
      <c r="BG166" s="164">
        <f t="shared" si="16"/>
        <v>0</v>
      </c>
      <c r="BH166" s="164">
        <f t="shared" si="17"/>
        <v>0</v>
      </c>
      <c r="BI166" s="164">
        <f t="shared" si="18"/>
        <v>0</v>
      </c>
      <c r="BJ166" s="2" t="s">
        <v>91</v>
      </c>
      <c r="BK166" s="165">
        <f t="shared" si="19"/>
        <v>0</v>
      </c>
      <c r="BL166" s="2" t="s">
        <v>137</v>
      </c>
      <c r="BM166" s="163" t="s">
        <v>384</v>
      </c>
    </row>
    <row r="167" spans="1:65" s="137" customFormat="1" ht="22.9" customHeight="1">
      <c r="B167" s="138"/>
      <c r="D167" s="139" t="s">
        <v>74</v>
      </c>
      <c r="E167" s="149" t="s">
        <v>145</v>
      </c>
      <c r="F167" s="149" t="s">
        <v>385</v>
      </c>
      <c r="I167" s="141"/>
      <c r="J167" s="150">
        <f>BK167</f>
        <v>0</v>
      </c>
      <c r="L167" s="138"/>
      <c r="M167" s="143"/>
      <c r="N167" s="144"/>
      <c r="O167" s="144"/>
      <c r="P167" s="145">
        <f>SUM(P168:P172)</f>
        <v>0</v>
      </c>
      <c r="Q167" s="144"/>
      <c r="R167" s="145">
        <f>SUM(R168:R172)</f>
        <v>33.485735870000006</v>
      </c>
      <c r="S167" s="144"/>
      <c r="T167" s="146">
        <f>SUM(T168:T172)</f>
        <v>0</v>
      </c>
      <c r="AR167" s="139" t="s">
        <v>83</v>
      </c>
      <c r="AT167" s="147" t="s">
        <v>74</v>
      </c>
      <c r="AU167" s="147" t="s">
        <v>83</v>
      </c>
      <c r="AY167" s="139" t="s">
        <v>131</v>
      </c>
      <c r="BK167" s="148">
        <f>SUM(BK168:BK172)</f>
        <v>0</v>
      </c>
    </row>
    <row r="168" spans="1:65" s="20" customFormat="1" ht="16.5" customHeight="1">
      <c r="A168" s="16"/>
      <c r="B168" s="151"/>
      <c r="C168" s="152" t="s">
        <v>226</v>
      </c>
      <c r="D168" s="152" t="s">
        <v>133</v>
      </c>
      <c r="E168" s="153" t="s">
        <v>386</v>
      </c>
      <c r="F168" s="154" t="s">
        <v>387</v>
      </c>
      <c r="G168" s="155" t="s">
        <v>148</v>
      </c>
      <c r="H168" s="156">
        <v>13.704000000000001</v>
      </c>
      <c r="I168" s="157"/>
      <c r="J168" s="156">
        <f>ROUND(I168*H168,3)</f>
        <v>0</v>
      </c>
      <c r="K168" s="158"/>
      <c r="L168" s="17"/>
      <c r="M168" s="159"/>
      <c r="N168" s="160" t="s">
        <v>41</v>
      </c>
      <c r="O168" s="47"/>
      <c r="P168" s="161">
        <f>O168*H168</f>
        <v>0</v>
      </c>
      <c r="Q168" s="161">
        <v>2.4160300000000001</v>
      </c>
      <c r="R168" s="161">
        <f>Q168*H168</f>
        <v>33.109275120000007</v>
      </c>
      <c r="S168" s="161">
        <v>0</v>
      </c>
      <c r="T168" s="162">
        <f>S168*H168</f>
        <v>0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R168" s="163" t="s">
        <v>137</v>
      </c>
      <c r="AT168" s="163" t="s">
        <v>133</v>
      </c>
      <c r="AU168" s="163" t="s">
        <v>91</v>
      </c>
      <c r="AY168" s="2" t="s">
        <v>131</v>
      </c>
      <c r="BE168" s="164">
        <f>IF(N168="základná",J168,0)</f>
        <v>0</v>
      </c>
      <c r="BF168" s="164">
        <f>IF(N168="znížená",J168,0)</f>
        <v>0</v>
      </c>
      <c r="BG168" s="164">
        <f>IF(N168="zákl. prenesená",J168,0)</f>
        <v>0</v>
      </c>
      <c r="BH168" s="164">
        <f>IF(N168="zníž. prenesená",J168,0)</f>
        <v>0</v>
      </c>
      <c r="BI168" s="164">
        <f>IF(N168="nulová",J168,0)</f>
        <v>0</v>
      </c>
      <c r="BJ168" s="2" t="s">
        <v>91</v>
      </c>
      <c r="BK168" s="165">
        <f>ROUND(I168*H168,3)</f>
        <v>0</v>
      </c>
      <c r="BL168" s="2" t="s">
        <v>137</v>
      </c>
      <c r="BM168" s="163" t="s">
        <v>388</v>
      </c>
    </row>
    <row r="169" spans="1:65" s="20" customFormat="1" ht="24.2" customHeight="1">
      <c r="A169" s="16"/>
      <c r="B169" s="151"/>
      <c r="C169" s="152" t="s">
        <v>230</v>
      </c>
      <c r="D169" s="152" t="s">
        <v>133</v>
      </c>
      <c r="E169" s="153" t="s">
        <v>389</v>
      </c>
      <c r="F169" s="154" t="s">
        <v>390</v>
      </c>
      <c r="G169" s="155" t="s">
        <v>136</v>
      </c>
      <c r="H169" s="156">
        <v>30.452999999999999</v>
      </c>
      <c r="I169" s="157"/>
      <c r="J169" s="156">
        <f>ROUND(I169*H169,3)</f>
        <v>0</v>
      </c>
      <c r="K169" s="158"/>
      <c r="L169" s="17"/>
      <c r="M169" s="159"/>
      <c r="N169" s="160" t="s">
        <v>41</v>
      </c>
      <c r="O169" s="47"/>
      <c r="P169" s="161">
        <f>O169*H169</f>
        <v>0</v>
      </c>
      <c r="Q169" s="161">
        <v>0</v>
      </c>
      <c r="R169" s="161">
        <f>Q169*H169</f>
        <v>0</v>
      </c>
      <c r="S169" s="161">
        <v>0</v>
      </c>
      <c r="T169" s="162">
        <f>S169*H169</f>
        <v>0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R169" s="163" t="s">
        <v>137</v>
      </c>
      <c r="AT169" s="163" t="s">
        <v>133</v>
      </c>
      <c r="AU169" s="163" t="s">
        <v>91</v>
      </c>
      <c r="AY169" s="2" t="s">
        <v>131</v>
      </c>
      <c r="BE169" s="164">
        <f>IF(N169="základná",J169,0)</f>
        <v>0</v>
      </c>
      <c r="BF169" s="164">
        <f>IF(N169="znížená",J169,0)</f>
        <v>0</v>
      </c>
      <c r="BG169" s="164">
        <f>IF(N169="zákl. prenesená",J169,0)</f>
        <v>0</v>
      </c>
      <c r="BH169" s="164">
        <f>IF(N169="zníž. prenesená",J169,0)</f>
        <v>0</v>
      </c>
      <c r="BI169" s="164">
        <f>IF(N169="nulová",J169,0)</f>
        <v>0</v>
      </c>
      <c r="BJ169" s="2" t="s">
        <v>91</v>
      </c>
      <c r="BK169" s="165">
        <f>ROUND(I169*H169,3)</f>
        <v>0</v>
      </c>
      <c r="BL169" s="2" t="s">
        <v>137</v>
      </c>
      <c r="BM169" s="163" t="s">
        <v>391</v>
      </c>
    </row>
    <row r="170" spans="1:65" s="20" customFormat="1" ht="24.2" customHeight="1">
      <c r="A170" s="16"/>
      <c r="B170" s="151"/>
      <c r="C170" s="152" t="s">
        <v>234</v>
      </c>
      <c r="D170" s="152" t="s">
        <v>133</v>
      </c>
      <c r="E170" s="153" t="s">
        <v>392</v>
      </c>
      <c r="F170" s="154" t="s">
        <v>393</v>
      </c>
      <c r="G170" s="155" t="s">
        <v>136</v>
      </c>
      <c r="H170" s="156">
        <v>62.76</v>
      </c>
      <c r="I170" s="157"/>
      <c r="J170" s="156">
        <f>ROUND(I170*H170,3)</f>
        <v>0</v>
      </c>
      <c r="K170" s="158"/>
      <c r="L170" s="17"/>
      <c r="M170" s="159"/>
      <c r="N170" s="160" t="s">
        <v>41</v>
      </c>
      <c r="O170" s="47"/>
      <c r="P170" s="161">
        <f>O170*H170</f>
        <v>0</v>
      </c>
      <c r="Q170" s="161">
        <v>1.5499999999999999E-3</v>
      </c>
      <c r="R170" s="161">
        <f>Q170*H170</f>
        <v>9.7277999999999989E-2</v>
      </c>
      <c r="S170" s="161">
        <v>0</v>
      </c>
      <c r="T170" s="162">
        <f>S170*H170</f>
        <v>0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R170" s="163" t="s">
        <v>137</v>
      </c>
      <c r="AT170" s="163" t="s">
        <v>133</v>
      </c>
      <c r="AU170" s="163" t="s">
        <v>91</v>
      </c>
      <c r="AY170" s="2" t="s">
        <v>131</v>
      </c>
      <c r="BE170" s="164">
        <f>IF(N170="základná",J170,0)</f>
        <v>0</v>
      </c>
      <c r="BF170" s="164">
        <f>IF(N170="znížená",J170,0)</f>
        <v>0</v>
      </c>
      <c r="BG170" s="164">
        <f>IF(N170="zákl. prenesená",J170,0)</f>
        <v>0</v>
      </c>
      <c r="BH170" s="164">
        <f>IF(N170="zníž. prenesená",J170,0)</f>
        <v>0</v>
      </c>
      <c r="BI170" s="164">
        <f>IF(N170="nulová",J170,0)</f>
        <v>0</v>
      </c>
      <c r="BJ170" s="2" t="s">
        <v>91</v>
      </c>
      <c r="BK170" s="165">
        <f>ROUND(I170*H170,3)</f>
        <v>0</v>
      </c>
      <c r="BL170" s="2" t="s">
        <v>137</v>
      </c>
      <c r="BM170" s="163" t="s">
        <v>394</v>
      </c>
    </row>
    <row r="171" spans="1:65" s="20" customFormat="1" ht="24.2" customHeight="1">
      <c r="A171" s="16"/>
      <c r="B171" s="151"/>
      <c r="C171" s="152" t="s">
        <v>237</v>
      </c>
      <c r="D171" s="152" t="s">
        <v>133</v>
      </c>
      <c r="E171" s="153" t="s">
        <v>395</v>
      </c>
      <c r="F171" s="154" t="s">
        <v>396</v>
      </c>
      <c r="G171" s="155" t="s">
        <v>136</v>
      </c>
      <c r="H171" s="156">
        <v>62.76</v>
      </c>
      <c r="I171" s="157"/>
      <c r="J171" s="156">
        <f>ROUND(I171*H171,3)</f>
        <v>0</v>
      </c>
      <c r="K171" s="158"/>
      <c r="L171" s="17"/>
      <c r="M171" s="159"/>
      <c r="N171" s="160" t="s">
        <v>41</v>
      </c>
      <c r="O171" s="47"/>
      <c r="P171" s="161">
        <f>O171*H171</f>
        <v>0</v>
      </c>
      <c r="Q171" s="161">
        <v>0</v>
      </c>
      <c r="R171" s="161">
        <f>Q171*H171</f>
        <v>0</v>
      </c>
      <c r="S171" s="161">
        <v>0</v>
      </c>
      <c r="T171" s="162">
        <f>S171*H171</f>
        <v>0</v>
      </c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R171" s="163" t="s">
        <v>137</v>
      </c>
      <c r="AT171" s="163" t="s">
        <v>133</v>
      </c>
      <c r="AU171" s="163" t="s">
        <v>91</v>
      </c>
      <c r="AY171" s="2" t="s">
        <v>131</v>
      </c>
      <c r="BE171" s="164">
        <f>IF(N171="základná",J171,0)</f>
        <v>0</v>
      </c>
      <c r="BF171" s="164">
        <f>IF(N171="znížená",J171,0)</f>
        <v>0</v>
      </c>
      <c r="BG171" s="164">
        <f>IF(N171="zákl. prenesená",J171,0)</f>
        <v>0</v>
      </c>
      <c r="BH171" s="164">
        <f>IF(N171="zníž. prenesená",J171,0)</f>
        <v>0</v>
      </c>
      <c r="BI171" s="164">
        <f>IF(N171="nulová",J171,0)</f>
        <v>0</v>
      </c>
      <c r="BJ171" s="2" t="s">
        <v>91</v>
      </c>
      <c r="BK171" s="165">
        <f>ROUND(I171*H171,3)</f>
        <v>0</v>
      </c>
      <c r="BL171" s="2" t="s">
        <v>137</v>
      </c>
      <c r="BM171" s="163" t="s">
        <v>397</v>
      </c>
    </row>
    <row r="172" spans="1:65" s="20" customFormat="1" ht="16.5" customHeight="1">
      <c r="A172" s="16"/>
      <c r="B172" s="151"/>
      <c r="C172" s="152" t="s">
        <v>240</v>
      </c>
      <c r="D172" s="152" t="s">
        <v>133</v>
      </c>
      <c r="E172" s="153" t="s">
        <v>398</v>
      </c>
      <c r="F172" s="154" t="s">
        <v>399</v>
      </c>
      <c r="G172" s="155" t="s">
        <v>175</v>
      </c>
      <c r="H172" s="156">
        <v>0.27500000000000002</v>
      </c>
      <c r="I172" s="157"/>
      <c r="J172" s="156">
        <f>ROUND(I172*H172,3)</f>
        <v>0</v>
      </c>
      <c r="K172" s="158"/>
      <c r="L172" s="17"/>
      <c r="M172" s="159"/>
      <c r="N172" s="160" t="s">
        <v>41</v>
      </c>
      <c r="O172" s="47"/>
      <c r="P172" s="161">
        <f>O172*H172</f>
        <v>0</v>
      </c>
      <c r="Q172" s="161">
        <v>1.0152099999999999</v>
      </c>
      <c r="R172" s="161">
        <f>Q172*H172</f>
        <v>0.27918275000000004</v>
      </c>
      <c r="S172" s="161">
        <v>0</v>
      </c>
      <c r="T172" s="162">
        <f>S172*H172</f>
        <v>0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R172" s="163" t="s">
        <v>137</v>
      </c>
      <c r="AT172" s="163" t="s">
        <v>133</v>
      </c>
      <c r="AU172" s="163" t="s">
        <v>91</v>
      </c>
      <c r="AY172" s="2" t="s">
        <v>131</v>
      </c>
      <c r="BE172" s="164">
        <f>IF(N172="základná",J172,0)</f>
        <v>0</v>
      </c>
      <c r="BF172" s="164">
        <f>IF(N172="znížená",J172,0)</f>
        <v>0</v>
      </c>
      <c r="BG172" s="164">
        <f>IF(N172="zákl. prenesená",J172,0)</f>
        <v>0</v>
      </c>
      <c r="BH172" s="164">
        <f>IF(N172="zníž. prenesená",J172,0)</f>
        <v>0</v>
      </c>
      <c r="BI172" s="164">
        <f>IF(N172="nulová",J172,0)</f>
        <v>0</v>
      </c>
      <c r="BJ172" s="2" t="s">
        <v>91</v>
      </c>
      <c r="BK172" s="165">
        <f>ROUND(I172*H172,3)</f>
        <v>0</v>
      </c>
      <c r="BL172" s="2" t="s">
        <v>137</v>
      </c>
      <c r="BM172" s="163" t="s">
        <v>400</v>
      </c>
    </row>
    <row r="173" spans="1:65" s="137" customFormat="1" ht="22.9" customHeight="1">
      <c r="B173" s="138"/>
      <c r="D173" s="139" t="s">
        <v>74</v>
      </c>
      <c r="E173" s="149" t="s">
        <v>153</v>
      </c>
      <c r="F173" s="149" t="s">
        <v>401</v>
      </c>
      <c r="I173" s="141"/>
      <c r="J173" s="150">
        <f>BK173</f>
        <v>0</v>
      </c>
      <c r="L173" s="138"/>
      <c r="M173" s="143"/>
      <c r="N173" s="144"/>
      <c r="O173" s="144"/>
      <c r="P173" s="145">
        <f>SUM(P174:P178)</f>
        <v>0</v>
      </c>
      <c r="Q173" s="144"/>
      <c r="R173" s="145">
        <f>SUM(R174:R178)</f>
        <v>74.244022389999998</v>
      </c>
      <c r="S173" s="144"/>
      <c r="T173" s="146">
        <f>SUM(T174:T178)</f>
        <v>0</v>
      </c>
      <c r="AR173" s="139" t="s">
        <v>83</v>
      </c>
      <c r="AT173" s="147" t="s">
        <v>74</v>
      </c>
      <c r="AU173" s="147" t="s">
        <v>83</v>
      </c>
      <c r="AY173" s="139" t="s">
        <v>131</v>
      </c>
      <c r="BK173" s="148">
        <f>SUM(BK174:BK178)</f>
        <v>0</v>
      </c>
    </row>
    <row r="174" spans="1:65" s="20" customFormat="1" ht="33" customHeight="1">
      <c r="A174" s="16"/>
      <c r="B174" s="151"/>
      <c r="C174" s="152" t="s">
        <v>262</v>
      </c>
      <c r="D174" s="152" t="s">
        <v>133</v>
      </c>
      <c r="E174" s="153" t="s">
        <v>402</v>
      </c>
      <c r="F174" s="154" t="s">
        <v>403</v>
      </c>
      <c r="G174" s="155" t="s">
        <v>136</v>
      </c>
      <c r="H174" s="156">
        <v>65.930000000000007</v>
      </c>
      <c r="I174" s="157"/>
      <c r="J174" s="156">
        <f>ROUND(I174*H174,3)</f>
        <v>0</v>
      </c>
      <c r="K174" s="158"/>
      <c r="L174" s="17"/>
      <c r="M174" s="159"/>
      <c r="N174" s="160" t="s">
        <v>41</v>
      </c>
      <c r="O174" s="47"/>
      <c r="P174" s="161">
        <f>O174*H174</f>
        <v>0</v>
      </c>
      <c r="Q174" s="161">
        <v>0.60719999999999996</v>
      </c>
      <c r="R174" s="161">
        <f>Q174*H174</f>
        <v>40.032696000000001</v>
      </c>
      <c r="S174" s="161">
        <v>0</v>
      </c>
      <c r="T174" s="162">
        <f>S174*H174</f>
        <v>0</v>
      </c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R174" s="163" t="s">
        <v>137</v>
      </c>
      <c r="AT174" s="163" t="s">
        <v>133</v>
      </c>
      <c r="AU174" s="163" t="s">
        <v>91</v>
      </c>
      <c r="AY174" s="2" t="s">
        <v>131</v>
      </c>
      <c r="BE174" s="164">
        <f>IF(N174="základná",J174,0)</f>
        <v>0</v>
      </c>
      <c r="BF174" s="164">
        <f>IF(N174="znížená",J174,0)</f>
        <v>0</v>
      </c>
      <c r="BG174" s="164">
        <f>IF(N174="zákl. prenesená",J174,0)</f>
        <v>0</v>
      </c>
      <c r="BH174" s="164">
        <f>IF(N174="zníž. prenesená",J174,0)</f>
        <v>0</v>
      </c>
      <c r="BI174" s="164">
        <f>IF(N174="nulová",J174,0)</f>
        <v>0</v>
      </c>
      <c r="BJ174" s="2" t="s">
        <v>91</v>
      </c>
      <c r="BK174" s="165">
        <f>ROUND(I174*H174,3)</f>
        <v>0</v>
      </c>
      <c r="BL174" s="2" t="s">
        <v>137</v>
      </c>
      <c r="BM174" s="163" t="s">
        <v>404</v>
      </c>
    </row>
    <row r="175" spans="1:65" s="20" customFormat="1" ht="24.2" customHeight="1">
      <c r="A175" s="16"/>
      <c r="B175" s="151"/>
      <c r="C175" s="152" t="s">
        <v>243</v>
      </c>
      <c r="D175" s="152" t="s">
        <v>133</v>
      </c>
      <c r="E175" s="153" t="s">
        <v>405</v>
      </c>
      <c r="F175" s="154" t="s">
        <v>406</v>
      </c>
      <c r="G175" s="155" t="s">
        <v>136</v>
      </c>
      <c r="H175" s="156">
        <v>10.95</v>
      </c>
      <c r="I175" s="157"/>
      <c r="J175" s="156">
        <f>ROUND(I175*H175,3)</f>
        <v>0</v>
      </c>
      <c r="K175" s="158"/>
      <c r="L175" s="17"/>
      <c r="M175" s="159"/>
      <c r="N175" s="160" t="s">
        <v>41</v>
      </c>
      <c r="O175" s="47"/>
      <c r="P175" s="161">
        <f>O175*H175</f>
        <v>0</v>
      </c>
      <c r="Q175" s="161">
        <v>0.37459999999999999</v>
      </c>
      <c r="R175" s="161">
        <f>Q175*H175</f>
        <v>4.1018699999999999</v>
      </c>
      <c r="S175" s="161">
        <v>0</v>
      </c>
      <c r="T175" s="162">
        <f>S175*H175</f>
        <v>0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R175" s="163" t="s">
        <v>137</v>
      </c>
      <c r="AT175" s="163" t="s">
        <v>133</v>
      </c>
      <c r="AU175" s="163" t="s">
        <v>91</v>
      </c>
      <c r="AY175" s="2" t="s">
        <v>131</v>
      </c>
      <c r="BE175" s="164">
        <f>IF(N175="základná",J175,0)</f>
        <v>0</v>
      </c>
      <c r="BF175" s="164">
        <f>IF(N175="znížená",J175,0)</f>
        <v>0</v>
      </c>
      <c r="BG175" s="164">
        <f>IF(N175="zákl. prenesená",J175,0)</f>
        <v>0</v>
      </c>
      <c r="BH175" s="164">
        <f>IF(N175="zníž. prenesená",J175,0)</f>
        <v>0</v>
      </c>
      <c r="BI175" s="164">
        <f>IF(N175="nulová",J175,0)</f>
        <v>0</v>
      </c>
      <c r="BJ175" s="2" t="s">
        <v>91</v>
      </c>
      <c r="BK175" s="165">
        <f>ROUND(I175*H175,3)</f>
        <v>0</v>
      </c>
      <c r="BL175" s="2" t="s">
        <v>137</v>
      </c>
      <c r="BM175" s="163" t="s">
        <v>407</v>
      </c>
    </row>
    <row r="176" spans="1:65" s="20" customFormat="1" ht="33" customHeight="1">
      <c r="A176" s="16"/>
      <c r="B176" s="151"/>
      <c r="C176" s="152" t="s">
        <v>270</v>
      </c>
      <c r="D176" s="152" t="s">
        <v>133</v>
      </c>
      <c r="E176" s="153" t="s">
        <v>408</v>
      </c>
      <c r="F176" s="154" t="s">
        <v>409</v>
      </c>
      <c r="G176" s="155" t="s">
        <v>136</v>
      </c>
      <c r="H176" s="156">
        <v>65.930000000000007</v>
      </c>
      <c r="I176" s="157"/>
      <c r="J176" s="156">
        <f>ROUND(I176*H176,3)</f>
        <v>0</v>
      </c>
      <c r="K176" s="158"/>
      <c r="L176" s="17"/>
      <c r="M176" s="159"/>
      <c r="N176" s="160" t="s">
        <v>41</v>
      </c>
      <c r="O176" s="47"/>
      <c r="P176" s="161">
        <f>O176*H176</f>
        <v>0</v>
      </c>
      <c r="Q176" s="161">
        <v>0.45623000000000002</v>
      </c>
      <c r="R176" s="161">
        <f>Q176*H176</f>
        <v>30.079243900000005</v>
      </c>
      <c r="S176" s="161">
        <v>0</v>
      </c>
      <c r="T176" s="162">
        <f>S176*H176</f>
        <v>0</v>
      </c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R176" s="163" t="s">
        <v>137</v>
      </c>
      <c r="AT176" s="163" t="s">
        <v>133</v>
      </c>
      <c r="AU176" s="163" t="s">
        <v>91</v>
      </c>
      <c r="AY176" s="2" t="s">
        <v>131</v>
      </c>
      <c r="BE176" s="164">
        <f>IF(N176="základná",J176,0)</f>
        <v>0</v>
      </c>
      <c r="BF176" s="164">
        <f>IF(N176="znížená",J176,0)</f>
        <v>0</v>
      </c>
      <c r="BG176" s="164">
        <f>IF(N176="zákl. prenesená",J176,0)</f>
        <v>0</v>
      </c>
      <c r="BH176" s="164">
        <f>IF(N176="zníž. prenesená",J176,0)</f>
        <v>0</v>
      </c>
      <c r="BI176" s="164">
        <f>IF(N176="nulová",J176,0)</f>
        <v>0</v>
      </c>
      <c r="BJ176" s="2" t="s">
        <v>91</v>
      </c>
      <c r="BK176" s="165">
        <f>ROUND(I176*H176,3)</f>
        <v>0</v>
      </c>
      <c r="BL176" s="2" t="s">
        <v>137</v>
      </c>
      <c r="BM176" s="163" t="s">
        <v>410</v>
      </c>
    </row>
    <row r="177" spans="1:65" s="20" customFormat="1" ht="21.75" customHeight="1">
      <c r="A177" s="16"/>
      <c r="B177" s="151"/>
      <c r="C177" s="152" t="s">
        <v>246</v>
      </c>
      <c r="D177" s="152" t="s">
        <v>133</v>
      </c>
      <c r="E177" s="153" t="s">
        <v>411</v>
      </c>
      <c r="F177" s="154" t="s">
        <v>412</v>
      </c>
      <c r="G177" s="155" t="s">
        <v>136</v>
      </c>
      <c r="H177" s="156">
        <v>3.5089999999999999</v>
      </c>
      <c r="I177" s="157"/>
      <c r="J177" s="156">
        <f>ROUND(I177*H177,3)</f>
        <v>0</v>
      </c>
      <c r="K177" s="158"/>
      <c r="L177" s="17"/>
      <c r="M177" s="159"/>
      <c r="N177" s="160" t="s">
        <v>41</v>
      </c>
      <c r="O177" s="47"/>
      <c r="P177" s="161">
        <f>O177*H177</f>
        <v>0</v>
      </c>
      <c r="Q177" s="161">
        <v>8.6099999999999996E-3</v>
      </c>
      <c r="R177" s="161">
        <f>Q177*H177</f>
        <v>3.0212489999999998E-2</v>
      </c>
      <c r="S177" s="161">
        <v>0</v>
      </c>
      <c r="T177" s="162">
        <f>S177*H177</f>
        <v>0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R177" s="163" t="s">
        <v>137</v>
      </c>
      <c r="AT177" s="163" t="s">
        <v>133</v>
      </c>
      <c r="AU177" s="163" t="s">
        <v>91</v>
      </c>
      <c r="AY177" s="2" t="s">
        <v>131</v>
      </c>
      <c r="BE177" s="164">
        <f>IF(N177="základná",J177,0)</f>
        <v>0</v>
      </c>
      <c r="BF177" s="164">
        <f>IF(N177="znížená",J177,0)</f>
        <v>0</v>
      </c>
      <c r="BG177" s="164">
        <f>IF(N177="zákl. prenesená",J177,0)</f>
        <v>0</v>
      </c>
      <c r="BH177" s="164">
        <f>IF(N177="zníž. prenesená",J177,0)</f>
        <v>0</v>
      </c>
      <c r="BI177" s="164">
        <f>IF(N177="nulová",J177,0)</f>
        <v>0</v>
      </c>
      <c r="BJ177" s="2" t="s">
        <v>91</v>
      </c>
      <c r="BK177" s="165">
        <f>ROUND(I177*H177,3)</f>
        <v>0</v>
      </c>
      <c r="BL177" s="2" t="s">
        <v>137</v>
      </c>
      <c r="BM177" s="163" t="s">
        <v>413</v>
      </c>
    </row>
    <row r="178" spans="1:65" s="20" customFormat="1" ht="21.75" customHeight="1">
      <c r="A178" s="16"/>
      <c r="B178" s="151"/>
      <c r="C178" s="152" t="s">
        <v>254</v>
      </c>
      <c r="D178" s="152" t="s">
        <v>133</v>
      </c>
      <c r="E178" s="153" t="s">
        <v>414</v>
      </c>
      <c r="F178" s="154" t="s">
        <v>415</v>
      </c>
      <c r="G178" s="155" t="s">
        <v>136</v>
      </c>
      <c r="H178" s="156">
        <v>3.5089999999999999</v>
      </c>
      <c r="I178" s="157"/>
      <c r="J178" s="156">
        <f>ROUND(I178*H178,3)</f>
        <v>0</v>
      </c>
      <c r="K178" s="158"/>
      <c r="L178" s="17"/>
      <c r="M178" s="159"/>
      <c r="N178" s="160" t="s">
        <v>41</v>
      </c>
      <c r="O178" s="47"/>
      <c r="P178" s="161">
        <f>O178*H178</f>
        <v>0</v>
      </c>
      <c r="Q178" s="161">
        <v>0</v>
      </c>
      <c r="R178" s="161">
        <f>Q178*H178</f>
        <v>0</v>
      </c>
      <c r="S178" s="161">
        <v>0</v>
      </c>
      <c r="T178" s="162">
        <f>S178*H178</f>
        <v>0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R178" s="163" t="s">
        <v>137</v>
      </c>
      <c r="AT178" s="163" t="s">
        <v>133</v>
      </c>
      <c r="AU178" s="163" t="s">
        <v>91</v>
      </c>
      <c r="AY178" s="2" t="s">
        <v>131</v>
      </c>
      <c r="BE178" s="164">
        <f>IF(N178="základná",J178,0)</f>
        <v>0</v>
      </c>
      <c r="BF178" s="164">
        <f>IF(N178="znížená",J178,0)</f>
        <v>0</v>
      </c>
      <c r="BG178" s="164">
        <f>IF(N178="zákl. prenesená",J178,0)</f>
        <v>0</v>
      </c>
      <c r="BH178" s="164">
        <f>IF(N178="zníž. prenesená",J178,0)</f>
        <v>0</v>
      </c>
      <c r="BI178" s="164">
        <f>IF(N178="nulová",J178,0)</f>
        <v>0</v>
      </c>
      <c r="BJ178" s="2" t="s">
        <v>91</v>
      </c>
      <c r="BK178" s="165">
        <f>ROUND(I178*H178,3)</f>
        <v>0</v>
      </c>
      <c r="BL178" s="2" t="s">
        <v>137</v>
      </c>
      <c r="BM178" s="163" t="s">
        <v>416</v>
      </c>
    </row>
    <row r="179" spans="1:65" s="137" customFormat="1" ht="22.9" customHeight="1">
      <c r="B179" s="138"/>
      <c r="D179" s="139" t="s">
        <v>74</v>
      </c>
      <c r="E179" s="149" t="s">
        <v>157</v>
      </c>
      <c r="F179" s="149" t="s">
        <v>417</v>
      </c>
      <c r="I179" s="141"/>
      <c r="J179" s="150">
        <f>BK179</f>
        <v>0</v>
      </c>
      <c r="L179" s="138"/>
      <c r="M179" s="143"/>
      <c r="N179" s="144"/>
      <c r="O179" s="144"/>
      <c r="P179" s="145">
        <f>SUM(P180:P186)</f>
        <v>0</v>
      </c>
      <c r="Q179" s="144"/>
      <c r="R179" s="145">
        <f>SUM(R180:R186)</f>
        <v>761.30033055999991</v>
      </c>
      <c r="S179" s="144"/>
      <c r="T179" s="146">
        <f>SUM(T180:T186)</f>
        <v>0</v>
      </c>
      <c r="AR179" s="139" t="s">
        <v>83</v>
      </c>
      <c r="AT179" s="147" t="s">
        <v>74</v>
      </c>
      <c r="AU179" s="147" t="s">
        <v>83</v>
      </c>
      <c r="AY179" s="139" t="s">
        <v>131</v>
      </c>
      <c r="BK179" s="148">
        <f>SUM(BK180:BK186)</f>
        <v>0</v>
      </c>
    </row>
    <row r="180" spans="1:65" s="20" customFormat="1" ht="44.25" customHeight="1">
      <c r="A180" s="16"/>
      <c r="B180" s="151"/>
      <c r="C180" s="152" t="s">
        <v>280</v>
      </c>
      <c r="D180" s="152" t="s">
        <v>133</v>
      </c>
      <c r="E180" s="153" t="s">
        <v>418</v>
      </c>
      <c r="F180" s="154" t="s">
        <v>419</v>
      </c>
      <c r="G180" s="155" t="s">
        <v>136</v>
      </c>
      <c r="H180" s="156">
        <v>433.29</v>
      </c>
      <c r="I180" s="157"/>
      <c r="J180" s="156">
        <f t="shared" ref="J180:J186" si="20">ROUND(I180*H180,3)</f>
        <v>0</v>
      </c>
      <c r="K180" s="158"/>
      <c r="L180" s="17"/>
      <c r="M180" s="159"/>
      <c r="N180" s="160" t="s">
        <v>41</v>
      </c>
      <c r="O180" s="47"/>
      <c r="P180" s="161">
        <f t="shared" ref="P180:P186" si="21">O180*H180</f>
        <v>0</v>
      </c>
      <c r="Q180" s="161">
        <v>5.1799999999999997E-3</v>
      </c>
      <c r="R180" s="161">
        <f t="shared" ref="R180:R186" si="22">Q180*H180</f>
        <v>2.2444421999999999</v>
      </c>
      <c r="S180" s="161">
        <v>0</v>
      </c>
      <c r="T180" s="162">
        <f t="shared" ref="T180:T186" si="23">S180*H180</f>
        <v>0</v>
      </c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R180" s="163" t="s">
        <v>137</v>
      </c>
      <c r="AT180" s="163" t="s">
        <v>133</v>
      </c>
      <c r="AU180" s="163" t="s">
        <v>91</v>
      </c>
      <c r="AY180" s="2" t="s">
        <v>131</v>
      </c>
      <c r="BE180" s="164">
        <f t="shared" ref="BE180:BE186" si="24">IF(N180="základná",J180,0)</f>
        <v>0</v>
      </c>
      <c r="BF180" s="164">
        <f t="shared" ref="BF180:BF186" si="25">IF(N180="znížená",J180,0)</f>
        <v>0</v>
      </c>
      <c r="BG180" s="164">
        <f t="shared" ref="BG180:BG186" si="26">IF(N180="zákl. prenesená",J180,0)</f>
        <v>0</v>
      </c>
      <c r="BH180" s="164">
        <f t="shared" ref="BH180:BH186" si="27">IF(N180="zníž. prenesená",J180,0)</f>
        <v>0</v>
      </c>
      <c r="BI180" s="164">
        <f t="shared" ref="BI180:BI186" si="28">IF(N180="nulová",J180,0)</f>
        <v>0</v>
      </c>
      <c r="BJ180" s="2" t="s">
        <v>91</v>
      </c>
      <c r="BK180" s="165">
        <f t="shared" ref="BK180:BK186" si="29">ROUND(I180*H180,3)</f>
        <v>0</v>
      </c>
      <c r="BL180" s="2" t="s">
        <v>137</v>
      </c>
      <c r="BM180" s="163" t="s">
        <v>420</v>
      </c>
    </row>
    <row r="181" spans="1:65" s="20" customFormat="1" ht="24.2" customHeight="1">
      <c r="A181" s="16"/>
      <c r="B181" s="151"/>
      <c r="C181" s="152" t="s">
        <v>285</v>
      </c>
      <c r="D181" s="152" t="s">
        <v>133</v>
      </c>
      <c r="E181" s="153" t="s">
        <v>421</v>
      </c>
      <c r="F181" s="154" t="s">
        <v>422</v>
      </c>
      <c r="G181" s="155" t="s">
        <v>148</v>
      </c>
      <c r="H181" s="156">
        <v>86.658000000000001</v>
      </c>
      <c r="I181" s="157"/>
      <c r="J181" s="156">
        <f t="shared" si="20"/>
        <v>0</v>
      </c>
      <c r="K181" s="158"/>
      <c r="L181" s="17"/>
      <c r="M181" s="159"/>
      <c r="N181" s="160" t="s">
        <v>41</v>
      </c>
      <c r="O181" s="47"/>
      <c r="P181" s="161">
        <f t="shared" si="21"/>
        <v>0</v>
      </c>
      <c r="Q181" s="161">
        <v>2.4407199999999998</v>
      </c>
      <c r="R181" s="161">
        <f t="shared" si="22"/>
        <v>211.50791375999998</v>
      </c>
      <c r="S181" s="161">
        <v>0</v>
      </c>
      <c r="T181" s="162">
        <f t="shared" si="23"/>
        <v>0</v>
      </c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R181" s="163" t="s">
        <v>137</v>
      </c>
      <c r="AT181" s="163" t="s">
        <v>133</v>
      </c>
      <c r="AU181" s="163" t="s">
        <v>91</v>
      </c>
      <c r="AY181" s="2" t="s">
        <v>131</v>
      </c>
      <c r="BE181" s="164">
        <f t="shared" si="24"/>
        <v>0</v>
      </c>
      <c r="BF181" s="164">
        <f t="shared" si="25"/>
        <v>0</v>
      </c>
      <c r="BG181" s="164">
        <f t="shared" si="26"/>
        <v>0</v>
      </c>
      <c r="BH181" s="164">
        <f t="shared" si="27"/>
        <v>0</v>
      </c>
      <c r="BI181" s="164">
        <f t="shared" si="28"/>
        <v>0</v>
      </c>
      <c r="BJ181" s="2" t="s">
        <v>91</v>
      </c>
      <c r="BK181" s="165">
        <f t="shared" si="29"/>
        <v>0</v>
      </c>
      <c r="BL181" s="2" t="s">
        <v>137</v>
      </c>
      <c r="BM181" s="163" t="s">
        <v>423</v>
      </c>
    </row>
    <row r="182" spans="1:65" s="20" customFormat="1" ht="33" customHeight="1">
      <c r="A182" s="16"/>
      <c r="B182" s="151"/>
      <c r="C182" s="152" t="s">
        <v>424</v>
      </c>
      <c r="D182" s="152" t="s">
        <v>133</v>
      </c>
      <c r="E182" s="153" t="s">
        <v>425</v>
      </c>
      <c r="F182" s="154" t="s">
        <v>426</v>
      </c>
      <c r="G182" s="155" t="s">
        <v>175</v>
      </c>
      <c r="H182" s="156">
        <v>0.91</v>
      </c>
      <c r="I182" s="157"/>
      <c r="J182" s="156">
        <f t="shared" si="20"/>
        <v>0</v>
      </c>
      <c r="K182" s="158"/>
      <c r="L182" s="17"/>
      <c r="M182" s="159"/>
      <c r="N182" s="160" t="s">
        <v>41</v>
      </c>
      <c r="O182" s="47"/>
      <c r="P182" s="161">
        <f t="shared" si="21"/>
        <v>0</v>
      </c>
      <c r="Q182" s="161">
        <v>1.20296</v>
      </c>
      <c r="R182" s="161">
        <f t="shared" si="22"/>
        <v>1.0946936</v>
      </c>
      <c r="S182" s="161">
        <v>0</v>
      </c>
      <c r="T182" s="162">
        <f t="shared" si="23"/>
        <v>0</v>
      </c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R182" s="163" t="s">
        <v>137</v>
      </c>
      <c r="AT182" s="163" t="s">
        <v>133</v>
      </c>
      <c r="AU182" s="163" t="s">
        <v>91</v>
      </c>
      <c r="AY182" s="2" t="s">
        <v>131</v>
      </c>
      <c r="BE182" s="164">
        <f t="shared" si="24"/>
        <v>0</v>
      </c>
      <c r="BF182" s="164">
        <f t="shared" si="25"/>
        <v>0</v>
      </c>
      <c r="BG182" s="164">
        <f t="shared" si="26"/>
        <v>0</v>
      </c>
      <c r="BH182" s="164">
        <f t="shared" si="27"/>
        <v>0</v>
      </c>
      <c r="BI182" s="164">
        <f t="shared" si="28"/>
        <v>0</v>
      </c>
      <c r="BJ182" s="2" t="s">
        <v>91</v>
      </c>
      <c r="BK182" s="165">
        <f t="shared" si="29"/>
        <v>0</v>
      </c>
      <c r="BL182" s="2" t="s">
        <v>137</v>
      </c>
      <c r="BM182" s="163" t="s">
        <v>427</v>
      </c>
    </row>
    <row r="183" spans="1:65" s="20" customFormat="1" ht="24.2" customHeight="1">
      <c r="A183" s="16"/>
      <c r="B183" s="151"/>
      <c r="C183" s="152" t="s">
        <v>289</v>
      </c>
      <c r="D183" s="152" t="s">
        <v>133</v>
      </c>
      <c r="E183" s="153" t="s">
        <v>428</v>
      </c>
      <c r="F183" s="154" t="s">
        <v>429</v>
      </c>
      <c r="G183" s="155" t="s">
        <v>148</v>
      </c>
      <c r="H183" s="156">
        <v>21.664999999999999</v>
      </c>
      <c r="I183" s="157"/>
      <c r="J183" s="156">
        <f t="shared" si="20"/>
        <v>0</v>
      </c>
      <c r="K183" s="158"/>
      <c r="L183" s="17"/>
      <c r="M183" s="159"/>
      <c r="N183" s="160" t="s">
        <v>41</v>
      </c>
      <c r="O183" s="47"/>
      <c r="P183" s="161">
        <f t="shared" si="21"/>
        <v>0</v>
      </c>
      <c r="Q183" s="161">
        <v>1.837</v>
      </c>
      <c r="R183" s="161">
        <f t="shared" si="22"/>
        <v>39.798604999999995</v>
      </c>
      <c r="S183" s="161">
        <v>0</v>
      </c>
      <c r="T183" s="162">
        <f t="shared" si="23"/>
        <v>0</v>
      </c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R183" s="163" t="s">
        <v>137</v>
      </c>
      <c r="AT183" s="163" t="s">
        <v>133</v>
      </c>
      <c r="AU183" s="163" t="s">
        <v>91</v>
      </c>
      <c r="AY183" s="2" t="s">
        <v>131</v>
      </c>
      <c r="BE183" s="164">
        <f t="shared" si="24"/>
        <v>0</v>
      </c>
      <c r="BF183" s="164">
        <f t="shared" si="25"/>
        <v>0</v>
      </c>
      <c r="BG183" s="164">
        <f t="shared" si="26"/>
        <v>0</v>
      </c>
      <c r="BH183" s="164">
        <f t="shared" si="27"/>
        <v>0</v>
      </c>
      <c r="BI183" s="164">
        <f t="shared" si="28"/>
        <v>0</v>
      </c>
      <c r="BJ183" s="2" t="s">
        <v>91</v>
      </c>
      <c r="BK183" s="165">
        <f t="shared" si="29"/>
        <v>0</v>
      </c>
      <c r="BL183" s="2" t="s">
        <v>137</v>
      </c>
      <c r="BM183" s="163" t="s">
        <v>430</v>
      </c>
    </row>
    <row r="184" spans="1:65" s="20" customFormat="1" ht="21.75" customHeight="1">
      <c r="A184" s="16"/>
      <c r="B184" s="151"/>
      <c r="C184" s="152" t="s">
        <v>431</v>
      </c>
      <c r="D184" s="152" t="s">
        <v>133</v>
      </c>
      <c r="E184" s="153" t="s">
        <v>432</v>
      </c>
      <c r="F184" s="154" t="s">
        <v>433</v>
      </c>
      <c r="G184" s="155" t="s">
        <v>148</v>
      </c>
      <c r="H184" s="156">
        <v>275.79199999999997</v>
      </c>
      <c r="I184" s="157"/>
      <c r="J184" s="156">
        <f t="shared" si="20"/>
        <v>0</v>
      </c>
      <c r="K184" s="158"/>
      <c r="L184" s="17"/>
      <c r="M184" s="159"/>
      <c r="N184" s="160" t="s">
        <v>41</v>
      </c>
      <c r="O184" s="47"/>
      <c r="P184" s="161">
        <f t="shared" si="21"/>
        <v>0</v>
      </c>
      <c r="Q184" s="161">
        <v>1.837</v>
      </c>
      <c r="R184" s="161">
        <f t="shared" si="22"/>
        <v>506.62990399999995</v>
      </c>
      <c r="S184" s="161">
        <v>0</v>
      </c>
      <c r="T184" s="162">
        <f t="shared" si="23"/>
        <v>0</v>
      </c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R184" s="163" t="s">
        <v>137</v>
      </c>
      <c r="AT184" s="163" t="s">
        <v>133</v>
      </c>
      <c r="AU184" s="163" t="s">
        <v>91</v>
      </c>
      <c r="AY184" s="2" t="s">
        <v>131</v>
      </c>
      <c r="BE184" s="164">
        <f t="shared" si="24"/>
        <v>0</v>
      </c>
      <c r="BF184" s="164">
        <f t="shared" si="25"/>
        <v>0</v>
      </c>
      <c r="BG184" s="164">
        <f t="shared" si="26"/>
        <v>0</v>
      </c>
      <c r="BH184" s="164">
        <f t="shared" si="27"/>
        <v>0</v>
      </c>
      <c r="BI184" s="164">
        <f t="shared" si="28"/>
        <v>0</v>
      </c>
      <c r="BJ184" s="2" t="s">
        <v>91</v>
      </c>
      <c r="BK184" s="165">
        <f t="shared" si="29"/>
        <v>0</v>
      </c>
      <c r="BL184" s="2" t="s">
        <v>137</v>
      </c>
      <c r="BM184" s="163" t="s">
        <v>434</v>
      </c>
    </row>
    <row r="185" spans="1:65" s="20" customFormat="1" ht="24.2" customHeight="1">
      <c r="A185" s="16"/>
      <c r="B185" s="151"/>
      <c r="C185" s="152" t="s">
        <v>293</v>
      </c>
      <c r="D185" s="152" t="s">
        <v>133</v>
      </c>
      <c r="E185" s="153" t="s">
        <v>435</v>
      </c>
      <c r="F185" s="154" t="s">
        <v>436</v>
      </c>
      <c r="G185" s="155" t="s">
        <v>143</v>
      </c>
      <c r="H185" s="156">
        <v>309.64999999999998</v>
      </c>
      <c r="I185" s="157"/>
      <c r="J185" s="156">
        <f t="shared" si="20"/>
        <v>0</v>
      </c>
      <c r="K185" s="158"/>
      <c r="L185" s="17"/>
      <c r="M185" s="159"/>
      <c r="N185" s="160" t="s">
        <v>41</v>
      </c>
      <c r="O185" s="47"/>
      <c r="P185" s="161">
        <f t="shared" si="21"/>
        <v>0</v>
      </c>
      <c r="Q185" s="161">
        <v>8.0000000000000007E-5</v>
      </c>
      <c r="R185" s="161">
        <f t="shared" si="22"/>
        <v>2.4771999999999999E-2</v>
      </c>
      <c r="S185" s="161">
        <v>0</v>
      </c>
      <c r="T185" s="162">
        <f t="shared" si="23"/>
        <v>0</v>
      </c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R185" s="163" t="s">
        <v>137</v>
      </c>
      <c r="AT185" s="163" t="s">
        <v>133</v>
      </c>
      <c r="AU185" s="163" t="s">
        <v>91</v>
      </c>
      <c r="AY185" s="2" t="s">
        <v>131</v>
      </c>
      <c r="BE185" s="164">
        <f t="shared" si="24"/>
        <v>0</v>
      </c>
      <c r="BF185" s="164">
        <f t="shared" si="25"/>
        <v>0</v>
      </c>
      <c r="BG185" s="164">
        <f t="shared" si="26"/>
        <v>0</v>
      </c>
      <c r="BH185" s="164">
        <f t="shared" si="27"/>
        <v>0</v>
      </c>
      <c r="BI185" s="164">
        <f t="shared" si="28"/>
        <v>0</v>
      </c>
      <c r="BJ185" s="2" t="s">
        <v>91</v>
      </c>
      <c r="BK185" s="165">
        <f t="shared" si="29"/>
        <v>0</v>
      </c>
      <c r="BL185" s="2" t="s">
        <v>137</v>
      </c>
      <c r="BM185" s="163" t="s">
        <v>437</v>
      </c>
    </row>
    <row r="186" spans="1:65" s="20" customFormat="1" ht="37.9" customHeight="1">
      <c r="A186" s="16"/>
      <c r="B186" s="151"/>
      <c r="C186" s="152" t="s">
        <v>276</v>
      </c>
      <c r="D186" s="152" t="s">
        <v>133</v>
      </c>
      <c r="E186" s="153" t="s">
        <v>438</v>
      </c>
      <c r="F186" s="154" t="s">
        <v>439</v>
      </c>
      <c r="G186" s="155" t="s">
        <v>143</v>
      </c>
      <c r="H186" s="156">
        <v>309.64999999999998</v>
      </c>
      <c r="I186" s="157"/>
      <c r="J186" s="156">
        <f t="shared" si="20"/>
        <v>0</v>
      </c>
      <c r="K186" s="158"/>
      <c r="L186" s="17"/>
      <c r="M186" s="159"/>
      <c r="N186" s="160" t="s">
        <v>41</v>
      </c>
      <c r="O186" s="47"/>
      <c r="P186" s="161">
        <f t="shared" si="21"/>
        <v>0</v>
      </c>
      <c r="Q186" s="161">
        <v>0</v>
      </c>
      <c r="R186" s="161">
        <f t="shared" si="22"/>
        <v>0</v>
      </c>
      <c r="S186" s="161">
        <v>0</v>
      </c>
      <c r="T186" s="162">
        <f t="shared" si="23"/>
        <v>0</v>
      </c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R186" s="163" t="s">
        <v>137</v>
      </c>
      <c r="AT186" s="163" t="s">
        <v>133</v>
      </c>
      <c r="AU186" s="163" t="s">
        <v>91</v>
      </c>
      <c r="AY186" s="2" t="s">
        <v>131</v>
      </c>
      <c r="BE186" s="164">
        <f t="shared" si="24"/>
        <v>0</v>
      </c>
      <c r="BF186" s="164">
        <f t="shared" si="25"/>
        <v>0</v>
      </c>
      <c r="BG186" s="164">
        <f t="shared" si="26"/>
        <v>0</v>
      </c>
      <c r="BH186" s="164">
        <f t="shared" si="27"/>
        <v>0</v>
      </c>
      <c r="BI186" s="164">
        <f t="shared" si="28"/>
        <v>0</v>
      </c>
      <c r="BJ186" s="2" t="s">
        <v>91</v>
      </c>
      <c r="BK186" s="165">
        <f t="shared" si="29"/>
        <v>0</v>
      </c>
      <c r="BL186" s="2" t="s">
        <v>137</v>
      </c>
      <c r="BM186" s="163" t="s">
        <v>440</v>
      </c>
    </row>
    <row r="187" spans="1:65" s="137" customFormat="1" ht="22.9" customHeight="1">
      <c r="B187" s="138"/>
      <c r="D187" s="139" t="s">
        <v>74</v>
      </c>
      <c r="E187" s="149" t="s">
        <v>139</v>
      </c>
      <c r="F187" s="149" t="s">
        <v>140</v>
      </c>
      <c r="I187" s="141"/>
      <c r="J187" s="150">
        <f>BK187</f>
        <v>0</v>
      </c>
      <c r="L187" s="138"/>
      <c r="M187" s="143"/>
      <c r="N187" s="144"/>
      <c r="O187" s="144"/>
      <c r="P187" s="145">
        <f>SUM(P188:P190)</f>
        <v>0</v>
      </c>
      <c r="Q187" s="144"/>
      <c r="R187" s="145">
        <f>SUM(R188:R190)</f>
        <v>0.65782969999999996</v>
      </c>
      <c r="S187" s="144"/>
      <c r="T187" s="146">
        <f>SUM(T188:T190)</f>
        <v>0</v>
      </c>
      <c r="AR187" s="139" t="s">
        <v>83</v>
      </c>
      <c r="AT187" s="147" t="s">
        <v>74</v>
      </c>
      <c r="AU187" s="147" t="s">
        <v>83</v>
      </c>
      <c r="AY187" s="139" t="s">
        <v>131</v>
      </c>
      <c r="BK187" s="148">
        <f>SUM(BK188:BK190)</f>
        <v>0</v>
      </c>
    </row>
    <row r="188" spans="1:65" s="20" customFormat="1" ht="24.2" customHeight="1">
      <c r="A188" s="16"/>
      <c r="B188" s="151"/>
      <c r="C188" s="152" t="s">
        <v>441</v>
      </c>
      <c r="D188" s="152" t="s">
        <v>133</v>
      </c>
      <c r="E188" s="153" t="s">
        <v>442</v>
      </c>
      <c r="F188" s="154" t="s">
        <v>443</v>
      </c>
      <c r="G188" s="155" t="s">
        <v>136</v>
      </c>
      <c r="H188" s="156">
        <v>465.596</v>
      </c>
      <c r="I188" s="157"/>
      <c r="J188" s="156">
        <f>ROUND(I188*H188,3)</f>
        <v>0</v>
      </c>
      <c r="K188" s="158"/>
      <c r="L188" s="17"/>
      <c r="M188" s="159"/>
      <c r="N188" s="160" t="s">
        <v>41</v>
      </c>
      <c r="O188" s="47"/>
      <c r="P188" s="161">
        <f>O188*H188</f>
        <v>0</v>
      </c>
      <c r="Q188" s="161">
        <v>5.0000000000000002E-5</v>
      </c>
      <c r="R188" s="161">
        <f>Q188*H188</f>
        <v>2.32798E-2</v>
      </c>
      <c r="S188" s="161">
        <v>0</v>
      </c>
      <c r="T188" s="162">
        <f>S188*H188</f>
        <v>0</v>
      </c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R188" s="163" t="s">
        <v>137</v>
      </c>
      <c r="AT188" s="163" t="s">
        <v>133</v>
      </c>
      <c r="AU188" s="163" t="s">
        <v>91</v>
      </c>
      <c r="AY188" s="2" t="s">
        <v>131</v>
      </c>
      <c r="BE188" s="164">
        <f>IF(N188="základná",J188,0)</f>
        <v>0</v>
      </c>
      <c r="BF188" s="164">
        <f>IF(N188="znížená",J188,0)</f>
        <v>0</v>
      </c>
      <c r="BG188" s="164">
        <f>IF(N188="zákl. prenesená",J188,0)</f>
        <v>0</v>
      </c>
      <c r="BH188" s="164">
        <f>IF(N188="zníž. prenesená",J188,0)</f>
        <v>0</v>
      </c>
      <c r="BI188" s="164">
        <f>IF(N188="nulová",J188,0)</f>
        <v>0</v>
      </c>
      <c r="BJ188" s="2" t="s">
        <v>91</v>
      </c>
      <c r="BK188" s="165">
        <f>ROUND(I188*H188,3)</f>
        <v>0</v>
      </c>
      <c r="BL188" s="2" t="s">
        <v>137</v>
      </c>
      <c r="BM188" s="163" t="s">
        <v>444</v>
      </c>
    </row>
    <row r="189" spans="1:65" s="20" customFormat="1" ht="33" customHeight="1">
      <c r="A189" s="16"/>
      <c r="B189" s="151"/>
      <c r="C189" s="152" t="s">
        <v>445</v>
      </c>
      <c r="D189" s="152" t="s">
        <v>133</v>
      </c>
      <c r="E189" s="153" t="s">
        <v>446</v>
      </c>
      <c r="F189" s="154" t="s">
        <v>447</v>
      </c>
      <c r="G189" s="155" t="s">
        <v>257</v>
      </c>
      <c r="H189" s="156">
        <v>14</v>
      </c>
      <c r="I189" s="157"/>
      <c r="J189" s="156">
        <f>ROUND(I189*H189,3)</f>
        <v>0</v>
      </c>
      <c r="K189" s="158"/>
      <c r="L189" s="17"/>
      <c r="M189" s="159"/>
      <c r="N189" s="160" t="s">
        <v>41</v>
      </c>
      <c r="O189" s="47"/>
      <c r="P189" s="161">
        <f>O189*H189</f>
        <v>0</v>
      </c>
      <c r="Q189" s="161">
        <v>2.5700000000000001E-2</v>
      </c>
      <c r="R189" s="161">
        <f>Q189*H189</f>
        <v>0.35980000000000001</v>
      </c>
      <c r="S189" s="161">
        <v>0</v>
      </c>
      <c r="T189" s="162">
        <f>S189*H189</f>
        <v>0</v>
      </c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R189" s="163" t="s">
        <v>137</v>
      </c>
      <c r="AT189" s="163" t="s">
        <v>133</v>
      </c>
      <c r="AU189" s="163" t="s">
        <v>91</v>
      </c>
      <c r="AY189" s="2" t="s">
        <v>131</v>
      </c>
      <c r="BE189" s="164">
        <f>IF(N189="základná",J189,0)</f>
        <v>0</v>
      </c>
      <c r="BF189" s="164">
        <f>IF(N189="znížená",J189,0)</f>
        <v>0</v>
      </c>
      <c r="BG189" s="164">
        <f>IF(N189="zákl. prenesená",J189,0)</f>
        <v>0</v>
      </c>
      <c r="BH189" s="164">
        <f>IF(N189="zníž. prenesená",J189,0)</f>
        <v>0</v>
      </c>
      <c r="BI189" s="164">
        <f>IF(N189="nulová",J189,0)</f>
        <v>0</v>
      </c>
      <c r="BJ189" s="2" t="s">
        <v>91</v>
      </c>
      <c r="BK189" s="165">
        <f>ROUND(I189*H189,3)</f>
        <v>0</v>
      </c>
      <c r="BL189" s="2" t="s">
        <v>137</v>
      </c>
      <c r="BM189" s="163" t="s">
        <v>448</v>
      </c>
    </row>
    <row r="190" spans="1:65" s="20" customFormat="1" ht="37.9" customHeight="1">
      <c r="A190" s="16"/>
      <c r="B190" s="151"/>
      <c r="C190" s="152" t="s">
        <v>449</v>
      </c>
      <c r="D190" s="152" t="s">
        <v>133</v>
      </c>
      <c r="E190" s="153" t="s">
        <v>450</v>
      </c>
      <c r="F190" s="154" t="s">
        <v>451</v>
      </c>
      <c r="G190" s="155" t="s">
        <v>143</v>
      </c>
      <c r="H190" s="156">
        <v>57.18</v>
      </c>
      <c r="I190" s="157"/>
      <c r="J190" s="156">
        <f>ROUND(I190*H190,3)</f>
        <v>0</v>
      </c>
      <c r="K190" s="158"/>
      <c r="L190" s="17"/>
      <c r="M190" s="159"/>
      <c r="N190" s="160" t="s">
        <v>41</v>
      </c>
      <c r="O190" s="47"/>
      <c r="P190" s="161">
        <f>O190*H190</f>
        <v>0</v>
      </c>
      <c r="Q190" s="161">
        <v>4.8050000000000002E-3</v>
      </c>
      <c r="R190" s="161">
        <f>Q190*H190</f>
        <v>0.27474989999999999</v>
      </c>
      <c r="S190" s="161">
        <v>0</v>
      </c>
      <c r="T190" s="162">
        <f>S190*H190</f>
        <v>0</v>
      </c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R190" s="163" t="s">
        <v>137</v>
      </c>
      <c r="AT190" s="163" t="s">
        <v>133</v>
      </c>
      <c r="AU190" s="163" t="s">
        <v>91</v>
      </c>
      <c r="AY190" s="2" t="s">
        <v>131</v>
      </c>
      <c r="BE190" s="164">
        <f>IF(N190="základná",J190,0)</f>
        <v>0</v>
      </c>
      <c r="BF190" s="164">
        <f>IF(N190="znížená",J190,0)</f>
        <v>0</v>
      </c>
      <c r="BG190" s="164">
        <f>IF(N190="zákl. prenesená",J190,0)</f>
        <v>0</v>
      </c>
      <c r="BH190" s="164">
        <f>IF(N190="zníž. prenesená",J190,0)</f>
        <v>0</v>
      </c>
      <c r="BI190" s="164">
        <f>IF(N190="nulová",J190,0)</f>
        <v>0</v>
      </c>
      <c r="BJ190" s="2" t="s">
        <v>91</v>
      </c>
      <c r="BK190" s="165">
        <f>ROUND(I190*H190,3)</f>
        <v>0</v>
      </c>
      <c r="BL190" s="2" t="s">
        <v>137</v>
      </c>
      <c r="BM190" s="163" t="s">
        <v>452</v>
      </c>
    </row>
    <row r="191" spans="1:65" s="137" customFormat="1" ht="25.9" customHeight="1">
      <c r="B191" s="138"/>
      <c r="D191" s="139" t="s">
        <v>74</v>
      </c>
      <c r="E191" s="140" t="s">
        <v>193</v>
      </c>
      <c r="F191" s="140" t="s">
        <v>194</v>
      </c>
      <c r="I191" s="141"/>
      <c r="J191" s="142">
        <f>BK191</f>
        <v>0</v>
      </c>
      <c r="L191" s="138"/>
      <c r="M191" s="143"/>
      <c r="N191" s="144"/>
      <c r="O191" s="144"/>
      <c r="P191" s="145">
        <f>P192+P200+P207+P213+P216+P227</f>
        <v>0</v>
      </c>
      <c r="Q191" s="144"/>
      <c r="R191" s="145">
        <f>R192+R200+R207+R213+R216+R227</f>
        <v>22.196690955999991</v>
      </c>
      <c r="S191" s="144"/>
      <c r="T191" s="146">
        <f>T192+T200+T207+T213+T216+T227</f>
        <v>0</v>
      </c>
      <c r="AR191" s="139" t="s">
        <v>91</v>
      </c>
      <c r="AT191" s="147" t="s">
        <v>74</v>
      </c>
      <c r="AU191" s="147" t="s">
        <v>75</v>
      </c>
      <c r="AY191" s="139" t="s">
        <v>131</v>
      </c>
      <c r="BK191" s="148">
        <f>BK192+BK200+BK207+BK213+BK216+BK227</f>
        <v>0</v>
      </c>
    </row>
    <row r="192" spans="1:65" s="137" customFormat="1" ht="22.9" customHeight="1">
      <c r="B192" s="138"/>
      <c r="D192" s="139" t="s">
        <v>74</v>
      </c>
      <c r="E192" s="149" t="s">
        <v>453</v>
      </c>
      <c r="F192" s="149" t="s">
        <v>454</v>
      </c>
      <c r="I192" s="141"/>
      <c r="J192" s="150">
        <f>BK192</f>
        <v>0</v>
      </c>
      <c r="L192" s="138"/>
      <c r="M192" s="143"/>
      <c r="N192" s="144"/>
      <c r="O192" s="144"/>
      <c r="P192" s="145">
        <f>SUM(P193:P199)</f>
        <v>0</v>
      </c>
      <c r="Q192" s="144"/>
      <c r="R192" s="145">
        <f>SUM(R193:R199)</f>
        <v>1.375833326</v>
      </c>
      <c r="S192" s="144"/>
      <c r="T192" s="146">
        <f>SUM(T193:T199)</f>
        <v>0</v>
      </c>
      <c r="AR192" s="139" t="s">
        <v>91</v>
      </c>
      <c r="AT192" s="147" t="s">
        <v>74</v>
      </c>
      <c r="AU192" s="147" t="s">
        <v>83</v>
      </c>
      <c r="AY192" s="139" t="s">
        <v>131</v>
      </c>
      <c r="BK192" s="148">
        <f>SUM(BK193:BK199)</f>
        <v>0</v>
      </c>
    </row>
    <row r="193" spans="1:65" s="20" customFormat="1" ht="24.2" customHeight="1">
      <c r="A193" s="16"/>
      <c r="B193" s="151"/>
      <c r="C193" s="152" t="s">
        <v>455</v>
      </c>
      <c r="D193" s="152" t="s">
        <v>133</v>
      </c>
      <c r="E193" s="153" t="s">
        <v>456</v>
      </c>
      <c r="F193" s="154" t="s">
        <v>457</v>
      </c>
      <c r="G193" s="155" t="s">
        <v>136</v>
      </c>
      <c r="H193" s="156">
        <v>866.58</v>
      </c>
      <c r="I193" s="157"/>
      <c r="J193" s="156">
        <f t="shared" ref="J193:J199" si="30">ROUND(I193*H193,3)</f>
        <v>0</v>
      </c>
      <c r="K193" s="158"/>
      <c r="L193" s="17"/>
      <c r="M193" s="159"/>
      <c r="N193" s="160" t="s">
        <v>41</v>
      </c>
      <c r="O193" s="47"/>
      <c r="P193" s="161">
        <f t="shared" ref="P193:P199" si="31">O193*H193</f>
        <v>0</v>
      </c>
      <c r="Q193" s="161">
        <v>0</v>
      </c>
      <c r="R193" s="161">
        <f t="shared" ref="R193:R199" si="32">Q193*H193</f>
        <v>0</v>
      </c>
      <c r="S193" s="161">
        <v>0</v>
      </c>
      <c r="T193" s="162">
        <f t="shared" ref="T193:T199" si="33">S193*H193</f>
        <v>0</v>
      </c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R193" s="163" t="s">
        <v>200</v>
      </c>
      <c r="AT193" s="163" t="s">
        <v>133</v>
      </c>
      <c r="AU193" s="163" t="s">
        <v>91</v>
      </c>
      <c r="AY193" s="2" t="s">
        <v>131</v>
      </c>
      <c r="BE193" s="164">
        <f t="shared" ref="BE193:BE199" si="34">IF(N193="základná",J193,0)</f>
        <v>0</v>
      </c>
      <c r="BF193" s="164">
        <f t="shared" ref="BF193:BF199" si="35">IF(N193="znížená",J193,0)</f>
        <v>0</v>
      </c>
      <c r="BG193" s="164">
        <f t="shared" ref="BG193:BG199" si="36">IF(N193="zákl. prenesená",J193,0)</f>
        <v>0</v>
      </c>
      <c r="BH193" s="164">
        <f t="shared" ref="BH193:BH199" si="37">IF(N193="zníž. prenesená",J193,0)</f>
        <v>0</v>
      </c>
      <c r="BI193" s="164">
        <f t="shared" ref="BI193:BI199" si="38">IF(N193="nulová",J193,0)</f>
        <v>0</v>
      </c>
      <c r="BJ193" s="2" t="s">
        <v>91</v>
      </c>
      <c r="BK193" s="165">
        <f t="shared" ref="BK193:BK199" si="39">ROUND(I193*H193,3)</f>
        <v>0</v>
      </c>
      <c r="BL193" s="2" t="s">
        <v>200</v>
      </c>
      <c r="BM193" s="163" t="s">
        <v>458</v>
      </c>
    </row>
    <row r="194" spans="1:65" s="20" customFormat="1" ht="21.75" customHeight="1">
      <c r="A194" s="16"/>
      <c r="B194" s="151"/>
      <c r="C194" s="152" t="s">
        <v>459</v>
      </c>
      <c r="D194" s="152" t="s">
        <v>133</v>
      </c>
      <c r="E194" s="153" t="s">
        <v>460</v>
      </c>
      <c r="F194" s="154" t="s">
        <v>461</v>
      </c>
      <c r="G194" s="155" t="s">
        <v>136</v>
      </c>
      <c r="H194" s="156">
        <v>43.664000000000001</v>
      </c>
      <c r="I194" s="157"/>
      <c r="J194" s="156">
        <f t="shared" si="30"/>
        <v>0</v>
      </c>
      <c r="K194" s="158"/>
      <c r="L194" s="17"/>
      <c r="M194" s="159"/>
      <c r="N194" s="160" t="s">
        <v>41</v>
      </c>
      <c r="O194" s="47"/>
      <c r="P194" s="161">
        <f t="shared" si="31"/>
        <v>0</v>
      </c>
      <c r="Q194" s="161">
        <v>0</v>
      </c>
      <c r="R194" s="161">
        <f t="shared" si="32"/>
        <v>0</v>
      </c>
      <c r="S194" s="161">
        <v>0</v>
      </c>
      <c r="T194" s="162">
        <f t="shared" si="33"/>
        <v>0</v>
      </c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R194" s="163" t="s">
        <v>200</v>
      </c>
      <c r="AT194" s="163" t="s">
        <v>133</v>
      </c>
      <c r="AU194" s="163" t="s">
        <v>91</v>
      </c>
      <c r="AY194" s="2" t="s">
        <v>131</v>
      </c>
      <c r="BE194" s="164">
        <f t="shared" si="34"/>
        <v>0</v>
      </c>
      <c r="BF194" s="164">
        <f t="shared" si="35"/>
        <v>0</v>
      </c>
      <c r="BG194" s="164">
        <f t="shared" si="36"/>
        <v>0</v>
      </c>
      <c r="BH194" s="164">
        <f t="shared" si="37"/>
        <v>0</v>
      </c>
      <c r="BI194" s="164">
        <f t="shared" si="38"/>
        <v>0</v>
      </c>
      <c r="BJ194" s="2" t="s">
        <v>91</v>
      </c>
      <c r="BK194" s="165">
        <f t="shared" si="39"/>
        <v>0</v>
      </c>
      <c r="BL194" s="2" t="s">
        <v>200</v>
      </c>
      <c r="BM194" s="163" t="s">
        <v>462</v>
      </c>
    </row>
    <row r="195" spans="1:65" s="20" customFormat="1" ht="16.5" customHeight="1">
      <c r="A195" s="16"/>
      <c r="B195" s="151"/>
      <c r="C195" s="171" t="s">
        <v>463</v>
      </c>
      <c r="D195" s="171" t="s">
        <v>250</v>
      </c>
      <c r="E195" s="172" t="s">
        <v>464</v>
      </c>
      <c r="F195" s="173" t="s">
        <v>465</v>
      </c>
      <c r="G195" s="174" t="s">
        <v>136</v>
      </c>
      <c r="H195" s="175">
        <v>1046.7809999999999</v>
      </c>
      <c r="I195" s="176"/>
      <c r="J195" s="175">
        <f t="shared" si="30"/>
        <v>0</v>
      </c>
      <c r="K195" s="177"/>
      <c r="L195" s="178"/>
      <c r="M195" s="179"/>
      <c r="N195" s="180" t="s">
        <v>41</v>
      </c>
      <c r="O195" s="47"/>
      <c r="P195" s="161">
        <f t="shared" si="31"/>
        <v>0</v>
      </c>
      <c r="Q195" s="161">
        <v>2.9999999999999997E-4</v>
      </c>
      <c r="R195" s="161">
        <f t="shared" si="32"/>
        <v>0.31403429999999993</v>
      </c>
      <c r="S195" s="161">
        <v>0</v>
      </c>
      <c r="T195" s="162">
        <f t="shared" si="33"/>
        <v>0</v>
      </c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R195" s="163" t="s">
        <v>270</v>
      </c>
      <c r="AT195" s="163" t="s">
        <v>250</v>
      </c>
      <c r="AU195" s="163" t="s">
        <v>91</v>
      </c>
      <c r="AY195" s="2" t="s">
        <v>131</v>
      </c>
      <c r="BE195" s="164">
        <f t="shared" si="34"/>
        <v>0</v>
      </c>
      <c r="BF195" s="164">
        <f t="shared" si="35"/>
        <v>0</v>
      </c>
      <c r="BG195" s="164">
        <f t="shared" si="36"/>
        <v>0</v>
      </c>
      <c r="BH195" s="164">
        <f t="shared" si="37"/>
        <v>0</v>
      </c>
      <c r="BI195" s="164">
        <f t="shared" si="38"/>
        <v>0</v>
      </c>
      <c r="BJ195" s="2" t="s">
        <v>91</v>
      </c>
      <c r="BK195" s="165">
        <f t="shared" si="39"/>
        <v>0</v>
      </c>
      <c r="BL195" s="2" t="s">
        <v>200</v>
      </c>
      <c r="BM195" s="163" t="s">
        <v>466</v>
      </c>
    </row>
    <row r="196" spans="1:65" s="20" customFormat="1" ht="37.9" customHeight="1">
      <c r="A196" s="16"/>
      <c r="B196" s="151"/>
      <c r="C196" s="152" t="s">
        <v>467</v>
      </c>
      <c r="D196" s="152" t="s">
        <v>133</v>
      </c>
      <c r="E196" s="153" t="s">
        <v>468</v>
      </c>
      <c r="F196" s="154" t="s">
        <v>469</v>
      </c>
      <c r="G196" s="155" t="s">
        <v>136</v>
      </c>
      <c r="H196" s="156">
        <v>433.29</v>
      </c>
      <c r="I196" s="157"/>
      <c r="J196" s="156">
        <f t="shared" si="30"/>
        <v>0</v>
      </c>
      <c r="K196" s="158"/>
      <c r="L196" s="17"/>
      <c r="M196" s="159"/>
      <c r="N196" s="160" t="s">
        <v>41</v>
      </c>
      <c r="O196" s="47"/>
      <c r="P196" s="161">
        <f t="shared" si="31"/>
        <v>0</v>
      </c>
      <c r="Q196" s="161">
        <v>3.3000000000000003E-5</v>
      </c>
      <c r="R196" s="161">
        <f t="shared" si="32"/>
        <v>1.4298570000000002E-2</v>
      </c>
      <c r="S196" s="161">
        <v>0</v>
      </c>
      <c r="T196" s="162">
        <f t="shared" si="33"/>
        <v>0</v>
      </c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R196" s="163" t="s">
        <v>200</v>
      </c>
      <c r="AT196" s="163" t="s">
        <v>133</v>
      </c>
      <c r="AU196" s="163" t="s">
        <v>91</v>
      </c>
      <c r="AY196" s="2" t="s">
        <v>131</v>
      </c>
      <c r="BE196" s="164">
        <f t="shared" si="34"/>
        <v>0</v>
      </c>
      <c r="BF196" s="164">
        <f t="shared" si="35"/>
        <v>0</v>
      </c>
      <c r="BG196" s="164">
        <f t="shared" si="36"/>
        <v>0</v>
      </c>
      <c r="BH196" s="164">
        <f t="shared" si="37"/>
        <v>0</v>
      </c>
      <c r="BI196" s="164">
        <f t="shared" si="38"/>
        <v>0</v>
      </c>
      <c r="BJ196" s="2" t="s">
        <v>91</v>
      </c>
      <c r="BK196" s="165">
        <f t="shared" si="39"/>
        <v>0</v>
      </c>
      <c r="BL196" s="2" t="s">
        <v>200</v>
      </c>
      <c r="BM196" s="163" t="s">
        <v>470</v>
      </c>
    </row>
    <row r="197" spans="1:65" s="20" customFormat="1" ht="33" customHeight="1">
      <c r="A197" s="16"/>
      <c r="B197" s="151"/>
      <c r="C197" s="152" t="s">
        <v>471</v>
      </c>
      <c r="D197" s="152" t="s">
        <v>133</v>
      </c>
      <c r="E197" s="153" t="s">
        <v>472</v>
      </c>
      <c r="F197" s="154" t="s">
        <v>473</v>
      </c>
      <c r="G197" s="155" t="s">
        <v>136</v>
      </c>
      <c r="H197" s="156">
        <v>21.832000000000001</v>
      </c>
      <c r="I197" s="157"/>
      <c r="J197" s="156">
        <f t="shared" si="30"/>
        <v>0</v>
      </c>
      <c r="K197" s="158"/>
      <c r="L197" s="17"/>
      <c r="M197" s="159"/>
      <c r="N197" s="160" t="s">
        <v>41</v>
      </c>
      <c r="O197" s="47"/>
      <c r="P197" s="161">
        <f t="shared" si="31"/>
        <v>0</v>
      </c>
      <c r="Q197" s="161">
        <v>3.3000000000000003E-5</v>
      </c>
      <c r="R197" s="161">
        <f t="shared" si="32"/>
        <v>7.2045600000000007E-4</v>
      </c>
      <c r="S197" s="161">
        <v>0</v>
      </c>
      <c r="T197" s="162">
        <f t="shared" si="33"/>
        <v>0</v>
      </c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R197" s="163" t="s">
        <v>200</v>
      </c>
      <c r="AT197" s="163" t="s">
        <v>133</v>
      </c>
      <c r="AU197" s="163" t="s">
        <v>91</v>
      </c>
      <c r="AY197" s="2" t="s">
        <v>131</v>
      </c>
      <c r="BE197" s="164">
        <f t="shared" si="34"/>
        <v>0</v>
      </c>
      <c r="BF197" s="164">
        <f t="shared" si="35"/>
        <v>0</v>
      </c>
      <c r="BG197" s="164">
        <f t="shared" si="36"/>
        <v>0</v>
      </c>
      <c r="BH197" s="164">
        <f t="shared" si="37"/>
        <v>0</v>
      </c>
      <c r="BI197" s="164">
        <f t="shared" si="38"/>
        <v>0</v>
      </c>
      <c r="BJ197" s="2" t="s">
        <v>91</v>
      </c>
      <c r="BK197" s="165">
        <f t="shared" si="39"/>
        <v>0</v>
      </c>
      <c r="BL197" s="2" t="s">
        <v>200</v>
      </c>
      <c r="BM197" s="163" t="s">
        <v>474</v>
      </c>
    </row>
    <row r="198" spans="1:65" s="20" customFormat="1" ht="37.9" customHeight="1">
      <c r="A198" s="16"/>
      <c r="B198" s="151"/>
      <c r="C198" s="171" t="s">
        <v>475</v>
      </c>
      <c r="D198" s="171" t="s">
        <v>250</v>
      </c>
      <c r="E198" s="172" t="s">
        <v>476</v>
      </c>
      <c r="F198" s="173" t="s">
        <v>477</v>
      </c>
      <c r="G198" s="174" t="s">
        <v>136</v>
      </c>
      <c r="H198" s="175">
        <v>523.39</v>
      </c>
      <c r="I198" s="176"/>
      <c r="J198" s="175">
        <f t="shared" si="30"/>
        <v>0</v>
      </c>
      <c r="K198" s="177"/>
      <c r="L198" s="178"/>
      <c r="M198" s="179"/>
      <c r="N198" s="180" t="s">
        <v>41</v>
      </c>
      <c r="O198" s="47"/>
      <c r="P198" s="161">
        <f t="shared" si="31"/>
        <v>0</v>
      </c>
      <c r="Q198" s="161">
        <v>2E-3</v>
      </c>
      <c r="R198" s="161">
        <f t="shared" si="32"/>
        <v>1.04678</v>
      </c>
      <c r="S198" s="161">
        <v>0</v>
      </c>
      <c r="T198" s="162">
        <f t="shared" si="33"/>
        <v>0</v>
      </c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R198" s="163" t="s">
        <v>270</v>
      </c>
      <c r="AT198" s="163" t="s">
        <v>250</v>
      </c>
      <c r="AU198" s="163" t="s">
        <v>91</v>
      </c>
      <c r="AY198" s="2" t="s">
        <v>131</v>
      </c>
      <c r="BE198" s="164">
        <f t="shared" si="34"/>
        <v>0</v>
      </c>
      <c r="BF198" s="164">
        <f t="shared" si="35"/>
        <v>0</v>
      </c>
      <c r="BG198" s="164">
        <f t="shared" si="36"/>
        <v>0</v>
      </c>
      <c r="BH198" s="164">
        <f t="shared" si="37"/>
        <v>0</v>
      </c>
      <c r="BI198" s="164">
        <f t="shared" si="38"/>
        <v>0</v>
      </c>
      <c r="BJ198" s="2" t="s">
        <v>91</v>
      </c>
      <c r="BK198" s="165">
        <f t="shared" si="39"/>
        <v>0</v>
      </c>
      <c r="BL198" s="2" t="s">
        <v>200</v>
      </c>
      <c r="BM198" s="163" t="s">
        <v>478</v>
      </c>
    </row>
    <row r="199" spans="1:65" s="20" customFormat="1" ht="24.2" customHeight="1">
      <c r="A199" s="16"/>
      <c r="B199" s="151"/>
      <c r="C199" s="152" t="s">
        <v>479</v>
      </c>
      <c r="D199" s="152" t="s">
        <v>133</v>
      </c>
      <c r="E199" s="153" t="s">
        <v>480</v>
      </c>
      <c r="F199" s="154" t="s">
        <v>481</v>
      </c>
      <c r="G199" s="155" t="s">
        <v>175</v>
      </c>
      <c r="H199" s="156">
        <v>1.3759999999999999</v>
      </c>
      <c r="I199" s="157"/>
      <c r="J199" s="156">
        <f t="shared" si="30"/>
        <v>0</v>
      </c>
      <c r="K199" s="158"/>
      <c r="L199" s="17"/>
      <c r="M199" s="159"/>
      <c r="N199" s="160" t="s">
        <v>41</v>
      </c>
      <c r="O199" s="47"/>
      <c r="P199" s="161">
        <f t="shared" si="31"/>
        <v>0</v>
      </c>
      <c r="Q199" s="161">
        <v>0</v>
      </c>
      <c r="R199" s="161">
        <f t="shared" si="32"/>
        <v>0</v>
      </c>
      <c r="S199" s="161">
        <v>0</v>
      </c>
      <c r="T199" s="162">
        <f t="shared" si="33"/>
        <v>0</v>
      </c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R199" s="163" t="s">
        <v>200</v>
      </c>
      <c r="AT199" s="163" t="s">
        <v>133</v>
      </c>
      <c r="AU199" s="163" t="s">
        <v>91</v>
      </c>
      <c r="AY199" s="2" t="s">
        <v>131</v>
      </c>
      <c r="BE199" s="164">
        <f t="shared" si="34"/>
        <v>0</v>
      </c>
      <c r="BF199" s="164">
        <f t="shared" si="35"/>
        <v>0</v>
      </c>
      <c r="BG199" s="164">
        <f t="shared" si="36"/>
        <v>0</v>
      </c>
      <c r="BH199" s="164">
        <f t="shared" si="37"/>
        <v>0</v>
      </c>
      <c r="BI199" s="164">
        <f t="shared" si="38"/>
        <v>0</v>
      </c>
      <c r="BJ199" s="2" t="s">
        <v>91</v>
      </c>
      <c r="BK199" s="165">
        <f t="shared" si="39"/>
        <v>0</v>
      </c>
      <c r="BL199" s="2" t="s">
        <v>200</v>
      </c>
      <c r="BM199" s="163" t="s">
        <v>482</v>
      </c>
    </row>
    <row r="200" spans="1:65" s="137" customFormat="1" ht="22.9" customHeight="1">
      <c r="B200" s="138"/>
      <c r="D200" s="139" t="s">
        <v>74</v>
      </c>
      <c r="E200" s="149" t="s">
        <v>483</v>
      </c>
      <c r="F200" s="149" t="s">
        <v>484</v>
      </c>
      <c r="I200" s="141"/>
      <c r="J200" s="150">
        <f>BK200</f>
        <v>0</v>
      </c>
      <c r="L200" s="138"/>
      <c r="M200" s="143"/>
      <c r="N200" s="144"/>
      <c r="O200" s="144"/>
      <c r="P200" s="145">
        <f>SUM(P201:P206)</f>
        <v>0</v>
      </c>
      <c r="Q200" s="144"/>
      <c r="R200" s="145">
        <f>SUM(R201:R206)</f>
        <v>0.35245555000000006</v>
      </c>
      <c r="S200" s="144"/>
      <c r="T200" s="146">
        <f>SUM(T201:T206)</f>
        <v>0</v>
      </c>
      <c r="AR200" s="139" t="s">
        <v>91</v>
      </c>
      <c r="AT200" s="147" t="s">
        <v>74</v>
      </c>
      <c r="AU200" s="147" t="s">
        <v>83</v>
      </c>
      <c r="AY200" s="139" t="s">
        <v>131</v>
      </c>
      <c r="BK200" s="148">
        <f>SUM(BK201:BK206)</f>
        <v>0</v>
      </c>
    </row>
    <row r="201" spans="1:65" s="20" customFormat="1" ht="24.2" customHeight="1">
      <c r="A201" s="16"/>
      <c r="B201" s="151"/>
      <c r="C201" s="152" t="s">
        <v>485</v>
      </c>
      <c r="D201" s="152" t="s">
        <v>133</v>
      </c>
      <c r="E201" s="153" t="s">
        <v>486</v>
      </c>
      <c r="F201" s="154" t="s">
        <v>487</v>
      </c>
      <c r="G201" s="155" t="s">
        <v>136</v>
      </c>
      <c r="H201" s="156">
        <v>116.226</v>
      </c>
      <c r="I201" s="157"/>
      <c r="J201" s="156">
        <f t="shared" ref="J201:J206" si="40">ROUND(I201*H201,3)</f>
        <v>0</v>
      </c>
      <c r="K201" s="158"/>
      <c r="L201" s="17"/>
      <c r="M201" s="159"/>
      <c r="N201" s="160" t="s">
        <v>41</v>
      </c>
      <c r="O201" s="47"/>
      <c r="P201" s="161">
        <f t="shared" ref="P201:P206" si="41">O201*H201</f>
        <v>0</v>
      </c>
      <c r="Q201" s="161">
        <v>0</v>
      </c>
      <c r="R201" s="161">
        <f t="shared" ref="R201:R206" si="42">Q201*H201</f>
        <v>0</v>
      </c>
      <c r="S201" s="161">
        <v>0</v>
      </c>
      <c r="T201" s="162">
        <f t="shared" ref="T201:T206" si="43">S201*H201</f>
        <v>0</v>
      </c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R201" s="163" t="s">
        <v>200</v>
      </c>
      <c r="AT201" s="163" t="s">
        <v>133</v>
      </c>
      <c r="AU201" s="163" t="s">
        <v>91</v>
      </c>
      <c r="AY201" s="2" t="s">
        <v>131</v>
      </c>
      <c r="BE201" s="164">
        <f t="shared" ref="BE201:BE206" si="44">IF(N201="základná",J201,0)</f>
        <v>0</v>
      </c>
      <c r="BF201" s="164">
        <f t="shared" ref="BF201:BF206" si="45">IF(N201="znížená",J201,0)</f>
        <v>0</v>
      </c>
      <c r="BG201" s="164">
        <f t="shared" ref="BG201:BG206" si="46">IF(N201="zákl. prenesená",J201,0)</f>
        <v>0</v>
      </c>
      <c r="BH201" s="164">
        <f t="shared" ref="BH201:BH206" si="47">IF(N201="zníž. prenesená",J201,0)</f>
        <v>0</v>
      </c>
      <c r="BI201" s="164">
        <f t="shared" ref="BI201:BI206" si="48">IF(N201="nulová",J201,0)</f>
        <v>0</v>
      </c>
      <c r="BJ201" s="2" t="s">
        <v>91</v>
      </c>
      <c r="BK201" s="165">
        <f t="shared" ref="BK201:BK206" si="49">ROUND(I201*H201,3)</f>
        <v>0</v>
      </c>
      <c r="BL201" s="2" t="s">
        <v>200</v>
      </c>
      <c r="BM201" s="163" t="s">
        <v>488</v>
      </c>
    </row>
    <row r="202" spans="1:65" s="20" customFormat="1" ht="21.75" customHeight="1">
      <c r="A202" s="16"/>
      <c r="B202" s="151"/>
      <c r="C202" s="171" t="s">
        <v>489</v>
      </c>
      <c r="D202" s="171" t="s">
        <v>250</v>
      </c>
      <c r="E202" s="172" t="s">
        <v>490</v>
      </c>
      <c r="F202" s="173" t="s">
        <v>491</v>
      </c>
      <c r="G202" s="174" t="s">
        <v>257</v>
      </c>
      <c r="H202" s="175">
        <v>122.03700000000001</v>
      </c>
      <c r="I202" s="176"/>
      <c r="J202" s="175">
        <f t="shared" si="40"/>
        <v>0</v>
      </c>
      <c r="K202" s="177"/>
      <c r="L202" s="178"/>
      <c r="M202" s="179"/>
      <c r="N202" s="180" t="s">
        <v>41</v>
      </c>
      <c r="O202" s="47"/>
      <c r="P202" s="161">
        <f t="shared" si="41"/>
        <v>0</v>
      </c>
      <c r="Q202" s="161">
        <v>1.4999999999999999E-4</v>
      </c>
      <c r="R202" s="161">
        <f t="shared" si="42"/>
        <v>1.830555E-2</v>
      </c>
      <c r="S202" s="161">
        <v>0</v>
      </c>
      <c r="T202" s="162">
        <f t="shared" si="43"/>
        <v>0</v>
      </c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R202" s="163" t="s">
        <v>270</v>
      </c>
      <c r="AT202" s="163" t="s">
        <v>250</v>
      </c>
      <c r="AU202" s="163" t="s">
        <v>91</v>
      </c>
      <c r="AY202" s="2" t="s">
        <v>131</v>
      </c>
      <c r="BE202" s="164">
        <f t="shared" si="44"/>
        <v>0</v>
      </c>
      <c r="BF202" s="164">
        <f t="shared" si="45"/>
        <v>0</v>
      </c>
      <c r="BG202" s="164">
        <f t="shared" si="46"/>
        <v>0</v>
      </c>
      <c r="BH202" s="164">
        <f t="shared" si="47"/>
        <v>0</v>
      </c>
      <c r="BI202" s="164">
        <f t="shared" si="48"/>
        <v>0</v>
      </c>
      <c r="BJ202" s="2" t="s">
        <v>91</v>
      </c>
      <c r="BK202" s="165">
        <f t="shared" si="49"/>
        <v>0</v>
      </c>
      <c r="BL202" s="2" t="s">
        <v>200</v>
      </c>
      <c r="BM202" s="163" t="s">
        <v>492</v>
      </c>
    </row>
    <row r="203" spans="1:65" s="20" customFormat="1" ht="24.2" customHeight="1">
      <c r="A203" s="16"/>
      <c r="B203" s="151"/>
      <c r="C203" s="171" t="s">
        <v>493</v>
      </c>
      <c r="D203" s="171" t="s">
        <v>250</v>
      </c>
      <c r="E203" s="172" t="s">
        <v>494</v>
      </c>
      <c r="F203" s="173" t="s">
        <v>495</v>
      </c>
      <c r="G203" s="174" t="s">
        <v>136</v>
      </c>
      <c r="H203" s="175">
        <v>133.66</v>
      </c>
      <c r="I203" s="176"/>
      <c r="J203" s="175">
        <f t="shared" si="40"/>
        <v>0</v>
      </c>
      <c r="K203" s="177"/>
      <c r="L203" s="178"/>
      <c r="M203" s="179"/>
      <c r="N203" s="180" t="s">
        <v>41</v>
      </c>
      <c r="O203" s="47"/>
      <c r="P203" s="161">
        <f t="shared" si="41"/>
        <v>0</v>
      </c>
      <c r="Q203" s="161">
        <v>2.2000000000000001E-3</v>
      </c>
      <c r="R203" s="161">
        <f t="shared" si="42"/>
        <v>0.29405200000000004</v>
      </c>
      <c r="S203" s="161">
        <v>0</v>
      </c>
      <c r="T203" s="162">
        <f t="shared" si="43"/>
        <v>0</v>
      </c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R203" s="163" t="s">
        <v>270</v>
      </c>
      <c r="AT203" s="163" t="s">
        <v>250</v>
      </c>
      <c r="AU203" s="163" t="s">
        <v>91</v>
      </c>
      <c r="AY203" s="2" t="s">
        <v>131</v>
      </c>
      <c r="BE203" s="164">
        <f t="shared" si="44"/>
        <v>0</v>
      </c>
      <c r="BF203" s="164">
        <f t="shared" si="45"/>
        <v>0</v>
      </c>
      <c r="BG203" s="164">
        <f t="shared" si="46"/>
        <v>0</v>
      </c>
      <c r="BH203" s="164">
        <f t="shared" si="47"/>
        <v>0</v>
      </c>
      <c r="BI203" s="164">
        <f t="shared" si="48"/>
        <v>0</v>
      </c>
      <c r="BJ203" s="2" t="s">
        <v>91</v>
      </c>
      <c r="BK203" s="165">
        <f t="shared" si="49"/>
        <v>0</v>
      </c>
      <c r="BL203" s="2" t="s">
        <v>200</v>
      </c>
      <c r="BM203" s="163" t="s">
        <v>496</v>
      </c>
    </row>
    <row r="204" spans="1:65" s="20" customFormat="1" ht="24.2" customHeight="1">
      <c r="A204" s="16"/>
      <c r="B204" s="151"/>
      <c r="C204" s="152" t="s">
        <v>497</v>
      </c>
      <c r="D204" s="152" t="s">
        <v>133</v>
      </c>
      <c r="E204" s="153" t="s">
        <v>498</v>
      </c>
      <c r="F204" s="154" t="s">
        <v>499</v>
      </c>
      <c r="G204" s="155" t="s">
        <v>136</v>
      </c>
      <c r="H204" s="156">
        <v>116.226</v>
      </c>
      <c r="I204" s="157"/>
      <c r="J204" s="156">
        <f t="shared" si="40"/>
        <v>0</v>
      </c>
      <c r="K204" s="158"/>
      <c r="L204" s="17"/>
      <c r="M204" s="159"/>
      <c r="N204" s="160" t="s">
        <v>41</v>
      </c>
      <c r="O204" s="47"/>
      <c r="P204" s="161">
        <f t="shared" si="41"/>
        <v>0</v>
      </c>
      <c r="Q204" s="161">
        <v>0</v>
      </c>
      <c r="R204" s="161">
        <f t="shared" si="42"/>
        <v>0</v>
      </c>
      <c r="S204" s="161">
        <v>0</v>
      </c>
      <c r="T204" s="162">
        <f t="shared" si="43"/>
        <v>0</v>
      </c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R204" s="163" t="s">
        <v>200</v>
      </c>
      <c r="AT204" s="163" t="s">
        <v>133</v>
      </c>
      <c r="AU204" s="163" t="s">
        <v>91</v>
      </c>
      <c r="AY204" s="2" t="s">
        <v>131</v>
      </c>
      <c r="BE204" s="164">
        <f t="shared" si="44"/>
        <v>0</v>
      </c>
      <c r="BF204" s="164">
        <f t="shared" si="45"/>
        <v>0</v>
      </c>
      <c r="BG204" s="164">
        <f t="shared" si="46"/>
        <v>0</v>
      </c>
      <c r="BH204" s="164">
        <f t="shared" si="47"/>
        <v>0</v>
      </c>
      <c r="BI204" s="164">
        <f t="shared" si="48"/>
        <v>0</v>
      </c>
      <c r="BJ204" s="2" t="s">
        <v>91</v>
      </c>
      <c r="BK204" s="165">
        <f t="shared" si="49"/>
        <v>0</v>
      </c>
      <c r="BL204" s="2" t="s">
        <v>200</v>
      </c>
      <c r="BM204" s="163" t="s">
        <v>500</v>
      </c>
    </row>
    <row r="205" spans="1:65" s="20" customFormat="1" ht="16.5" customHeight="1">
      <c r="A205" s="16"/>
      <c r="B205" s="151"/>
      <c r="C205" s="171" t="s">
        <v>501</v>
      </c>
      <c r="D205" s="171" t="s">
        <v>250</v>
      </c>
      <c r="E205" s="172" t="s">
        <v>464</v>
      </c>
      <c r="F205" s="173" t="s">
        <v>465</v>
      </c>
      <c r="G205" s="174" t="s">
        <v>136</v>
      </c>
      <c r="H205" s="175">
        <v>133.66</v>
      </c>
      <c r="I205" s="176"/>
      <c r="J205" s="175">
        <f t="shared" si="40"/>
        <v>0</v>
      </c>
      <c r="K205" s="177"/>
      <c r="L205" s="178"/>
      <c r="M205" s="179"/>
      <c r="N205" s="180" t="s">
        <v>41</v>
      </c>
      <c r="O205" s="47"/>
      <c r="P205" s="161">
        <f t="shared" si="41"/>
        <v>0</v>
      </c>
      <c r="Q205" s="161">
        <v>2.9999999999999997E-4</v>
      </c>
      <c r="R205" s="161">
        <f t="shared" si="42"/>
        <v>4.0097999999999995E-2</v>
      </c>
      <c r="S205" s="161">
        <v>0</v>
      </c>
      <c r="T205" s="162">
        <f t="shared" si="43"/>
        <v>0</v>
      </c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R205" s="163" t="s">
        <v>270</v>
      </c>
      <c r="AT205" s="163" t="s">
        <v>250</v>
      </c>
      <c r="AU205" s="163" t="s">
        <v>91</v>
      </c>
      <c r="AY205" s="2" t="s">
        <v>131</v>
      </c>
      <c r="BE205" s="164">
        <f t="shared" si="44"/>
        <v>0</v>
      </c>
      <c r="BF205" s="164">
        <f t="shared" si="45"/>
        <v>0</v>
      </c>
      <c r="BG205" s="164">
        <f t="shared" si="46"/>
        <v>0</v>
      </c>
      <c r="BH205" s="164">
        <f t="shared" si="47"/>
        <v>0</v>
      </c>
      <c r="BI205" s="164">
        <f t="shared" si="48"/>
        <v>0</v>
      </c>
      <c r="BJ205" s="2" t="s">
        <v>91</v>
      </c>
      <c r="BK205" s="165">
        <f t="shared" si="49"/>
        <v>0</v>
      </c>
      <c r="BL205" s="2" t="s">
        <v>200</v>
      </c>
      <c r="BM205" s="163" t="s">
        <v>502</v>
      </c>
    </row>
    <row r="206" spans="1:65" s="20" customFormat="1" ht="24.2" customHeight="1">
      <c r="A206" s="16"/>
      <c r="B206" s="151"/>
      <c r="C206" s="152" t="s">
        <v>503</v>
      </c>
      <c r="D206" s="152" t="s">
        <v>133</v>
      </c>
      <c r="E206" s="153" t="s">
        <v>504</v>
      </c>
      <c r="F206" s="154" t="s">
        <v>505</v>
      </c>
      <c r="G206" s="155" t="s">
        <v>175</v>
      </c>
      <c r="H206" s="156">
        <v>0.35199999999999998</v>
      </c>
      <c r="I206" s="157"/>
      <c r="J206" s="156">
        <f t="shared" si="40"/>
        <v>0</v>
      </c>
      <c r="K206" s="158"/>
      <c r="L206" s="17"/>
      <c r="M206" s="159"/>
      <c r="N206" s="160" t="s">
        <v>41</v>
      </c>
      <c r="O206" s="47"/>
      <c r="P206" s="161">
        <f t="shared" si="41"/>
        <v>0</v>
      </c>
      <c r="Q206" s="161">
        <v>0</v>
      </c>
      <c r="R206" s="161">
        <f t="shared" si="42"/>
        <v>0</v>
      </c>
      <c r="S206" s="161">
        <v>0</v>
      </c>
      <c r="T206" s="162">
        <f t="shared" si="43"/>
        <v>0</v>
      </c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R206" s="163" t="s">
        <v>200</v>
      </c>
      <c r="AT206" s="163" t="s">
        <v>133</v>
      </c>
      <c r="AU206" s="163" t="s">
        <v>91</v>
      </c>
      <c r="AY206" s="2" t="s">
        <v>131</v>
      </c>
      <c r="BE206" s="164">
        <f t="shared" si="44"/>
        <v>0</v>
      </c>
      <c r="BF206" s="164">
        <f t="shared" si="45"/>
        <v>0</v>
      </c>
      <c r="BG206" s="164">
        <f t="shared" si="46"/>
        <v>0</v>
      </c>
      <c r="BH206" s="164">
        <f t="shared" si="47"/>
        <v>0</v>
      </c>
      <c r="BI206" s="164">
        <f t="shared" si="48"/>
        <v>0</v>
      </c>
      <c r="BJ206" s="2" t="s">
        <v>91</v>
      </c>
      <c r="BK206" s="165">
        <f t="shared" si="49"/>
        <v>0</v>
      </c>
      <c r="BL206" s="2" t="s">
        <v>200</v>
      </c>
      <c r="BM206" s="163" t="s">
        <v>506</v>
      </c>
    </row>
    <row r="207" spans="1:65" s="137" customFormat="1" ht="22.9" customHeight="1">
      <c r="B207" s="138"/>
      <c r="D207" s="139" t="s">
        <v>74</v>
      </c>
      <c r="E207" s="149" t="s">
        <v>507</v>
      </c>
      <c r="F207" s="149" t="s">
        <v>508</v>
      </c>
      <c r="I207" s="141"/>
      <c r="J207" s="150">
        <f>BK207</f>
        <v>0</v>
      </c>
      <c r="L207" s="138"/>
      <c r="M207" s="143"/>
      <c r="N207" s="144"/>
      <c r="O207" s="144"/>
      <c r="P207" s="145">
        <f>SUM(P208:P212)</f>
        <v>0</v>
      </c>
      <c r="Q207" s="144"/>
      <c r="R207" s="145">
        <f>SUM(R208:R212)</f>
        <v>0.37153247999999994</v>
      </c>
      <c r="S207" s="144"/>
      <c r="T207" s="146">
        <f>SUM(T208:T212)</f>
        <v>0</v>
      </c>
      <c r="AR207" s="139" t="s">
        <v>91</v>
      </c>
      <c r="AT207" s="147" t="s">
        <v>74</v>
      </c>
      <c r="AU207" s="147" t="s">
        <v>83</v>
      </c>
      <c r="AY207" s="139" t="s">
        <v>131</v>
      </c>
      <c r="BK207" s="148">
        <f>SUM(BK208:BK212)</f>
        <v>0</v>
      </c>
    </row>
    <row r="208" spans="1:65" s="20" customFormat="1" ht="24.2" customHeight="1">
      <c r="A208" s="16"/>
      <c r="B208" s="151"/>
      <c r="C208" s="152" t="s">
        <v>509</v>
      </c>
      <c r="D208" s="152" t="s">
        <v>133</v>
      </c>
      <c r="E208" s="153" t="s">
        <v>510</v>
      </c>
      <c r="F208" s="154" t="s">
        <v>511</v>
      </c>
      <c r="G208" s="155" t="s">
        <v>136</v>
      </c>
      <c r="H208" s="156">
        <v>50.16</v>
      </c>
      <c r="I208" s="157"/>
      <c r="J208" s="156">
        <f>ROUND(I208*H208,3)</f>
        <v>0</v>
      </c>
      <c r="K208" s="158"/>
      <c r="L208" s="17"/>
      <c r="M208" s="159"/>
      <c r="N208" s="160" t="s">
        <v>41</v>
      </c>
      <c r="O208" s="47"/>
      <c r="P208" s="161">
        <f>O208*H208</f>
        <v>0</v>
      </c>
      <c r="Q208" s="161">
        <v>5.0000000000000001E-3</v>
      </c>
      <c r="R208" s="161">
        <f>Q208*H208</f>
        <v>0.25079999999999997</v>
      </c>
      <c r="S208" s="161">
        <v>0</v>
      </c>
      <c r="T208" s="162">
        <f>S208*H208</f>
        <v>0</v>
      </c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R208" s="163" t="s">
        <v>200</v>
      </c>
      <c r="AT208" s="163" t="s">
        <v>133</v>
      </c>
      <c r="AU208" s="163" t="s">
        <v>91</v>
      </c>
      <c r="AY208" s="2" t="s">
        <v>131</v>
      </c>
      <c r="BE208" s="164">
        <f>IF(N208="základná",J208,0)</f>
        <v>0</v>
      </c>
      <c r="BF208" s="164">
        <f>IF(N208="znížená",J208,0)</f>
        <v>0</v>
      </c>
      <c r="BG208" s="164">
        <f>IF(N208="zákl. prenesená",J208,0)</f>
        <v>0</v>
      </c>
      <c r="BH208" s="164">
        <f>IF(N208="zníž. prenesená",J208,0)</f>
        <v>0</v>
      </c>
      <c r="BI208" s="164">
        <f>IF(N208="nulová",J208,0)</f>
        <v>0</v>
      </c>
      <c r="BJ208" s="2" t="s">
        <v>91</v>
      </c>
      <c r="BK208" s="165">
        <f>ROUND(I208*H208,3)</f>
        <v>0</v>
      </c>
      <c r="BL208" s="2" t="s">
        <v>200</v>
      </c>
      <c r="BM208" s="163" t="s">
        <v>512</v>
      </c>
    </row>
    <row r="209" spans="1:65" s="20" customFormat="1" ht="24.2" customHeight="1">
      <c r="A209" s="16"/>
      <c r="B209" s="151"/>
      <c r="C209" s="171" t="s">
        <v>513</v>
      </c>
      <c r="D209" s="171" t="s">
        <v>250</v>
      </c>
      <c r="E209" s="172" t="s">
        <v>514</v>
      </c>
      <c r="F209" s="173" t="s">
        <v>515</v>
      </c>
      <c r="G209" s="174" t="s">
        <v>136</v>
      </c>
      <c r="H209" s="175">
        <v>52.667999999999999</v>
      </c>
      <c r="I209" s="176"/>
      <c r="J209" s="175">
        <f>ROUND(I209*H209,3)</f>
        <v>0</v>
      </c>
      <c r="K209" s="177"/>
      <c r="L209" s="178"/>
      <c r="M209" s="179"/>
      <c r="N209" s="180" t="s">
        <v>41</v>
      </c>
      <c r="O209" s="47"/>
      <c r="P209" s="161">
        <f>O209*H209</f>
        <v>0</v>
      </c>
      <c r="Q209" s="161">
        <v>1.56E-3</v>
      </c>
      <c r="R209" s="161">
        <f>Q209*H209</f>
        <v>8.2162079999999998E-2</v>
      </c>
      <c r="S209" s="161">
        <v>0</v>
      </c>
      <c r="T209" s="162">
        <f>S209*H209</f>
        <v>0</v>
      </c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R209" s="163" t="s">
        <v>270</v>
      </c>
      <c r="AT209" s="163" t="s">
        <v>250</v>
      </c>
      <c r="AU209" s="163" t="s">
        <v>91</v>
      </c>
      <c r="AY209" s="2" t="s">
        <v>131</v>
      </c>
      <c r="BE209" s="164">
        <f>IF(N209="základná",J209,0)</f>
        <v>0</v>
      </c>
      <c r="BF209" s="164">
        <f>IF(N209="znížená",J209,0)</f>
        <v>0</v>
      </c>
      <c r="BG209" s="164">
        <f>IF(N209="zákl. prenesená",J209,0)</f>
        <v>0</v>
      </c>
      <c r="BH209" s="164">
        <f>IF(N209="zníž. prenesená",J209,0)</f>
        <v>0</v>
      </c>
      <c r="BI209" s="164">
        <f>IF(N209="nulová",J209,0)</f>
        <v>0</v>
      </c>
      <c r="BJ209" s="2" t="s">
        <v>91</v>
      </c>
      <c r="BK209" s="165">
        <f>ROUND(I209*H209,3)</f>
        <v>0</v>
      </c>
      <c r="BL209" s="2" t="s">
        <v>200</v>
      </c>
      <c r="BM209" s="163" t="s">
        <v>516</v>
      </c>
    </row>
    <row r="210" spans="1:65" s="20" customFormat="1" ht="24.2" customHeight="1">
      <c r="A210" s="16"/>
      <c r="B210" s="151"/>
      <c r="C210" s="152" t="s">
        <v>517</v>
      </c>
      <c r="D210" s="152" t="s">
        <v>133</v>
      </c>
      <c r="E210" s="153" t="s">
        <v>518</v>
      </c>
      <c r="F210" s="154" t="s">
        <v>519</v>
      </c>
      <c r="G210" s="155" t="s">
        <v>136</v>
      </c>
      <c r="H210" s="156">
        <v>37.104999999999997</v>
      </c>
      <c r="I210" s="157"/>
      <c r="J210" s="156">
        <f>ROUND(I210*H210,3)</f>
        <v>0</v>
      </c>
      <c r="K210" s="158"/>
      <c r="L210" s="17"/>
      <c r="M210" s="159"/>
      <c r="N210" s="160" t="s">
        <v>41</v>
      </c>
      <c r="O210" s="47"/>
      <c r="P210" s="161">
        <f>O210*H210</f>
        <v>0</v>
      </c>
      <c r="Q210" s="161">
        <v>0</v>
      </c>
      <c r="R210" s="161">
        <f>Q210*H210</f>
        <v>0</v>
      </c>
      <c r="S210" s="161">
        <v>0</v>
      </c>
      <c r="T210" s="162">
        <f>S210*H210</f>
        <v>0</v>
      </c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R210" s="163" t="s">
        <v>200</v>
      </c>
      <c r="AT210" s="163" t="s">
        <v>133</v>
      </c>
      <c r="AU210" s="163" t="s">
        <v>91</v>
      </c>
      <c r="AY210" s="2" t="s">
        <v>131</v>
      </c>
      <c r="BE210" s="164">
        <f>IF(N210="základná",J210,0)</f>
        <v>0</v>
      </c>
      <c r="BF210" s="164">
        <f>IF(N210="znížená",J210,0)</f>
        <v>0</v>
      </c>
      <c r="BG210" s="164">
        <f>IF(N210="zákl. prenesená",J210,0)</f>
        <v>0</v>
      </c>
      <c r="BH210" s="164">
        <f>IF(N210="zníž. prenesená",J210,0)</f>
        <v>0</v>
      </c>
      <c r="BI210" s="164">
        <f>IF(N210="nulová",J210,0)</f>
        <v>0</v>
      </c>
      <c r="BJ210" s="2" t="s">
        <v>91</v>
      </c>
      <c r="BK210" s="165">
        <f>ROUND(I210*H210,3)</f>
        <v>0</v>
      </c>
      <c r="BL210" s="2" t="s">
        <v>200</v>
      </c>
      <c r="BM210" s="163" t="s">
        <v>520</v>
      </c>
    </row>
    <row r="211" spans="1:65" s="20" customFormat="1" ht="24.2" customHeight="1">
      <c r="A211" s="16"/>
      <c r="B211" s="151"/>
      <c r="C211" s="171" t="s">
        <v>521</v>
      </c>
      <c r="D211" s="171" t="s">
        <v>250</v>
      </c>
      <c r="E211" s="172" t="s">
        <v>522</v>
      </c>
      <c r="F211" s="173" t="s">
        <v>523</v>
      </c>
      <c r="G211" s="174" t="s">
        <v>136</v>
      </c>
      <c r="H211" s="175">
        <v>38.96</v>
      </c>
      <c r="I211" s="176"/>
      <c r="J211" s="175">
        <f>ROUND(I211*H211,3)</f>
        <v>0</v>
      </c>
      <c r="K211" s="177"/>
      <c r="L211" s="178"/>
      <c r="M211" s="179"/>
      <c r="N211" s="180" t="s">
        <v>41</v>
      </c>
      <c r="O211" s="47"/>
      <c r="P211" s="161">
        <f>O211*H211</f>
        <v>0</v>
      </c>
      <c r="Q211" s="161">
        <v>9.8999999999999999E-4</v>
      </c>
      <c r="R211" s="161">
        <f>Q211*H211</f>
        <v>3.8570399999999998E-2</v>
      </c>
      <c r="S211" s="161">
        <v>0</v>
      </c>
      <c r="T211" s="162">
        <f>S211*H211</f>
        <v>0</v>
      </c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R211" s="163" t="s">
        <v>270</v>
      </c>
      <c r="AT211" s="163" t="s">
        <v>250</v>
      </c>
      <c r="AU211" s="163" t="s">
        <v>91</v>
      </c>
      <c r="AY211" s="2" t="s">
        <v>131</v>
      </c>
      <c r="BE211" s="164">
        <f>IF(N211="základná",J211,0)</f>
        <v>0</v>
      </c>
      <c r="BF211" s="164">
        <f>IF(N211="znížená",J211,0)</f>
        <v>0</v>
      </c>
      <c r="BG211" s="164">
        <f>IF(N211="zákl. prenesená",J211,0)</f>
        <v>0</v>
      </c>
      <c r="BH211" s="164">
        <f>IF(N211="zníž. prenesená",J211,0)</f>
        <v>0</v>
      </c>
      <c r="BI211" s="164">
        <f>IF(N211="nulová",J211,0)</f>
        <v>0</v>
      </c>
      <c r="BJ211" s="2" t="s">
        <v>91</v>
      </c>
      <c r="BK211" s="165">
        <f>ROUND(I211*H211,3)</f>
        <v>0</v>
      </c>
      <c r="BL211" s="2" t="s">
        <v>200</v>
      </c>
      <c r="BM211" s="163" t="s">
        <v>524</v>
      </c>
    </row>
    <row r="212" spans="1:65" s="20" customFormat="1" ht="24.2" customHeight="1">
      <c r="A212" s="16"/>
      <c r="B212" s="151"/>
      <c r="C212" s="152" t="s">
        <v>525</v>
      </c>
      <c r="D212" s="152" t="s">
        <v>133</v>
      </c>
      <c r="E212" s="153" t="s">
        <v>526</v>
      </c>
      <c r="F212" s="154" t="s">
        <v>527</v>
      </c>
      <c r="G212" s="155" t="s">
        <v>175</v>
      </c>
      <c r="H212" s="156">
        <v>0.372</v>
      </c>
      <c r="I212" s="157"/>
      <c r="J212" s="156">
        <f>ROUND(I212*H212,3)</f>
        <v>0</v>
      </c>
      <c r="K212" s="158"/>
      <c r="L212" s="17"/>
      <c r="M212" s="159"/>
      <c r="N212" s="160" t="s">
        <v>41</v>
      </c>
      <c r="O212" s="47"/>
      <c r="P212" s="161">
        <f>O212*H212</f>
        <v>0</v>
      </c>
      <c r="Q212" s="161">
        <v>0</v>
      </c>
      <c r="R212" s="161">
        <f>Q212*H212</f>
        <v>0</v>
      </c>
      <c r="S212" s="161">
        <v>0</v>
      </c>
      <c r="T212" s="162">
        <f>S212*H212</f>
        <v>0</v>
      </c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R212" s="163" t="s">
        <v>200</v>
      </c>
      <c r="AT212" s="163" t="s">
        <v>133</v>
      </c>
      <c r="AU212" s="163" t="s">
        <v>91</v>
      </c>
      <c r="AY212" s="2" t="s">
        <v>131</v>
      </c>
      <c r="BE212" s="164">
        <f>IF(N212="základná",J212,0)</f>
        <v>0</v>
      </c>
      <c r="BF212" s="164">
        <f>IF(N212="znížená",J212,0)</f>
        <v>0</v>
      </c>
      <c r="BG212" s="164">
        <f>IF(N212="zákl. prenesená",J212,0)</f>
        <v>0</v>
      </c>
      <c r="BH212" s="164">
        <f>IF(N212="zníž. prenesená",J212,0)</f>
        <v>0</v>
      </c>
      <c r="BI212" s="164">
        <f>IF(N212="nulová",J212,0)</f>
        <v>0</v>
      </c>
      <c r="BJ212" s="2" t="s">
        <v>91</v>
      </c>
      <c r="BK212" s="165">
        <f>ROUND(I212*H212,3)</f>
        <v>0</v>
      </c>
      <c r="BL212" s="2" t="s">
        <v>200</v>
      </c>
      <c r="BM212" s="163" t="s">
        <v>528</v>
      </c>
    </row>
    <row r="213" spans="1:65" s="137" customFormat="1" ht="22.9" customHeight="1">
      <c r="B213" s="138"/>
      <c r="D213" s="139" t="s">
        <v>74</v>
      </c>
      <c r="E213" s="149" t="s">
        <v>529</v>
      </c>
      <c r="F213" s="149" t="s">
        <v>530</v>
      </c>
      <c r="I213" s="141"/>
      <c r="J213" s="150">
        <f>BK213</f>
        <v>0</v>
      </c>
      <c r="L213" s="138"/>
      <c r="M213" s="143"/>
      <c r="N213" s="144"/>
      <c r="O213" s="144"/>
      <c r="P213" s="145">
        <f>SUM(P214:P215)</f>
        <v>0</v>
      </c>
      <c r="Q213" s="144"/>
      <c r="R213" s="145">
        <f>SUM(R214:R215)</f>
        <v>0.40827600000000003</v>
      </c>
      <c r="S213" s="144"/>
      <c r="T213" s="146">
        <f>SUM(T214:T215)</f>
        <v>0</v>
      </c>
      <c r="AR213" s="139" t="s">
        <v>91</v>
      </c>
      <c r="AT213" s="147" t="s">
        <v>74</v>
      </c>
      <c r="AU213" s="147" t="s">
        <v>83</v>
      </c>
      <c r="AY213" s="139" t="s">
        <v>131</v>
      </c>
      <c r="BK213" s="148">
        <f>SUM(BK214:BK215)</f>
        <v>0</v>
      </c>
    </row>
    <row r="214" spans="1:65" s="20" customFormat="1" ht="24.2" customHeight="1">
      <c r="A214" s="16"/>
      <c r="B214" s="151"/>
      <c r="C214" s="152" t="s">
        <v>531</v>
      </c>
      <c r="D214" s="152" t="s">
        <v>133</v>
      </c>
      <c r="E214" s="153" t="s">
        <v>532</v>
      </c>
      <c r="F214" s="154" t="s">
        <v>533</v>
      </c>
      <c r="G214" s="155" t="s">
        <v>136</v>
      </c>
      <c r="H214" s="156">
        <v>39.6</v>
      </c>
      <c r="I214" s="157"/>
      <c r="J214" s="156">
        <f>ROUND(I214*H214,3)</f>
        <v>0</v>
      </c>
      <c r="K214" s="158"/>
      <c r="L214" s="17"/>
      <c r="M214" s="159"/>
      <c r="N214" s="160" t="s">
        <v>41</v>
      </c>
      <c r="O214" s="47"/>
      <c r="P214" s="161">
        <f>O214*H214</f>
        <v>0</v>
      </c>
      <c r="Q214" s="161">
        <v>1.031E-2</v>
      </c>
      <c r="R214" s="161">
        <f>Q214*H214</f>
        <v>0.40827600000000003</v>
      </c>
      <c r="S214" s="161">
        <v>0</v>
      </c>
      <c r="T214" s="162">
        <f>S214*H214</f>
        <v>0</v>
      </c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R214" s="163" t="s">
        <v>200</v>
      </c>
      <c r="AT214" s="163" t="s">
        <v>133</v>
      </c>
      <c r="AU214" s="163" t="s">
        <v>91</v>
      </c>
      <c r="AY214" s="2" t="s">
        <v>131</v>
      </c>
      <c r="BE214" s="164">
        <f>IF(N214="základná",J214,0)</f>
        <v>0</v>
      </c>
      <c r="BF214" s="164">
        <f>IF(N214="znížená",J214,0)</f>
        <v>0</v>
      </c>
      <c r="BG214" s="164">
        <f>IF(N214="zákl. prenesená",J214,0)</f>
        <v>0</v>
      </c>
      <c r="BH214" s="164">
        <f>IF(N214="zníž. prenesená",J214,0)</f>
        <v>0</v>
      </c>
      <c r="BI214" s="164">
        <f>IF(N214="nulová",J214,0)</f>
        <v>0</v>
      </c>
      <c r="BJ214" s="2" t="s">
        <v>91</v>
      </c>
      <c r="BK214" s="165">
        <f>ROUND(I214*H214,3)</f>
        <v>0</v>
      </c>
      <c r="BL214" s="2" t="s">
        <v>200</v>
      </c>
      <c r="BM214" s="163" t="s">
        <v>534</v>
      </c>
    </row>
    <row r="215" spans="1:65" s="20" customFormat="1" ht="24.2" customHeight="1">
      <c r="A215" s="16"/>
      <c r="B215" s="151"/>
      <c r="C215" s="152" t="s">
        <v>535</v>
      </c>
      <c r="D215" s="152" t="s">
        <v>133</v>
      </c>
      <c r="E215" s="153" t="s">
        <v>536</v>
      </c>
      <c r="F215" s="154" t="s">
        <v>537</v>
      </c>
      <c r="G215" s="155" t="s">
        <v>175</v>
      </c>
      <c r="H215" s="156">
        <v>0.40799999999999997</v>
      </c>
      <c r="I215" s="157"/>
      <c r="J215" s="156">
        <f>ROUND(I215*H215,3)</f>
        <v>0</v>
      </c>
      <c r="K215" s="158"/>
      <c r="L215" s="17"/>
      <c r="M215" s="159"/>
      <c r="N215" s="160" t="s">
        <v>41</v>
      </c>
      <c r="O215" s="47"/>
      <c r="P215" s="161">
        <f>O215*H215</f>
        <v>0</v>
      </c>
      <c r="Q215" s="161">
        <v>0</v>
      </c>
      <c r="R215" s="161">
        <f>Q215*H215</f>
        <v>0</v>
      </c>
      <c r="S215" s="161">
        <v>0</v>
      </c>
      <c r="T215" s="162">
        <f>S215*H215</f>
        <v>0</v>
      </c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R215" s="163" t="s">
        <v>200</v>
      </c>
      <c r="AT215" s="163" t="s">
        <v>133</v>
      </c>
      <c r="AU215" s="163" t="s">
        <v>91</v>
      </c>
      <c r="AY215" s="2" t="s">
        <v>131</v>
      </c>
      <c r="BE215" s="164">
        <f>IF(N215="základná",J215,0)</f>
        <v>0</v>
      </c>
      <c r="BF215" s="164">
        <f>IF(N215="znížená",J215,0)</f>
        <v>0</v>
      </c>
      <c r="BG215" s="164">
        <f>IF(N215="zákl. prenesená",J215,0)</f>
        <v>0</v>
      </c>
      <c r="BH215" s="164">
        <f>IF(N215="zníž. prenesená",J215,0)</f>
        <v>0</v>
      </c>
      <c r="BI215" s="164">
        <f>IF(N215="nulová",J215,0)</f>
        <v>0</v>
      </c>
      <c r="BJ215" s="2" t="s">
        <v>91</v>
      </c>
      <c r="BK215" s="165">
        <f>ROUND(I215*H215,3)</f>
        <v>0</v>
      </c>
      <c r="BL215" s="2" t="s">
        <v>200</v>
      </c>
      <c r="BM215" s="163" t="s">
        <v>538</v>
      </c>
    </row>
    <row r="216" spans="1:65" s="137" customFormat="1" ht="22.9" customHeight="1">
      <c r="B216" s="138"/>
      <c r="D216" s="139" t="s">
        <v>74</v>
      </c>
      <c r="E216" s="149" t="s">
        <v>195</v>
      </c>
      <c r="F216" s="149" t="s">
        <v>196</v>
      </c>
      <c r="I216" s="141"/>
      <c r="J216" s="150">
        <f>BK216</f>
        <v>0</v>
      </c>
      <c r="L216" s="138"/>
      <c r="M216" s="143"/>
      <c r="N216" s="144"/>
      <c r="O216" s="144"/>
      <c r="P216" s="145">
        <f>SUM(P217:P226)</f>
        <v>0</v>
      </c>
      <c r="Q216" s="144"/>
      <c r="R216" s="145">
        <f>SUM(R217:R226)</f>
        <v>1.9970070999999998</v>
      </c>
      <c r="S216" s="144"/>
      <c r="T216" s="146">
        <f>SUM(T217:T226)</f>
        <v>0</v>
      </c>
      <c r="AR216" s="139" t="s">
        <v>91</v>
      </c>
      <c r="AT216" s="147" t="s">
        <v>74</v>
      </c>
      <c r="AU216" s="147" t="s">
        <v>83</v>
      </c>
      <c r="AY216" s="139" t="s">
        <v>131</v>
      </c>
      <c r="BK216" s="148">
        <f>SUM(BK217:BK226)</f>
        <v>0</v>
      </c>
    </row>
    <row r="217" spans="1:65" s="20" customFormat="1" ht="33" customHeight="1">
      <c r="A217" s="16"/>
      <c r="B217" s="151"/>
      <c r="C217" s="152" t="s">
        <v>258</v>
      </c>
      <c r="D217" s="152" t="s">
        <v>133</v>
      </c>
      <c r="E217" s="153" t="s">
        <v>539</v>
      </c>
      <c r="F217" s="154" t="s">
        <v>540</v>
      </c>
      <c r="G217" s="155" t="s">
        <v>143</v>
      </c>
      <c r="H217" s="156">
        <v>166</v>
      </c>
      <c r="I217" s="157"/>
      <c r="J217" s="156">
        <f t="shared" ref="J217:J226" si="50">ROUND(I217*H217,3)</f>
        <v>0</v>
      </c>
      <c r="K217" s="158"/>
      <c r="L217" s="17"/>
      <c r="M217" s="159"/>
      <c r="N217" s="160" t="s">
        <v>41</v>
      </c>
      <c r="O217" s="47"/>
      <c r="P217" s="161">
        <f t="shared" ref="P217:P226" si="51">O217*H217</f>
        <v>0</v>
      </c>
      <c r="Q217" s="161">
        <v>2.7599999999999999E-3</v>
      </c>
      <c r="R217" s="161">
        <f t="shared" ref="R217:R226" si="52">Q217*H217</f>
        <v>0.45815999999999996</v>
      </c>
      <c r="S217" s="161">
        <v>0</v>
      </c>
      <c r="T217" s="162">
        <f t="shared" ref="T217:T226" si="53">S217*H217</f>
        <v>0</v>
      </c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R217" s="163" t="s">
        <v>200</v>
      </c>
      <c r="AT217" s="163" t="s">
        <v>133</v>
      </c>
      <c r="AU217" s="163" t="s">
        <v>91</v>
      </c>
      <c r="AY217" s="2" t="s">
        <v>131</v>
      </c>
      <c r="BE217" s="164">
        <f t="shared" ref="BE217:BE226" si="54">IF(N217="základná",J217,0)</f>
        <v>0</v>
      </c>
      <c r="BF217" s="164">
        <f t="shared" ref="BF217:BF226" si="55">IF(N217="znížená",J217,0)</f>
        <v>0</v>
      </c>
      <c r="BG217" s="164">
        <f t="shared" ref="BG217:BG226" si="56">IF(N217="zákl. prenesená",J217,0)</f>
        <v>0</v>
      </c>
      <c r="BH217" s="164">
        <f t="shared" ref="BH217:BH226" si="57">IF(N217="zníž. prenesená",J217,0)</f>
        <v>0</v>
      </c>
      <c r="BI217" s="164">
        <f t="shared" ref="BI217:BI226" si="58">IF(N217="nulová",J217,0)</f>
        <v>0</v>
      </c>
      <c r="BJ217" s="2" t="s">
        <v>91</v>
      </c>
      <c r="BK217" s="165">
        <f t="shared" ref="BK217:BK226" si="59">ROUND(I217*H217,3)</f>
        <v>0</v>
      </c>
      <c r="BL217" s="2" t="s">
        <v>200</v>
      </c>
      <c r="BM217" s="163" t="s">
        <v>541</v>
      </c>
    </row>
    <row r="218" spans="1:65" s="20" customFormat="1" ht="33" customHeight="1">
      <c r="A218" s="16"/>
      <c r="B218" s="151"/>
      <c r="C218" s="152" t="s">
        <v>542</v>
      </c>
      <c r="D218" s="152" t="s">
        <v>133</v>
      </c>
      <c r="E218" s="153" t="s">
        <v>543</v>
      </c>
      <c r="F218" s="154" t="s">
        <v>544</v>
      </c>
      <c r="G218" s="155" t="s">
        <v>143</v>
      </c>
      <c r="H218" s="156">
        <v>92</v>
      </c>
      <c r="I218" s="157"/>
      <c r="J218" s="156">
        <f t="shared" si="50"/>
        <v>0</v>
      </c>
      <c r="K218" s="158"/>
      <c r="L218" s="17"/>
      <c r="M218" s="159"/>
      <c r="N218" s="160" t="s">
        <v>41</v>
      </c>
      <c r="O218" s="47"/>
      <c r="P218" s="161">
        <f t="shared" si="51"/>
        <v>0</v>
      </c>
      <c r="Q218" s="161">
        <v>5.4900000000000001E-3</v>
      </c>
      <c r="R218" s="161">
        <f t="shared" si="52"/>
        <v>0.50507999999999997</v>
      </c>
      <c r="S218" s="161">
        <v>0</v>
      </c>
      <c r="T218" s="162">
        <f t="shared" si="53"/>
        <v>0</v>
      </c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R218" s="163" t="s">
        <v>200</v>
      </c>
      <c r="AT218" s="163" t="s">
        <v>133</v>
      </c>
      <c r="AU218" s="163" t="s">
        <v>91</v>
      </c>
      <c r="AY218" s="2" t="s">
        <v>131</v>
      </c>
      <c r="BE218" s="164">
        <f t="shared" si="54"/>
        <v>0</v>
      </c>
      <c r="BF218" s="164">
        <f t="shared" si="55"/>
        <v>0</v>
      </c>
      <c r="BG218" s="164">
        <f t="shared" si="56"/>
        <v>0</v>
      </c>
      <c r="BH218" s="164">
        <f t="shared" si="57"/>
        <v>0</v>
      </c>
      <c r="BI218" s="164">
        <f t="shared" si="58"/>
        <v>0</v>
      </c>
      <c r="BJ218" s="2" t="s">
        <v>91</v>
      </c>
      <c r="BK218" s="165">
        <f t="shared" si="59"/>
        <v>0</v>
      </c>
      <c r="BL218" s="2" t="s">
        <v>200</v>
      </c>
      <c r="BM218" s="163" t="s">
        <v>545</v>
      </c>
    </row>
    <row r="219" spans="1:65" s="20" customFormat="1" ht="24.2" customHeight="1">
      <c r="A219" s="16"/>
      <c r="B219" s="151"/>
      <c r="C219" s="152" t="s">
        <v>546</v>
      </c>
      <c r="D219" s="152" t="s">
        <v>133</v>
      </c>
      <c r="E219" s="153" t="s">
        <v>547</v>
      </c>
      <c r="F219" s="154" t="s">
        <v>548</v>
      </c>
      <c r="G219" s="155" t="s">
        <v>143</v>
      </c>
      <c r="H219" s="156">
        <v>99.6</v>
      </c>
      <c r="I219" s="157"/>
      <c r="J219" s="156">
        <f t="shared" si="50"/>
        <v>0</v>
      </c>
      <c r="K219" s="158"/>
      <c r="L219" s="17"/>
      <c r="M219" s="159"/>
      <c r="N219" s="160" t="s">
        <v>41</v>
      </c>
      <c r="O219" s="47"/>
      <c r="P219" s="161">
        <f t="shared" si="51"/>
        <v>0</v>
      </c>
      <c r="Q219" s="161">
        <v>2.5999999999999998E-4</v>
      </c>
      <c r="R219" s="161">
        <f t="shared" si="52"/>
        <v>2.5895999999999995E-2</v>
      </c>
      <c r="S219" s="161">
        <v>0</v>
      </c>
      <c r="T219" s="162">
        <f t="shared" si="53"/>
        <v>0</v>
      </c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R219" s="163" t="s">
        <v>200</v>
      </c>
      <c r="AT219" s="163" t="s">
        <v>133</v>
      </c>
      <c r="AU219" s="163" t="s">
        <v>91</v>
      </c>
      <c r="AY219" s="2" t="s">
        <v>131</v>
      </c>
      <c r="BE219" s="164">
        <f t="shared" si="54"/>
        <v>0</v>
      </c>
      <c r="BF219" s="164">
        <f t="shared" si="55"/>
        <v>0</v>
      </c>
      <c r="BG219" s="164">
        <f t="shared" si="56"/>
        <v>0</v>
      </c>
      <c r="BH219" s="164">
        <f t="shared" si="57"/>
        <v>0</v>
      </c>
      <c r="BI219" s="164">
        <f t="shared" si="58"/>
        <v>0</v>
      </c>
      <c r="BJ219" s="2" t="s">
        <v>91</v>
      </c>
      <c r="BK219" s="165">
        <f t="shared" si="59"/>
        <v>0</v>
      </c>
      <c r="BL219" s="2" t="s">
        <v>200</v>
      </c>
      <c r="BM219" s="163" t="s">
        <v>549</v>
      </c>
    </row>
    <row r="220" spans="1:65" s="20" customFormat="1" ht="24.2" customHeight="1">
      <c r="A220" s="16"/>
      <c r="B220" s="151"/>
      <c r="C220" s="152" t="s">
        <v>550</v>
      </c>
      <c r="D220" s="152" t="s">
        <v>133</v>
      </c>
      <c r="E220" s="153" t="s">
        <v>551</v>
      </c>
      <c r="F220" s="154" t="s">
        <v>552</v>
      </c>
      <c r="G220" s="155" t="s">
        <v>143</v>
      </c>
      <c r="H220" s="156">
        <v>33.200000000000003</v>
      </c>
      <c r="I220" s="157"/>
      <c r="J220" s="156">
        <f t="shared" si="50"/>
        <v>0</v>
      </c>
      <c r="K220" s="158"/>
      <c r="L220" s="17"/>
      <c r="M220" s="159"/>
      <c r="N220" s="160" t="s">
        <v>41</v>
      </c>
      <c r="O220" s="47"/>
      <c r="P220" s="161">
        <f t="shared" si="51"/>
        <v>0</v>
      </c>
      <c r="Q220" s="161">
        <v>4.0099999999999997E-3</v>
      </c>
      <c r="R220" s="161">
        <f t="shared" si="52"/>
        <v>0.133132</v>
      </c>
      <c r="S220" s="161">
        <v>0</v>
      </c>
      <c r="T220" s="162">
        <f t="shared" si="53"/>
        <v>0</v>
      </c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R220" s="163" t="s">
        <v>200</v>
      </c>
      <c r="AT220" s="163" t="s">
        <v>133</v>
      </c>
      <c r="AU220" s="163" t="s">
        <v>91</v>
      </c>
      <c r="AY220" s="2" t="s">
        <v>131</v>
      </c>
      <c r="BE220" s="164">
        <f t="shared" si="54"/>
        <v>0</v>
      </c>
      <c r="BF220" s="164">
        <f t="shared" si="55"/>
        <v>0</v>
      </c>
      <c r="BG220" s="164">
        <f t="shared" si="56"/>
        <v>0</v>
      </c>
      <c r="BH220" s="164">
        <f t="shared" si="57"/>
        <v>0</v>
      </c>
      <c r="BI220" s="164">
        <f t="shared" si="58"/>
        <v>0</v>
      </c>
      <c r="BJ220" s="2" t="s">
        <v>91</v>
      </c>
      <c r="BK220" s="165">
        <f t="shared" si="59"/>
        <v>0</v>
      </c>
      <c r="BL220" s="2" t="s">
        <v>200</v>
      </c>
      <c r="BM220" s="163" t="s">
        <v>553</v>
      </c>
    </row>
    <row r="221" spans="1:65" s="20" customFormat="1" ht="24.2" customHeight="1">
      <c r="A221" s="16"/>
      <c r="B221" s="151"/>
      <c r="C221" s="152" t="s">
        <v>554</v>
      </c>
      <c r="D221" s="152" t="s">
        <v>133</v>
      </c>
      <c r="E221" s="153" t="s">
        <v>555</v>
      </c>
      <c r="F221" s="154" t="s">
        <v>556</v>
      </c>
      <c r="G221" s="155" t="s">
        <v>143</v>
      </c>
      <c r="H221" s="156">
        <v>5.65</v>
      </c>
      <c r="I221" s="157"/>
      <c r="J221" s="156">
        <f t="shared" si="50"/>
        <v>0</v>
      </c>
      <c r="K221" s="158"/>
      <c r="L221" s="17"/>
      <c r="M221" s="159"/>
      <c r="N221" s="160" t="s">
        <v>41</v>
      </c>
      <c r="O221" s="47"/>
      <c r="P221" s="161">
        <f t="shared" si="51"/>
        <v>0</v>
      </c>
      <c r="Q221" s="161">
        <v>1.09E-3</v>
      </c>
      <c r="R221" s="161">
        <f t="shared" si="52"/>
        <v>6.1585000000000008E-3</v>
      </c>
      <c r="S221" s="161">
        <v>0</v>
      </c>
      <c r="T221" s="162">
        <f t="shared" si="53"/>
        <v>0</v>
      </c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R221" s="163" t="s">
        <v>200</v>
      </c>
      <c r="AT221" s="163" t="s">
        <v>133</v>
      </c>
      <c r="AU221" s="163" t="s">
        <v>91</v>
      </c>
      <c r="AY221" s="2" t="s">
        <v>131</v>
      </c>
      <c r="BE221" s="164">
        <f t="shared" si="54"/>
        <v>0</v>
      </c>
      <c r="BF221" s="164">
        <f t="shared" si="55"/>
        <v>0</v>
      </c>
      <c r="BG221" s="164">
        <f t="shared" si="56"/>
        <v>0</v>
      </c>
      <c r="BH221" s="164">
        <f t="shared" si="57"/>
        <v>0</v>
      </c>
      <c r="BI221" s="164">
        <f t="shared" si="58"/>
        <v>0</v>
      </c>
      <c r="BJ221" s="2" t="s">
        <v>91</v>
      </c>
      <c r="BK221" s="165">
        <f t="shared" si="59"/>
        <v>0</v>
      </c>
      <c r="BL221" s="2" t="s">
        <v>200</v>
      </c>
      <c r="BM221" s="163" t="s">
        <v>557</v>
      </c>
    </row>
    <row r="222" spans="1:65" s="20" customFormat="1" ht="33" customHeight="1">
      <c r="A222" s="16"/>
      <c r="B222" s="151"/>
      <c r="C222" s="152" t="s">
        <v>558</v>
      </c>
      <c r="D222" s="152" t="s">
        <v>133</v>
      </c>
      <c r="E222" s="153" t="s">
        <v>559</v>
      </c>
      <c r="F222" s="154" t="s">
        <v>560</v>
      </c>
      <c r="G222" s="155" t="s">
        <v>143</v>
      </c>
      <c r="H222" s="156">
        <v>29</v>
      </c>
      <c r="I222" s="157"/>
      <c r="J222" s="156">
        <f t="shared" si="50"/>
        <v>0</v>
      </c>
      <c r="K222" s="158"/>
      <c r="L222" s="17"/>
      <c r="M222" s="159"/>
      <c r="N222" s="160" t="s">
        <v>41</v>
      </c>
      <c r="O222" s="47"/>
      <c r="P222" s="161">
        <f t="shared" si="51"/>
        <v>0</v>
      </c>
      <c r="Q222" s="161">
        <v>2.8700000000000002E-3</v>
      </c>
      <c r="R222" s="161">
        <f t="shared" si="52"/>
        <v>8.3229999999999998E-2</v>
      </c>
      <c r="S222" s="161">
        <v>0</v>
      </c>
      <c r="T222" s="162">
        <f t="shared" si="53"/>
        <v>0</v>
      </c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R222" s="163" t="s">
        <v>200</v>
      </c>
      <c r="AT222" s="163" t="s">
        <v>133</v>
      </c>
      <c r="AU222" s="163" t="s">
        <v>91</v>
      </c>
      <c r="AY222" s="2" t="s">
        <v>131</v>
      </c>
      <c r="BE222" s="164">
        <f t="shared" si="54"/>
        <v>0</v>
      </c>
      <c r="BF222" s="164">
        <f t="shared" si="55"/>
        <v>0</v>
      </c>
      <c r="BG222" s="164">
        <f t="shared" si="56"/>
        <v>0</v>
      </c>
      <c r="BH222" s="164">
        <f t="shared" si="57"/>
        <v>0</v>
      </c>
      <c r="BI222" s="164">
        <f t="shared" si="58"/>
        <v>0</v>
      </c>
      <c r="BJ222" s="2" t="s">
        <v>91</v>
      </c>
      <c r="BK222" s="165">
        <f t="shared" si="59"/>
        <v>0</v>
      </c>
      <c r="BL222" s="2" t="s">
        <v>200</v>
      </c>
      <c r="BM222" s="163" t="s">
        <v>561</v>
      </c>
    </row>
    <row r="223" spans="1:65" s="20" customFormat="1" ht="33" customHeight="1">
      <c r="A223" s="16"/>
      <c r="B223" s="151"/>
      <c r="C223" s="152" t="s">
        <v>562</v>
      </c>
      <c r="D223" s="152" t="s">
        <v>133</v>
      </c>
      <c r="E223" s="153" t="s">
        <v>563</v>
      </c>
      <c r="F223" s="154" t="s">
        <v>564</v>
      </c>
      <c r="G223" s="155" t="s">
        <v>143</v>
      </c>
      <c r="H223" s="156">
        <v>46.4</v>
      </c>
      <c r="I223" s="157"/>
      <c r="J223" s="156">
        <f t="shared" si="50"/>
        <v>0</v>
      </c>
      <c r="K223" s="158"/>
      <c r="L223" s="17"/>
      <c r="M223" s="159"/>
      <c r="N223" s="160" t="s">
        <v>41</v>
      </c>
      <c r="O223" s="47"/>
      <c r="P223" s="161">
        <f t="shared" si="51"/>
        <v>0</v>
      </c>
      <c r="Q223" s="161">
        <v>3.4399999999999999E-3</v>
      </c>
      <c r="R223" s="161">
        <f t="shared" si="52"/>
        <v>0.15961599999999998</v>
      </c>
      <c r="S223" s="161">
        <v>0</v>
      </c>
      <c r="T223" s="162">
        <f t="shared" si="53"/>
        <v>0</v>
      </c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R223" s="163" t="s">
        <v>200</v>
      </c>
      <c r="AT223" s="163" t="s">
        <v>133</v>
      </c>
      <c r="AU223" s="163" t="s">
        <v>91</v>
      </c>
      <c r="AY223" s="2" t="s">
        <v>131</v>
      </c>
      <c r="BE223" s="164">
        <f t="shared" si="54"/>
        <v>0</v>
      </c>
      <c r="BF223" s="164">
        <f t="shared" si="55"/>
        <v>0</v>
      </c>
      <c r="BG223" s="164">
        <f t="shared" si="56"/>
        <v>0</v>
      </c>
      <c r="BH223" s="164">
        <f t="shared" si="57"/>
        <v>0</v>
      </c>
      <c r="BI223" s="164">
        <f t="shared" si="58"/>
        <v>0</v>
      </c>
      <c r="BJ223" s="2" t="s">
        <v>91</v>
      </c>
      <c r="BK223" s="165">
        <f t="shared" si="59"/>
        <v>0</v>
      </c>
      <c r="BL223" s="2" t="s">
        <v>200</v>
      </c>
      <c r="BM223" s="163" t="s">
        <v>565</v>
      </c>
    </row>
    <row r="224" spans="1:65" s="20" customFormat="1" ht="33" customHeight="1">
      <c r="A224" s="16"/>
      <c r="B224" s="151"/>
      <c r="C224" s="152" t="s">
        <v>566</v>
      </c>
      <c r="D224" s="152" t="s">
        <v>133</v>
      </c>
      <c r="E224" s="153" t="s">
        <v>567</v>
      </c>
      <c r="F224" s="154" t="s">
        <v>568</v>
      </c>
      <c r="G224" s="155" t="s">
        <v>143</v>
      </c>
      <c r="H224" s="156">
        <v>76.900000000000006</v>
      </c>
      <c r="I224" s="157"/>
      <c r="J224" s="156">
        <f t="shared" si="50"/>
        <v>0</v>
      </c>
      <c r="K224" s="158"/>
      <c r="L224" s="17"/>
      <c r="M224" s="159"/>
      <c r="N224" s="160" t="s">
        <v>41</v>
      </c>
      <c r="O224" s="47"/>
      <c r="P224" s="161">
        <f t="shared" si="51"/>
        <v>0</v>
      </c>
      <c r="Q224" s="161">
        <v>4.2900000000000004E-3</v>
      </c>
      <c r="R224" s="161">
        <f t="shared" si="52"/>
        <v>0.32990100000000006</v>
      </c>
      <c r="S224" s="161">
        <v>0</v>
      </c>
      <c r="T224" s="162">
        <f t="shared" si="53"/>
        <v>0</v>
      </c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R224" s="163" t="s">
        <v>200</v>
      </c>
      <c r="AT224" s="163" t="s">
        <v>133</v>
      </c>
      <c r="AU224" s="163" t="s">
        <v>91</v>
      </c>
      <c r="AY224" s="2" t="s">
        <v>131</v>
      </c>
      <c r="BE224" s="164">
        <f t="shared" si="54"/>
        <v>0</v>
      </c>
      <c r="BF224" s="164">
        <f t="shared" si="55"/>
        <v>0</v>
      </c>
      <c r="BG224" s="164">
        <f t="shared" si="56"/>
        <v>0</v>
      </c>
      <c r="BH224" s="164">
        <f t="shared" si="57"/>
        <v>0</v>
      </c>
      <c r="BI224" s="164">
        <f t="shared" si="58"/>
        <v>0</v>
      </c>
      <c r="BJ224" s="2" t="s">
        <v>91</v>
      </c>
      <c r="BK224" s="165">
        <f t="shared" si="59"/>
        <v>0</v>
      </c>
      <c r="BL224" s="2" t="s">
        <v>200</v>
      </c>
      <c r="BM224" s="163" t="s">
        <v>569</v>
      </c>
    </row>
    <row r="225" spans="1:65" s="20" customFormat="1" ht="33" customHeight="1">
      <c r="A225" s="16"/>
      <c r="B225" s="151"/>
      <c r="C225" s="152" t="s">
        <v>570</v>
      </c>
      <c r="D225" s="152" t="s">
        <v>133</v>
      </c>
      <c r="E225" s="153" t="s">
        <v>571</v>
      </c>
      <c r="F225" s="154" t="s">
        <v>572</v>
      </c>
      <c r="G225" s="155" t="s">
        <v>143</v>
      </c>
      <c r="H225" s="156">
        <v>57.78</v>
      </c>
      <c r="I225" s="157"/>
      <c r="J225" s="156">
        <f t="shared" si="50"/>
        <v>0</v>
      </c>
      <c r="K225" s="158"/>
      <c r="L225" s="17"/>
      <c r="M225" s="159"/>
      <c r="N225" s="160" t="s">
        <v>41</v>
      </c>
      <c r="O225" s="47"/>
      <c r="P225" s="161">
        <f t="shared" si="51"/>
        <v>0</v>
      </c>
      <c r="Q225" s="161">
        <v>5.1200000000000004E-3</v>
      </c>
      <c r="R225" s="161">
        <f t="shared" si="52"/>
        <v>0.29583360000000003</v>
      </c>
      <c r="S225" s="161">
        <v>0</v>
      </c>
      <c r="T225" s="162">
        <f t="shared" si="53"/>
        <v>0</v>
      </c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R225" s="163" t="s">
        <v>200</v>
      </c>
      <c r="AT225" s="163" t="s">
        <v>133</v>
      </c>
      <c r="AU225" s="163" t="s">
        <v>91</v>
      </c>
      <c r="AY225" s="2" t="s">
        <v>131</v>
      </c>
      <c r="BE225" s="164">
        <f t="shared" si="54"/>
        <v>0</v>
      </c>
      <c r="BF225" s="164">
        <f t="shared" si="55"/>
        <v>0</v>
      </c>
      <c r="BG225" s="164">
        <f t="shared" si="56"/>
        <v>0</v>
      </c>
      <c r="BH225" s="164">
        <f t="shared" si="57"/>
        <v>0</v>
      </c>
      <c r="BI225" s="164">
        <f t="shared" si="58"/>
        <v>0</v>
      </c>
      <c r="BJ225" s="2" t="s">
        <v>91</v>
      </c>
      <c r="BK225" s="165">
        <f t="shared" si="59"/>
        <v>0</v>
      </c>
      <c r="BL225" s="2" t="s">
        <v>200</v>
      </c>
      <c r="BM225" s="163" t="s">
        <v>573</v>
      </c>
    </row>
    <row r="226" spans="1:65" s="20" customFormat="1" ht="24.2" customHeight="1">
      <c r="A226" s="16"/>
      <c r="B226" s="151"/>
      <c r="C226" s="152" t="s">
        <v>574</v>
      </c>
      <c r="D226" s="152" t="s">
        <v>133</v>
      </c>
      <c r="E226" s="153" t="s">
        <v>575</v>
      </c>
      <c r="F226" s="154" t="s">
        <v>576</v>
      </c>
      <c r="G226" s="155" t="s">
        <v>175</v>
      </c>
      <c r="H226" s="156">
        <v>1.9970000000000001</v>
      </c>
      <c r="I226" s="157"/>
      <c r="J226" s="156">
        <f t="shared" si="50"/>
        <v>0</v>
      </c>
      <c r="K226" s="158"/>
      <c r="L226" s="17"/>
      <c r="M226" s="159"/>
      <c r="N226" s="160" t="s">
        <v>41</v>
      </c>
      <c r="O226" s="47"/>
      <c r="P226" s="161">
        <f t="shared" si="51"/>
        <v>0</v>
      </c>
      <c r="Q226" s="161">
        <v>0</v>
      </c>
      <c r="R226" s="161">
        <f t="shared" si="52"/>
        <v>0</v>
      </c>
      <c r="S226" s="161">
        <v>0</v>
      </c>
      <c r="T226" s="162">
        <f t="shared" si="53"/>
        <v>0</v>
      </c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R226" s="163" t="s">
        <v>200</v>
      </c>
      <c r="AT226" s="163" t="s">
        <v>133</v>
      </c>
      <c r="AU226" s="163" t="s">
        <v>91</v>
      </c>
      <c r="AY226" s="2" t="s">
        <v>131</v>
      </c>
      <c r="BE226" s="164">
        <f t="shared" si="54"/>
        <v>0</v>
      </c>
      <c r="BF226" s="164">
        <f t="shared" si="55"/>
        <v>0</v>
      </c>
      <c r="BG226" s="164">
        <f t="shared" si="56"/>
        <v>0</v>
      </c>
      <c r="BH226" s="164">
        <f t="shared" si="57"/>
        <v>0</v>
      </c>
      <c r="BI226" s="164">
        <f t="shared" si="58"/>
        <v>0</v>
      </c>
      <c r="BJ226" s="2" t="s">
        <v>91</v>
      </c>
      <c r="BK226" s="165">
        <f t="shared" si="59"/>
        <v>0</v>
      </c>
      <c r="BL226" s="2" t="s">
        <v>200</v>
      </c>
      <c r="BM226" s="163" t="s">
        <v>577</v>
      </c>
    </row>
    <row r="227" spans="1:65" s="137" customFormat="1" ht="22.9" customHeight="1">
      <c r="B227" s="138"/>
      <c r="D227" s="139" t="s">
        <v>74</v>
      </c>
      <c r="E227" s="149" t="s">
        <v>578</v>
      </c>
      <c r="F227" s="149" t="s">
        <v>579</v>
      </c>
      <c r="I227" s="141"/>
      <c r="J227" s="150">
        <f>BK227</f>
        <v>0</v>
      </c>
      <c r="L227" s="138"/>
      <c r="M227" s="143"/>
      <c r="N227" s="144"/>
      <c r="O227" s="144"/>
      <c r="P227" s="145">
        <f>SUM(P228:P237)</f>
        <v>0</v>
      </c>
      <c r="Q227" s="144"/>
      <c r="R227" s="145">
        <f>SUM(R228:R237)</f>
        <v>17.691586499999993</v>
      </c>
      <c r="S227" s="144"/>
      <c r="T227" s="146">
        <f>SUM(T228:T237)</f>
        <v>0</v>
      </c>
      <c r="AR227" s="139" t="s">
        <v>91</v>
      </c>
      <c r="AT227" s="147" t="s">
        <v>74</v>
      </c>
      <c r="AU227" s="147" t="s">
        <v>83</v>
      </c>
      <c r="AY227" s="139" t="s">
        <v>131</v>
      </c>
      <c r="BK227" s="148">
        <f>SUM(BK228:BK237)</f>
        <v>0</v>
      </c>
    </row>
    <row r="228" spans="1:65" s="20" customFormat="1" ht="16.5" customHeight="1">
      <c r="A228" s="16"/>
      <c r="B228" s="151"/>
      <c r="C228" s="152" t="s">
        <v>580</v>
      </c>
      <c r="D228" s="152" t="s">
        <v>133</v>
      </c>
      <c r="E228" s="153" t="s">
        <v>581</v>
      </c>
      <c r="F228" s="154" t="s">
        <v>582</v>
      </c>
      <c r="G228" s="155" t="s">
        <v>143</v>
      </c>
      <c r="H228" s="156">
        <v>25.92</v>
      </c>
      <c r="I228" s="157"/>
      <c r="J228" s="156">
        <f t="shared" ref="J228:J237" si="60">ROUND(I228*H228,3)</f>
        <v>0</v>
      </c>
      <c r="K228" s="158"/>
      <c r="L228" s="17"/>
      <c r="M228" s="159"/>
      <c r="N228" s="160" t="s">
        <v>41</v>
      </c>
      <c r="O228" s="47"/>
      <c r="P228" s="161">
        <f t="shared" ref="P228:P237" si="61">O228*H228</f>
        <v>0</v>
      </c>
      <c r="Q228" s="161">
        <v>0</v>
      </c>
      <c r="R228" s="161">
        <f t="shared" ref="R228:R237" si="62">Q228*H228</f>
        <v>0</v>
      </c>
      <c r="S228" s="161">
        <v>0</v>
      </c>
      <c r="T228" s="162">
        <f t="shared" ref="T228:T237" si="63">S228*H228</f>
        <v>0</v>
      </c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R228" s="163" t="s">
        <v>200</v>
      </c>
      <c r="AT228" s="163" t="s">
        <v>133</v>
      </c>
      <c r="AU228" s="163" t="s">
        <v>91</v>
      </c>
      <c r="AY228" s="2" t="s">
        <v>131</v>
      </c>
      <c r="BE228" s="164">
        <f t="shared" ref="BE228:BE237" si="64">IF(N228="základná",J228,0)</f>
        <v>0</v>
      </c>
      <c r="BF228" s="164">
        <f t="shared" ref="BF228:BF237" si="65">IF(N228="znížená",J228,0)</f>
        <v>0</v>
      </c>
      <c r="BG228" s="164">
        <f t="shared" ref="BG228:BG237" si="66">IF(N228="zákl. prenesená",J228,0)</f>
        <v>0</v>
      </c>
      <c r="BH228" s="164">
        <f t="shared" ref="BH228:BH237" si="67">IF(N228="zníž. prenesená",J228,0)</f>
        <v>0</v>
      </c>
      <c r="BI228" s="164">
        <f t="shared" ref="BI228:BI237" si="68">IF(N228="nulová",J228,0)</f>
        <v>0</v>
      </c>
      <c r="BJ228" s="2" t="s">
        <v>91</v>
      </c>
      <c r="BK228" s="165">
        <f t="shared" ref="BK228:BK237" si="69">ROUND(I228*H228,3)</f>
        <v>0</v>
      </c>
      <c r="BL228" s="2" t="s">
        <v>200</v>
      </c>
      <c r="BM228" s="163" t="s">
        <v>583</v>
      </c>
    </row>
    <row r="229" spans="1:65" s="20" customFormat="1" ht="24.2" customHeight="1">
      <c r="A229" s="16"/>
      <c r="B229" s="151"/>
      <c r="C229" s="152" t="s">
        <v>584</v>
      </c>
      <c r="D229" s="152" t="s">
        <v>133</v>
      </c>
      <c r="E229" s="153" t="s">
        <v>585</v>
      </c>
      <c r="F229" s="154" t="s">
        <v>586</v>
      </c>
      <c r="G229" s="155" t="s">
        <v>136</v>
      </c>
      <c r="H229" s="156">
        <v>418.32</v>
      </c>
      <c r="I229" s="157"/>
      <c r="J229" s="156">
        <f t="shared" si="60"/>
        <v>0</v>
      </c>
      <c r="K229" s="158"/>
      <c r="L229" s="17"/>
      <c r="M229" s="159"/>
      <c r="N229" s="160" t="s">
        <v>41</v>
      </c>
      <c r="O229" s="47"/>
      <c r="P229" s="161">
        <f t="shared" si="61"/>
        <v>0</v>
      </c>
      <c r="Q229" s="161">
        <v>4.0000000000000002E-4</v>
      </c>
      <c r="R229" s="161">
        <f t="shared" si="62"/>
        <v>0.167328</v>
      </c>
      <c r="S229" s="161">
        <v>0</v>
      </c>
      <c r="T229" s="162">
        <f t="shared" si="63"/>
        <v>0</v>
      </c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R229" s="163" t="s">
        <v>200</v>
      </c>
      <c r="AT229" s="163" t="s">
        <v>133</v>
      </c>
      <c r="AU229" s="163" t="s">
        <v>91</v>
      </c>
      <c r="AY229" s="2" t="s">
        <v>131</v>
      </c>
      <c r="BE229" s="164">
        <f t="shared" si="64"/>
        <v>0</v>
      </c>
      <c r="BF229" s="164">
        <f t="shared" si="65"/>
        <v>0</v>
      </c>
      <c r="BG229" s="164">
        <f t="shared" si="66"/>
        <v>0</v>
      </c>
      <c r="BH229" s="164">
        <f t="shared" si="67"/>
        <v>0</v>
      </c>
      <c r="BI229" s="164">
        <f t="shared" si="68"/>
        <v>0</v>
      </c>
      <c r="BJ229" s="2" t="s">
        <v>91</v>
      </c>
      <c r="BK229" s="165">
        <f t="shared" si="69"/>
        <v>0</v>
      </c>
      <c r="BL229" s="2" t="s">
        <v>200</v>
      </c>
      <c r="BM229" s="163" t="s">
        <v>587</v>
      </c>
    </row>
    <row r="230" spans="1:65" s="20" customFormat="1" ht="24.2" customHeight="1">
      <c r="A230" s="16"/>
      <c r="B230" s="151"/>
      <c r="C230" s="171" t="s">
        <v>588</v>
      </c>
      <c r="D230" s="171" t="s">
        <v>250</v>
      </c>
      <c r="E230" s="172" t="s">
        <v>589</v>
      </c>
      <c r="F230" s="173" t="s">
        <v>590</v>
      </c>
      <c r="G230" s="174" t="s">
        <v>136</v>
      </c>
      <c r="H230" s="175">
        <v>418.32</v>
      </c>
      <c r="I230" s="176"/>
      <c r="J230" s="175">
        <f t="shared" si="60"/>
        <v>0</v>
      </c>
      <c r="K230" s="177"/>
      <c r="L230" s="178"/>
      <c r="M230" s="179"/>
      <c r="N230" s="180" t="s">
        <v>41</v>
      </c>
      <c r="O230" s="47"/>
      <c r="P230" s="161">
        <f t="shared" si="61"/>
        <v>0</v>
      </c>
      <c r="Q230" s="161">
        <v>2.0299999999999999E-2</v>
      </c>
      <c r="R230" s="161">
        <f t="shared" si="62"/>
        <v>8.4918959999999988</v>
      </c>
      <c r="S230" s="161">
        <v>0</v>
      </c>
      <c r="T230" s="162">
        <f t="shared" si="63"/>
        <v>0</v>
      </c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R230" s="163" t="s">
        <v>270</v>
      </c>
      <c r="AT230" s="163" t="s">
        <v>250</v>
      </c>
      <c r="AU230" s="163" t="s">
        <v>91</v>
      </c>
      <c r="AY230" s="2" t="s">
        <v>131</v>
      </c>
      <c r="BE230" s="164">
        <f t="shared" si="64"/>
        <v>0</v>
      </c>
      <c r="BF230" s="164">
        <f t="shared" si="65"/>
        <v>0</v>
      </c>
      <c r="BG230" s="164">
        <f t="shared" si="66"/>
        <v>0</v>
      </c>
      <c r="BH230" s="164">
        <f t="shared" si="67"/>
        <v>0</v>
      </c>
      <c r="BI230" s="164">
        <f t="shared" si="68"/>
        <v>0</v>
      </c>
      <c r="BJ230" s="2" t="s">
        <v>91</v>
      </c>
      <c r="BK230" s="165">
        <f t="shared" si="69"/>
        <v>0</v>
      </c>
      <c r="BL230" s="2" t="s">
        <v>200</v>
      </c>
      <c r="BM230" s="163" t="s">
        <v>591</v>
      </c>
    </row>
    <row r="231" spans="1:65" s="20" customFormat="1" ht="33" customHeight="1">
      <c r="A231" s="16"/>
      <c r="B231" s="151"/>
      <c r="C231" s="152" t="s">
        <v>592</v>
      </c>
      <c r="D231" s="152" t="s">
        <v>133</v>
      </c>
      <c r="E231" s="153" t="s">
        <v>593</v>
      </c>
      <c r="F231" s="154" t="s">
        <v>594</v>
      </c>
      <c r="G231" s="155" t="s">
        <v>136</v>
      </c>
      <c r="H231" s="156">
        <v>324.29000000000002</v>
      </c>
      <c r="I231" s="157"/>
      <c r="J231" s="156">
        <f t="shared" si="60"/>
        <v>0</v>
      </c>
      <c r="K231" s="158"/>
      <c r="L231" s="17"/>
      <c r="M231" s="159"/>
      <c r="N231" s="160" t="s">
        <v>41</v>
      </c>
      <c r="O231" s="47"/>
      <c r="P231" s="161">
        <f t="shared" si="61"/>
        <v>0</v>
      </c>
      <c r="Q231" s="161">
        <v>2.0000000000000001E-4</v>
      </c>
      <c r="R231" s="161">
        <f t="shared" si="62"/>
        <v>6.4858000000000013E-2</v>
      </c>
      <c r="S231" s="161">
        <v>0</v>
      </c>
      <c r="T231" s="162">
        <f t="shared" si="63"/>
        <v>0</v>
      </c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R231" s="163" t="s">
        <v>200</v>
      </c>
      <c r="AT231" s="163" t="s">
        <v>133</v>
      </c>
      <c r="AU231" s="163" t="s">
        <v>91</v>
      </c>
      <c r="AY231" s="2" t="s">
        <v>131</v>
      </c>
      <c r="BE231" s="164">
        <f t="shared" si="64"/>
        <v>0</v>
      </c>
      <c r="BF231" s="164">
        <f t="shared" si="65"/>
        <v>0</v>
      </c>
      <c r="BG231" s="164">
        <f t="shared" si="66"/>
        <v>0</v>
      </c>
      <c r="BH231" s="164">
        <f t="shared" si="67"/>
        <v>0</v>
      </c>
      <c r="BI231" s="164">
        <f t="shared" si="68"/>
        <v>0</v>
      </c>
      <c r="BJ231" s="2" t="s">
        <v>91</v>
      </c>
      <c r="BK231" s="165">
        <f t="shared" si="69"/>
        <v>0</v>
      </c>
      <c r="BL231" s="2" t="s">
        <v>200</v>
      </c>
      <c r="BM231" s="163" t="s">
        <v>595</v>
      </c>
    </row>
    <row r="232" spans="1:65" s="20" customFormat="1" ht="37.9" customHeight="1">
      <c r="A232" s="16"/>
      <c r="B232" s="151"/>
      <c r="C232" s="171" t="s">
        <v>596</v>
      </c>
      <c r="D232" s="171" t="s">
        <v>250</v>
      </c>
      <c r="E232" s="172" t="s">
        <v>597</v>
      </c>
      <c r="F232" s="173" t="s">
        <v>598</v>
      </c>
      <c r="G232" s="174" t="s">
        <v>136</v>
      </c>
      <c r="H232" s="175">
        <v>340.505</v>
      </c>
      <c r="I232" s="176"/>
      <c r="J232" s="175">
        <f t="shared" si="60"/>
        <v>0</v>
      </c>
      <c r="K232" s="177"/>
      <c r="L232" s="178"/>
      <c r="M232" s="179"/>
      <c r="N232" s="180" t="s">
        <v>41</v>
      </c>
      <c r="O232" s="47"/>
      <c r="P232" s="161">
        <f t="shared" si="61"/>
        <v>0</v>
      </c>
      <c r="Q232" s="161">
        <v>2.4899999999999999E-2</v>
      </c>
      <c r="R232" s="161">
        <f t="shared" si="62"/>
        <v>8.4785744999999988</v>
      </c>
      <c r="S232" s="161">
        <v>0</v>
      </c>
      <c r="T232" s="162">
        <f t="shared" si="63"/>
        <v>0</v>
      </c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R232" s="163" t="s">
        <v>270</v>
      </c>
      <c r="AT232" s="163" t="s">
        <v>250</v>
      </c>
      <c r="AU232" s="163" t="s">
        <v>91</v>
      </c>
      <c r="AY232" s="2" t="s">
        <v>131</v>
      </c>
      <c r="BE232" s="164">
        <f t="shared" si="64"/>
        <v>0</v>
      </c>
      <c r="BF232" s="164">
        <f t="shared" si="65"/>
        <v>0</v>
      </c>
      <c r="BG232" s="164">
        <f t="shared" si="66"/>
        <v>0</v>
      </c>
      <c r="BH232" s="164">
        <f t="shared" si="67"/>
        <v>0</v>
      </c>
      <c r="BI232" s="164">
        <f t="shared" si="68"/>
        <v>0</v>
      </c>
      <c r="BJ232" s="2" t="s">
        <v>91</v>
      </c>
      <c r="BK232" s="165">
        <f t="shared" si="69"/>
        <v>0</v>
      </c>
      <c r="BL232" s="2" t="s">
        <v>200</v>
      </c>
      <c r="BM232" s="163" t="s">
        <v>599</v>
      </c>
    </row>
    <row r="233" spans="1:65" s="20" customFormat="1" ht="24.2" customHeight="1">
      <c r="A233" s="16"/>
      <c r="B233" s="151"/>
      <c r="C233" s="152" t="s">
        <v>600</v>
      </c>
      <c r="D233" s="152" t="s">
        <v>133</v>
      </c>
      <c r="E233" s="153" t="s">
        <v>601</v>
      </c>
      <c r="F233" s="154" t="s">
        <v>602</v>
      </c>
      <c r="G233" s="155" t="s">
        <v>257</v>
      </c>
      <c r="H233" s="156">
        <v>1</v>
      </c>
      <c r="I233" s="157"/>
      <c r="J233" s="156">
        <f t="shared" si="60"/>
        <v>0</v>
      </c>
      <c r="K233" s="158"/>
      <c r="L233" s="17"/>
      <c r="M233" s="159"/>
      <c r="N233" s="160" t="s">
        <v>41</v>
      </c>
      <c r="O233" s="47"/>
      <c r="P233" s="161">
        <f t="shared" si="61"/>
        <v>0</v>
      </c>
      <c r="Q233" s="161">
        <v>8.3000000000000001E-4</v>
      </c>
      <c r="R233" s="161">
        <f t="shared" si="62"/>
        <v>8.3000000000000001E-4</v>
      </c>
      <c r="S233" s="161">
        <v>0</v>
      </c>
      <c r="T233" s="162">
        <f t="shared" si="63"/>
        <v>0</v>
      </c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R233" s="163" t="s">
        <v>200</v>
      </c>
      <c r="AT233" s="163" t="s">
        <v>133</v>
      </c>
      <c r="AU233" s="163" t="s">
        <v>91</v>
      </c>
      <c r="AY233" s="2" t="s">
        <v>131</v>
      </c>
      <c r="BE233" s="164">
        <f t="shared" si="64"/>
        <v>0</v>
      </c>
      <c r="BF233" s="164">
        <f t="shared" si="65"/>
        <v>0</v>
      </c>
      <c r="BG233" s="164">
        <f t="shared" si="66"/>
        <v>0</v>
      </c>
      <c r="BH233" s="164">
        <f t="shared" si="67"/>
        <v>0</v>
      </c>
      <c r="BI233" s="164">
        <f t="shared" si="68"/>
        <v>0</v>
      </c>
      <c r="BJ233" s="2" t="s">
        <v>91</v>
      </c>
      <c r="BK233" s="165">
        <f t="shared" si="69"/>
        <v>0</v>
      </c>
      <c r="BL233" s="2" t="s">
        <v>200</v>
      </c>
      <c r="BM233" s="163" t="s">
        <v>603</v>
      </c>
    </row>
    <row r="234" spans="1:65" s="20" customFormat="1" ht="24.2" customHeight="1">
      <c r="A234" s="16"/>
      <c r="B234" s="151"/>
      <c r="C234" s="171" t="s">
        <v>604</v>
      </c>
      <c r="D234" s="171" t="s">
        <v>250</v>
      </c>
      <c r="E234" s="172" t="s">
        <v>605</v>
      </c>
      <c r="F234" s="173" t="s">
        <v>606</v>
      </c>
      <c r="G234" s="174" t="s">
        <v>257</v>
      </c>
      <c r="H234" s="175">
        <v>1</v>
      </c>
      <c r="I234" s="176"/>
      <c r="J234" s="175">
        <f t="shared" si="60"/>
        <v>0</v>
      </c>
      <c r="K234" s="177"/>
      <c r="L234" s="178"/>
      <c r="M234" s="179"/>
      <c r="N234" s="180" t="s">
        <v>41</v>
      </c>
      <c r="O234" s="47"/>
      <c r="P234" s="161">
        <f t="shared" si="61"/>
        <v>0</v>
      </c>
      <c r="Q234" s="161">
        <v>0.47170000000000001</v>
      </c>
      <c r="R234" s="161">
        <f t="shared" si="62"/>
        <v>0.47170000000000001</v>
      </c>
      <c r="S234" s="161">
        <v>0</v>
      </c>
      <c r="T234" s="162">
        <f t="shared" si="63"/>
        <v>0</v>
      </c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R234" s="163" t="s">
        <v>270</v>
      </c>
      <c r="AT234" s="163" t="s">
        <v>250</v>
      </c>
      <c r="AU234" s="163" t="s">
        <v>91</v>
      </c>
      <c r="AY234" s="2" t="s">
        <v>131</v>
      </c>
      <c r="BE234" s="164">
        <f t="shared" si="64"/>
        <v>0</v>
      </c>
      <c r="BF234" s="164">
        <f t="shared" si="65"/>
        <v>0</v>
      </c>
      <c r="BG234" s="164">
        <f t="shared" si="66"/>
        <v>0</v>
      </c>
      <c r="BH234" s="164">
        <f t="shared" si="67"/>
        <v>0</v>
      </c>
      <c r="BI234" s="164">
        <f t="shared" si="68"/>
        <v>0</v>
      </c>
      <c r="BJ234" s="2" t="s">
        <v>91</v>
      </c>
      <c r="BK234" s="165">
        <f t="shared" si="69"/>
        <v>0</v>
      </c>
      <c r="BL234" s="2" t="s">
        <v>200</v>
      </c>
      <c r="BM234" s="163" t="s">
        <v>607</v>
      </c>
    </row>
    <row r="235" spans="1:65" s="20" customFormat="1" ht="24.2" customHeight="1">
      <c r="A235" s="16"/>
      <c r="B235" s="151"/>
      <c r="C235" s="152" t="s">
        <v>608</v>
      </c>
      <c r="D235" s="152" t="s">
        <v>133</v>
      </c>
      <c r="E235" s="153" t="s">
        <v>609</v>
      </c>
      <c r="F235" s="154" t="s">
        <v>610</v>
      </c>
      <c r="G235" s="155" t="s">
        <v>611</v>
      </c>
      <c r="H235" s="156">
        <v>5</v>
      </c>
      <c r="I235" s="157"/>
      <c r="J235" s="156">
        <f t="shared" si="60"/>
        <v>0</v>
      </c>
      <c r="K235" s="158"/>
      <c r="L235" s="17"/>
      <c r="M235" s="159"/>
      <c r="N235" s="160" t="s">
        <v>41</v>
      </c>
      <c r="O235" s="47"/>
      <c r="P235" s="161">
        <f t="shared" si="61"/>
        <v>0</v>
      </c>
      <c r="Q235" s="161">
        <v>8.0000000000000007E-5</v>
      </c>
      <c r="R235" s="161">
        <f t="shared" si="62"/>
        <v>4.0000000000000002E-4</v>
      </c>
      <c r="S235" s="161">
        <v>0</v>
      </c>
      <c r="T235" s="162">
        <f t="shared" si="63"/>
        <v>0</v>
      </c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R235" s="163" t="s">
        <v>200</v>
      </c>
      <c r="AT235" s="163" t="s">
        <v>133</v>
      </c>
      <c r="AU235" s="163" t="s">
        <v>91</v>
      </c>
      <c r="AY235" s="2" t="s">
        <v>131</v>
      </c>
      <c r="BE235" s="164">
        <f t="shared" si="64"/>
        <v>0</v>
      </c>
      <c r="BF235" s="164">
        <f t="shared" si="65"/>
        <v>0</v>
      </c>
      <c r="BG235" s="164">
        <f t="shared" si="66"/>
        <v>0</v>
      </c>
      <c r="BH235" s="164">
        <f t="shared" si="67"/>
        <v>0</v>
      </c>
      <c r="BI235" s="164">
        <f t="shared" si="68"/>
        <v>0</v>
      </c>
      <c r="BJ235" s="2" t="s">
        <v>91</v>
      </c>
      <c r="BK235" s="165">
        <f t="shared" si="69"/>
        <v>0</v>
      </c>
      <c r="BL235" s="2" t="s">
        <v>200</v>
      </c>
      <c r="BM235" s="163" t="s">
        <v>612</v>
      </c>
    </row>
    <row r="236" spans="1:65" s="20" customFormat="1" ht="33" customHeight="1">
      <c r="A236" s="16"/>
      <c r="B236" s="151"/>
      <c r="C236" s="171" t="s">
        <v>613</v>
      </c>
      <c r="D236" s="171" t="s">
        <v>250</v>
      </c>
      <c r="E236" s="172" t="s">
        <v>614</v>
      </c>
      <c r="F236" s="173" t="s">
        <v>615</v>
      </c>
      <c r="G236" s="174" t="s">
        <v>257</v>
      </c>
      <c r="H236" s="175">
        <v>2</v>
      </c>
      <c r="I236" s="176"/>
      <c r="J236" s="175">
        <f t="shared" si="60"/>
        <v>0</v>
      </c>
      <c r="K236" s="177"/>
      <c r="L236" s="178"/>
      <c r="M236" s="179"/>
      <c r="N236" s="180" t="s">
        <v>41</v>
      </c>
      <c r="O236" s="47"/>
      <c r="P236" s="161">
        <f t="shared" si="61"/>
        <v>0</v>
      </c>
      <c r="Q236" s="161">
        <v>8.0000000000000002E-3</v>
      </c>
      <c r="R236" s="161">
        <f t="shared" si="62"/>
        <v>1.6E-2</v>
      </c>
      <c r="S236" s="161">
        <v>0</v>
      </c>
      <c r="T236" s="162">
        <f t="shared" si="63"/>
        <v>0</v>
      </c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R236" s="163" t="s">
        <v>270</v>
      </c>
      <c r="AT236" s="163" t="s">
        <v>250</v>
      </c>
      <c r="AU236" s="163" t="s">
        <v>91</v>
      </c>
      <c r="AY236" s="2" t="s">
        <v>131</v>
      </c>
      <c r="BE236" s="164">
        <f t="shared" si="64"/>
        <v>0</v>
      </c>
      <c r="BF236" s="164">
        <f t="shared" si="65"/>
        <v>0</v>
      </c>
      <c r="BG236" s="164">
        <f t="shared" si="66"/>
        <v>0</v>
      </c>
      <c r="BH236" s="164">
        <f t="shared" si="67"/>
        <v>0</v>
      </c>
      <c r="BI236" s="164">
        <f t="shared" si="68"/>
        <v>0</v>
      </c>
      <c r="BJ236" s="2" t="s">
        <v>91</v>
      </c>
      <c r="BK236" s="165">
        <f t="shared" si="69"/>
        <v>0</v>
      </c>
      <c r="BL236" s="2" t="s">
        <v>200</v>
      </c>
      <c r="BM236" s="163" t="s">
        <v>616</v>
      </c>
    </row>
    <row r="237" spans="1:65" s="20" customFormat="1" ht="24.2" customHeight="1">
      <c r="A237" s="16"/>
      <c r="B237" s="151"/>
      <c r="C237" s="152" t="s">
        <v>617</v>
      </c>
      <c r="D237" s="152" t="s">
        <v>133</v>
      </c>
      <c r="E237" s="153" t="s">
        <v>618</v>
      </c>
      <c r="F237" s="154" t="s">
        <v>619</v>
      </c>
      <c r="G237" s="155" t="s">
        <v>175</v>
      </c>
      <c r="H237" s="156">
        <v>17.692</v>
      </c>
      <c r="I237" s="157"/>
      <c r="J237" s="156">
        <f t="shared" si="60"/>
        <v>0</v>
      </c>
      <c r="K237" s="158"/>
      <c r="L237" s="17"/>
      <c r="M237" s="159"/>
      <c r="N237" s="160" t="s">
        <v>41</v>
      </c>
      <c r="O237" s="47"/>
      <c r="P237" s="161">
        <f t="shared" si="61"/>
        <v>0</v>
      </c>
      <c r="Q237" s="161">
        <v>0</v>
      </c>
      <c r="R237" s="161">
        <f t="shared" si="62"/>
        <v>0</v>
      </c>
      <c r="S237" s="161">
        <v>0</v>
      </c>
      <c r="T237" s="162">
        <f t="shared" si="63"/>
        <v>0</v>
      </c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R237" s="163" t="s">
        <v>200</v>
      </c>
      <c r="AT237" s="163" t="s">
        <v>133</v>
      </c>
      <c r="AU237" s="163" t="s">
        <v>91</v>
      </c>
      <c r="AY237" s="2" t="s">
        <v>131</v>
      </c>
      <c r="BE237" s="164">
        <f t="shared" si="64"/>
        <v>0</v>
      </c>
      <c r="BF237" s="164">
        <f t="shared" si="65"/>
        <v>0</v>
      </c>
      <c r="BG237" s="164">
        <f t="shared" si="66"/>
        <v>0</v>
      </c>
      <c r="BH237" s="164">
        <f t="shared" si="67"/>
        <v>0</v>
      </c>
      <c r="BI237" s="164">
        <f t="shared" si="68"/>
        <v>0</v>
      </c>
      <c r="BJ237" s="2" t="s">
        <v>91</v>
      </c>
      <c r="BK237" s="165">
        <f t="shared" si="69"/>
        <v>0</v>
      </c>
      <c r="BL237" s="2" t="s">
        <v>200</v>
      </c>
      <c r="BM237" s="163" t="s">
        <v>620</v>
      </c>
    </row>
    <row r="238" spans="1:65" s="137" customFormat="1" ht="25.9" customHeight="1">
      <c r="B238" s="138"/>
      <c r="D238" s="139" t="s">
        <v>74</v>
      </c>
      <c r="E238" s="140" t="s">
        <v>250</v>
      </c>
      <c r="F238" s="140" t="s">
        <v>251</v>
      </c>
      <c r="I238" s="141"/>
      <c r="J238" s="142">
        <f>BK238</f>
        <v>0</v>
      </c>
      <c r="L238" s="138"/>
      <c r="M238" s="143"/>
      <c r="N238" s="144"/>
      <c r="O238" s="144"/>
      <c r="P238" s="145">
        <f>P239</f>
        <v>0</v>
      </c>
      <c r="Q238" s="144"/>
      <c r="R238" s="145">
        <f>R239</f>
        <v>0</v>
      </c>
      <c r="S238" s="144"/>
      <c r="T238" s="146">
        <f>T239</f>
        <v>0</v>
      </c>
      <c r="AR238" s="139" t="s">
        <v>145</v>
      </c>
      <c r="AT238" s="147" t="s">
        <v>74</v>
      </c>
      <c r="AU238" s="147" t="s">
        <v>75</v>
      </c>
      <c r="AY238" s="139" t="s">
        <v>131</v>
      </c>
      <c r="BK238" s="148">
        <f>BK239</f>
        <v>0</v>
      </c>
    </row>
    <row r="239" spans="1:65" s="137" customFormat="1" ht="22.9" customHeight="1">
      <c r="B239" s="138"/>
      <c r="D239" s="139" t="s">
        <v>74</v>
      </c>
      <c r="E239" s="149" t="s">
        <v>621</v>
      </c>
      <c r="F239" s="149" t="s">
        <v>622</v>
      </c>
      <c r="I239" s="141"/>
      <c r="J239" s="150">
        <f>BK239</f>
        <v>0</v>
      </c>
      <c r="L239" s="138"/>
      <c r="M239" s="143"/>
      <c r="N239" s="144"/>
      <c r="O239" s="144"/>
      <c r="P239" s="145">
        <f>SUM(P240:P241)</f>
        <v>0</v>
      </c>
      <c r="Q239" s="144"/>
      <c r="R239" s="145">
        <f>SUM(R240:R241)</f>
        <v>0</v>
      </c>
      <c r="S239" s="144"/>
      <c r="T239" s="146">
        <f>SUM(T240:T241)</f>
        <v>0</v>
      </c>
      <c r="AR239" s="139" t="s">
        <v>145</v>
      </c>
      <c r="AT239" s="147" t="s">
        <v>74</v>
      </c>
      <c r="AU239" s="147" t="s">
        <v>83</v>
      </c>
      <c r="AY239" s="139" t="s">
        <v>131</v>
      </c>
      <c r="BK239" s="148">
        <f>SUM(BK240:BK241)</f>
        <v>0</v>
      </c>
    </row>
    <row r="240" spans="1:65" s="20" customFormat="1" ht="24.2" customHeight="1">
      <c r="A240" s="16"/>
      <c r="B240" s="151"/>
      <c r="C240" s="152" t="s">
        <v>623</v>
      </c>
      <c r="D240" s="152" t="s">
        <v>133</v>
      </c>
      <c r="E240" s="153" t="s">
        <v>624</v>
      </c>
      <c r="F240" s="154" t="s">
        <v>625</v>
      </c>
      <c r="G240" s="155" t="s">
        <v>611</v>
      </c>
      <c r="H240" s="156">
        <v>20670</v>
      </c>
      <c r="I240" s="157"/>
      <c r="J240" s="156">
        <f>ROUND(I240*H240,3)</f>
        <v>0</v>
      </c>
      <c r="K240" s="158"/>
      <c r="L240" s="17"/>
      <c r="M240" s="159"/>
      <c r="N240" s="160" t="s">
        <v>41</v>
      </c>
      <c r="O240" s="47"/>
      <c r="P240" s="161">
        <f>O240*H240</f>
        <v>0</v>
      </c>
      <c r="Q240" s="161">
        <v>0</v>
      </c>
      <c r="R240" s="161">
        <f>Q240*H240</f>
        <v>0</v>
      </c>
      <c r="S240" s="161">
        <v>0</v>
      </c>
      <c r="T240" s="162">
        <f>S240*H240</f>
        <v>0</v>
      </c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R240" s="163" t="s">
        <v>258</v>
      </c>
      <c r="AT240" s="163" t="s">
        <v>133</v>
      </c>
      <c r="AU240" s="163" t="s">
        <v>91</v>
      </c>
      <c r="AY240" s="2" t="s">
        <v>131</v>
      </c>
      <c r="BE240" s="164">
        <f>IF(N240="základná",J240,0)</f>
        <v>0</v>
      </c>
      <c r="BF240" s="164">
        <f>IF(N240="znížená",J240,0)</f>
        <v>0</v>
      </c>
      <c r="BG240" s="164">
        <f>IF(N240="zákl. prenesená",J240,0)</f>
        <v>0</v>
      </c>
      <c r="BH240" s="164">
        <f>IF(N240="zníž. prenesená",J240,0)</f>
        <v>0</v>
      </c>
      <c r="BI240" s="164">
        <f>IF(N240="nulová",J240,0)</f>
        <v>0</v>
      </c>
      <c r="BJ240" s="2" t="s">
        <v>91</v>
      </c>
      <c r="BK240" s="165">
        <f>ROUND(I240*H240,3)</f>
        <v>0</v>
      </c>
      <c r="BL240" s="2" t="s">
        <v>258</v>
      </c>
      <c r="BM240" s="163" t="s">
        <v>626</v>
      </c>
    </row>
    <row r="241" spans="1:65" s="20" customFormat="1" ht="24.2" customHeight="1">
      <c r="A241" s="16"/>
      <c r="B241" s="151"/>
      <c r="C241" s="152" t="s">
        <v>627</v>
      </c>
      <c r="D241" s="152" t="s">
        <v>133</v>
      </c>
      <c r="E241" s="153" t="s">
        <v>628</v>
      </c>
      <c r="F241" s="154" t="s">
        <v>629</v>
      </c>
      <c r="G241" s="155" t="s">
        <v>611</v>
      </c>
      <c r="H241" s="156">
        <v>992.2</v>
      </c>
      <c r="I241" s="157"/>
      <c r="J241" s="156">
        <f>ROUND(I241*H241,3)</f>
        <v>0</v>
      </c>
      <c r="K241" s="158"/>
      <c r="L241" s="17"/>
      <c r="M241" s="159"/>
      <c r="N241" s="160" t="s">
        <v>41</v>
      </c>
      <c r="O241" s="47"/>
      <c r="P241" s="161">
        <f>O241*H241</f>
        <v>0</v>
      </c>
      <c r="Q241" s="161">
        <v>0</v>
      </c>
      <c r="R241" s="161">
        <f>Q241*H241</f>
        <v>0</v>
      </c>
      <c r="S241" s="161">
        <v>0</v>
      </c>
      <c r="T241" s="162">
        <f>S241*H241</f>
        <v>0</v>
      </c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R241" s="163" t="s">
        <v>258</v>
      </c>
      <c r="AT241" s="163" t="s">
        <v>133</v>
      </c>
      <c r="AU241" s="163" t="s">
        <v>91</v>
      </c>
      <c r="AY241" s="2" t="s">
        <v>131</v>
      </c>
      <c r="BE241" s="164">
        <f>IF(N241="základná",J241,0)</f>
        <v>0</v>
      </c>
      <c r="BF241" s="164">
        <f>IF(N241="znížená",J241,0)</f>
        <v>0</v>
      </c>
      <c r="BG241" s="164">
        <f>IF(N241="zákl. prenesená",J241,0)</f>
        <v>0</v>
      </c>
      <c r="BH241" s="164">
        <f>IF(N241="zníž. prenesená",J241,0)</f>
        <v>0</v>
      </c>
      <c r="BI241" s="164">
        <f>IF(N241="nulová",J241,0)</f>
        <v>0</v>
      </c>
      <c r="BJ241" s="2" t="s">
        <v>91</v>
      </c>
      <c r="BK241" s="165">
        <f>ROUND(I241*H241,3)</f>
        <v>0</v>
      </c>
      <c r="BL241" s="2" t="s">
        <v>258</v>
      </c>
      <c r="BM241" s="163" t="s">
        <v>630</v>
      </c>
    </row>
    <row r="242" spans="1:65" s="137" customFormat="1" ht="25.9" customHeight="1">
      <c r="B242" s="138"/>
      <c r="D242" s="139" t="s">
        <v>74</v>
      </c>
      <c r="E242" s="140" t="s">
        <v>260</v>
      </c>
      <c r="F242" s="140" t="s">
        <v>261</v>
      </c>
      <c r="I242" s="141"/>
      <c r="J242" s="142">
        <f>BK242</f>
        <v>0</v>
      </c>
      <c r="L242" s="138"/>
      <c r="M242" s="143"/>
      <c r="N242" s="144"/>
      <c r="O242" s="144"/>
      <c r="P242" s="145">
        <f>P243</f>
        <v>0</v>
      </c>
      <c r="Q242" s="144"/>
      <c r="R242" s="145">
        <f>R243</f>
        <v>0</v>
      </c>
      <c r="S242" s="144"/>
      <c r="T242" s="146">
        <f>T243</f>
        <v>0</v>
      </c>
      <c r="AR242" s="139" t="s">
        <v>137</v>
      </c>
      <c r="AT242" s="147" t="s">
        <v>74</v>
      </c>
      <c r="AU242" s="147" t="s">
        <v>75</v>
      </c>
      <c r="AY242" s="139" t="s">
        <v>131</v>
      </c>
      <c r="BK242" s="148">
        <f>BK243</f>
        <v>0</v>
      </c>
    </row>
    <row r="243" spans="1:65" s="20" customFormat="1" ht="16.5" customHeight="1">
      <c r="A243" s="16"/>
      <c r="B243" s="151"/>
      <c r="C243" s="152" t="s">
        <v>631</v>
      </c>
      <c r="D243" s="152" t="s">
        <v>133</v>
      </c>
      <c r="E243" s="153" t="s">
        <v>263</v>
      </c>
      <c r="F243" s="154" t="s">
        <v>264</v>
      </c>
      <c r="G243" s="155" t="s">
        <v>265</v>
      </c>
      <c r="H243" s="156">
        <v>120</v>
      </c>
      <c r="I243" s="157"/>
      <c r="J243" s="156">
        <f>ROUND(I243*H243,3)</f>
        <v>0</v>
      </c>
      <c r="K243" s="158"/>
      <c r="L243" s="17"/>
      <c r="M243" s="159"/>
      <c r="N243" s="160" t="s">
        <v>41</v>
      </c>
      <c r="O243" s="47"/>
      <c r="P243" s="161">
        <f>O243*H243</f>
        <v>0</v>
      </c>
      <c r="Q243" s="161">
        <v>0</v>
      </c>
      <c r="R243" s="161">
        <f>Q243*H243</f>
        <v>0</v>
      </c>
      <c r="S243" s="161">
        <v>0</v>
      </c>
      <c r="T243" s="162">
        <f>S243*H243</f>
        <v>0</v>
      </c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R243" s="163" t="s">
        <v>266</v>
      </c>
      <c r="AT243" s="163" t="s">
        <v>133</v>
      </c>
      <c r="AU243" s="163" t="s">
        <v>83</v>
      </c>
      <c r="AY243" s="2" t="s">
        <v>131</v>
      </c>
      <c r="BE243" s="164">
        <f>IF(N243="základná",J243,0)</f>
        <v>0</v>
      </c>
      <c r="BF243" s="164">
        <f>IF(N243="znížená",J243,0)</f>
        <v>0</v>
      </c>
      <c r="BG243" s="164">
        <f>IF(N243="zákl. prenesená",J243,0)</f>
        <v>0</v>
      </c>
      <c r="BH243" s="164">
        <f>IF(N243="zníž. prenesená",J243,0)</f>
        <v>0</v>
      </c>
      <c r="BI243" s="164">
        <f>IF(N243="nulová",J243,0)</f>
        <v>0</v>
      </c>
      <c r="BJ243" s="2" t="s">
        <v>91</v>
      </c>
      <c r="BK243" s="165">
        <f>ROUND(I243*H243,3)</f>
        <v>0</v>
      </c>
      <c r="BL243" s="2" t="s">
        <v>266</v>
      </c>
      <c r="BM243" s="163" t="s">
        <v>632</v>
      </c>
    </row>
    <row r="244" spans="1:65" s="137" customFormat="1" ht="25.9" customHeight="1">
      <c r="B244" s="138"/>
      <c r="D244" s="139" t="s">
        <v>74</v>
      </c>
      <c r="E244" s="140" t="s">
        <v>268</v>
      </c>
      <c r="F244" s="140" t="s">
        <v>269</v>
      </c>
      <c r="I244" s="141"/>
      <c r="J244" s="142">
        <f>BK244</f>
        <v>0</v>
      </c>
      <c r="L244" s="138"/>
      <c r="M244" s="143"/>
      <c r="N244" s="144"/>
      <c r="O244" s="144"/>
      <c r="P244" s="145">
        <f>SUM(P245:P251)</f>
        <v>0</v>
      </c>
      <c r="Q244" s="144"/>
      <c r="R244" s="145">
        <f>SUM(R245:R251)</f>
        <v>0</v>
      </c>
      <c r="S244" s="144"/>
      <c r="T244" s="146">
        <f>SUM(T245:T251)</f>
        <v>0</v>
      </c>
      <c r="AR244" s="139" t="s">
        <v>153</v>
      </c>
      <c r="AT244" s="147" t="s">
        <v>74</v>
      </c>
      <c r="AU244" s="147" t="s">
        <v>75</v>
      </c>
      <c r="AY244" s="139" t="s">
        <v>131</v>
      </c>
      <c r="BK244" s="148">
        <f>SUM(BK245:BK251)</f>
        <v>0</v>
      </c>
    </row>
    <row r="245" spans="1:65" s="20" customFormat="1" ht="24.2" customHeight="1">
      <c r="A245" s="16"/>
      <c r="B245" s="151"/>
      <c r="C245" s="152" t="s">
        <v>633</v>
      </c>
      <c r="D245" s="152" t="s">
        <v>133</v>
      </c>
      <c r="E245" s="153" t="s">
        <v>634</v>
      </c>
      <c r="F245" s="154" t="s">
        <v>635</v>
      </c>
      <c r="G245" s="155" t="s">
        <v>283</v>
      </c>
      <c r="H245" s="156">
        <v>1</v>
      </c>
      <c r="I245" s="157"/>
      <c r="J245" s="156">
        <f t="shared" ref="J245:J251" si="70">ROUND(I245*H245,3)</f>
        <v>0</v>
      </c>
      <c r="K245" s="158"/>
      <c r="L245" s="17"/>
      <c r="M245" s="159"/>
      <c r="N245" s="160" t="s">
        <v>41</v>
      </c>
      <c r="O245" s="47"/>
      <c r="P245" s="161">
        <f t="shared" ref="P245:P251" si="71">O245*H245</f>
        <v>0</v>
      </c>
      <c r="Q245" s="161">
        <v>0</v>
      </c>
      <c r="R245" s="161">
        <f t="shared" ref="R245:R251" si="72">Q245*H245</f>
        <v>0</v>
      </c>
      <c r="S245" s="161">
        <v>0</v>
      </c>
      <c r="T245" s="162">
        <f t="shared" ref="T245:T251" si="73">S245*H245</f>
        <v>0</v>
      </c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R245" s="163" t="s">
        <v>274</v>
      </c>
      <c r="AT245" s="163" t="s">
        <v>133</v>
      </c>
      <c r="AU245" s="163" t="s">
        <v>83</v>
      </c>
      <c r="AY245" s="2" t="s">
        <v>131</v>
      </c>
      <c r="BE245" s="164">
        <f t="shared" ref="BE245:BE251" si="74">IF(N245="základná",J245,0)</f>
        <v>0</v>
      </c>
      <c r="BF245" s="164">
        <f t="shared" ref="BF245:BF251" si="75">IF(N245="znížená",J245,0)</f>
        <v>0</v>
      </c>
      <c r="BG245" s="164">
        <f t="shared" ref="BG245:BG251" si="76">IF(N245="zákl. prenesená",J245,0)</f>
        <v>0</v>
      </c>
      <c r="BH245" s="164">
        <f t="shared" ref="BH245:BH251" si="77">IF(N245="zníž. prenesená",J245,0)</f>
        <v>0</v>
      </c>
      <c r="BI245" s="164">
        <f t="shared" ref="BI245:BI251" si="78">IF(N245="nulová",J245,0)</f>
        <v>0</v>
      </c>
      <c r="BJ245" s="2" t="s">
        <v>91</v>
      </c>
      <c r="BK245" s="165">
        <f t="shared" ref="BK245:BK251" si="79">ROUND(I245*H245,3)</f>
        <v>0</v>
      </c>
      <c r="BL245" s="2" t="s">
        <v>274</v>
      </c>
      <c r="BM245" s="163" t="s">
        <v>636</v>
      </c>
    </row>
    <row r="246" spans="1:65" s="20" customFormat="1" ht="33" customHeight="1">
      <c r="A246" s="16"/>
      <c r="B246" s="151"/>
      <c r="C246" s="152" t="s">
        <v>637</v>
      </c>
      <c r="D246" s="152" t="s">
        <v>133</v>
      </c>
      <c r="E246" s="153" t="s">
        <v>638</v>
      </c>
      <c r="F246" s="154" t="s">
        <v>639</v>
      </c>
      <c r="G246" s="155" t="s">
        <v>283</v>
      </c>
      <c r="H246" s="156">
        <v>1</v>
      </c>
      <c r="I246" s="157"/>
      <c r="J246" s="156">
        <f t="shared" si="70"/>
        <v>0</v>
      </c>
      <c r="K246" s="158"/>
      <c r="L246" s="17"/>
      <c r="M246" s="159"/>
      <c r="N246" s="160" t="s">
        <v>41</v>
      </c>
      <c r="O246" s="47"/>
      <c r="P246" s="161">
        <f t="shared" si="71"/>
        <v>0</v>
      </c>
      <c r="Q246" s="161">
        <v>0</v>
      </c>
      <c r="R246" s="161">
        <f t="shared" si="72"/>
        <v>0</v>
      </c>
      <c r="S246" s="161">
        <v>0</v>
      </c>
      <c r="T246" s="162">
        <f t="shared" si="73"/>
        <v>0</v>
      </c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R246" s="163" t="s">
        <v>274</v>
      </c>
      <c r="AT246" s="163" t="s">
        <v>133</v>
      </c>
      <c r="AU246" s="163" t="s">
        <v>83</v>
      </c>
      <c r="AY246" s="2" t="s">
        <v>131</v>
      </c>
      <c r="BE246" s="164">
        <f t="shared" si="74"/>
        <v>0</v>
      </c>
      <c r="BF246" s="164">
        <f t="shared" si="75"/>
        <v>0</v>
      </c>
      <c r="BG246" s="164">
        <f t="shared" si="76"/>
        <v>0</v>
      </c>
      <c r="BH246" s="164">
        <f t="shared" si="77"/>
        <v>0</v>
      </c>
      <c r="BI246" s="164">
        <f t="shared" si="78"/>
        <v>0</v>
      </c>
      <c r="BJ246" s="2" t="s">
        <v>91</v>
      </c>
      <c r="BK246" s="165">
        <f t="shared" si="79"/>
        <v>0</v>
      </c>
      <c r="BL246" s="2" t="s">
        <v>274</v>
      </c>
      <c r="BM246" s="163" t="s">
        <v>640</v>
      </c>
    </row>
    <row r="247" spans="1:65" s="20" customFormat="1" ht="16.5" customHeight="1">
      <c r="A247" s="16"/>
      <c r="B247" s="151"/>
      <c r="C247" s="152" t="s">
        <v>641</v>
      </c>
      <c r="D247" s="152" t="s">
        <v>133</v>
      </c>
      <c r="E247" s="153" t="s">
        <v>642</v>
      </c>
      <c r="F247" s="154" t="s">
        <v>643</v>
      </c>
      <c r="G247" s="155" t="s">
        <v>283</v>
      </c>
      <c r="H247" s="156">
        <v>1</v>
      </c>
      <c r="I247" s="157"/>
      <c r="J247" s="156">
        <f t="shared" si="70"/>
        <v>0</v>
      </c>
      <c r="K247" s="158"/>
      <c r="L247" s="17"/>
      <c r="M247" s="159"/>
      <c r="N247" s="160" t="s">
        <v>41</v>
      </c>
      <c r="O247" s="47"/>
      <c r="P247" s="161">
        <f t="shared" si="71"/>
        <v>0</v>
      </c>
      <c r="Q247" s="161">
        <v>0</v>
      </c>
      <c r="R247" s="161">
        <f t="shared" si="72"/>
        <v>0</v>
      </c>
      <c r="S247" s="161">
        <v>0</v>
      </c>
      <c r="T247" s="162">
        <f t="shared" si="73"/>
        <v>0</v>
      </c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R247" s="163" t="s">
        <v>274</v>
      </c>
      <c r="AT247" s="163" t="s">
        <v>133</v>
      </c>
      <c r="AU247" s="163" t="s">
        <v>83</v>
      </c>
      <c r="AY247" s="2" t="s">
        <v>131</v>
      </c>
      <c r="BE247" s="164">
        <f t="shared" si="74"/>
        <v>0</v>
      </c>
      <c r="BF247" s="164">
        <f t="shared" si="75"/>
        <v>0</v>
      </c>
      <c r="BG247" s="164">
        <f t="shared" si="76"/>
        <v>0</v>
      </c>
      <c r="BH247" s="164">
        <f t="shared" si="77"/>
        <v>0</v>
      </c>
      <c r="BI247" s="164">
        <f t="shared" si="78"/>
        <v>0</v>
      </c>
      <c r="BJ247" s="2" t="s">
        <v>91</v>
      </c>
      <c r="BK247" s="165">
        <f t="shared" si="79"/>
        <v>0</v>
      </c>
      <c r="BL247" s="2" t="s">
        <v>274</v>
      </c>
      <c r="BM247" s="163" t="s">
        <v>644</v>
      </c>
    </row>
    <row r="248" spans="1:65" s="20" customFormat="1" ht="24.2" customHeight="1">
      <c r="A248" s="16"/>
      <c r="B248" s="151"/>
      <c r="C248" s="152" t="s">
        <v>645</v>
      </c>
      <c r="D248" s="152" t="s">
        <v>133</v>
      </c>
      <c r="E248" s="153" t="s">
        <v>281</v>
      </c>
      <c r="F248" s="154" t="s">
        <v>282</v>
      </c>
      <c r="G248" s="155" t="s">
        <v>283</v>
      </c>
      <c r="H248" s="156">
        <v>1</v>
      </c>
      <c r="I248" s="157"/>
      <c r="J248" s="156">
        <f t="shared" si="70"/>
        <v>0</v>
      </c>
      <c r="K248" s="158"/>
      <c r="L248" s="17"/>
      <c r="M248" s="159"/>
      <c r="N248" s="160" t="s">
        <v>41</v>
      </c>
      <c r="O248" s="47"/>
      <c r="P248" s="161">
        <f t="shared" si="71"/>
        <v>0</v>
      </c>
      <c r="Q248" s="161">
        <v>0</v>
      </c>
      <c r="R248" s="161">
        <f t="shared" si="72"/>
        <v>0</v>
      </c>
      <c r="S248" s="161">
        <v>0</v>
      </c>
      <c r="T248" s="162">
        <f t="shared" si="73"/>
        <v>0</v>
      </c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R248" s="163" t="s">
        <v>274</v>
      </c>
      <c r="AT248" s="163" t="s">
        <v>133</v>
      </c>
      <c r="AU248" s="163" t="s">
        <v>83</v>
      </c>
      <c r="AY248" s="2" t="s">
        <v>131</v>
      </c>
      <c r="BE248" s="164">
        <f t="shared" si="74"/>
        <v>0</v>
      </c>
      <c r="BF248" s="164">
        <f t="shared" si="75"/>
        <v>0</v>
      </c>
      <c r="BG248" s="164">
        <f t="shared" si="76"/>
        <v>0</v>
      </c>
      <c r="BH248" s="164">
        <f t="shared" si="77"/>
        <v>0</v>
      </c>
      <c r="BI248" s="164">
        <f t="shared" si="78"/>
        <v>0</v>
      </c>
      <c r="BJ248" s="2" t="s">
        <v>91</v>
      </c>
      <c r="BK248" s="165">
        <f t="shared" si="79"/>
        <v>0</v>
      </c>
      <c r="BL248" s="2" t="s">
        <v>274</v>
      </c>
      <c r="BM248" s="163" t="s">
        <v>646</v>
      </c>
    </row>
    <row r="249" spans="1:65" s="20" customFormat="1" ht="21.75" customHeight="1">
      <c r="A249" s="16"/>
      <c r="B249" s="151"/>
      <c r="C249" s="152" t="s">
        <v>647</v>
      </c>
      <c r="D249" s="152" t="s">
        <v>133</v>
      </c>
      <c r="E249" s="153" t="s">
        <v>286</v>
      </c>
      <c r="F249" s="154" t="s">
        <v>287</v>
      </c>
      <c r="G249" s="155" t="s">
        <v>283</v>
      </c>
      <c r="H249" s="156">
        <v>1</v>
      </c>
      <c r="I249" s="157"/>
      <c r="J249" s="156">
        <f t="shared" si="70"/>
        <v>0</v>
      </c>
      <c r="K249" s="158"/>
      <c r="L249" s="17"/>
      <c r="M249" s="159"/>
      <c r="N249" s="160" t="s">
        <v>41</v>
      </c>
      <c r="O249" s="47"/>
      <c r="P249" s="161">
        <f t="shared" si="71"/>
        <v>0</v>
      </c>
      <c r="Q249" s="161">
        <v>0</v>
      </c>
      <c r="R249" s="161">
        <f t="shared" si="72"/>
        <v>0</v>
      </c>
      <c r="S249" s="161">
        <v>0</v>
      </c>
      <c r="T249" s="162">
        <f t="shared" si="73"/>
        <v>0</v>
      </c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R249" s="163" t="s">
        <v>274</v>
      </c>
      <c r="AT249" s="163" t="s">
        <v>133</v>
      </c>
      <c r="AU249" s="163" t="s">
        <v>83</v>
      </c>
      <c r="AY249" s="2" t="s">
        <v>131</v>
      </c>
      <c r="BE249" s="164">
        <f t="shared" si="74"/>
        <v>0</v>
      </c>
      <c r="BF249" s="164">
        <f t="shared" si="75"/>
        <v>0</v>
      </c>
      <c r="BG249" s="164">
        <f t="shared" si="76"/>
        <v>0</v>
      </c>
      <c r="BH249" s="164">
        <f t="shared" si="77"/>
        <v>0</v>
      </c>
      <c r="BI249" s="164">
        <f t="shared" si="78"/>
        <v>0</v>
      </c>
      <c r="BJ249" s="2" t="s">
        <v>91</v>
      </c>
      <c r="BK249" s="165">
        <f t="shared" si="79"/>
        <v>0</v>
      </c>
      <c r="BL249" s="2" t="s">
        <v>274</v>
      </c>
      <c r="BM249" s="163" t="s">
        <v>648</v>
      </c>
    </row>
    <row r="250" spans="1:65" s="20" customFormat="1" ht="16.5" customHeight="1">
      <c r="A250" s="16"/>
      <c r="B250" s="151"/>
      <c r="C250" s="152" t="s">
        <v>345</v>
      </c>
      <c r="D250" s="152" t="s">
        <v>133</v>
      </c>
      <c r="E250" s="153" t="s">
        <v>649</v>
      </c>
      <c r="F250" s="154" t="s">
        <v>650</v>
      </c>
      <c r="G250" s="155" t="s">
        <v>283</v>
      </c>
      <c r="H250" s="156">
        <v>1</v>
      </c>
      <c r="I250" s="157"/>
      <c r="J250" s="156">
        <f t="shared" si="70"/>
        <v>0</v>
      </c>
      <c r="K250" s="158"/>
      <c r="L250" s="17"/>
      <c r="M250" s="159"/>
      <c r="N250" s="160" t="s">
        <v>41</v>
      </c>
      <c r="O250" s="47"/>
      <c r="P250" s="161">
        <f t="shared" si="71"/>
        <v>0</v>
      </c>
      <c r="Q250" s="161">
        <v>0</v>
      </c>
      <c r="R250" s="161">
        <f t="shared" si="72"/>
        <v>0</v>
      </c>
      <c r="S250" s="161">
        <v>0</v>
      </c>
      <c r="T250" s="162">
        <f t="shared" si="73"/>
        <v>0</v>
      </c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R250" s="163" t="s">
        <v>274</v>
      </c>
      <c r="AT250" s="163" t="s">
        <v>133</v>
      </c>
      <c r="AU250" s="163" t="s">
        <v>83</v>
      </c>
      <c r="AY250" s="2" t="s">
        <v>131</v>
      </c>
      <c r="BE250" s="164">
        <f t="shared" si="74"/>
        <v>0</v>
      </c>
      <c r="BF250" s="164">
        <f t="shared" si="75"/>
        <v>0</v>
      </c>
      <c r="BG250" s="164">
        <f t="shared" si="76"/>
        <v>0</v>
      </c>
      <c r="BH250" s="164">
        <f t="shared" si="77"/>
        <v>0</v>
      </c>
      <c r="BI250" s="164">
        <f t="shared" si="78"/>
        <v>0</v>
      </c>
      <c r="BJ250" s="2" t="s">
        <v>91</v>
      </c>
      <c r="BK250" s="165">
        <f t="shared" si="79"/>
        <v>0</v>
      </c>
      <c r="BL250" s="2" t="s">
        <v>274</v>
      </c>
      <c r="BM250" s="163" t="s">
        <v>651</v>
      </c>
    </row>
    <row r="251" spans="1:65" s="20" customFormat="1" ht="33.200000000000003" customHeight="1">
      <c r="A251" s="16"/>
      <c r="B251" s="151"/>
      <c r="C251" s="152" t="s">
        <v>652</v>
      </c>
      <c r="D251" s="152" t="s">
        <v>133</v>
      </c>
      <c r="E251" s="153" t="s">
        <v>294</v>
      </c>
      <c r="F251" s="154" t="s">
        <v>653</v>
      </c>
      <c r="G251" s="155" t="s">
        <v>283</v>
      </c>
      <c r="H251" s="156">
        <v>1</v>
      </c>
      <c r="I251" s="157"/>
      <c r="J251" s="156">
        <f t="shared" si="70"/>
        <v>0</v>
      </c>
      <c r="K251" s="158"/>
      <c r="L251" s="17"/>
      <c r="M251" s="166"/>
      <c r="N251" s="167" t="s">
        <v>41</v>
      </c>
      <c r="O251" s="168"/>
      <c r="P251" s="169">
        <f t="shared" si="71"/>
        <v>0</v>
      </c>
      <c r="Q251" s="169">
        <v>0</v>
      </c>
      <c r="R251" s="169">
        <f t="shared" si="72"/>
        <v>0</v>
      </c>
      <c r="S251" s="169">
        <v>0</v>
      </c>
      <c r="T251" s="170">
        <f t="shared" si="73"/>
        <v>0</v>
      </c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R251" s="163" t="s">
        <v>274</v>
      </c>
      <c r="AT251" s="163" t="s">
        <v>133</v>
      </c>
      <c r="AU251" s="163" t="s">
        <v>83</v>
      </c>
      <c r="AY251" s="2" t="s">
        <v>131</v>
      </c>
      <c r="BE251" s="164">
        <f t="shared" si="74"/>
        <v>0</v>
      </c>
      <c r="BF251" s="164">
        <f t="shared" si="75"/>
        <v>0</v>
      </c>
      <c r="BG251" s="164">
        <f t="shared" si="76"/>
        <v>0</v>
      </c>
      <c r="BH251" s="164">
        <f t="shared" si="77"/>
        <v>0</v>
      </c>
      <c r="BI251" s="164">
        <f t="shared" si="78"/>
        <v>0</v>
      </c>
      <c r="BJ251" s="2" t="s">
        <v>91</v>
      </c>
      <c r="BK251" s="165">
        <f t="shared" si="79"/>
        <v>0</v>
      </c>
      <c r="BL251" s="2" t="s">
        <v>274</v>
      </c>
      <c r="BM251" s="163" t="s">
        <v>654</v>
      </c>
    </row>
    <row r="252" spans="1:65" s="20" customFormat="1" ht="6.95" customHeight="1">
      <c r="A252" s="16"/>
      <c r="B252" s="35"/>
      <c r="C252" s="36"/>
      <c r="D252" s="36"/>
      <c r="E252" s="36"/>
      <c r="F252" s="36"/>
      <c r="G252" s="36"/>
      <c r="H252" s="36"/>
      <c r="I252" s="36"/>
      <c r="J252" s="36"/>
      <c r="K252" s="36"/>
      <c r="L252" s="17"/>
      <c r="M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</row>
  </sheetData>
  <autoFilter ref="C138:K251" xr:uid="{00000000-0009-0000-0000-000002000000}"/>
  <mergeCells count="12">
    <mergeCell ref="L2:V2"/>
    <mergeCell ref="E7:H7"/>
    <mergeCell ref="E9:H9"/>
    <mergeCell ref="E11:H11"/>
    <mergeCell ref="E20:H20"/>
    <mergeCell ref="E129:H129"/>
    <mergeCell ref="E131:H131"/>
    <mergeCell ref="E29:H29"/>
    <mergeCell ref="E85:H85"/>
    <mergeCell ref="E87:H87"/>
    <mergeCell ref="E89:H89"/>
    <mergeCell ref="E127:H127"/>
  </mergeCells>
  <pageMargins left="0.39374999999999999" right="0.39374999999999999" top="0.39374999999999999" bottom="0.39374999999999999" header="0.51180555555555496" footer="0"/>
  <pageSetup paperSize="9" fitToHeight="100" orientation="portrait" horizontalDpi="300" verticalDpi="300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91"/>
  <sheetViews>
    <sheetView showGridLines="0" zoomScaleNormal="100" workbookViewId="0"/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>
      <c r="L2" s="202" t="s">
        <v>4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2" t="s">
        <v>95</v>
      </c>
    </row>
    <row r="3" spans="1:46" ht="6.95" hidden="1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75</v>
      </c>
    </row>
    <row r="4" spans="1:46" ht="24.95" hidden="1" customHeight="1">
      <c r="B4" s="5"/>
      <c r="D4" s="6" t="s">
        <v>99</v>
      </c>
      <c r="L4" s="5"/>
      <c r="M4" s="89" t="s">
        <v>8</v>
      </c>
      <c r="AT4" s="2" t="s">
        <v>2</v>
      </c>
    </row>
    <row r="5" spans="1:46" ht="6.95" hidden="1" customHeight="1">
      <c r="B5" s="5"/>
      <c r="L5" s="5"/>
    </row>
    <row r="6" spans="1:46" ht="12" hidden="1" customHeight="1">
      <c r="B6" s="5"/>
      <c r="D6" s="11" t="s">
        <v>13</v>
      </c>
      <c r="L6" s="5"/>
    </row>
    <row r="7" spans="1:46" ht="16.5" hidden="1" customHeight="1">
      <c r="B7" s="5"/>
      <c r="E7" s="210" t="str">
        <f>'Rekapitulácia stavby'!K6</f>
        <v>Prístavba a prestavba skladu MTZ II.</v>
      </c>
      <c r="F7" s="210"/>
      <c r="G7" s="210"/>
      <c r="H7" s="210"/>
      <c r="L7" s="5"/>
    </row>
    <row r="8" spans="1:46" ht="12" hidden="1" customHeight="1">
      <c r="B8" s="5"/>
      <c r="D8" s="11" t="s">
        <v>100</v>
      </c>
      <c r="L8" s="5"/>
    </row>
    <row r="9" spans="1:46" s="20" customFormat="1" ht="16.5" hidden="1" customHeight="1">
      <c r="A9" s="16"/>
      <c r="B9" s="17"/>
      <c r="C9" s="16"/>
      <c r="D9" s="16"/>
      <c r="E9" s="210" t="s">
        <v>297</v>
      </c>
      <c r="F9" s="210"/>
      <c r="G9" s="210"/>
      <c r="H9" s="210"/>
      <c r="I9" s="16"/>
      <c r="J9" s="16"/>
      <c r="K9" s="16"/>
      <c r="L9" s="30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46" s="20" customFormat="1" ht="12" hidden="1" customHeight="1">
      <c r="A10" s="16"/>
      <c r="B10" s="17"/>
      <c r="C10" s="16"/>
      <c r="D10" s="11" t="s">
        <v>298</v>
      </c>
      <c r="E10" s="16"/>
      <c r="F10" s="16"/>
      <c r="G10" s="16"/>
      <c r="H10" s="16"/>
      <c r="I10" s="16"/>
      <c r="J10" s="16"/>
      <c r="K10" s="16"/>
      <c r="L10" s="30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46" s="20" customFormat="1" ht="16.5" hidden="1" customHeight="1">
      <c r="A11" s="16"/>
      <c r="B11" s="17"/>
      <c r="C11" s="16"/>
      <c r="D11" s="16"/>
      <c r="E11" s="192" t="s">
        <v>655</v>
      </c>
      <c r="F11" s="192"/>
      <c r="G11" s="192"/>
      <c r="H11" s="192"/>
      <c r="I11" s="16"/>
      <c r="J11" s="16"/>
      <c r="K11" s="16"/>
      <c r="L11" s="30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46" s="20" customFormat="1" hidden="1">
      <c r="A12" s="16"/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30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46" s="20" customFormat="1" ht="12" hidden="1" customHeight="1">
      <c r="A13" s="16"/>
      <c r="B13" s="17"/>
      <c r="C13" s="16"/>
      <c r="D13" s="11" t="s">
        <v>15</v>
      </c>
      <c r="E13" s="16"/>
      <c r="F13" s="12"/>
      <c r="G13" s="16"/>
      <c r="H13" s="16"/>
      <c r="I13" s="11" t="s">
        <v>16</v>
      </c>
      <c r="J13" s="12"/>
      <c r="K13" s="16"/>
      <c r="L13" s="30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6" s="20" customFormat="1" ht="12" hidden="1" customHeight="1">
      <c r="A14" s="16"/>
      <c r="B14" s="17"/>
      <c r="C14" s="16"/>
      <c r="D14" s="11" t="s">
        <v>17</v>
      </c>
      <c r="E14" s="16"/>
      <c r="F14" s="12" t="s">
        <v>30</v>
      </c>
      <c r="G14" s="16"/>
      <c r="H14" s="16"/>
      <c r="I14" s="11" t="s">
        <v>19</v>
      </c>
      <c r="J14" s="90" t="str">
        <f>'Rekapitulácia stavby'!AN8</f>
        <v>15. 2. 2022</v>
      </c>
      <c r="K14" s="16"/>
      <c r="L14" s="30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46" s="20" customFormat="1" ht="10.9" hidden="1" customHeight="1">
      <c r="A15" s="16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30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46" s="20" customFormat="1" ht="12" hidden="1" customHeight="1">
      <c r="A16" s="16"/>
      <c r="B16" s="17"/>
      <c r="C16" s="16"/>
      <c r="D16" s="11" t="s">
        <v>21</v>
      </c>
      <c r="E16" s="16"/>
      <c r="F16" s="16"/>
      <c r="G16" s="16"/>
      <c r="H16" s="16"/>
      <c r="I16" s="11" t="s">
        <v>22</v>
      </c>
      <c r="J16" s="12" t="s">
        <v>23</v>
      </c>
      <c r="K16" s="16"/>
      <c r="L16" s="30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0" customFormat="1" ht="18" hidden="1" customHeight="1">
      <c r="A17" s="16"/>
      <c r="B17" s="17"/>
      <c r="C17" s="16"/>
      <c r="D17" s="16"/>
      <c r="E17" s="12" t="s">
        <v>24</v>
      </c>
      <c r="F17" s="16"/>
      <c r="G17" s="16"/>
      <c r="H17" s="16"/>
      <c r="I17" s="11" t="s">
        <v>25</v>
      </c>
      <c r="J17" s="12" t="s">
        <v>26</v>
      </c>
      <c r="K17" s="16"/>
      <c r="L17" s="30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0" customFormat="1" ht="6.95" hidden="1" customHeight="1">
      <c r="A18" s="16"/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30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0" customFormat="1" ht="12" hidden="1" customHeight="1">
      <c r="A19" s="16"/>
      <c r="B19" s="17"/>
      <c r="C19" s="16"/>
      <c r="D19" s="11" t="s">
        <v>27</v>
      </c>
      <c r="E19" s="16"/>
      <c r="F19" s="16"/>
      <c r="G19" s="16"/>
      <c r="H19" s="16"/>
      <c r="I19" s="11" t="s">
        <v>22</v>
      </c>
      <c r="J19" s="13" t="str">
        <f>'Rekapitulácia stavby'!AN13</f>
        <v>Vyplň údaj</v>
      </c>
      <c r="K19" s="16"/>
      <c r="L19" s="30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0" customFormat="1" ht="18" hidden="1" customHeight="1">
      <c r="A20" s="16"/>
      <c r="B20" s="17"/>
      <c r="C20" s="16"/>
      <c r="D20" s="16"/>
      <c r="E20" s="211" t="str">
        <f>'Rekapitulácia stavby'!E14</f>
        <v>Vyplň údaj</v>
      </c>
      <c r="F20" s="211"/>
      <c r="G20" s="211"/>
      <c r="H20" s="211"/>
      <c r="I20" s="11" t="s">
        <v>25</v>
      </c>
      <c r="J20" s="13" t="str">
        <f>'Rekapitulácia stavby'!AN14</f>
        <v>Vyplň údaj</v>
      </c>
      <c r="K20" s="16"/>
      <c r="L20" s="30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0" customFormat="1" ht="6.95" hidden="1" customHeight="1">
      <c r="A21" s="16"/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30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0" customFormat="1" ht="12" hidden="1" customHeight="1">
      <c r="A22" s="16"/>
      <c r="B22" s="17"/>
      <c r="C22" s="16"/>
      <c r="D22" s="11" t="s">
        <v>29</v>
      </c>
      <c r="E22" s="16"/>
      <c r="F22" s="16"/>
      <c r="G22" s="16"/>
      <c r="H22" s="16"/>
      <c r="I22" s="11" t="s">
        <v>22</v>
      </c>
      <c r="J22" s="12" t="str">
        <f>IF('Rekapitulácia stavby'!AN16="","",'Rekapitulácia stavby'!AN16)</f>
        <v/>
      </c>
      <c r="K22" s="16"/>
      <c r="L22" s="30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20" customFormat="1" ht="18" hidden="1" customHeight="1">
      <c r="A23" s="16"/>
      <c r="B23" s="17"/>
      <c r="C23" s="16"/>
      <c r="D23" s="16"/>
      <c r="E23" s="12" t="str">
        <f>IF('Rekapitulácia stavby'!E17="","",'Rekapitulácia stavby'!E17)</f>
        <v xml:space="preserve"> </v>
      </c>
      <c r="F23" s="16"/>
      <c r="G23" s="16"/>
      <c r="H23" s="16"/>
      <c r="I23" s="11" t="s">
        <v>25</v>
      </c>
      <c r="J23" s="12" t="str">
        <f>IF('Rekapitulácia stavby'!AN17="","",'Rekapitulácia stavby'!AN17)</f>
        <v/>
      </c>
      <c r="K23" s="16"/>
      <c r="L23" s="30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0" customFormat="1" ht="6.95" hidden="1" customHeight="1">
      <c r="A24" s="16"/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30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20" customFormat="1" ht="12" hidden="1" customHeight="1">
      <c r="A25" s="16"/>
      <c r="B25" s="17"/>
      <c r="C25" s="16"/>
      <c r="D25" s="11" t="s">
        <v>33</v>
      </c>
      <c r="E25" s="16"/>
      <c r="F25" s="16"/>
      <c r="G25" s="16"/>
      <c r="H25" s="16"/>
      <c r="I25" s="11" t="s">
        <v>22</v>
      </c>
      <c r="J25" s="12" t="str">
        <f>IF('Rekapitulácia stavby'!AN19="","",'Rekapitulácia stavby'!AN19)</f>
        <v/>
      </c>
      <c r="K25" s="16"/>
      <c r="L25" s="30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20" customFormat="1" ht="18" hidden="1" customHeight="1">
      <c r="A26" s="16"/>
      <c r="B26" s="17"/>
      <c r="C26" s="16"/>
      <c r="D26" s="16"/>
      <c r="E26" s="12" t="str">
        <f>IF('Rekapitulácia stavby'!E20="","",'Rekapitulácia stavby'!E20)</f>
        <v xml:space="preserve"> </v>
      </c>
      <c r="F26" s="16"/>
      <c r="G26" s="16"/>
      <c r="H26" s="16"/>
      <c r="I26" s="11" t="s">
        <v>25</v>
      </c>
      <c r="J26" s="12" t="str">
        <f>IF('Rekapitulácia stavby'!AN20="","",'Rekapitulácia stavby'!AN20)</f>
        <v/>
      </c>
      <c r="K26" s="16"/>
      <c r="L26" s="30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20" customFormat="1" ht="6.95" hidden="1" customHeight="1">
      <c r="A27" s="16"/>
      <c r="B27" s="17"/>
      <c r="C27" s="16"/>
      <c r="D27" s="16"/>
      <c r="E27" s="16"/>
      <c r="F27" s="16"/>
      <c r="G27" s="16"/>
      <c r="H27" s="16"/>
      <c r="I27" s="16"/>
      <c r="J27" s="16"/>
      <c r="K27" s="16"/>
      <c r="L27" s="30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s="20" customFormat="1" ht="12" hidden="1" customHeight="1">
      <c r="A28" s="16"/>
      <c r="B28" s="17"/>
      <c r="C28" s="16"/>
      <c r="D28" s="11" t="s">
        <v>34</v>
      </c>
      <c r="E28" s="16"/>
      <c r="F28" s="16"/>
      <c r="G28" s="16"/>
      <c r="H28" s="16"/>
      <c r="I28" s="16"/>
      <c r="J28" s="16"/>
      <c r="K28" s="16"/>
      <c r="L28" s="30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94" customFormat="1" ht="16.5" hidden="1" customHeight="1">
      <c r="A29" s="91"/>
      <c r="B29" s="92"/>
      <c r="C29" s="91"/>
      <c r="D29" s="91"/>
      <c r="E29" s="207"/>
      <c r="F29" s="207"/>
      <c r="G29" s="207"/>
      <c r="H29" s="207"/>
      <c r="I29" s="91"/>
      <c r="J29" s="91"/>
      <c r="K29" s="91"/>
      <c r="L29" s="93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</row>
    <row r="30" spans="1:31" s="20" customFormat="1" ht="6.95" hidden="1" customHeight="1">
      <c r="A30" s="16"/>
      <c r="B30" s="17"/>
      <c r="C30" s="16"/>
      <c r="D30" s="16"/>
      <c r="E30" s="16"/>
      <c r="F30" s="16"/>
      <c r="G30" s="16"/>
      <c r="H30" s="16"/>
      <c r="I30" s="16"/>
      <c r="J30" s="16"/>
      <c r="K30" s="16"/>
      <c r="L30" s="30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20" customFormat="1" ht="6.95" hidden="1" customHeight="1">
      <c r="A31" s="16"/>
      <c r="B31" s="17"/>
      <c r="C31" s="16"/>
      <c r="D31" s="55"/>
      <c r="E31" s="55"/>
      <c r="F31" s="55"/>
      <c r="G31" s="55"/>
      <c r="H31" s="55"/>
      <c r="I31" s="55"/>
      <c r="J31" s="55"/>
      <c r="K31" s="55"/>
      <c r="L31" s="30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s="20" customFormat="1" ht="25.5" hidden="1" customHeight="1">
      <c r="A32" s="16"/>
      <c r="B32" s="17"/>
      <c r="C32" s="16"/>
      <c r="D32" s="95" t="s">
        <v>35</v>
      </c>
      <c r="E32" s="16"/>
      <c r="F32" s="16"/>
      <c r="G32" s="16"/>
      <c r="H32" s="16"/>
      <c r="I32" s="16"/>
      <c r="J32" s="96">
        <f>ROUND(J131, 2)</f>
        <v>0</v>
      </c>
      <c r="K32" s="16"/>
      <c r="L32" s="30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20" customFormat="1" ht="6.95" hidden="1" customHeight="1">
      <c r="A33" s="16"/>
      <c r="B33" s="17"/>
      <c r="C33" s="16"/>
      <c r="D33" s="55"/>
      <c r="E33" s="55"/>
      <c r="F33" s="55"/>
      <c r="G33" s="55"/>
      <c r="H33" s="55"/>
      <c r="I33" s="55"/>
      <c r="J33" s="55"/>
      <c r="K33" s="55"/>
      <c r="L33" s="30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20" customFormat="1" ht="14.45" hidden="1" customHeight="1">
      <c r="A34" s="16"/>
      <c r="B34" s="17"/>
      <c r="C34" s="16"/>
      <c r="D34" s="16"/>
      <c r="E34" s="16"/>
      <c r="F34" s="97" t="s">
        <v>37</v>
      </c>
      <c r="G34" s="16"/>
      <c r="H34" s="16"/>
      <c r="I34" s="97" t="s">
        <v>36</v>
      </c>
      <c r="J34" s="97" t="s">
        <v>38</v>
      </c>
      <c r="K34" s="16"/>
      <c r="L34" s="30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20" customFormat="1" ht="14.45" hidden="1" customHeight="1">
      <c r="A35" s="16"/>
      <c r="B35" s="17"/>
      <c r="C35" s="16"/>
      <c r="D35" s="98" t="s">
        <v>39</v>
      </c>
      <c r="E35" s="23" t="s">
        <v>40</v>
      </c>
      <c r="F35" s="99">
        <f>ROUND((SUM(BE131:BE190)),  2)</f>
        <v>0</v>
      </c>
      <c r="G35" s="100"/>
      <c r="H35" s="100"/>
      <c r="I35" s="101">
        <v>0.2</v>
      </c>
      <c r="J35" s="99">
        <f>ROUND(((SUM(BE131:BE190))*I35),  2)</f>
        <v>0</v>
      </c>
      <c r="K35" s="16"/>
      <c r="L35" s="30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20" customFormat="1" ht="14.45" hidden="1" customHeight="1">
      <c r="A36" s="16"/>
      <c r="B36" s="17"/>
      <c r="C36" s="16"/>
      <c r="D36" s="16"/>
      <c r="E36" s="23" t="s">
        <v>41</v>
      </c>
      <c r="F36" s="99">
        <f>ROUND((SUM(BF131:BF190)),  2)</f>
        <v>0</v>
      </c>
      <c r="G36" s="100"/>
      <c r="H36" s="100"/>
      <c r="I36" s="101">
        <v>0.2</v>
      </c>
      <c r="J36" s="99">
        <f>ROUND(((SUM(BF131:BF190))*I36),  2)</f>
        <v>0</v>
      </c>
      <c r="K36" s="16"/>
      <c r="L36" s="30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20" customFormat="1" ht="14.45" hidden="1" customHeight="1">
      <c r="A37" s="16"/>
      <c r="B37" s="17"/>
      <c r="C37" s="16"/>
      <c r="D37" s="16"/>
      <c r="E37" s="11" t="s">
        <v>42</v>
      </c>
      <c r="F37" s="102">
        <f>ROUND((SUM(BG131:BG190)),  2)</f>
        <v>0</v>
      </c>
      <c r="G37" s="16"/>
      <c r="H37" s="16"/>
      <c r="I37" s="103">
        <v>0.2</v>
      </c>
      <c r="J37" s="102">
        <f>0</f>
        <v>0</v>
      </c>
      <c r="K37" s="16"/>
      <c r="L37" s="30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20" customFormat="1" ht="14.45" hidden="1" customHeight="1">
      <c r="A38" s="16"/>
      <c r="B38" s="17"/>
      <c r="C38" s="16"/>
      <c r="D38" s="16"/>
      <c r="E38" s="11" t="s">
        <v>43</v>
      </c>
      <c r="F38" s="102">
        <f>ROUND((SUM(BH131:BH190)),  2)</f>
        <v>0</v>
      </c>
      <c r="G38" s="16"/>
      <c r="H38" s="16"/>
      <c r="I38" s="103">
        <v>0.2</v>
      </c>
      <c r="J38" s="102">
        <f>0</f>
        <v>0</v>
      </c>
      <c r="K38" s="16"/>
      <c r="L38" s="30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20" customFormat="1" ht="14.45" hidden="1" customHeight="1">
      <c r="A39" s="16"/>
      <c r="B39" s="17"/>
      <c r="C39" s="16"/>
      <c r="D39" s="16"/>
      <c r="E39" s="23" t="s">
        <v>44</v>
      </c>
      <c r="F39" s="99">
        <f>ROUND((SUM(BI131:BI190)),  2)</f>
        <v>0</v>
      </c>
      <c r="G39" s="100"/>
      <c r="H39" s="100"/>
      <c r="I39" s="101">
        <v>0</v>
      </c>
      <c r="J39" s="99">
        <f>0</f>
        <v>0</v>
      </c>
      <c r="K39" s="16"/>
      <c r="L39" s="30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20" customFormat="1" ht="6.95" hidden="1" customHeight="1">
      <c r="A40" s="16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30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s="20" customFormat="1" ht="25.5" hidden="1" customHeight="1">
      <c r="A41" s="16"/>
      <c r="B41" s="17"/>
      <c r="C41" s="104"/>
      <c r="D41" s="105" t="s">
        <v>45</v>
      </c>
      <c r="E41" s="49"/>
      <c r="F41" s="49"/>
      <c r="G41" s="106" t="s">
        <v>46</v>
      </c>
      <c r="H41" s="107" t="s">
        <v>47</v>
      </c>
      <c r="I41" s="49"/>
      <c r="J41" s="108">
        <f>SUM(J32:J39)</f>
        <v>0</v>
      </c>
      <c r="K41" s="109"/>
      <c r="L41" s="30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s="20" customFormat="1" ht="14.45" hidden="1" customHeight="1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30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ht="14.45" hidden="1" customHeight="1">
      <c r="B43" s="5"/>
      <c r="L43" s="5"/>
    </row>
    <row r="44" spans="1:31" ht="14.45" hidden="1" customHeight="1">
      <c r="B44" s="5"/>
      <c r="L44" s="5"/>
    </row>
    <row r="45" spans="1:31" ht="14.45" hidden="1" customHeight="1">
      <c r="B45" s="5"/>
      <c r="L45" s="5"/>
    </row>
    <row r="46" spans="1:31" ht="14.45" hidden="1" customHeight="1">
      <c r="B46" s="5"/>
      <c r="L46" s="5"/>
    </row>
    <row r="47" spans="1:31" ht="14.45" hidden="1" customHeight="1">
      <c r="B47" s="5"/>
      <c r="L47" s="5"/>
    </row>
    <row r="48" spans="1:31" ht="14.45" hidden="1" customHeight="1">
      <c r="B48" s="5"/>
      <c r="L48" s="5"/>
    </row>
    <row r="49" spans="1:31" ht="14.45" hidden="1" customHeight="1">
      <c r="B49" s="5"/>
      <c r="L49" s="5"/>
    </row>
    <row r="50" spans="1:31" s="20" customFormat="1" ht="14.45" hidden="1" customHeight="1">
      <c r="B50" s="30"/>
      <c r="D50" s="31" t="s">
        <v>48</v>
      </c>
      <c r="E50" s="32"/>
      <c r="F50" s="32"/>
      <c r="G50" s="31" t="s">
        <v>49</v>
      </c>
      <c r="H50" s="32"/>
      <c r="I50" s="32"/>
      <c r="J50" s="32"/>
      <c r="K50" s="32"/>
      <c r="L50" s="30"/>
    </row>
    <row r="51" spans="1:31" hidden="1">
      <c r="B51" s="5"/>
      <c r="L51" s="5"/>
    </row>
    <row r="52" spans="1:31" hidden="1">
      <c r="B52" s="5"/>
      <c r="L52" s="5"/>
    </row>
    <row r="53" spans="1:31" hidden="1">
      <c r="B53" s="5"/>
      <c r="L53" s="5"/>
    </row>
    <row r="54" spans="1:31" hidden="1">
      <c r="B54" s="5"/>
      <c r="L54" s="5"/>
    </row>
    <row r="55" spans="1:31" hidden="1">
      <c r="B55" s="5"/>
      <c r="L55" s="5"/>
    </row>
    <row r="56" spans="1:31" hidden="1">
      <c r="B56" s="5"/>
      <c r="L56" s="5"/>
    </row>
    <row r="57" spans="1:31" hidden="1">
      <c r="B57" s="5"/>
      <c r="L57" s="5"/>
    </row>
    <row r="58" spans="1:31" hidden="1">
      <c r="B58" s="5"/>
      <c r="L58" s="5"/>
    </row>
    <row r="59" spans="1:31" hidden="1">
      <c r="B59" s="5"/>
      <c r="L59" s="5"/>
    </row>
    <row r="60" spans="1:31" hidden="1">
      <c r="B60" s="5"/>
      <c r="L60" s="5"/>
    </row>
    <row r="61" spans="1:31" s="20" customFormat="1" ht="12.75" hidden="1">
      <c r="A61" s="16"/>
      <c r="B61" s="17"/>
      <c r="C61" s="16"/>
      <c r="D61" s="33" t="s">
        <v>50</v>
      </c>
      <c r="E61" s="19"/>
      <c r="F61" s="110" t="s">
        <v>51</v>
      </c>
      <c r="G61" s="33" t="s">
        <v>50</v>
      </c>
      <c r="H61" s="19"/>
      <c r="I61" s="19"/>
      <c r="J61" s="111" t="s">
        <v>51</v>
      </c>
      <c r="K61" s="19"/>
      <c r="L61" s="30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idden="1">
      <c r="B62" s="5"/>
      <c r="L62" s="5"/>
    </row>
    <row r="63" spans="1:31" hidden="1">
      <c r="B63" s="5"/>
      <c r="L63" s="5"/>
    </row>
    <row r="64" spans="1:31" hidden="1">
      <c r="B64" s="5"/>
      <c r="L64" s="5"/>
    </row>
    <row r="65" spans="1:31" s="20" customFormat="1" ht="12.75" hidden="1">
      <c r="A65" s="16"/>
      <c r="B65" s="17"/>
      <c r="C65" s="16"/>
      <c r="D65" s="31" t="s">
        <v>52</v>
      </c>
      <c r="E65" s="34"/>
      <c r="F65" s="34"/>
      <c r="G65" s="31" t="s">
        <v>53</v>
      </c>
      <c r="H65" s="34"/>
      <c r="I65" s="34"/>
      <c r="J65" s="34"/>
      <c r="K65" s="34"/>
      <c r="L65" s="30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idden="1">
      <c r="B66" s="5"/>
      <c r="L66" s="5"/>
    </row>
    <row r="67" spans="1:31" hidden="1">
      <c r="B67" s="5"/>
      <c r="L67" s="5"/>
    </row>
    <row r="68" spans="1:31" hidden="1">
      <c r="B68" s="5"/>
      <c r="L68" s="5"/>
    </row>
    <row r="69" spans="1:31" hidden="1">
      <c r="B69" s="5"/>
      <c r="L69" s="5"/>
    </row>
    <row r="70" spans="1:31" hidden="1">
      <c r="B70" s="5"/>
      <c r="L70" s="5"/>
    </row>
    <row r="71" spans="1:31" hidden="1">
      <c r="B71" s="5"/>
      <c r="L71" s="5"/>
    </row>
    <row r="72" spans="1:31" hidden="1">
      <c r="B72" s="5"/>
      <c r="L72" s="5"/>
    </row>
    <row r="73" spans="1:31" hidden="1">
      <c r="B73" s="5"/>
      <c r="L73" s="5"/>
    </row>
    <row r="74" spans="1:31" hidden="1">
      <c r="B74" s="5"/>
      <c r="L74" s="5"/>
    </row>
    <row r="75" spans="1:31" hidden="1">
      <c r="B75" s="5"/>
      <c r="L75" s="5"/>
    </row>
    <row r="76" spans="1:31" s="20" customFormat="1" ht="12.75" hidden="1">
      <c r="A76" s="16"/>
      <c r="B76" s="17"/>
      <c r="C76" s="16"/>
      <c r="D76" s="33" t="s">
        <v>50</v>
      </c>
      <c r="E76" s="19"/>
      <c r="F76" s="110" t="s">
        <v>51</v>
      </c>
      <c r="G76" s="33" t="s">
        <v>50</v>
      </c>
      <c r="H76" s="19"/>
      <c r="I76" s="19"/>
      <c r="J76" s="111" t="s">
        <v>51</v>
      </c>
      <c r="K76" s="19"/>
      <c r="L76" s="30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20" customFormat="1" ht="14.45" hidden="1" customHeight="1">
      <c r="A77" s="16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0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hidden="1"/>
    <row r="79" spans="1:31" hidden="1"/>
    <row r="80" spans="1:31" hidden="1"/>
    <row r="81" spans="1:31" s="20" customFormat="1" ht="6.95" customHeight="1">
      <c r="A81" s="1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0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s="20" customFormat="1" ht="24.95" customHeight="1">
      <c r="A82" s="16"/>
      <c r="B82" s="17"/>
      <c r="C82" s="6" t="s">
        <v>102</v>
      </c>
      <c r="D82" s="16"/>
      <c r="E82" s="16"/>
      <c r="F82" s="16"/>
      <c r="G82" s="16"/>
      <c r="H82" s="16"/>
      <c r="I82" s="16"/>
      <c r="J82" s="16"/>
      <c r="K82" s="16"/>
      <c r="L82" s="30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s="20" customFormat="1" ht="6.95" customHeight="1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30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s="20" customFormat="1" ht="12" customHeight="1">
      <c r="A84" s="16"/>
      <c r="B84" s="17"/>
      <c r="C84" s="11" t="s">
        <v>13</v>
      </c>
      <c r="D84" s="16"/>
      <c r="E84" s="16"/>
      <c r="F84" s="16"/>
      <c r="G84" s="16"/>
      <c r="H84" s="16"/>
      <c r="I84" s="16"/>
      <c r="J84" s="16"/>
      <c r="K84" s="16"/>
      <c r="L84" s="30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s="20" customFormat="1" ht="16.5" customHeight="1">
      <c r="A85" s="16"/>
      <c r="B85" s="17"/>
      <c r="C85" s="16"/>
      <c r="D85" s="16"/>
      <c r="E85" s="210" t="str">
        <f>E7</f>
        <v>Prístavba a prestavba skladu MTZ II.</v>
      </c>
      <c r="F85" s="210"/>
      <c r="G85" s="210"/>
      <c r="H85" s="210"/>
      <c r="I85" s="16"/>
      <c r="J85" s="16"/>
      <c r="K85" s="16"/>
      <c r="L85" s="30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ht="12" customHeight="1">
      <c r="B86" s="5"/>
      <c r="C86" s="11" t="s">
        <v>100</v>
      </c>
      <c r="L86" s="5"/>
    </row>
    <row r="87" spans="1:31" s="20" customFormat="1" ht="16.5" customHeight="1">
      <c r="A87" s="16"/>
      <c r="B87" s="17"/>
      <c r="C87" s="16"/>
      <c r="D87" s="16"/>
      <c r="E87" s="210" t="s">
        <v>297</v>
      </c>
      <c r="F87" s="210"/>
      <c r="G87" s="210"/>
      <c r="H87" s="210"/>
      <c r="I87" s="16"/>
      <c r="J87" s="16"/>
      <c r="K87" s="16"/>
      <c r="L87" s="30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31" s="20" customFormat="1" ht="12" customHeight="1">
      <c r="A88" s="16"/>
      <c r="B88" s="17"/>
      <c r="C88" s="11" t="s">
        <v>298</v>
      </c>
      <c r="D88" s="16"/>
      <c r="E88" s="16"/>
      <c r="F88" s="16"/>
      <c r="G88" s="16"/>
      <c r="H88" s="16"/>
      <c r="I88" s="16"/>
      <c r="J88" s="16"/>
      <c r="K88" s="16"/>
      <c r="L88" s="30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1" s="20" customFormat="1" ht="16.5" customHeight="1">
      <c r="A89" s="16"/>
      <c r="B89" s="17"/>
      <c r="C89" s="16"/>
      <c r="D89" s="16"/>
      <c r="E89" s="192" t="str">
        <f>E11</f>
        <v>2022-0222 - SO.02 - 2.3 Zdravotechnika</v>
      </c>
      <c r="F89" s="192"/>
      <c r="G89" s="192"/>
      <c r="H89" s="192"/>
      <c r="I89" s="16"/>
      <c r="J89" s="16"/>
      <c r="K89" s="16"/>
      <c r="L89" s="30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s="20" customFormat="1" ht="6.95" customHeight="1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30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s="20" customFormat="1" ht="12" customHeight="1">
      <c r="A91" s="16"/>
      <c r="B91" s="17"/>
      <c r="C91" s="11" t="s">
        <v>17</v>
      </c>
      <c r="D91" s="16"/>
      <c r="E91" s="16"/>
      <c r="F91" s="12" t="str">
        <f>F14</f>
        <v xml:space="preserve"> </v>
      </c>
      <c r="G91" s="16"/>
      <c r="H91" s="16"/>
      <c r="I91" s="11" t="s">
        <v>19</v>
      </c>
      <c r="J91" s="90" t="str">
        <f>IF(J14="","",J14)</f>
        <v>15. 2. 2022</v>
      </c>
      <c r="K91" s="16"/>
      <c r="L91" s="30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s="20" customFormat="1" ht="6.95" customHeight="1">
      <c r="A92" s="16"/>
      <c r="B92" s="17"/>
      <c r="C92" s="16"/>
      <c r="D92" s="16"/>
      <c r="E92" s="16"/>
      <c r="F92" s="16"/>
      <c r="G92" s="16"/>
      <c r="H92" s="16"/>
      <c r="I92" s="16"/>
      <c r="J92" s="16"/>
      <c r="K92" s="16"/>
      <c r="L92" s="30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s="20" customFormat="1" ht="15.2" customHeight="1">
      <c r="A93" s="16"/>
      <c r="B93" s="17"/>
      <c r="C93" s="11" t="s">
        <v>21</v>
      </c>
      <c r="D93" s="16"/>
      <c r="E93" s="16"/>
      <c r="F93" s="12" t="str">
        <f>E17</f>
        <v>MILSY a.s.</v>
      </c>
      <c r="G93" s="16"/>
      <c r="H93" s="16"/>
      <c r="I93" s="11" t="s">
        <v>29</v>
      </c>
      <c r="J93" s="112" t="str">
        <f>E23</f>
        <v xml:space="preserve"> </v>
      </c>
      <c r="K93" s="16"/>
      <c r="L93" s="30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s="20" customFormat="1" ht="15.2" customHeight="1">
      <c r="A94" s="16"/>
      <c r="B94" s="17"/>
      <c r="C94" s="11" t="s">
        <v>27</v>
      </c>
      <c r="D94" s="16"/>
      <c r="E94" s="16"/>
      <c r="F94" s="12" t="str">
        <f>IF(E20="","",E20)</f>
        <v>Vyplň údaj</v>
      </c>
      <c r="G94" s="16"/>
      <c r="H94" s="16"/>
      <c r="I94" s="11" t="s">
        <v>33</v>
      </c>
      <c r="J94" s="112" t="str">
        <f>E26</f>
        <v xml:space="preserve"> </v>
      </c>
      <c r="K94" s="16"/>
      <c r="L94" s="30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s="20" customFormat="1" ht="10.35" customHeight="1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30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s="20" customFormat="1" ht="29.25" customHeight="1">
      <c r="A96" s="16"/>
      <c r="B96" s="17"/>
      <c r="C96" s="113" t="s">
        <v>103</v>
      </c>
      <c r="D96" s="104"/>
      <c r="E96" s="104"/>
      <c r="F96" s="104"/>
      <c r="G96" s="104"/>
      <c r="H96" s="104"/>
      <c r="I96" s="104"/>
      <c r="J96" s="114" t="s">
        <v>104</v>
      </c>
      <c r="K96" s="104"/>
      <c r="L96" s="30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47" s="20" customFormat="1" ht="10.35" customHeight="1">
      <c r="A97" s="16"/>
      <c r="B97" s="17"/>
      <c r="C97" s="16"/>
      <c r="D97" s="16"/>
      <c r="E97" s="16"/>
      <c r="F97" s="16"/>
      <c r="G97" s="16"/>
      <c r="H97" s="16"/>
      <c r="I97" s="16"/>
      <c r="J97" s="16"/>
      <c r="K97" s="16"/>
      <c r="L97" s="30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47" s="20" customFormat="1" ht="22.9" customHeight="1">
      <c r="A98" s="16"/>
      <c r="B98" s="17"/>
      <c r="C98" s="115" t="s">
        <v>105</v>
      </c>
      <c r="D98" s="16"/>
      <c r="E98" s="16"/>
      <c r="F98" s="16"/>
      <c r="G98" s="16"/>
      <c r="H98" s="16"/>
      <c r="I98" s="16"/>
      <c r="J98" s="96">
        <f>J131</f>
        <v>0</v>
      </c>
      <c r="K98" s="16"/>
      <c r="L98" s="30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U98" s="2" t="s">
        <v>106</v>
      </c>
    </row>
    <row r="99" spans="1:47" s="116" customFormat="1" ht="24.95" customHeight="1">
      <c r="B99" s="117"/>
      <c r="D99" s="118" t="s">
        <v>107</v>
      </c>
      <c r="E99" s="119"/>
      <c r="F99" s="119"/>
      <c r="G99" s="119"/>
      <c r="H99" s="119"/>
      <c r="I99" s="119"/>
      <c r="J99" s="120">
        <f>J132</f>
        <v>0</v>
      </c>
      <c r="L99" s="117"/>
    </row>
    <row r="100" spans="1:47" s="79" customFormat="1" ht="19.899999999999999" customHeight="1">
      <c r="B100" s="121"/>
      <c r="D100" s="122" t="s">
        <v>108</v>
      </c>
      <c r="E100" s="123"/>
      <c r="F100" s="123"/>
      <c r="G100" s="123"/>
      <c r="H100" s="123"/>
      <c r="I100" s="123"/>
      <c r="J100" s="124">
        <f>J133</f>
        <v>0</v>
      </c>
      <c r="L100" s="121"/>
    </row>
    <row r="101" spans="1:47" s="79" customFormat="1" ht="19.899999999999999" customHeight="1">
      <c r="B101" s="121"/>
      <c r="D101" s="122" t="s">
        <v>656</v>
      </c>
      <c r="E101" s="123"/>
      <c r="F101" s="123"/>
      <c r="G101" s="123"/>
      <c r="H101" s="123"/>
      <c r="I101" s="123"/>
      <c r="J101" s="124">
        <f>J144</f>
        <v>0</v>
      </c>
      <c r="L101" s="121"/>
    </row>
    <row r="102" spans="1:47" s="79" customFormat="1" ht="19.899999999999999" customHeight="1">
      <c r="B102" s="121"/>
      <c r="D102" s="122" t="s">
        <v>657</v>
      </c>
      <c r="E102" s="123"/>
      <c r="F102" s="123"/>
      <c r="G102" s="123"/>
      <c r="H102" s="123"/>
      <c r="I102" s="123"/>
      <c r="J102" s="124">
        <f>J146</f>
        <v>0</v>
      </c>
      <c r="L102" s="121"/>
    </row>
    <row r="103" spans="1:47" s="79" customFormat="1" ht="19.899999999999999" customHeight="1">
      <c r="B103" s="121"/>
      <c r="D103" s="122" t="s">
        <v>658</v>
      </c>
      <c r="E103" s="123"/>
      <c r="F103" s="123"/>
      <c r="G103" s="123"/>
      <c r="H103" s="123"/>
      <c r="I103" s="123"/>
      <c r="J103" s="124">
        <f>J162</f>
        <v>0</v>
      </c>
      <c r="L103" s="121"/>
    </row>
    <row r="104" spans="1:47" s="116" customFormat="1" ht="24.95" customHeight="1">
      <c r="B104" s="117"/>
      <c r="D104" s="118" t="s">
        <v>110</v>
      </c>
      <c r="E104" s="119"/>
      <c r="F104" s="119"/>
      <c r="G104" s="119"/>
      <c r="H104" s="119"/>
      <c r="I104" s="119"/>
      <c r="J104" s="120">
        <f>J164</f>
        <v>0</v>
      </c>
      <c r="L104" s="117"/>
    </row>
    <row r="105" spans="1:47" s="79" customFormat="1" ht="19.899999999999999" customHeight="1">
      <c r="B105" s="121"/>
      <c r="D105" s="122" t="s">
        <v>659</v>
      </c>
      <c r="E105" s="123"/>
      <c r="F105" s="123"/>
      <c r="G105" s="123"/>
      <c r="H105" s="123"/>
      <c r="I105" s="123"/>
      <c r="J105" s="124">
        <f>J165</f>
        <v>0</v>
      </c>
      <c r="L105" s="121"/>
    </row>
    <row r="106" spans="1:47" s="79" customFormat="1" ht="19.899999999999999" customHeight="1">
      <c r="B106" s="121"/>
      <c r="D106" s="122" t="s">
        <v>660</v>
      </c>
      <c r="E106" s="123"/>
      <c r="F106" s="123"/>
      <c r="G106" s="123"/>
      <c r="H106" s="123"/>
      <c r="I106" s="123"/>
      <c r="J106" s="124">
        <f>J173</f>
        <v>0</v>
      </c>
      <c r="L106" s="121"/>
    </row>
    <row r="107" spans="1:47" s="116" customFormat="1" ht="24.95" customHeight="1">
      <c r="B107" s="117"/>
      <c r="D107" s="118" t="s">
        <v>113</v>
      </c>
      <c r="E107" s="119"/>
      <c r="F107" s="119"/>
      <c r="G107" s="119"/>
      <c r="H107" s="119"/>
      <c r="I107" s="119"/>
      <c r="J107" s="120">
        <f>J184</f>
        <v>0</v>
      </c>
      <c r="L107" s="117"/>
    </row>
    <row r="108" spans="1:47" s="79" customFormat="1" ht="19.899999999999999" customHeight="1">
      <c r="B108" s="121"/>
      <c r="D108" s="122" t="s">
        <v>114</v>
      </c>
      <c r="E108" s="123"/>
      <c r="F108" s="123"/>
      <c r="G108" s="123"/>
      <c r="H108" s="123"/>
      <c r="I108" s="123"/>
      <c r="J108" s="124">
        <f>J185</f>
        <v>0</v>
      </c>
      <c r="L108" s="121"/>
    </row>
    <row r="109" spans="1:47" s="116" customFormat="1" ht="24.95" customHeight="1">
      <c r="B109" s="117"/>
      <c r="D109" s="118" t="s">
        <v>115</v>
      </c>
      <c r="E109" s="119"/>
      <c r="F109" s="119"/>
      <c r="G109" s="119"/>
      <c r="H109" s="119"/>
      <c r="I109" s="119"/>
      <c r="J109" s="120">
        <f>J189</f>
        <v>0</v>
      </c>
      <c r="L109" s="117"/>
    </row>
    <row r="110" spans="1:47" s="20" customFormat="1" ht="21.95" customHeight="1">
      <c r="A110" s="16"/>
      <c r="B110" s="17"/>
      <c r="C110" s="16"/>
      <c r="D110" s="16"/>
      <c r="E110" s="16"/>
      <c r="F110" s="16"/>
      <c r="G110" s="16"/>
      <c r="H110" s="16"/>
      <c r="I110" s="16"/>
      <c r="J110" s="16"/>
      <c r="K110" s="16"/>
      <c r="L110" s="30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47" s="20" customFormat="1" ht="6.95" customHeight="1">
      <c r="A111" s="16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0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5" spans="1:31" s="20" customFormat="1" ht="6.95" customHeight="1">
      <c r="A115" s="16"/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0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s="20" customFormat="1" ht="24.95" customHeight="1">
      <c r="A116" s="16"/>
      <c r="B116" s="17"/>
      <c r="C116" s="6" t="s">
        <v>117</v>
      </c>
      <c r="D116" s="16"/>
      <c r="E116" s="16"/>
      <c r="F116" s="16"/>
      <c r="G116" s="16"/>
      <c r="H116" s="16"/>
      <c r="I116" s="16"/>
      <c r="J116" s="16"/>
      <c r="K116" s="16"/>
      <c r="L116" s="30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31" s="20" customFormat="1" ht="6.95" customHeight="1">
      <c r="A117" s="16"/>
      <c r="B117" s="17"/>
      <c r="C117" s="16"/>
      <c r="D117" s="16"/>
      <c r="E117" s="16"/>
      <c r="F117" s="16"/>
      <c r="G117" s="16"/>
      <c r="H117" s="16"/>
      <c r="I117" s="16"/>
      <c r="J117" s="16"/>
      <c r="K117" s="16"/>
      <c r="L117" s="30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31" s="20" customFormat="1" ht="12" customHeight="1">
      <c r="A118" s="16"/>
      <c r="B118" s="17"/>
      <c r="C118" s="11" t="s">
        <v>13</v>
      </c>
      <c r="D118" s="16"/>
      <c r="E118" s="16"/>
      <c r="F118" s="16"/>
      <c r="G118" s="16"/>
      <c r="H118" s="16"/>
      <c r="I118" s="16"/>
      <c r="J118" s="16"/>
      <c r="K118" s="16"/>
      <c r="L118" s="30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31" s="20" customFormat="1" ht="16.5" customHeight="1">
      <c r="A119" s="16"/>
      <c r="B119" s="17"/>
      <c r="C119" s="16"/>
      <c r="D119" s="16"/>
      <c r="E119" s="210" t="str">
        <f>E7</f>
        <v>Prístavba a prestavba skladu MTZ II.</v>
      </c>
      <c r="F119" s="210"/>
      <c r="G119" s="210"/>
      <c r="H119" s="210"/>
      <c r="I119" s="16"/>
      <c r="J119" s="16"/>
      <c r="K119" s="16"/>
      <c r="L119" s="30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31" ht="12" customHeight="1">
      <c r="B120" s="5"/>
      <c r="C120" s="11" t="s">
        <v>100</v>
      </c>
      <c r="L120" s="5"/>
    </row>
    <row r="121" spans="1:31" s="20" customFormat="1" ht="16.5" customHeight="1">
      <c r="A121" s="16"/>
      <c r="B121" s="17"/>
      <c r="C121" s="16"/>
      <c r="D121" s="16"/>
      <c r="E121" s="210" t="s">
        <v>297</v>
      </c>
      <c r="F121" s="210"/>
      <c r="G121" s="210"/>
      <c r="H121" s="210"/>
      <c r="I121" s="16"/>
      <c r="J121" s="16"/>
      <c r="K121" s="16"/>
      <c r="L121" s="30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31" s="20" customFormat="1" ht="12" customHeight="1">
      <c r="A122" s="16"/>
      <c r="B122" s="17"/>
      <c r="C122" s="11" t="s">
        <v>298</v>
      </c>
      <c r="D122" s="16"/>
      <c r="E122" s="16"/>
      <c r="F122" s="16"/>
      <c r="G122" s="16"/>
      <c r="H122" s="16"/>
      <c r="I122" s="16"/>
      <c r="J122" s="16"/>
      <c r="K122" s="16"/>
      <c r="L122" s="30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31" s="20" customFormat="1" ht="16.5" customHeight="1">
      <c r="A123" s="16"/>
      <c r="B123" s="17"/>
      <c r="C123" s="16"/>
      <c r="D123" s="16"/>
      <c r="E123" s="192" t="str">
        <f>E11</f>
        <v>2022-0222 - SO.02 - 2.3 Zdravotechnika</v>
      </c>
      <c r="F123" s="192"/>
      <c r="G123" s="192"/>
      <c r="H123" s="192"/>
      <c r="I123" s="16"/>
      <c r="J123" s="16"/>
      <c r="K123" s="16"/>
      <c r="L123" s="30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31" s="20" customFormat="1" ht="6.95" customHeight="1">
      <c r="A124" s="16"/>
      <c r="B124" s="17"/>
      <c r="C124" s="16"/>
      <c r="D124" s="16"/>
      <c r="E124" s="16"/>
      <c r="F124" s="16"/>
      <c r="G124" s="16"/>
      <c r="H124" s="16"/>
      <c r="I124" s="16"/>
      <c r="J124" s="16"/>
      <c r="K124" s="16"/>
      <c r="L124" s="30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</row>
    <row r="125" spans="1:31" s="20" customFormat="1" ht="12" customHeight="1">
      <c r="A125" s="16"/>
      <c r="B125" s="17"/>
      <c r="C125" s="11" t="s">
        <v>17</v>
      </c>
      <c r="D125" s="16"/>
      <c r="E125" s="16"/>
      <c r="F125" s="12" t="str">
        <f>F14</f>
        <v xml:space="preserve"> </v>
      </c>
      <c r="G125" s="16"/>
      <c r="H125" s="16"/>
      <c r="I125" s="11" t="s">
        <v>19</v>
      </c>
      <c r="J125" s="90" t="str">
        <f>IF(J14="","",J14)</f>
        <v>15. 2. 2022</v>
      </c>
      <c r="K125" s="16"/>
      <c r="L125" s="30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</row>
    <row r="126" spans="1:31" s="20" customFormat="1" ht="6.95" customHeight="1">
      <c r="A126" s="16"/>
      <c r="B126" s="17"/>
      <c r="C126" s="16"/>
      <c r="D126" s="16"/>
      <c r="E126" s="16"/>
      <c r="F126" s="16"/>
      <c r="G126" s="16"/>
      <c r="H126" s="16"/>
      <c r="I126" s="16"/>
      <c r="J126" s="16"/>
      <c r="K126" s="16"/>
      <c r="L126" s="30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</row>
    <row r="127" spans="1:31" s="20" customFormat="1" ht="15.2" customHeight="1">
      <c r="A127" s="16"/>
      <c r="B127" s="17"/>
      <c r="C127" s="11" t="s">
        <v>21</v>
      </c>
      <c r="D127" s="16"/>
      <c r="E127" s="16"/>
      <c r="F127" s="12" t="str">
        <f>E17</f>
        <v>MILSY a.s.</v>
      </c>
      <c r="G127" s="16"/>
      <c r="H127" s="16"/>
      <c r="I127" s="11" t="s">
        <v>29</v>
      </c>
      <c r="J127" s="112" t="str">
        <f>E23</f>
        <v xml:space="preserve"> </v>
      </c>
      <c r="K127" s="16"/>
      <c r="L127" s="30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</row>
    <row r="128" spans="1:31" s="20" customFormat="1" ht="15.2" customHeight="1">
      <c r="A128" s="16"/>
      <c r="B128" s="17"/>
      <c r="C128" s="11" t="s">
        <v>27</v>
      </c>
      <c r="D128" s="16"/>
      <c r="E128" s="16"/>
      <c r="F128" s="12" t="str">
        <f>IF(E20="","",E20)</f>
        <v>Vyplň údaj</v>
      </c>
      <c r="G128" s="16"/>
      <c r="H128" s="16"/>
      <c r="I128" s="11" t="s">
        <v>33</v>
      </c>
      <c r="J128" s="112" t="str">
        <f>E26</f>
        <v xml:space="preserve"> </v>
      </c>
      <c r="K128" s="16"/>
      <c r="L128" s="30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</row>
    <row r="129" spans="1:65" s="20" customFormat="1" ht="10.35" customHeight="1">
      <c r="A129" s="16"/>
      <c r="B129" s="17"/>
      <c r="C129" s="16"/>
      <c r="D129" s="16"/>
      <c r="E129" s="16"/>
      <c r="F129" s="16"/>
      <c r="G129" s="16"/>
      <c r="H129" s="16"/>
      <c r="I129" s="16"/>
      <c r="J129" s="16"/>
      <c r="K129" s="16"/>
      <c r="L129" s="30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</row>
    <row r="130" spans="1:65" s="132" customFormat="1" ht="29.25" customHeight="1">
      <c r="A130" s="125"/>
      <c r="B130" s="126"/>
      <c r="C130" s="127" t="s">
        <v>118</v>
      </c>
      <c r="D130" s="128" t="s">
        <v>60</v>
      </c>
      <c r="E130" s="128" t="s">
        <v>56</v>
      </c>
      <c r="F130" s="128" t="s">
        <v>57</v>
      </c>
      <c r="G130" s="128" t="s">
        <v>119</v>
      </c>
      <c r="H130" s="128" t="s">
        <v>120</v>
      </c>
      <c r="I130" s="128" t="s">
        <v>121</v>
      </c>
      <c r="J130" s="129" t="s">
        <v>104</v>
      </c>
      <c r="K130" s="130" t="s">
        <v>122</v>
      </c>
      <c r="L130" s="131"/>
      <c r="M130" s="51"/>
      <c r="N130" s="52" t="s">
        <v>39</v>
      </c>
      <c r="O130" s="52" t="s">
        <v>123</v>
      </c>
      <c r="P130" s="52" t="s">
        <v>124</v>
      </c>
      <c r="Q130" s="52" t="s">
        <v>125</v>
      </c>
      <c r="R130" s="52" t="s">
        <v>126</v>
      </c>
      <c r="S130" s="52" t="s">
        <v>127</v>
      </c>
      <c r="T130" s="53" t="s">
        <v>128</v>
      </c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</row>
    <row r="131" spans="1:65" s="20" customFormat="1" ht="22.9" customHeight="1">
      <c r="A131" s="16"/>
      <c r="B131" s="17"/>
      <c r="C131" s="59" t="s">
        <v>105</v>
      </c>
      <c r="D131" s="16"/>
      <c r="E131" s="16"/>
      <c r="F131" s="16"/>
      <c r="G131" s="16"/>
      <c r="H131" s="16"/>
      <c r="I131" s="16"/>
      <c r="J131" s="133">
        <f>BK131</f>
        <v>0</v>
      </c>
      <c r="K131" s="16"/>
      <c r="L131" s="17"/>
      <c r="M131" s="54"/>
      <c r="N131" s="45"/>
      <c r="O131" s="55"/>
      <c r="P131" s="134">
        <f>P132+P164+P184+P189</f>
        <v>0</v>
      </c>
      <c r="Q131" s="55"/>
      <c r="R131" s="134">
        <f>R132+R164+R184+R189</f>
        <v>0</v>
      </c>
      <c r="S131" s="55"/>
      <c r="T131" s="135">
        <f>T132+T164+T184+T189</f>
        <v>0</v>
      </c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T131" s="2" t="s">
        <v>74</v>
      </c>
      <c r="AU131" s="2" t="s">
        <v>106</v>
      </c>
      <c r="BK131" s="136">
        <f>BK132+BK164+BK184+BK189</f>
        <v>0</v>
      </c>
    </row>
    <row r="132" spans="1:65" s="137" customFormat="1" ht="25.9" customHeight="1">
      <c r="B132" s="138"/>
      <c r="D132" s="139" t="s">
        <v>74</v>
      </c>
      <c r="E132" s="140" t="s">
        <v>129</v>
      </c>
      <c r="F132" s="140" t="s">
        <v>130</v>
      </c>
      <c r="I132" s="141"/>
      <c r="J132" s="142">
        <f>BK132</f>
        <v>0</v>
      </c>
      <c r="L132" s="138"/>
      <c r="M132" s="143"/>
      <c r="N132" s="144"/>
      <c r="O132" s="144"/>
      <c r="P132" s="145">
        <f>P133+P144+P146+P162</f>
        <v>0</v>
      </c>
      <c r="Q132" s="144"/>
      <c r="R132" s="145">
        <f>R133+R144+R146+R162</f>
        <v>0</v>
      </c>
      <c r="S132" s="144"/>
      <c r="T132" s="146">
        <f>T133+T144+T146+T162</f>
        <v>0</v>
      </c>
      <c r="AR132" s="139" t="s">
        <v>83</v>
      </c>
      <c r="AT132" s="147" t="s">
        <v>74</v>
      </c>
      <c r="AU132" s="147" t="s">
        <v>75</v>
      </c>
      <c r="AY132" s="139" t="s">
        <v>131</v>
      </c>
      <c r="BK132" s="148">
        <f>BK133+BK144+BK146+BK162</f>
        <v>0</v>
      </c>
    </row>
    <row r="133" spans="1:65" s="137" customFormat="1" ht="22.9" customHeight="1">
      <c r="B133" s="138"/>
      <c r="D133" s="139" t="s">
        <v>74</v>
      </c>
      <c r="E133" s="149" t="s">
        <v>83</v>
      </c>
      <c r="F133" s="149" t="s">
        <v>132</v>
      </c>
      <c r="I133" s="141"/>
      <c r="J133" s="150">
        <f>BK133</f>
        <v>0</v>
      </c>
      <c r="L133" s="138"/>
      <c r="M133" s="143"/>
      <c r="N133" s="144"/>
      <c r="O133" s="144"/>
      <c r="P133" s="145">
        <f>SUM(P134:P143)</f>
        <v>0</v>
      </c>
      <c r="Q133" s="144"/>
      <c r="R133" s="145">
        <f>SUM(R134:R143)</f>
        <v>0</v>
      </c>
      <c r="S133" s="144"/>
      <c r="T133" s="146">
        <f>SUM(T134:T143)</f>
        <v>0</v>
      </c>
      <c r="AR133" s="139" t="s">
        <v>83</v>
      </c>
      <c r="AT133" s="147" t="s">
        <v>74</v>
      </c>
      <c r="AU133" s="147" t="s">
        <v>83</v>
      </c>
      <c r="AY133" s="139" t="s">
        <v>131</v>
      </c>
      <c r="BK133" s="148">
        <f>SUM(BK134:BK143)</f>
        <v>0</v>
      </c>
    </row>
    <row r="134" spans="1:65" s="20" customFormat="1" ht="24.2" customHeight="1">
      <c r="A134" s="16"/>
      <c r="B134" s="151"/>
      <c r="C134" s="152" t="s">
        <v>83</v>
      </c>
      <c r="D134" s="152" t="s">
        <v>133</v>
      </c>
      <c r="E134" s="153" t="s">
        <v>661</v>
      </c>
      <c r="F134" s="154" t="s">
        <v>662</v>
      </c>
      <c r="G134" s="155" t="s">
        <v>148</v>
      </c>
      <c r="H134" s="156">
        <v>37.107999999999997</v>
      </c>
      <c r="I134" s="157"/>
      <c r="J134" s="156">
        <f t="shared" ref="J134:J143" si="0">ROUND(I134*H134,3)</f>
        <v>0</v>
      </c>
      <c r="K134" s="158"/>
      <c r="L134" s="17"/>
      <c r="M134" s="159"/>
      <c r="N134" s="160" t="s">
        <v>41</v>
      </c>
      <c r="O134" s="47"/>
      <c r="P134" s="161">
        <f t="shared" ref="P134:P143" si="1">O134*H134</f>
        <v>0</v>
      </c>
      <c r="Q134" s="161">
        <v>0</v>
      </c>
      <c r="R134" s="161">
        <f t="shared" ref="R134:R143" si="2">Q134*H134</f>
        <v>0</v>
      </c>
      <c r="S134" s="161">
        <v>0</v>
      </c>
      <c r="T134" s="162">
        <f t="shared" ref="T134:T143" si="3">S134*H134</f>
        <v>0</v>
      </c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R134" s="163" t="s">
        <v>137</v>
      </c>
      <c r="AT134" s="163" t="s">
        <v>133</v>
      </c>
      <c r="AU134" s="163" t="s">
        <v>91</v>
      </c>
      <c r="AY134" s="2" t="s">
        <v>131</v>
      </c>
      <c r="BE134" s="164">
        <f t="shared" ref="BE134:BE143" si="4">IF(N134="základná",J134,0)</f>
        <v>0</v>
      </c>
      <c r="BF134" s="164">
        <f t="shared" ref="BF134:BF143" si="5">IF(N134="znížená",J134,0)</f>
        <v>0</v>
      </c>
      <c r="BG134" s="164">
        <f t="shared" ref="BG134:BG143" si="6">IF(N134="zákl. prenesená",J134,0)</f>
        <v>0</v>
      </c>
      <c r="BH134" s="164">
        <f t="shared" ref="BH134:BH143" si="7">IF(N134="zníž. prenesená",J134,0)</f>
        <v>0</v>
      </c>
      <c r="BI134" s="164">
        <f t="shared" ref="BI134:BI143" si="8">IF(N134="nulová",J134,0)</f>
        <v>0</v>
      </c>
      <c r="BJ134" s="2" t="s">
        <v>91</v>
      </c>
      <c r="BK134" s="165">
        <f t="shared" ref="BK134:BK143" si="9">ROUND(I134*H134,3)</f>
        <v>0</v>
      </c>
      <c r="BL134" s="2" t="s">
        <v>137</v>
      </c>
      <c r="BM134" s="163" t="s">
        <v>91</v>
      </c>
    </row>
    <row r="135" spans="1:65" s="20" customFormat="1" ht="24.2" customHeight="1">
      <c r="A135" s="16"/>
      <c r="B135" s="151"/>
      <c r="C135" s="152" t="s">
        <v>91</v>
      </c>
      <c r="D135" s="152" t="s">
        <v>133</v>
      </c>
      <c r="E135" s="153" t="s">
        <v>663</v>
      </c>
      <c r="F135" s="154" t="s">
        <v>664</v>
      </c>
      <c r="G135" s="155" t="s">
        <v>148</v>
      </c>
      <c r="H135" s="156">
        <v>37.107999999999997</v>
      </c>
      <c r="I135" s="157"/>
      <c r="J135" s="156">
        <f t="shared" si="0"/>
        <v>0</v>
      </c>
      <c r="K135" s="158"/>
      <c r="L135" s="17"/>
      <c r="M135" s="159"/>
      <c r="N135" s="160" t="s">
        <v>41</v>
      </c>
      <c r="O135" s="47"/>
      <c r="P135" s="161">
        <f t="shared" si="1"/>
        <v>0</v>
      </c>
      <c r="Q135" s="161">
        <v>0</v>
      </c>
      <c r="R135" s="161">
        <f t="shared" si="2"/>
        <v>0</v>
      </c>
      <c r="S135" s="161">
        <v>0</v>
      </c>
      <c r="T135" s="162">
        <f t="shared" si="3"/>
        <v>0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R135" s="163" t="s">
        <v>137</v>
      </c>
      <c r="AT135" s="163" t="s">
        <v>133</v>
      </c>
      <c r="AU135" s="163" t="s">
        <v>91</v>
      </c>
      <c r="AY135" s="2" t="s">
        <v>131</v>
      </c>
      <c r="BE135" s="164">
        <f t="shared" si="4"/>
        <v>0</v>
      </c>
      <c r="BF135" s="164">
        <f t="shared" si="5"/>
        <v>0</v>
      </c>
      <c r="BG135" s="164">
        <f t="shared" si="6"/>
        <v>0</v>
      </c>
      <c r="BH135" s="164">
        <f t="shared" si="7"/>
        <v>0</v>
      </c>
      <c r="BI135" s="164">
        <f t="shared" si="8"/>
        <v>0</v>
      </c>
      <c r="BJ135" s="2" t="s">
        <v>91</v>
      </c>
      <c r="BK135" s="165">
        <f t="shared" si="9"/>
        <v>0</v>
      </c>
      <c r="BL135" s="2" t="s">
        <v>137</v>
      </c>
      <c r="BM135" s="163" t="s">
        <v>137</v>
      </c>
    </row>
    <row r="136" spans="1:65" s="20" customFormat="1" ht="33" customHeight="1">
      <c r="A136" s="16"/>
      <c r="B136" s="151"/>
      <c r="C136" s="152" t="s">
        <v>145</v>
      </c>
      <c r="D136" s="152" t="s">
        <v>133</v>
      </c>
      <c r="E136" s="153" t="s">
        <v>665</v>
      </c>
      <c r="F136" s="154" t="s">
        <v>666</v>
      </c>
      <c r="G136" s="155" t="s">
        <v>148</v>
      </c>
      <c r="H136" s="156">
        <v>18.504999999999999</v>
      </c>
      <c r="I136" s="157"/>
      <c r="J136" s="156">
        <f t="shared" si="0"/>
        <v>0</v>
      </c>
      <c r="K136" s="158"/>
      <c r="L136" s="17"/>
      <c r="M136" s="159"/>
      <c r="N136" s="160" t="s">
        <v>41</v>
      </c>
      <c r="O136" s="47"/>
      <c r="P136" s="161">
        <f t="shared" si="1"/>
        <v>0</v>
      </c>
      <c r="Q136" s="161">
        <v>0</v>
      </c>
      <c r="R136" s="161">
        <f t="shared" si="2"/>
        <v>0</v>
      </c>
      <c r="S136" s="161">
        <v>0</v>
      </c>
      <c r="T136" s="162">
        <f t="shared" si="3"/>
        <v>0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R136" s="163" t="s">
        <v>137</v>
      </c>
      <c r="AT136" s="163" t="s">
        <v>133</v>
      </c>
      <c r="AU136" s="163" t="s">
        <v>91</v>
      </c>
      <c r="AY136" s="2" t="s">
        <v>131</v>
      </c>
      <c r="BE136" s="164">
        <f t="shared" si="4"/>
        <v>0</v>
      </c>
      <c r="BF136" s="164">
        <f t="shared" si="5"/>
        <v>0</v>
      </c>
      <c r="BG136" s="164">
        <f t="shared" si="6"/>
        <v>0</v>
      </c>
      <c r="BH136" s="164">
        <f t="shared" si="7"/>
        <v>0</v>
      </c>
      <c r="BI136" s="164">
        <f t="shared" si="8"/>
        <v>0</v>
      </c>
      <c r="BJ136" s="2" t="s">
        <v>91</v>
      </c>
      <c r="BK136" s="165">
        <f t="shared" si="9"/>
        <v>0</v>
      </c>
      <c r="BL136" s="2" t="s">
        <v>137</v>
      </c>
      <c r="BM136" s="163" t="s">
        <v>157</v>
      </c>
    </row>
    <row r="137" spans="1:65" s="20" customFormat="1" ht="37.9" customHeight="1">
      <c r="A137" s="16"/>
      <c r="B137" s="151"/>
      <c r="C137" s="152" t="s">
        <v>137</v>
      </c>
      <c r="D137" s="152" t="s">
        <v>133</v>
      </c>
      <c r="E137" s="153" t="s">
        <v>667</v>
      </c>
      <c r="F137" s="154" t="s">
        <v>668</v>
      </c>
      <c r="G137" s="155" t="s">
        <v>148</v>
      </c>
      <c r="H137" s="156">
        <v>314.58499999999998</v>
      </c>
      <c r="I137" s="157"/>
      <c r="J137" s="156">
        <f t="shared" si="0"/>
        <v>0</v>
      </c>
      <c r="K137" s="158"/>
      <c r="L137" s="17"/>
      <c r="M137" s="159"/>
      <c r="N137" s="160" t="s">
        <v>41</v>
      </c>
      <c r="O137" s="47"/>
      <c r="P137" s="161">
        <f t="shared" si="1"/>
        <v>0</v>
      </c>
      <c r="Q137" s="161">
        <v>0</v>
      </c>
      <c r="R137" s="161">
        <f t="shared" si="2"/>
        <v>0</v>
      </c>
      <c r="S137" s="161">
        <v>0</v>
      </c>
      <c r="T137" s="162">
        <f t="shared" si="3"/>
        <v>0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R137" s="163" t="s">
        <v>137</v>
      </c>
      <c r="AT137" s="163" t="s">
        <v>133</v>
      </c>
      <c r="AU137" s="163" t="s">
        <v>91</v>
      </c>
      <c r="AY137" s="2" t="s">
        <v>131</v>
      </c>
      <c r="BE137" s="164">
        <f t="shared" si="4"/>
        <v>0</v>
      </c>
      <c r="BF137" s="164">
        <f t="shared" si="5"/>
        <v>0</v>
      </c>
      <c r="BG137" s="164">
        <f t="shared" si="6"/>
        <v>0</v>
      </c>
      <c r="BH137" s="164">
        <f t="shared" si="7"/>
        <v>0</v>
      </c>
      <c r="BI137" s="164">
        <f t="shared" si="8"/>
        <v>0</v>
      </c>
      <c r="BJ137" s="2" t="s">
        <v>91</v>
      </c>
      <c r="BK137" s="165">
        <f t="shared" si="9"/>
        <v>0</v>
      </c>
      <c r="BL137" s="2" t="s">
        <v>137</v>
      </c>
      <c r="BM137" s="163" t="s">
        <v>165</v>
      </c>
    </row>
    <row r="138" spans="1:65" s="20" customFormat="1" ht="24.2" customHeight="1">
      <c r="A138" s="16"/>
      <c r="B138" s="151"/>
      <c r="C138" s="152" t="s">
        <v>153</v>
      </c>
      <c r="D138" s="152" t="s">
        <v>133</v>
      </c>
      <c r="E138" s="153" t="s">
        <v>669</v>
      </c>
      <c r="F138" s="154" t="s">
        <v>670</v>
      </c>
      <c r="G138" s="155" t="s">
        <v>148</v>
      </c>
      <c r="H138" s="156">
        <v>18.504999999999999</v>
      </c>
      <c r="I138" s="157"/>
      <c r="J138" s="156">
        <f t="shared" si="0"/>
        <v>0</v>
      </c>
      <c r="K138" s="158"/>
      <c r="L138" s="17"/>
      <c r="M138" s="159"/>
      <c r="N138" s="160" t="s">
        <v>41</v>
      </c>
      <c r="O138" s="47"/>
      <c r="P138" s="161">
        <f t="shared" si="1"/>
        <v>0</v>
      </c>
      <c r="Q138" s="161">
        <v>0</v>
      </c>
      <c r="R138" s="161">
        <f t="shared" si="2"/>
        <v>0</v>
      </c>
      <c r="S138" s="161">
        <v>0</v>
      </c>
      <c r="T138" s="162">
        <f t="shared" si="3"/>
        <v>0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R138" s="163" t="s">
        <v>137</v>
      </c>
      <c r="AT138" s="163" t="s">
        <v>133</v>
      </c>
      <c r="AU138" s="163" t="s">
        <v>91</v>
      </c>
      <c r="AY138" s="2" t="s">
        <v>131</v>
      </c>
      <c r="BE138" s="164">
        <f t="shared" si="4"/>
        <v>0</v>
      </c>
      <c r="BF138" s="164">
        <f t="shared" si="5"/>
        <v>0</v>
      </c>
      <c r="BG138" s="164">
        <f t="shared" si="6"/>
        <v>0</v>
      </c>
      <c r="BH138" s="164">
        <f t="shared" si="7"/>
        <v>0</v>
      </c>
      <c r="BI138" s="164">
        <f t="shared" si="8"/>
        <v>0</v>
      </c>
      <c r="BJ138" s="2" t="s">
        <v>91</v>
      </c>
      <c r="BK138" s="165">
        <f t="shared" si="9"/>
        <v>0</v>
      </c>
      <c r="BL138" s="2" t="s">
        <v>137</v>
      </c>
      <c r="BM138" s="163" t="s">
        <v>172</v>
      </c>
    </row>
    <row r="139" spans="1:65" s="20" customFormat="1" ht="16.5" customHeight="1">
      <c r="A139" s="16"/>
      <c r="B139" s="151"/>
      <c r="C139" s="152" t="s">
        <v>157</v>
      </c>
      <c r="D139" s="152" t="s">
        <v>133</v>
      </c>
      <c r="E139" s="153" t="s">
        <v>671</v>
      </c>
      <c r="F139" s="154" t="s">
        <v>672</v>
      </c>
      <c r="G139" s="155" t="s">
        <v>148</v>
      </c>
      <c r="H139" s="156">
        <v>18.504999999999999</v>
      </c>
      <c r="I139" s="157"/>
      <c r="J139" s="156">
        <f t="shared" si="0"/>
        <v>0</v>
      </c>
      <c r="K139" s="158"/>
      <c r="L139" s="17"/>
      <c r="M139" s="159"/>
      <c r="N139" s="160" t="s">
        <v>41</v>
      </c>
      <c r="O139" s="47"/>
      <c r="P139" s="161">
        <f t="shared" si="1"/>
        <v>0</v>
      </c>
      <c r="Q139" s="161">
        <v>0</v>
      </c>
      <c r="R139" s="161">
        <f t="shared" si="2"/>
        <v>0</v>
      </c>
      <c r="S139" s="161">
        <v>0</v>
      </c>
      <c r="T139" s="162">
        <f t="shared" si="3"/>
        <v>0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R139" s="163" t="s">
        <v>137</v>
      </c>
      <c r="AT139" s="163" t="s">
        <v>133</v>
      </c>
      <c r="AU139" s="163" t="s">
        <v>91</v>
      </c>
      <c r="AY139" s="2" t="s">
        <v>131</v>
      </c>
      <c r="BE139" s="164">
        <f t="shared" si="4"/>
        <v>0</v>
      </c>
      <c r="BF139" s="164">
        <f t="shared" si="5"/>
        <v>0</v>
      </c>
      <c r="BG139" s="164">
        <f t="shared" si="6"/>
        <v>0</v>
      </c>
      <c r="BH139" s="164">
        <f t="shared" si="7"/>
        <v>0</v>
      </c>
      <c r="BI139" s="164">
        <f t="shared" si="8"/>
        <v>0</v>
      </c>
      <c r="BJ139" s="2" t="s">
        <v>91</v>
      </c>
      <c r="BK139" s="165">
        <f t="shared" si="9"/>
        <v>0</v>
      </c>
      <c r="BL139" s="2" t="s">
        <v>137</v>
      </c>
      <c r="BM139" s="163" t="s">
        <v>181</v>
      </c>
    </row>
    <row r="140" spans="1:65" s="20" customFormat="1" ht="24.2" customHeight="1">
      <c r="A140" s="16"/>
      <c r="B140" s="151"/>
      <c r="C140" s="152" t="s">
        <v>161</v>
      </c>
      <c r="D140" s="152" t="s">
        <v>133</v>
      </c>
      <c r="E140" s="153" t="s">
        <v>339</v>
      </c>
      <c r="F140" s="154" t="s">
        <v>340</v>
      </c>
      <c r="G140" s="155" t="s">
        <v>175</v>
      </c>
      <c r="H140" s="156">
        <v>29.608000000000001</v>
      </c>
      <c r="I140" s="157"/>
      <c r="J140" s="156">
        <f t="shared" si="0"/>
        <v>0</v>
      </c>
      <c r="K140" s="158"/>
      <c r="L140" s="17"/>
      <c r="M140" s="159"/>
      <c r="N140" s="160" t="s">
        <v>41</v>
      </c>
      <c r="O140" s="47"/>
      <c r="P140" s="161">
        <f t="shared" si="1"/>
        <v>0</v>
      </c>
      <c r="Q140" s="161">
        <v>0</v>
      </c>
      <c r="R140" s="161">
        <f t="shared" si="2"/>
        <v>0</v>
      </c>
      <c r="S140" s="161">
        <v>0</v>
      </c>
      <c r="T140" s="162">
        <f t="shared" si="3"/>
        <v>0</v>
      </c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R140" s="163" t="s">
        <v>137</v>
      </c>
      <c r="AT140" s="163" t="s">
        <v>133</v>
      </c>
      <c r="AU140" s="163" t="s">
        <v>91</v>
      </c>
      <c r="AY140" s="2" t="s">
        <v>131</v>
      </c>
      <c r="BE140" s="164">
        <f t="shared" si="4"/>
        <v>0</v>
      </c>
      <c r="BF140" s="164">
        <f t="shared" si="5"/>
        <v>0</v>
      </c>
      <c r="BG140" s="164">
        <f t="shared" si="6"/>
        <v>0</v>
      </c>
      <c r="BH140" s="164">
        <f t="shared" si="7"/>
        <v>0</v>
      </c>
      <c r="BI140" s="164">
        <f t="shared" si="8"/>
        <v>0</v>
      </c>
      <c r="BJ140" s="2" t="s">
        <v>91</v>
      </c>
      <c r="BK140" s="165">
        <f t="shared" si="9"/>
        <v>0</v>
      </c>
      <c r="BL140" s="2" t="s">
        <v>137</v>
      </c>
      <c r="BM140" s="163" t="s">
        <v>189</v>
      </c>
    </row>
    <row r="141" spans="1:65" s="20" customFormat="1" ht="24.2" customHeight="1">
      <c r="A141" s="16"/>
      <c r="B141" s="151"/>
      <c r="C141" s="152" t="s">
        <v>165</v>
      </c>
      <c r="D141" s="152" t="s">
        <v>133</v>
      </c>
      <c r="E141" s="153" t="s">
        <v>673</v>
      </c>
      <c r="F141" s="154" t="s">
        <v>674</v>
      </c>
      <c r="G141" s="155" t="s">
        <v>148</v>
      </c>
      <c r="H141" s="156">
        <v>18.603000000000002</v>
      </c>
      <c r="I141" s="157"/>
      <c r="J141" s="156">
        <f t="shared" si="0"/>
        <v>0</v>
      </c>
      <c r="K141" s="158"/>
      <c r="L141" s="17"/>
      <c r="M141" s="159"/>
      <c r="N141" s="160" t="s">
        <v>41</v>
      </c>
      <c r="O141" s="47"/>
      <c r="P141" s="161">
        <f t="shared" si="1"/>
        <v>0</v>
      </c>
      <c r="Q141" s="161">
        <v>0</v>
      </c>
      <c r="R141" s="161">
        <f t="shared" si="2"/>
        <v>0</v>
      </c>
      <c r="S141" s="161">
        <v>0</v>
      </c>
      <c r="T141" s="162">
        <f t="shared" si="3"/>
        <v>0</v>
      </c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R141" s="163" t="s">
        <v>137</v>
      </c>
      <c r="AT141" s="163" t="s">
        <v>133</v>
      </c>
      <c r="AU141" s="163" t="s">
        <v>91</v>
      </c>
      <c r="AY141" s="2" t="s">
        <v>131</v>
      </c>
      <c r="BE141" s="164">
        <f t="shared" si="4"/>
        <v>0</v>
      </c>
      <c r="BF141" s="164">
        <f t="shared" si="5"/>
        <v>0</v>
      </c>
      <c r="BG141" s="164">
        <f t="shared" si="6"/>
        <v>0</v>
      </c>
      <c r="BH141" s="164">
        <f t="shared" si="7"/>
        <v>0</v>
      </c>
      <c r="BI141" s="164">
        <f t="shared" si="8"/>
        <v>0</v>
      </c>
      <c r="BJ141" s="2" t="s">
        <v>91</v>
      </c>
      <c r="BK141" s="165">
        <f t="shared" si="9"/>
        <v>0</v>
      </c>
      <c r="BL141" s="2" t="s">
        <v>137</v>
      </c>
      <c r="BM141" s="163" t="s">
        <v>200</v>
      </c>
    </row>
    <row r="142" spans="1:65" s="20" customFormat="1" ht="24.2" customHeight="1">
      <c r="A142" s="16"/>
      <c r="B142" s="151"/>
      <c r="C142" s="152" t="s">
        <v>139</v>
      </c>
      <c r="D142" s="152" t="s">
        <v>133</v>
      </c>
      <c r="E142" s="153" t="s">
        <v>675</v>
      </c>
      <c r="F142" s="154" t="s">
        <v>676</v>
      </c>
      <c r="G142" s="155" t="s">
        <v>148</v>
      </c>
      <c r="H142" s="156">
        <v>11.959</v>
      </c>
      <c r="I142" s="157"/>
      <c r="J142" s="156">
        <f t="shared" si="0"/>
        <v>0</v>
      </c>
      <c r="K142" s="158"/>
      <c r="L142" s="17"/>
      <c r="M142" s="159"/>
      <c r="N142" s="160" t="s">
        <v>41</v>
      </c>
      <c r="O142" s="47"/>
      <c r="P142" s="161">
        <f t="shared" si="1"/>
        <v>0</v>
      </c>
      <c r="Q142" s="161">
        <v>0</v>
      </c>
      <c r="R142" s="161">
        <f t="shared" si="2"/>
        <v>0</v>
      </c>
      <c r="S142" s="161">
        <v>0</v>
      </c>
      <c r="T142" s="162">
        <f t="shared" si="3"/>
        <v>0</v>
      </c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R142" s="163" t="s">
        <v>137</v>
      </c>
      <c r="AT142" s="163" t="s">
        <v>133</v>
      </c>
      <c r="AU142" s="163" t="s">
        <v>91</v>
      </c>
      <c r="AY142" s="2" t="s">
        <v>131</v>
      </c>
      <c r="BE142" s="164">
        <f t="shared" si="4"/>
        <v>0</v>
      </c>
      <c r="BF142" s="164">
        <f t="shared" si="5"/>
        <v>0</v>
      </c>
      <c r="BG142" s="164">
        <f t="shared" si="6"/>
        <v>0</v>
      </c>
      <c r="BH142" s="164">
        <f t="shared" si="7"/>
        <v>0</v>
      </c>
      <c r="BI142" s="164">
        <f t="shared" si="8"/>
        <v>0</v>
      </c>
      <c r="BJ142" s="2" t="s">
        <v>91</v>
      </c>
      <c r="BK142" s="165">
        <f t="shared" si="9"/>
        <v>0</v>
      </c>
      <c r="BL142" s="2" t="s">
        <v>137</v>
      </c>
      <c r="BM142" s="163" t="s">
        <v>208</v>
      </c>
    </row>
    <row r="143" spans="1:65" s="20" customFormat="1" ht="16.5" customHeight="1">
      <c r="A143" s="16"/>
      <c r="B143" s="151"/>
      <c r="C143" s="171" t="s">
        <v>172</v>
      </c>
      <c r="D143" s="171" t="s">
        <v>250</v>
      </c>
      <c r="E143" s="172" t="s">
        <v>677</v>
      </c>
      <c r="F143" s="173" t="s">
        <v>678</v>
      </c>
      <c r="G143" s="174" t="s">
        <v>175</v>
      </c>
      <c r="H143" s="175">
        <v>22.603000000000002</v>
      </c>
      <c r="I143" s="176"/>
      <c r="J143" s="175">
        <f t="shared" si="0"/>
        <v>0</v>
      </c>
      <c r="K143" s="177"/>
      <c r="L143" s="178"/>
      <c r="M143" s="179"/>
      <c r="N143" s="180" t="s">
        <v>41</v>
      </c>
      <c r="O143" s="47"/>
      <c r="P143" s="161">
        <f t="shared" si="1"/>
        <v>0</v>
      </c>
      <c r="Q143" s="161">
        <v>0</v>
      </c>
      <c r="R143" s="161">
        <f t="shared" si="2"/>
        <v>0</v>
      </c>
      <c r="S143" s="161">
        <v>0</v>
      </c>
      <c r="T143" s="162">
        <f t="shared" si="3"/>
        <v>0</v>
      </c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R143" s="163" t="s">
        <v>165</v>
      </c>
      <c r="AT143" s="163" t="s">
        <v>250</v>
      </c>
      <c r="AU143" s="163" t="s">
        <v>91</v>
      </c>
      <c r="AY143" s="2" t="s">
        <v>131</v>
      </c>
      <c r="BE143" s="164">
        <f t="shared" si="4"/>
        <v>0</v>
      </c>
      <c r="BF143" s="164">
        <f t="shared" si="5"/>
        <v>0</v>
      </c>
      <c r="BG143" s="164">
        <f t="shared" si="6"/>
        <v>0</v>
      </c>
      <c r="BH143" s="164">
        <f t="shared" si="7"/>
        <v>0</v>
      </c>
      <c r="BI143" s="164">
        <f t="shared" si="8"/>
        <v>0</v>
      </c>
      <c r="BJ143" s="2" t="s">
        <v>91</v>
      </c>
      <c r="BK143" s="165">
        <f t="shared" si="9"/>
        <v>0</v>
      </c>
      <c r="BL143" s="2" t="s">
        <v>137</v>
      </c>
      <c r="BM143" s="163" t="s">
        <v>6</v>
      </c>
    </row>
    <row r="144" spans="1:65" s="137" customFormat="1" ht="22.9" customHeight="1">
      <c r="B144" s="138"/>
      <c r="D144" s="139" t="s">
        <v>74</v>
      </c>
      <c r="E144" s="149" t="s">
        <v>137</v>
      </c>
      <c r="F144" s="149" t="s">
        <v>679</v>
      </c>
      <c r="I144" s="141"/>
      <c r="J144" s="150">
        <f>BK144</f>
        <v>0</v>
      </c>
      <c r="L144" s="138"/>
      <c r="M144" s="143"/>
      <c r="N144" s="144"/>
      <c r="O144" s="144"/>
      <c r="P144" s="145">
        <f>P145</f>
        <v>0</v>
      </c>
      <c r="Q144" s="144"/>
      <c r="R144" s="145">
        <f>R145</f>
        <v>0</v>
      </c>
      <c r="S144" s="144"/>
      <c r="T144" s="146">
        <f>T145</f>
        <v>0</v>
      </c>
      <c r="AR144" s="139" t="s">
        <v>83</v>
      </c>
      <c r="AT144" s="147" t="s">
        <v>74</v>
      </c>
      <c r="AU144" s="147" t="s">
        <v>83</v>
      </c>
      <c r="AY144" s="139" t="s">
        <v>131</v>
      </c>
      <c r="BK144" s="148">
        <f>BK145</f>
        <v>0</v>
      </c>
    </row>
    <row r="145" spans="1:65" s="20" customFormat="1" ht="37.9" customHeight="1">
      <c r="A145" s="16"/>
      <c r="B145" s="151"/>
      <c r="C145" s="152" t="s">
        <v>177</v>
      </c>
      <c r="D145" s="152" t="s">
        <v>133</v>
      </c>
      <c r="E145" s="153" t="s">
        <v>680</v>
      </c>
      <c r="F145" s="154" t="s">
        <v>681</v>
      </c>
      <c r="G145" s="155" t="s">
        <v>148</v>
      </c>
      <c r="H145" s="156">
        <v>3.9860000000000002</v>
      </c>
      <c r="I145" s="157"/>
      <c r="J145" s="156">
        <f>ROUND(I145*H145,3)</f>
        <v>0</v>
      </c>
      <c r="K145" s="158"/>
      <c r="L145" s="17"/>
      <c r="M145" s="159"/>
      <c r="N145" s="160" t="s">
        <v>41</v>
      </c>
      <c r="O145" s="47"/>
      <c r="P145" s="161">
        <f>O145*H145</f>
        <v>0</v>
      </c>
      <c r="Q145" s="161">
        <v>0</v>
      </c>
      <c r="R145" s="161">
        <f>Q145*H145</f>
        <v>0</v>
      </c>
      <c r="S145" s="161">
        <v>0</v>
      </c>
      <c r="T145" s="162">
        <f>S145*H145</f>
        <v>0</v>
      </c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R145" s="163" t="s">
        <v>137</v>
      </c>
      <c r="AT145" s="163" t="s">
        <v>133</v>
      </c>
      <c r="AU145" s="163" t="s">
        <v>91</v>
      </c>
      <c r="AY145" s="2" t="s">
        <v>131</v>
      </c>
      <c r="BE145" s="164">
        <f>IF(N145="základná",J145,0)</f>
        <v>0</v>
      </c>
      <c r="BF145" s="164">
        <f>IF(N145="znížená",J145,0)</f>
        <v>0</v>
      </c>
      <c r="BG145" s="164">
        <f>IF(N145="zákl. prenesená",J145,0)</f>
        <v>0</v>
      </c>
      <c r="BH145" s="164">
        <f>IF(N145="zníž. prenesená",J145,0)</f>
        <v>0</v>
      </c>
      <c r="BI145" s="164">
        <f>IF(N145="nulová",J145,0)</f>
        <v>0</v>
      </c>
      <c r="BJ145" s="2" t="s">
        <v>91</v>
      </c>
      <c r="BK145" s="165">
        <f>ROUND(I145*H145,3)</f>
        <v>0</v>
      </c>
      <c r="BL145" s="2" t="s">
        <v>137</v>
      </c>
      <c r="BM145" s="163" t="s">
        <v>222</v>
      </c>
    </row>
    <row r="146" spans="1:65" s="137" customFormat="1" ht="22.9" customHeight="1">
      <c r="B146" s="138"/>
      <c r="D146" s="139" t="s">
        <v>74</v>
      </c>
      <c r="E146" s="149" t="s">
        <v>165</v>
      </c>
      <c r="F146" s="149" t="s">
        <v>682</v>
      </c>
      <c r="I146" s="141"/>
      <c r="J146" s="150">
        <f>BK146</f>
        <v>0</v>
      </c>
      <c r="L146" s="138"/>
      <c r="M146" s="143"/>
      <c r="N146" s="144"/>
      <c r="O146" s="144"/>
      <c r="P146" s="145">
        <f>SUM(P147:P161)</f>
        <v>0</v>
      </c>
      <c r="Q146" s="144"/>
      <c r="R146" s="145">
        <f>SUM(R147:R161)</f>
        <v>0</v>
      </c>
      <c r="S146" s="144"/>
      <c r="T146" s="146">
        <f>SUM(T147:T161)</f>
        <v>0</v>
      </c>
      <c r="AR146" s="139" t="s">
        <v>83</v>
      </c>
      <c r="AT146" s="147" t="s">
        <v>74</v>
      </c>
      <c r="AU146" s="147" t="s">
        <v>83</v>
      </c>
      <c r="AY146" s="139" t="s">
        <v>131</v>
      </c>
      <c r="BK146" s="148">
        <f>SUM(BK147:BK161)</f>
        <v>0</v>
      </c>
    </row>
    <row r="147" spans="1:65" s="20" customFormat="1" ht="24.2" customHeight="1">
      <c r="A147" s="16"/>
      <c r="B147" s="151"/>
      <c r="C147" s="152" t="s">
        <v>181</v>
      </c>
      <c r="D147" s="152" t="s">
        <v>133</v>
      </c>
      <c r="E147" s="153" t="s">
        <v>683</v>
      </c>
      <c r="F147" s="154" t="s">
        <v>684</v>
      </c>
      <c r="G147" s="155" t="s">
        <v>143</v>
      </c>
      <c r="H147" s="156">
        <v>33.219000000000001</v>
      </c>
      <c r="I147" s="157"/>
      <c r="J147" s="156">
        <f t="shared" ref="J147:J161" si="10">ROUND(I147*H147,3)</f>
        <v>0</v>
      </c>
      <c r="K147" s="158"/>
      <c r="L147" s="17"/>
      <c r="M147" s="159"/>
      <c r="N147" s="160" t="s">
        <v>41</v>
      </c>
      <c r="O147" s="47"/>
      <c r="P147" s="161">
        <f t="shared" ref="P147:P161" si="11">O147*H147</f>
        <v>0</v>
      </c>
      <c r="Q147" s="161">
        <v>0</v>
      </c>
      <c r="R147" s="161">
        <f t="shared" ref="R147:R161" si="12">Q147*H147</f>
        <v>0</v>
      </c>
      <c r="S147" s="161">
        <v>0</v>
      </c>
      <c r="T147" s="162">
        <f t="shared" ref="T147:T161" si="13">S147*H147</f>
        <v>0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R147" s="163" t="s">
        <v>137</v>
      </c>
      <c r="AT147" s="163" t="s">
        <v>133</v>
      </c>
      <c r="AU147" s="163" t="s">
        <v>91</v>
      </c>
      <c r="AY147" s="2" t="s">
        <v>131</v>
      </c>
      <c r="BE147" s="164">
        <f t="shared" ref="BE147:BE161" si="14">IF(N147="základná",J147,0)</f>
        <v>0</v>
      </c>
      <c r="BF147" s="164">
        <f t="shared" ref="BF147:BF161" si="15">IF(N147="znížená",J147,0)</f>
        <v>0</v>
      </c>
      <c r="BG147" s="164">
        <f t="shared" ref="BG147:BG161" si="16">IF(N147="zákl. prenesená",J147,0)</f>
        <v>0</v>
      </c>
      <c r="BH147" s="164">
        <f t="shared" ref="BH147:BH161" si="17">IF(N147="zníž. prenesená",J147,0)</f>
        <v>0</v>
      </c>
      <c r="BI147" s="164">
        <f t="shared" ref="BI147:BI161" si="18">IF(N147="nulová",J147,0)</f>
        <v>0</v>
      </c>
      <c r="BJ147" s="2" t="s">
        <v>91</v>
      </c>
      <c r="BK147" s="165">
        <f t="shared" ref="BK147:BK161" si="19">ROUND(I147*H147,3)</f>
        <v>0</v>
      </c>
      <c r="BL147" s="2" t="s">
        <v>137</v>
      </c>
      <c r="BM147" s="163" t="s">
        <v>230</v>
      </c>
    </row>
    <row r="148" spans="1:65" s="20" customFormat="1" ht="33" customHeight="1">
      <c r="A148" s="16"/>
      <c r="B148" s="151"/>
      <c r="C148" s="171" t="s">
        <v>185</v>
      </c>
      <c r="D148" s="171" t="s">
        <v>250</v>
      </c>
      <c r="E148" s="172" t="s">
        <v>685</v>
      </c>
      <c r="F148" s="173" t="s">
        <v>686</v>
      </c>
      <c r="G148" s="174" t="s">
        <v>257</v>
      </c>
      <c r="H148" s="175">
        <v>6.6440000000000001</v>
      </c>
      <c r="I148" s="176"/>
      <c r="J148" s="175">
        <f t="shared" si="10"/>
        <v>0</v>
      </c>
      <c r="K148" s="177"/>
      <c r="L148" s="178"/>
      <c r="M148" s="179"/>
      <c r="N148" s="180" t="s">
        <v>41</v>
      </c>
      <c r="O148" s="47"/>
      <c r="P148" s="161">
        <f t="shared" si="11"/>
        <v>0</v>
      </c>
      <c r="Q148" s="161">
        <v>0</v>
      </c>
      <c r="R148" s="161">
        <f t="shared" si="12"/>
        <v>0</v>
      </c>
      <c r="S148" s="161">
        <v>0</v>
      </c>
      <c r="T148" s="162">
        <f t="shared" si="13"/>
        <v>0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R148" s="163" t="s">
        <v>165</v>
      </c>
      <c r="AT148" s="163" t="s">
        <v>250</v>
      </c>
      <c r="AU148" s="163" t="s">
        <v>91</v>
      </c>
      <c r="AY148" s="2" t="s">
        <v>131</v>
      </c>
      <c r="BE148" s="164">
        <f t="shared" si="14"/>
        <v>0</v>
      </c>
      <c r="BF148" s="164">
        <f t="shared" si="15"/>
        <v>0</v>
      </c>
      <c r="BG148" s="164">
        <f t="shared" si="16"/>
        <v>0</v>
      </c>
      <c r="BH148" s="164">
        <f t="shared" si="17"/>
        <v>0</v>
      </c>
      <c r="BI148" s="164">
        <f t="shared" si="18"/>
        <v>0</v>
      </c>
      <c r="BJ148" s="2" t="s">
        <v>91</v>
      </c>
      <c r="BK148" s="165">
        <f t="shared" si="19"/>
        <v>0</v>
      </c>
      <c r="BL148" s="2" t="s">
        <v>137</v>
      </c>
      <c r="BM148" s="163" t="s">
        <v>237</v>
      </c>
    </row>
    <row r="149" spans="1:65" s="20" customFormat="1" ht="16.5" customHeight="1">
      <c r="A149" s="16"/>
      <c r="B149" s="151"/>
      <c r="C149" s="152" t="s">
        <v>189</v>
      </c>
      <c r="D149" s="152" t="s">
        <v>133</v>
      </c>
      <c r="E149" s="153" t="s">
        <v>687</v>
      </c>
      <c r="F149" s="154" t="s">
        <v>688</v>
      </c>
      <c r="G149" s="155" t="s">
        <v>257</v>
      </c>
      <c r="H149" s="156">
        <v>7</v>
      </c>
      <c r="I149" s="157"/>
      <c r="J149" s="156">
        <f t="shared" si="10"/>
        <v>0</v>
      </c>
      <c r="K149" s="158"/>
      <c r="L149" s="17"/>
      <c r="M149" s="159"/>
      <c r="N149" s="160" t="s">
        <v>41</v>
      </c>
      <c r="O149" s="47"/>
      <c r="P149" s="161">
        <f t="shared" si="11"/>
        <v>0</v>
      </c>
      <c r="Q149" s="161">
        <v>0</v>
      </c>
      <c r="R149" s="161">
        <f t="shared" si="12"/>
        <v>0</v>
      </c>
      <c r="S149" s="161">
        <v>0</v>
      </c>
      <c r="T149" s="162">
        <f t="shared" si="13"/>
        <v>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R149" s="163" t="s">
        <v>137</v>
      </c>
      <c r="AT149" s="163" t="s">
        <v>133</v>
      </c>
      <c r="AU149" s="163" t="s">
        <v>91</v>
      </c>
      <c r="AY149" s="2" t="s">
        <v>131</v>
      </c>
      <c r="BE149" s="164">
        <f t="shared" si="14"/>
        <v>0</v>
      </c>
      <c r="BF149" s="164">
        <f t="shared" si="15"/>
        <v>0</v>
      </c>
      <c r="BG149" s="164">
        <f t="shared" si="16"/>
        <v>0</v>
      </c>
      <c r="BH149" s="164">
        <f t="shared" si="17"/>
        <v>0</v>
      </c>
      <c r="BI149" s="164">
        <f t="shared" si="18"/>
        <v>0</v>
      </c>
      <c r="BJ149" s="2" t="s">
        <v>91</v>
      </c>
      <c r="BK149" s="165">
        <f t="shared" si="19"/>
        <v>0</v>
      </c>
      <c r="BL149" s="2" t="s">
        <v>137</v>
      </c>
      <c r="BM149" s="163" t="s">
        <v>243</v>
      </c>
    </row>
    <row r="150" spans="1:65" s="20" customFormat="1" ht="24.2" customHeight="1">
      <c r="A150" s="16"/>
      <c r="B150" s="151"/>
      <c r="C150" s="171" t="s">
        <v>197</v>
      </c>
      <c r="D150" s="171" t="s">
        <v>250</v>
      </c>
      <c r="E150" s="172" t="s">
        <v>689</v>
      </c>
      <c r="F150" s="173" t="s">
        <v>690</v>
      </c>
      <c r="G150" s="174" t="s">
        <v>257</v>
      </c>
      <c r="H150" s="175">
        <v>7</v>
      </c>
      <c r="I150" s="176"/>
      <c r="J150" s="175">
        <f t="shared" si="10"/>
        <v>0</v>
      </c>
      <c r="K150" s="177"/>
      <c r="L150" s="178"/>
      <c r="M150" s="179"/>
      <c r="N150" s="180" t="s">
        <v>41</v>
      </c>
      <c r="O150" s="47"/>
      <c r="P150" s="161">
        <f t="shared" si="11"/>
        <v>0</v>
      </c>
      <c r="Q150" s="161">
        <v>0</v>
      </c>
      <c r="R150" s="161">
        <f t="shared" si="12"/>
        <v>0</v>
      </c>
      <c r="S150" s="161">
        <v>0</v>
      </c>
      <c r="T150" s="162">
        <f t="shared" si="13"/>
        <v>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R150" s="163" t="s">
        <v>165</v>
      </c>
      <c r="AT150" s="163" t="s">
        <v>250</v>
      </c>
      <c r="AU150" s="163" t="s">
        <v>91</v>
      </c>
      <c r="AY150" s="2" t="s">
        <v>131</v>
      </c>
      <c r="BE150" s="164">
        <f t="shared" si="14"/>
        <v>0</v>
      </c>
      <c r="BF150" s="164">
        <f t="shared" si="15"/>
        <v>0</v>
      </c>
      <c r="BG150" s="164">
        <f t="shared" si="16"/>
        <v>0</v>
      </c>
      <c r="BH150" s="164">
        <f t="shared" si="17"/>
        <v>0</v>
      </c>
      <c r="BI150" s="164">
        <f t="shared" si="18"/>
        <v>0</v>
      </c>
      <c r="BJ150" s="2" t="s">
        <v>91</v>
      </c>
      <c r="BK150" s="165">
        <f t="shared" si="19"/>
        <v>0</v>
      </c>
      <c r="BL150" s="2" t="s">
        <v>137</v>
      </c>
      <c r="BM150" s="163" t="s">
        <v>254</v>
      </c>
    </row>
    <row r="151" spans="1:65" s="20" customFormat="1" ht="16.5" customHeight="1">
      <c r="A151" s="16"/>
      <c r="B151" s="151"/>
      <c r="C151" s="152" t="s">
        <v>200</v>
      </c>
      <c r="D151" s="152" t="s">
        <v>133</v>
      </c>
      <c r="E151" s="153" t="s">
        <v>691</v>
      </c>
      <c r="F151" s="154" t="s">
        <v>692</v>
      </c>
      <c r="G151" s="155" t="s">
        <v>257</v>
      </c>
      <c r="H151" s="156">
        <v>2</v>
      </c>
      <c r="I151" s="157"/>
      <c r="J151" s="156">
        <f t="shared" si="10"/>
        <v>0</v>
      </c>
      <c r="K151" s="158"/>
      <c r="L151" s="17"/>
      <c r="M151" s="159"/>
      <c r="N151" s="160" t="s">
        <v>41</v>
      </c>
      <c r="O151" s="47"/>
      <c r="P151" s="161">
        <f t="shared" si="11"/>
        <v>0</v>
      </c>
      <c r="Q151" s="161">
        <v>0</v>
      </c>
      <c r="R151" s="161">
        <f t="shared" si="12"/>
        <v>0</v>
      </c>
      <c r="S151" s="161">
        <v>0</v>
      </c>
      <c r="T151" s="162">
        <f t="shared" si="13"/>
        <v>0</v>
      </c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R151" s="163" t="s">
        <v>137</v>
      </c>
      <c r="AT151" s="163" t="s">
        <v>133</v>
      </c>
      <c r="AU151" s="163" t="s">
        <v>91</v>
      </c>
      <c r="AY151" s="2" t="s">
        <v>131</v>
      </c>
      <c r="BE151" s="164">
        <f t="shared" si="14"/>
        <v>0</v>
      </c>
      <c r="BF151" s="164">
        <f t="shared" si="15"/>
        <v>0</v>
      </c>
      <c r="BG151" s="164">
        <f t="shared" si="16"/>
        <v>0</v>
      </c>
      <c r="BH151" s="164">
        <f t="shared" si="17"/>
        <v>0</v>
      </c>
      <c r="BI151" s="164">
        <f t="shared" si="18"/>
        <v>0</v>
      </c>
      <c r="BJ151" s="2" t="s">
        <v>91</v>
      </c>
      <c r="BK151" s="165">
        <f t="shared" si="19"/>
        <v>0</v>
      </c>
      <c r="BL151" s="2" t="s">
        <v>137</v>
      </c>
      <c r="BM151" s="163" t="s">
        <v>270</v>
      </c>
    </row>
    <row r="152" spans="1:65" s="20" customFormat="1" ht="24.2" customHeight="1">
      <c r="A152" s="16"/>
      <c r="B152" s="151"/>
      <c r="C152" s="171" t="s">
        <v>205</v>
      </c>
      <c r="D152" s="171" t="s">
        <v>250</v>
      </c>
      <c r="E152" s="172" t="s">
        <v>693</v>
      </c>
      <c r="F152" s="173" t="s">
        <v>694</v>
      </c>
      <c r="G152" s="174" t="s">
        <v>257</v>
      </c>
      <c r="H152" s="175">
        <v>2</v>
      </c>
      <c r="I152" s="176"/>
      <c r="J152" s="175">
        <f t="shared" si="10"/>
        <v>0</v>
      </c>
      <c r="K152" s="177"/>
      <c r="L152" s="178"/>
      <c r="M152" s="179"/>
      <c r="N152" s="180" t="s">
        <v>41</v>
      </c>
      <c r="O152" s="47"/>
      <c r="P152" s="161">
        <f t="shared" si="11"/>
        <v>0</v>
      </c>
      <c r="Q152" s="161">
        <v>0</v>
      </c>
      <c r="R152" s="161">
        <f t="shared" si="12"/>
        <v>0</v>
      </c>
      <c r="S152" s="161">
        <v>0</v>
      </c>
      <c r="T152" s="162">
        <f t="shared" si="13"/>
        <v>0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R152" s="163" t="s">
        <v>165</v>
      </c>
      <c r="AT152" s="163" t="s">
        <v>250</v>
      </c>
      <c r="AU152" s="163" t="s">
        <v>91</v>
      </c>
      <c r="AY152" s="2" t="s">
        <v>131</v>
      </c>
      <c r="BE152" s="164">
        <f t="shared" si="14"/>
        <v>0</v>
      </c>
      <c r="BF152" s="164">
        <f t="shared" si="15"/>
        <v>0</v>
      </c>
      <c r="BG152" s="164">
        <f t="shared" si="16"/>
        <v>0</v>
      </c>
      <c r="BH152" s="164">
        <f t="shared" si="17"/>
        <v>0</v>
      </c>
      <c r="BI152" s="164">
        <f t="shared" si="18"/>
        <v>0</v>
      </c>
      <c r="BJ152" s="2" t="s">
        <v>91</v>
      </c>
      <c r="BK152" s="165">
        <f t="shared" si="19"/>
        <v>0</v>
      </c>
      <c r="BL152" s="2" t="s">
        <v>137</v>
      </c>
      <c r="BM152" s="163" t="s">
        <v>285</v>
      </c>
    </row>
    <row r="153" spans="1:65" s="20" customFormat="1" ht="16.5" customHeight="1">
      <c r="A153" s="16"/>
      <c r="B153" s="151"/>
      <c r="C153" s="152" t="s">
        <v>208</v>
      </c>
      <c r="D153" s="152" t="s">
        <v>133</v>
      </c>
      <c r="E153" s="153" t="s">
        <v>695</v>
      </c>
      <c r="F153" s="154" t="s">
        <v>696</v>
      </c>
      <c r="G153" s="155" t="s">
        <v>143</v>
      </c>
      <c r="H153" s="156">
        <v>33.219000000000001</v>
      </c>
      <c r="I153" s="157"/>
      <c r="J153" s="156">
        <f t="shared" si="10"/>
        <v>0</v>
      </c>
      <c r="K153" s="158"/>
      <c r="L153" s="17"/>
      <c r="M153" s="159"/>
      <c r="N153" s="160" t="s">
        <v>41</v>
      </c>
      <c r="O153" s="47"/>
      <c r="P153" s="161">
        <f t="shared" si="11"/>
        <v>0</v>
      </c>
      <c r="Q153" s="161">
        <v>0</v>
      </c>
      <c r="R153" s="161">
        <f t="shared" si="12"/>
        <v>0</v>
      </c>
      <c r="S153" s="161">
        <v>0</v>
      </c>
      <c r="T153" s="162">
        <f t="shared" si="13"/>
        <v>0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R153" s="163" t="s">
        <v>137</v>
      </c>
      <c r="AT153" s="163" t="s">
        <v>133</v>
      </c>
      <c r="AU153" s="163" t="s">
        <v>91</v>
      </c>
      <c r="AY153" s="2" t="s">
        <v>131</v>
      </c>
      <c r="BE153" s="164">
        <f t="shared" si="14"/>
        <v>0</v>
      </c>
      <c r="BF153" s="164">
        <f t="shared" si="15"/>
        <v>0</v>
      </c>
      <c r="BG153" s="164">
        <f t="shared" si="16"/>
        <v>0</v>
      </c>
      <c r="BH153" s="164">
        <f t="shared" si="17"/>
        <v>0</v>
      </c>
      <c r="BI153" s="164">
        <f t="shared" si="18"/>
        <v>0</v>
      </c>
      <c r="BJ153" s="2" t="s">
        <v>91</v>
      </c>
      <c r="BK153" s="165">
        <f t="shared" si="19"/>
        <v>0</v>
      </c>
      <c r="BL153" s="2" t="s">
        <v>137</v>
      </c>
      <c r="BM153" s="163" t="s">
        <v>289</v>
      </c>
    </row>
    <row r="154" spans="1:65" s="20" customFormat="1" ht="37.9" customHeight="1">
      <c r="A154" s="16"/>
      <c r="B154" s="151"/>
      <c r="C154" s="152" t="s">
        <v>211</v>
      </c>
      <c r="D154" s="152" t="s">
        <v>133</v>
      </c>
      <c r="E154" s="153" t="s">
        <v>697</v>
      </c>
      <c r="F154" s="154" t="s">
        <v>698</v>
      </c>
      <c r="G154" s="155" t="s">
        <v>257</v>
      </c>
      <c r="H154" s="156">
        <v>2</v>
      </c>
      <c r="I154" s="157"/>
      <c r="J154" s="156">
        <f t="shared" si="10"/>
        <v>0</v>
      </c>
      <c r="K154" s="158"/>
      <c r="L154" s="17"/>
      <c r="M154" s="159"/>
      <c r="N154" s="160" t="s">
        <v>41</v>
      </c>
      <c r="O154" s="47"/>
      <c r="P154" s="161">
        <f t="shared" si="11"/>
        <v>0</v>
      </c>
      <c r="Q154" s="161">
        <v>0</v>
      </c>
      <c r="R154" s="161">
        <f t="shared" si="12"/>
        <v>0</v>
      </c>
      <c r="S154" s="161">
        <v>0</v>
      </c>
      <c r="T154" s="162">
        <f t="shared" si="13"/>
        <v>0</v>
      </c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R154" s="163" t="s">
        <v>137</v>
      </c>
      <c r="AT154" s="163" t="s">
        <v>133</v>
      </c>
      <c r="AU154" s="163" t="s">
        <v>91</v>
      </c>
      <c r="AY154" s="2" t="s">
        <v>131</v>
      </c>
      <c r="BE154" s="164">
        <f t="shared" si="14"/>
        <v>0</v>
      </c>
      <c r="BF154" s="164">
        <f t="shared" si="15"/>
        <v>0</v>
      </c>
      <c r="BG154" s="164">
        <f t="shared" si="16"/>
        <v>0</v>
      </c>
      <c r="BH154" s="164">
        <f t="shared" si="17"/>
        <v>0</v>
      </c>
      <c r="BI154" s="164">
        <f t="shared" si="18"/>
        <v>0</v>
      </c>
      <c r="BJ154" s="2" t="s">
        <v>91</v>
      </c>
      <c r="BK154" s="165">
        <f t="shared" si="19"/>
        <v>0</v>
      </c>
      <c r="BL154" s="2" t="s">
        <v>137</v>
      </c>
      <c r="BM154" s="163" t="s">
        <v>293</v>
      </c>
    </row>
    <row r="155" spans="1:65" s="20" customFormat="1" ht="24.2" customHeight="1">
      <c r="A155" s="16"/>
      <c r="B155" s="151"/>
      <c r="C155" s="171" t="s">
        <v>6</v>
      </c>
      <c r="D155" s="171" t="s">
        <v>250</v>
      </c>
      <c r="E155" s="172" t="s">
        <v>699</v>
      </c>
      <c r="F155" s="173" t="s">
        <v>700</v>
      </c>
      <c r="G155" s="174" t="s">
        <v>257</v>
      </c>
      <c r="H155" s="175">
        <v>2</v>
      </c>
      <c r="I155" s="176"/>
      <c r="J155" s="175">
        <f t="shared" si="10"/>
        <v>0</v>
      </c>
      <c r="K155" s="177"/>
      <c r="L155" s="178"/>
      <c r="M155" s="179"/>
      <c r="N155" s="180" t="s">
        <v>41</v>
      </c>
      <c r="O155" s="47"/>
      <c r="P155" s="161">
        <f t="shared" si="11"/>
        <v>0</v>
      </c>
      <c r="Q155" s="161">
        <v>0</v>
      </c>
      <c r="R155" s="161">
        <f t="shared" si="12"/>
        <v>0</v>
      </c>
      <c r="S155" s="161">
        <v>0</v>
      </c>
      <c r="T155" s="162">
        <f t="shared" si="13"/>
        <v>0</v>
      </c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R155" s="163" t="s">
        <v>165</v>
      </c>
      <c r="AT155" s="163" t="s">
        <v>250</v>
      </c>
      <c r="AU155" s="163" t="s">
        <v>91</v>
      </c>
      <c r="AY155" s="2" t="s">
        <v>131</v>
      </c>
      <c r="BE155" s="164">
        <f t="shared" si="14"/>
        <v>0</v>
      </c>
      <c r="BF155" s="164">
        <f t="shared" si="15"/>
        <v>0</v>
      </c>
      <c r="BG155" s="164">
        <f t="shared" si="16"/>
        <v>0</v>
      </c>
      <c r="BH155" s="164">
        <f t="shared" si="17"/>
        <v>0</v>
      </c>
      <c r="BI155" s="164">
        <f t="shared" si="18"/>
        <v>0</v>
      </c>
      <c r="BJ155" s="2" t="s">
        <v>91</v>
      </c>
      <c r="BK155" s="165">
        <f t="shared" si="19"/>
        <v>0</v>
      </c>
      <c r="BL155" s="2" t="s">
        <v>137</v>
      </c>
      <c r="BM155" s="163" t="s">
        <v>441</v>
      </c>
    </row>
    <row r="156" spans="1:65" s="20" customFormat="1" ht="24.2" customHeight="1">
      <c r="A156" s="16"/>
      <c r="B156" s="151"/>
      <c r="C156" s="171" t="s">
        <v>216</v>
      </c>
      <c r="D156" s="171" t="s">
        <v>250</v>
      </c>
      <c r="E156" s="172" t="s">
        <v>701</v>
      </c>
      <c r="F156" s="173" t="s">
        <v>702</v>
      </c>
      <c r="G156" s="174" t="s">
        <v>257</v>
      </c>
      <c r="H156" s="175">
        <v>4</v>
      </c>
      <c r="I156" s="176"/>
      <c r="J156" s="175">
        <f t="shared" si="10"/>
        <v>0</v>
      </c>
      <c r="K156" s="177"/>
      <c r="L156" s="178"/>
      <c r="M156" s="179"/>
      <c r="N156" s="180" t="s">
        <v>41</v>
      </c>
      <c r="O156" s="47"/>
      <c r="P156" s="161">
        <f t="shared" si="11"/>
        <v>0</v>
      </c>
      <c r="Q156" s="161">
        <v>0</v>
      </c>
      <c r="R156" s="161">
        <f t="shared" si="12"/>
        <v>0</v>
      </c>
      <c r="S156" s="161">
        <v>0</v>
      </c>
      <c r="T156" s="162">
        <f t="shared" si="13"/>
        <v>0</v>
      </c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R156" s="163" t="s">
        <v>165</v>
      </c>
      <c r="AT156" s="163" t="s">
        <v>250</v>
      </c>
      <c r="AU156" s="163" t="s">
        <v>91</v>
      </c>
      <c r="AY156" s="2" t="s">
        <v>131</v>
      </c>
      <c r="BE156" s="164">
        <f t="shared" si="14"/>
        <v>0</v>
      </c>
      <c r="BF156" s="164">
        <f t="shared" si="15"/>
        <v>0</v>
      </c>
      <c r="BG156" s="164">
        <f t="shared" si="16"/>
        <v>0</v>
      </c>
      <c r="BH156" s="164">
        <f t="shared" si="17"/>
        <v>0</v>
      </c>
      <c r="BI156" s="164">
        <f t="shared" si="18"/>
        <v>0</v>
      </c>
      <c r="BJ156" s="2" t="s">
        <v>91</v>
      </c>
      <c r="BK156" s="165">
        <f t="shared" si="19"/>
        <v>0</v>
      </c>
      <c r="BL156" s="2" t="s">
        <v>137</v>
      </c>
      <c r="BM156" s="163" t="s">
        <v>449</v>
      </c>
    </row>
    <row r="157" spans="1:65" s="20" customFormat="1" ht="24.2" customHeight="1">
      <c r="A157" s="16"/>
      <c r="B157" s="151"/>
      <c r="C157" s="171" t="s">
        <v>222</v>
      </c>
      <c r="D157" s="171" t="s">
        <v>250</v>
      </c>
      <c r="E157" s="172" t="s">
        <v>703</v>
      </c>
      <c r="F157" s="173" t="s">
        <v>704</v>
      </c>
      <c r="G157" s="174" t="s">
        <v>257</v>
      </c>
      <c r="H157" s="175">
        <v>2</v>
      </c>
      <c r="I157" s="176"/>
      <c r="J157" s="175">
        <f t="shared" si="10"/>
        <v>0</v>
      </c>
      <c r="K157" s="177"/>
      <c r="L157" s="178"/>
      <c r="M157" s="179"/>
      <c r="N157" s="180" t="s">
        <v>41</v>
      </c>
      <c r="O157" s="47"/>
      <c r="P157" s="161">
        <f t="shared" si="11"/>
        <v>0</v>
      </c>
      <c r="Q157" s="161">
        <v>0</v>
      </c>
      <c r="R157" s="161">
        <f t="shared" si="12"/>
        <v>0</v>
      </c>
      <c r="S157" s="161">
        <v>0</v>
      </c>
      <c r="T157" s="162">
        <f t="shared" si="13"/>
        <v>0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R157" s="163" t="s">
        <v>165</v>
      </c>
      <c r="AT157" s="163" t="s">
        <v>250</v>
      </c>
      <c r="AU157" s="163" t="s">
        <v>91</v>
      </c>
      <c r="AY157" s="2" t="s">
        <v>131</v>
      </c>
      <c r="BE157" s="164">
        <f t="shared" si="14"/>
        <v>0</v>
      </c>
      <c r="BF157" s="164">
        <f t="shared" si="15"/>
        <v>0</v>
      </c>
      <c r="BG157" s="164">
        <f t="shared" si="16"/>
        <v>0</v>
      </c>
      <c r="BH157" s="164">
        <f t="shared" si="17"/>
        <v>0</v>
      </c>
      <c r="BI157" s="164">
        <f t="shared" si="18"/>
        <v>0</v>
      </c>
      <c r="BJ157" s="2" t="s">
        <v>91</v>
      </c>
      <c r="BK157" s="165">
        <f t="shared" si="19"/>
        <v>0</v>
      </c>
      <c r="BL157" s="2" t="s">
        <v>137</v>
      </c>
      <c r="BM157" s="163" t="s">
        <v>455</v>
      </c>
    </row>
    <row r="158" spans="1:65" s="20" customFormat="1" ht="16.5" customHeight="1">
      <c r="A158" s="16"/>
      <c r="B158" s="151"/>
      <c r="C158" s="171" t="s">
        <v>226</v>
      </c>
      <c r="D158" s="171" t="s">
        <v>250</v>
      </c>
      <c r="E158" s="172" t="s">
        <v>705</v>
      </c>
      <c r="F158" s="173" t="s">
        <v>706</v>
      </c>
      <c r="G158" s="174" t="s">
        <v>257</v>
      </c>
      <c r="H158" s="175">
        <v>2</v>
      </c>
      <c r="I158" s="176"/>
      <c r="J158" s="175">
        <f t="shared" si="10"/>
        <v>0</v>
      </c>
      <c r="K158" s="177"/>
      <c r="L158" s="178"/>
      <c r="M158" s="179"/>
      <c r="N158" s="180" t="s">
        <v>41</v>
      </c>
      <c r="O158" s="47"/>
      <c r="P158" s="161">
        <f t="shared" si="11"/>
        <v>0</v>
      </c>
      <c r="Q158" s="161">
        <v>0</v>
      </c>
      <c r="R158" s="161">
        <f t="shared" si="12"/>
        <v>0</v>
      </c>
      <c r="S158" s="161">
        <v>0</v>
      </c>
      <c r="T158" s="162">
        <f t="shared" si="13"/>
        <v>0</v>
      </c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R158" s="163" t="s">
        <v>165</v>
      </c>
      <c r="AT158" s="163" t="s">
        <v>250</v>
      </c>
      <c r="AU158" s="163" t="s">
        <v>91</v>
      </c>
      <c r="AY158" s="2" t="s">
        <v>131</v>
      </c>
      <c r="BE158" s="164">
        <f t="shared" si="14"/>
        <v>0</v>
      </c>
      <c r="BF158" s="164">
        <f t="shared" si="15"/>
        <v>0</v>
      </c>
      <c r="BG158" s="164">
        <f t="shared" si="16"/>
        <v>0</v>
      </c>
      <c r="BH158" s="164">
        <f t="shared" si="17"/>
        <v>0</v>
      </c>
      <c r="BI158" s="164">
        <f t="shared" si="18"/>
        <v>0</v>
      </c>
      <c r="BJ158" s="2" t="s">
        <v>91</v>
      </c>
      <c r="BK158" s="165">
        <f t="shared" si="19"/>
        <v>0</v>
      </c>
      <c r="BL158" s="2" t="s">
        <v>137</v>
      </c>
      <c r="BM158" s="163" t="s">
        <v>463</v>
      </c>
    </row>
    <row r="159" spans="1:65" s="20" customFormat="1" ht="24.2" customHeight="1">
      <c r="A159" s="16"/>
      <c r="B159" s="151"/>
      <c r="C159" s="171" t="s">
        <v>230</v>
      </c>
      <c r="D159" s="171" t="s">
        <v>250</v>
      </c>
      <c r="E159" s="172" t="s">
        <v>707</v>
      </c>
      <c r="F159" s="173" t="s">
        <v>708</v>
      </c>
      <c r="G159" s="174" t="s">
        <v>257</v>
      </c>
      <c r="H159" s="175">
        <v>2</v>
      </c>
      <c r="I159" s="176"/>
      <c r="J159" s="175">
        <f t="shared" si="10"/>
        <v>0</v>
      </c>
      <c r="K159" s="177"/>
      <c r="L159" s="178"/>
      <c r="M159" s="179"/>
      <c r="N159" s="180" t="s">
        <v>41</v>
      </c>
      <c r="O159" s="47"/>
      <c r="P159" s="161">
        <f t="shared" si="11"/>
        <v>0</v>
      </c>
      <c r="Q159" s="161">
        <v>0</v>
      </c>
      <c r="R159" s="161">
        <f t="shared" si="12"/>
        <v>0</v>
      </c>
      <c r="S159" s="161">
        <v>0</v>
      </c>
      <c r="T159" s="162">
        <f t="shared" si="13"/>
        <v>0</v>
      </c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R159" s="163" t="s">
        <v>165</v>
      </c>
      <c r="AT159" s="163" t="s">
        <v>250</v>
      </c>
      <c r="AU159" s="163" t="s">
        <v>91</v>
      </c>
      <c r="AY159" s="2" t="s">
        <v>131</v>
      </c>
      <c r="BE159" s="164">
        <f t="shared" si="14"/>
        <v>0</v>
      </c>
      <c r="BF159" s="164">
        <f t="shared" si="15"/>
        <v>0</v>
      </c>
      <c r="BG159" s="164">
        <f t="shared" si="16"/>
        <v>0</v>
      </c>
      <c r="BH159" s="164">
        <f t="shared" si="17"/>
        <v>0</v>
      </c>
      <c r="BI159" s="164">
        <f t="shared" si="18"/>
        <v>0</v>
      </c>
      <c r="BJ159" s="2" t="s">
        <v>91</v>
      </c>
      <c r="BK159" s="165">
        <f t="shared" si="19"/>
        <v>0</v>
      </c>
      <c r="BL159" s="2" t="s">
        <v>137</v>
      </c>
      <c r="BM159" s="163" t="s">
        <v>471</v>
      </c>
    </row>
    <row r="160" spans="1:65" s="20" customFormat="1" ht="16.5" customHeight="1">
      <c r="A160" s="16"/>
      <c r="B160" s="151"/>
      <c r="C160" s="152" t="s">
        <v>234</v>
      </c>
      <c r="D160" s="152" t="s">
        <v>133</v>
      </c>
      <c r="E160" s="153" t="s">
        <v>709</v>
      </c>
      <c r="F160" s="154" t="s">
        <v>710</v>
      </c>
      <c r="G160" s="155" t="s">
        <v>143</v>
      </c>
      <c r="H160" s="156">
        <v>33.219000000000001</v>
      </c>
      <c r="I160" s="157"/>
      <c r="J160" s="156">
        <f t="shared" si="10"/>
        <v>0</v>
      </c>
      <c r="K160" s="158"/>
      <c r="L160" s="17"/>
      <c r="M160" s="159"/>
      <c r="N160" s="160" t="s">
        <v>41</v>
      </c>
      <c r="O160" s="47"/>
      <c r="P160" s="161">
        <f t="shared" si="11"/>
        <v>0</v>
      </c>
      <c r="Q160" s="161">
        <v>0</v>
      </c>
      <c r="R160" s="161">
        <f t="shared" si="12"/>
        <v>0</v>
      </c>
      <c r="S160" s="161">
        <v>0</v>
      </c>
      <c r="T160" s="162">
        <f t="shared" si="13"/>
        <v>0</v>
      </c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R160" s="163" t="s">
        <v>137</v>
      </c>
      <c r="AT160" s="163" t="s">
        <v>133</v>
      </c>
      <c r="AU160" s="163" t="s">
        <v>91</v>
      </c>
      <c r="AY160" s="2" t="s">
        <v>131</v>
      </c>
      <c r="BE160" s="164">
        <f t="shared" si="14"/>
        <v>0</v>
      </c>
      <c r="BF160" s="164">
        <f t="shared" si="15"/>
        <v>0</v>
      </c>
      <c r="BG160" s="164">
        <f t="shared" si="16"/>
        <v>0</v>
      </c>
      <c r="BH160" s="164">
        <f t="shared" si="17"/>
        <v>0</v>
      </c>
      <c r="BI160" s="164">
        <f t="shared" si="18"/>
        <v>0</v>
      </c>
      <c r="BJ160" s="2" t="s">
        <v>91</v>
      </c>
      <c r="BK160" s="165">
        <f t="shared" si="19"/>
        <v>0</v>
      </c>
      <c r="BL160" s="2" t="s">
        <v>137</v>
      </c>
      <c r="BM160" s="163" t="s">
        <v>479</v>
      </c>
    </row>
    <row r="161" spans="1:65" s="20" customFormat="1" ht="24.2" customHeight="1">
      <c r="A161" s="16"/>
      <c r="B161" s="151"/>
      <c r="C161" s="152" t="s">
        <v>237</v>
      </c>
      <c r="D161" s="152" t="s">
        <v>133</v>
      </c>
      <c r="E161" s="153" t="s">
        <v>711</v>
      </c>
      <c r="F161" s="154" t="s">
        <v>712</v>
      </c>
      <c r="G161" s="155" t="s">
        <v>143</v>
      </c>
      <c r="H161" s="156">
        <v>33.219000000000001</v>
      </c>
      <c r="I161" s="157"/>
      <c r="J161" s="156">
        <f t="shared" si="10"/>
        <v>0</v>
      </c>
      <c r="K161" s="158"/>
      <c r="L161" s="17"/>
      <c r="M161" s="159"/>
      <c r="N161" s="160" t="s">
        <v>41</v>
      </c>
      <c r="O161" s="47"/>
      <c r="P161" s="161">
        <f t="shared" si="11"/>
        <v>0</v>
      </c>
      <c r="Q161" s="161">
        <v>0</v>
      </c>
      <c r="R161" s="161">
        <f t="shared" si="12"/>
        <v>0</v>
      </c>
      <c r="S161" s="161">
        <v>0</v>
      </c>
      <c r="T161" s="162">
        <f t="shared" si="13"/>
        <v>0</v>
      </c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R161" s="163" t="s">
        <v>137</v>
      </c>
      <c r="AT161" s="163" t="s">
        <v>133</v>
      </c>
      <c r="AU161" s="163" t="s">
        <v>91</v>
      </c>
      <c r="AY161" s="2" t="s">
        <v>131</v>
      </c>
      <c r="BE161" s="164">
        <f t="shared" si="14"/>
        <v>0</v>
      </c>
      <c r="BF161" s="164">
        <f t="shared" si="15"/>
        <v>0</v>
      </c>
      <c r="BG161" s="164">
        <f t="shared" si="16"/>
        <v>0</v>
      </c>
      <c r="BH161" s="164">
        <f t="shared" si="17"/>
        <v>0</v>
      </c>
      <c r="BI161" s="164">
        <f t="shared" si="18"/>
        <v>0</v>
      </c>
      <c r="BJ161" s="2" t="s">
        <v>91</v>
      </c>
      <c r="BK161" s="165">
        <f t="shared" si="19"/>
        <v>0</v>
      </c>
      <c r="BL161" s="2" t="s">
        <v>137</v>
      </c>
      <c r="BM161" s="163" t="s">
        <v>489</v>
      </c>
    </row>
    <row r="162" spans="1:65" s="137" customFormat="1" ht="22.9" customHeight="1">
      <c r="B162" s="138"/>
      <c r="D162" s="139" t="s">
        <v>74</v>
      </c>
      <c r="E162" s="149" t="s">
        <v>345</v>
      </c>
      <c r="F162" s="149" t="s">
        <v>346</v>
      </c>
      <c r="I162" s="141"/>
      <c r="J162" s="150">
        <f>BK162</f>
        <v>0</v>
      </c>
      <c r="L162" s="138"/>
      <c r="M162" s="143"/>
      <c r="N162" s="144"/>
      <c r="O162" s="144"/>
      <c r="P162" s="145">
        <f>P163</f>
        <v>0</v>
      </c>
      <c r="Q162" s="144"/>
      <c r="R162" s="145">
        <f>R163</f>
        <v>0</v>
      </c>
      <c r="S162" s="144"/>
      <c r="T162" s="146">
        <f>T163</f>
        <v>0</v>
      </c>
      <c r="AR162" s="139" t="s">
        <v>83</v>
      </c>
      <c r="AT162" s="147" t="s">
        <v>74</v>
      </c>
      <c r="AU162" s="147" t="s">
        <v>83</v>
      </c>
      <c r="AY162" s="139" t="s">
        <v>131</v>
      </c>
      <c r="BK162" s="148">
        <f>BK163</f>
        <v>0</v>
      </c>
    </row>
    <row r="163" spans="1:65" s="20" customFormat="1" ht="33" customHeight="1">
      <c r="A163" s="16"/>
      <c r="B163" s="151"/>
      <c r="C163" s="152" t="s">
        <v>240</v>
      </c>
      <c r="D163" s="152" t="s">
        <v>133</v>
      </c>
      <c r="E163" s="153" t="s">
        <v>713</v>
      </c>
      <c r="F163" s="154" t="s">
        <v>714</v>
      </c>
      <c r="G163" s="155" t="s">
        <v>175</v>
      </c>
      <c r="H163" s="156">
        <v>31.132999999999999</v>
      </c>
      <c r="I163" s="157"/>
      <c r="J163" s="156">
        <f>ROUND(I163*H163,3)</f>
        <v>0</v>
      </c>
      <c r="K163" s="158"/>
      <c r="L163" s="17"/>
      <c r="M163" s="159"/>
      <c r="N163" s="160" t="s">
        <v>41</v>
      </c>
      <c r="O163" s="47"/>
      <c r="P163" s="161">
        <f>O163*H163</f>
        <v>0</v>
      </c>
      <c r="Q163" s="161">
        <v>0</v>
      </c>
      <c r="R163" s="161">
        <f>Q163*H163</f>
        <v>0</v>
      </c>
      <c r="S163" s="161">
        <v>0</v>
      </c>
      <c r="T163" s="162">
        <f>S163*H163</f>
        <v>0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R163" s="163" t="s">
        <v>137</v>
      </c>
      <c r="AT163" s="163" t="s">
        <v>133</v>
      </c>
      <c r="AU163" s="163" t="s">
        <v>91</v>
      </c>
      <c r="AY163" s="2" t="s">
        <v>131</v>
      </c>
      <c r="BE163" s="164">
        <f>IF(N163="základná",J163,0)</f>
        <v>0</v>
      </c>
      <c r="BF163" s="164">
        <f>IF(N163="znížená",J163,0)</f>
        <v>0</v>
      </c>
      <c r="BG163" s="164">
        <f>IF(N163="zákl. prenesená",J163,0)</f>
        <v>0</v>
      </c>
      <c r="BH163" s="164">
        <f>IF(N163="zníž. prenesená",J163,0)</f>
        <v>0</v>
      </c>
      <c r="BI163" s="164">
        <f>IF(N163="nulová",J163,0)</f>
        <v>0</v>
      </c>
      <c r="BJ163" s="2" t="s">
        <v>91</v>
      </c>
      <c r="BK163" s="165">
        <f>ROUND(I163*H163,3)</f>
        <v>0</v>
      </c>
      <c r="BL163" s="2" t="s">
        <v>137</v>
      </c>
      <c r="BM163" s="163" t="s">
        <v>497</v>
      </c>
    </row>
    <row r="164" spans="1:65" s="137" customFormat="1" ht="25.9" customHeight="1">
      <c r="B164" s="138"/>
      <c r="D164" s="139" t="s">
        <v>74</v>
      </c>
      <c r="E164" s="140" t="s">
        <v>193</v>
      </c>
      <c r="F164" s="140" t="s">
        <v>194</v>
      </c>
      <c r="I164" s="141"/>
      <c r="J164" s="142">
        <f>BK164</f>
        <v>0</v>
      </c>
      <c r="L164" s="138"/>
      <c r="M164" s="143"/>
      <c r="N164" s="144"/>
      <c r="O164" s="144"/>
      <c r="P164" s="145">
        <f>P165+P173</f>
        <v>0</v>
      </c>
      <c r="Q164" s="144"/>
      <c r="R164" s="145">
        <f>R165+R173</f>
        <v>0</v>
      </c>
      <c r="S164" s="144"/>
      <c r="T164" s="146">
        <f>T165+T173</f>
        <v>0</v>
      </c>
      <c r="AR164" s="139" t="s">
        <v>91</v>
      </c>
      <c r="AT164" s="147" t="s">
        <v>74</v>
      </c>
      <c r="AU164" s="147" t="s">
        <v>75</v>
      </c>
      <c r="AY164" s="139" t="s">
        <v>131</v>
      </c>
      <c r="BK164" s="148">
        <f>BK165+BK173</f>
        <v>0</v>
      </c>
    </row>
    <row r="165" spans="1:65" s="137" customFormat="1" ht="22.9" customHeight="1">
      <c r="B165" s="138"/>
      <c r="D165" s="139" t="s">
        <v>74</v>
      </c>
      <c r="E165" s="149" t="s">
        <v>715</v>
      </c>
      <c r="F165" s="149" t="s">
        <v>716</v>
      </c>
      <c r="I165" s="141"/>
      <c r="J165" s="150">
        <f>BK165</f>
        <v>0</v>
      </c>
      <c r="L165" s="138"/>
      <c r="M165" s="143"/>
      <c r="N165" s="144"/>
      <c r="O165" s="144"/>
      <c r="P165" s="145">
        <f>SUM(P166:P172)</f>
        <v>0</v>
      </c>
      <c r="Q165" s="144"/>
      <c r="R165" s="145">
        <f>SUM(R166:R172)</f>
        <v>0</v>
      </c>
      <c r="S165" s="144"/>
      <c r="T165" s="146">
        <f>SUM(T166:T172)</f>
        <v>0</v>
      </c>
      <c r="AR165" s="139" t="s">
        <v>91</v>
      </c>
      <c r="AT165" s="147" t="s">
        <v>74</v>
      </c>
      <c r="AU165" s="147" t="s">
        <v>83</v>
      </c>
      <c r="AY165" s="139" t="s">
        <v>131</v>
      </c>
      <c r="BK165" s="148">
        <f>SUM(BK166:BK172)</f>
        <v>0</v>
      </c>
    </row>
    <row r="166" spans="1:65" s="20" customFormat="1" ht="24.2" customHeight="1">
      <c r="A166" s="16"/>
      <c r="B166" s="151"/>
      <c r="C166" s="152" t="s">
        <v>243</v>
      </c>
      <c r="D166" s="152" t="s">
        <v>133</v>
      </c>
      <c r="E166" s="153" t="s">
        <v>717</v>
      </c>
      <c r="F166" s="154" t="s">
        <v>718</v>
      </c>
      <c r="G166" s="155" t="s">
        <v>143</v>
      </c>
      <c r="H166" s="156">
        <v>31.92</v>
      </c>
      <c r="I166" s="157"/>
      <c r="J166" s="156">
        <f t="shared" ref="J166:J172" si="20">ROUND(I166*H166,3)</f>
        <v>0</v>
      </c>
      <c r="K166" s="158"/>
      <c r="L166" s="17"/>
      <c r="M166" s="159"/>
      <c r="N166" s="160" t="s">
        <v>41</v>
      </c>
      <c r="O166" s="47"/>
      <c r="P166" s="161">
        <f t="shared" ref="P166:P172" si="21">O166*H166</f>
        <v>0</v>
      </c>
      <c r="Q166" s="161">
        <v>0</v>
      </c>
      <c r="R166" s="161">
        <f t="shared" ref="R166:R172" si="22">Q166*H166</f>
        <v>0</v>
      </c>
      <c r="S166" s="161">
        <v>0</v>
      </c>
      <c r="T166" s="162">
        <f t="shared" ref="T166:T172" si="23">S166*H166</f>
        <v>0</v>
      </c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R166" s="163" t="s">
        <v>200</v>
      </c>
      <c r="AT166" s="163" t="s">
        <v>133</v>
      </c>
      <c r="AU166" s="163" t="s">
        <v>91</v>
      </c>
      <c r="AY166" s="2" t="s">
        <v>131</v>
      </c>
      <c r="BE166" s="164">
        <f t="shared" ref="BE166:BE172" si="24">IF(N166="základná",J166,0)</f>
        <v>0</v>
      </c>
      <c r="BF166" s="164">
        <f t="shared" ref="BF166:BF172" si="25">IF(N166="znížená",J166,0)</f>
        <v>0</v>
      </c>
      <c r="BG166" s="164">
        <f t="shared" ref="BG166:BG172" si="26">IF(N166="zákl. prenesená",J166,0)</f>
        <v>0</v>
      </c>
      <c r="BH166" s="164">
        <f t="shared" ref="BH166:BH172" si="27">IF(N166="zníž. prenesená",J166,0)</f>
        <v>0</v>
      </c>
      <c r="BI166" s="164">
        <f t="shared" ref="BI166:BI172" si="28">IF(N166="nulová",J166,0)</f>
        <v>0</v>
      </c>
      <c r="BJ166" s="2" t="s">
        <v>91</v>
      </c>
      <c r="BK166" s="165">
        <f t="shared" ref="BK166:BK172" si="29">ROUND(I166*H166,3)</f>
        <v>0</v>
      </c>
      <c r="BL166" s="2" t="s">
        <v>200</v>
      </c>
      <c r="BM166" s="163" t="s">
        <v>503</v>
      </c>
    </row>
    <row r="167" spans="1:65" s="20" customFormat="1" ht="24.2" customHeight="1">
      <c r="A167" s="16"/>
      <c r="B167" s="151"/>
      <c r="C167" s="152" t="s">
        <v>246</v>
      </c>
      <c r="D167" s="152" t="s">
        <v>133</v>
      </c>
      <c r="E167" s="153" t="s">
        <v>719</v>
      </c>
      <c r="F167" s="154" t="s">
        <v>720</v>
      </c>
      <c r="G167" s="155" t="s">
        <v>143</v>
      </c>
      <c r="H167" s="156">
        <v>16</v>
      </c>
      <c r="I167" s="157"/>
      <c r="J167" s="156">
        <f t="shared" si="20"/>
        <v>0</v>
      </c>
      <c r="K167" s="158"/>
      <c r="L167" s="17"/>
      <c r="M167" s="159"/>
      <c r="N167" s="160" t="s">
        <v>41</v>
      </c>
      <c r="O167" s="47"/>
      <c r="P167" s="161">
        <f t="shared" si="21"/>
        <v>0</v>
      </c>
      <c r="Q167" s="161">
        <v>0</v>
      </c>
      <c r="R167" s="161">
        <f t="shared" si="22"/>
        <v>0</v>
      </c>
      <c r="S167" s="161">
        <v>0</v>
      </c>
      <c r="T167" s="162">
        <f t="shared" si="23"/>
        <v>0</v>
      </c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R167" s="163" t="s">
        <v>200</v>
      </c>
      <c r="AT167" s="163" t="s">
        <v>133</v>
      </c>
      <c r="AU167" s="163" t="s">
        <v>91</v>
      </c>
      <c r="AY167" s="2" t="s">
        <v>131</v>
      </c>
      <c r="BE167" s="164">
        <f t="shared" si="24"/>
        <v>0</v>
      </c>
      <c r="BF167" s="164">
        <f t="shared" si="25"/>
        <v>0</v>
      </c>
      <c r="BG167" s="164">
        <f t="shared" si="26"/>
        <v>0</v>
      </c>
      <c r="BH167" s="164">
        <f t="shared" si="27"/>
        <v>0</v>
      </c>
      <c r="BI167" s="164">
        <f t="shared" si="28"/>
        <v>0</v>
      </c>
      <c r="BJ167" s="2" t="s">
        <v>91</v>
      </c>
      <c r="BK167" s="165">
        <f t="shared" si="29"/>
        <v>0</v>
      </c>
      <c r="BL167" s="2" t="s">
        <v>200</v>
      </c>
      <c r="BM167" s="163" t="s">
        <v>513</v>
      </c>
    </row>
    <row r="168" spans="1:65" s="20" customFormat="1" ht="24.2" customHeight="1">
      <c r="A168" s="16"/>
      <c r="B168" s="151"/>
      <c r="C168" s="152" t="s">
        <v>254</v>
      </c>
      <c r="D168" s="152" t="s">
        <v>133</v>
      </c>
      <c r="E168" s="153" t="s">
        <v>721</v>
      </c>
      <c r="F168" s="154" t="s">
        <v>722</v>
      </c>
      <c r="G168" s="155" t="s">
        <v>257</v>
      </c>
      <c r="H168" s="156">
        <v>2</v>
      </c>
      <c r="I168" s="157"/>
      <c r="J168" s="156">
        <f t="shared" si="20"/>
        <v>0</v>
      </c>
      <c r="K168" s="158"/>
      <c r="L168" s="17"/>
      <c r="M168" s="159"/>
      <c r="N168" s="160" t="s">
        <v>41</v>
      </c>
      <c r="O168" s="47"/>
      <c r="P168" s="161">
        <f t="shared" si="21"/>
        <v>0</v>
      </c>
      <c r="Q168" s="161">
        <v>0</v>
      </c>
      <c r="R168" s="161">
        <f t="shared" si="22"/>
        <v>0</v>
      </c>
      <c r="S168" s="161">
        <v>0</v>
      </c>
      <c r="T168" s="162">
        <f t="shared" si="23"/>
        <v>0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R168" s="163" t="s">
        <v>200</v>
      </c>
      <c r="AT168" s="163" t="s">
        <v>133</v>
      </c>
      <c r="AU168" s="163" t="s">
        <v>91</v>
      </c>
      <c r="AY168" s="2" t="s">
        <v>131</v>
      </c>
      <c r="BE168" s="164">
        <f t="shared" si="24"/>
        <v>0</v>
      </c>
      <c r="BF168" s="164">
        <f t="shared" si="25"/>
        <v>0</v>
      </c>
      <c r="BG168" s="164">
        <f t="shared" si="26"/>
        <v>0</v>
      </c>
      <c r="BH168" s="164">
        <f t="shared" si="27"/>
        <v>0</v>
      </c>
      <c r="BI168" s="164">
        <f t="shared" si="28"/>
        <v>0</v>
      </c>
      <c r="BJ168" s="2" t="s">
        <v>91</v>
      </c>
      <c r="BK168" s="165">
        <f t="shared" si="29"/>
        <v>0</v>
      </c>
      <c r="BL168" s="2" t="s">
        <v>200</v>
      </c>
      <c r="BM168" s="163" t="s">
        <v>521</v>
      </c>
    </row>
    <row r="169" spans="1:65" s="20" customFormat="1" ht="33" customHeight="1">
      <c r="A169" s="16"/>
      <c r="B169" s="151"/>
      <c r="C169" s="171" t="s">
        <v>262</v>
      </c>
      <c r="D169" s="171" t="s">
        <v>250</v>
      </c>
      <c r="E169" s="172" t="s">
        <v>723</v>
      </c>
      <c r="F169" s="173" t="s">
        <v>724</v>
      </c>
      <c r="G169" s="174" t="s">
        <v>257</v>
      </c>
      <c r="H169" s="175">
        <v>2</v>
      </c>
      <c r="I169" s="176"/>
      <c r="J169" s="175">
        <f t="shared" si="20"/>
        <v>0</v>
      </c>
      <c r="K169" s="177"/>
      <c r="L169" s="178"/>
      <c r="M169" s="179"/>
      <c r="N169" s="180" t="s">
        <v>41</v>
      </c>
      <c r="O169" s="47"/>
      <c r="P169" s="161">
        <f t="shared" si="21"/>
        <v>0</v>
      </c>
      <c r="Q169" s="161">
        <v>0</v>
      </c>
      <c r="R169" s="161">
        <f t="shared" si="22"/>
        <v>0</v>
      </c>
      <c r="S169" s="161">
        <v>0</v>
      </c>
      <c r="T169" s="162">
        <f t="shared" si="23"/>
        <v>0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R169" s="163" t="s">
        <v>270</v>
      </c>
      <c r="AT169" s="163" t="s">
        <v>250</v>
      </c>
      <c r="AU169" s="163" t="s">
        <v>91</v>
      </c>
      <c r="AY169" s="2" t="s">
        <v>131</v>
      </c>
      <c r="BE169" s="164">
        <f t="shared" si="24"/>
        <v>0</v>
      </c>
      <c r="BF169" s="164">
        <f t="shared" si="25"/>
        <v>0</v>
      </c>
      <c r="BG169" s="164">
        <f t="shared" si="26"/>
        <v>0</v>
      </c>
      <c r="BH169" s="164">
        <f t="shared" si="27"/>
        <v>0</v>
      </c>
      <c r="BI169" s="164">
        <f t="shared" si="28"/>
        <v>0</v>
      </c>
      <c r="BJ169" s="2" t="s">
        <v>91</v>
      </c>
      <c r="BK169" s="165">
        <f t="shared" si="29"/>
        <v>0</v>
      </c>
      <c r="BL169" s="2" t="s">
        <v>200</v>
      </c>
      <c r="BM169" s="163" t="s">
        <v>531</v>
      </c>
    </row>
    <row r="170" spans="1:65" s="20" customFormat="1" ht="24.2" customHeight="1">
      <c r="A170" s="16"/>
      <c r="B170" s="151"/>
      <c r="C170" s="171" t="s">
        <v>270</v>
      </c>
      <c r="D170" s="171" t="s">
        <v>250</v>
      </c>
      <c r="E170" s="172" t="s">
        <v>725</v>
      </c>
      <c r="F170" s="173" t="s">
        <v>726</v>
      </c>
      <c r="G170" s="174" t="s">
        <v>257</v>
      </c>
      <c r="H170" s="175">
        <v>2</v>
      </c>
      <c r="I170" s="176"/>
      <c r="J170" s="175">
        <f t="shared" si="20"/>
        <v>0</v>
      </c>
      <c r="K170" s="177"/>
      <c r="L170" s="178"/>
      <c r="M170" s="179"/>
      <c r="N170" s="180" t="s">
        <v>41</v>
      </c>
      <c r="O170" s="47"/>
      <c r="P170" s="161">
        <f t="shared" si="21"/>
        <v>0</v>
      </c>
      <c r="Q170" s="161">
        <v>0</v>
      </c>
      <c r="R170" s="161">
        <f t="shared" si="22"/>
        <v>0</v>
      </c>
      <c r="S170" s="161">
        <v>0</v>
      </c>
      <c r="T170" s="162">
        <f t="shared" si="23"/>
        <v>0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R170" s="163" t="s">
        <v>270</v>
      </c>
      <c r="AT170" s="163" t="s">
        <v>250</v>
      </c>
      <c r="AU170" s="163" t="s">
        <v>91</v>
      </c>
      <c r="AY170" s="2" t="s">
        <v>131</v>
      </c>
      <c r="BE170" s="164">
        <f t="shared" si="24"/>
        <v>0</v>
      </c>
      <c r="BF170" s="164">
        <f t="shared" si="25"/>
        <v>0</v>
      </c>
      <c r="BG170" s="164">
        <f t="shared" si="26"/>
        <v>0</v>
      </c>
      <c r="BH170" s="164">
        <f t="shared" si="27"/>
        <v>0</v>
      </c>
      <c r="BI170" s="164">
        <f t="shared" si="28"/>
        <v>0</v>
      </c>
      <c r="BJ170" s="2" t="s">
        <v>91</v>
      </c>
      <c r="BK170" s="165">
        <f t="shared" si="29"/>
        <v>0</v>
      </c>
      <c r="BL170" s="2" t="s">
        <v>200</v>
      </c>
      <c r="BM170" s="163" t="s">
        <v>258</v>
      </c>
    </row>
    <row r="171" spans="1:65" s="20" customFormat="1" ht="24.2" customHeight="1">
      <c r="A171" s="16"/>
      <c r="B171" s="151"/>
      <c r="C171" s="152" t="s">
        <v>280</v>
      </c>
      <c r="D171" s="152" t="s">
        <v>133</v>
      </c>
      <c r="E171" s="153" t="s">
        <v>727</v>
      </c>
      <c r="F171" s="154" t="s">
        <v>728</v>
      </c>
      <c r="G171" s="155" t="s">
        <v>143</v>
      </c>
      <c r="H171" s="156">
        <v>47.92</v>
      </c>
      <c r="I171" s="157"/>
      <c r="J171" s="156">
        <f t="shared" si="20"/>
        <v>0</v>
      </c>
      <c r="K171" s="158"/>
      <c r="L171" s="17"/>
      <c r="M171" s="159"/>
      <c r="N171" s="160" t="s">
        <v>41</v>
      </c>
      <c r="O171" s="47"/>
      <c r="P171" s="161">
        <f t="shared" si="21"/>
        <v>0</v>
      </c>
      <c r="Q171" s="161">
        <v>0</v>
      </c>
      <c r="R171" s="161">
        <f t="shared" si="22"/>
        <v>0</v>
      </c>
      <c r="S171" s="161">
        <v>0</v>
      </c>
      <c r="T171" s="162">
        <f t="shared" si="23"/>
        <v>0</v>
      </c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R171" s="163" t="s">
        <v>200</v>
      </c>
      <c r="AT171" s="163" t="s">
        <v>133</v>
      </c>
      <c r="AU171" s="163" t="s">
        <v>91</v>
      </c>
      <c r="AY171" s="2" t="s">
        <v>131</v>
      </c>
      <c r="BE171" s="164">
        <f t="shared" si="24"/>
        <v>0</v>
      </c>
      <c r="BF171" s="164">
        <f t="shared" si="25"/>
        <v>0</v>
      </c>
      <c r="BG171" s="164">
        <f t="shared" si="26"/>
        <v>0</v>
      </c>
      <c r="BH171" s="164">
        <f t="shared" si="27"/>
        <v>0</v>
      </c>
      <c r="BI171" s="164">
        <f t="shared" si="28"/>
        <v>0</v>
      </c>
      <c r="BJ171" s="2" t="s">
        <v>91</v>
      </c>
      <c r="BK171" s="165">
        <f t="shared" si="29"/>
        <v>0</v>
      </c>
      <c r="BL171" s="2" t="s">
        <v>200</v>
      </c>
      <c r="BM171" s="163" t="s">
        <v>554</v>
      </c>
    </row>
    <row r="172" spans="1:65" s="20" customFormat="1" ht="24.2" customHeight="1">
      <c r="A172" s="16"/>
      <c r="B172" s="151"/>
      <c r="C172" s="152" t="s">
        <v>285</v>
      </c>
      <c r="D172" s="152" t="s">
        <v>133</v>
      </c>
      <c r="E172" s="153" t="s">
        <v>729</v>
      </c>
      <c r="F172" s="154" t="s">
        <v>730</v>
      </c>
      <c r="G172" s="155" t="s">
        <v>731</v>
      </c>
      <c r="H172" s="157"/>
      <c r="I172" s="157"/>
      <c r="J172" s="156">
        <f t="shared" si="20"/>
        <v>0</v>
      </c>
      <c r="K172" s="158"/>
      <c r="L172" s="17"/>
      <c r="M172" s="159"/>
      <c r="N172" s="160" t="s">
        <v>41</v>
      </c>
      <c r="O172" s="47"/>
      <c r="P172" s="161">
        <f t="shared" si="21"/>
        <v>0</v>
      </c>
      <c r="Q172" s="161">
        <v>0</v>
      </c>
      <c r="R172" s="161">
        <f t="shared" si="22"/>
        <v>0</v>
      </c>
      <c r="S172" s="161">
        <v>0</v>
      </c>
      <c r="T172" s="162">
        <f t="shared" si="23"/>
        <v>0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R172" s="163" t="s">
        <v>200</v>
      </c>
      <c r="AT172" s="163" t="s">
        <v>133</v>
      </c>
      <c r="AU172" s="163" t="s">
        <v>91</v>
      </c>
      <c r="AY172" s="2" t="s">
        <v>131</v>
      </c>
      <c r="BE172" s="164">
        <f t="shared" si="24"/>
        <v>0</v>
      </c>
      <c r="BF172" s="164">
        <f t="shared" si="25"/>
        <v>0</v>
      </c>
      <c r="BG172" s="164">
        <f t="shared" si="26"/>
        <v>0</v>
      </c>
      <c r="BH172" s="164">
        <f t="shared" si="27"/>
        <v>0</v>
      </c>
      <c r="BI172" s="164">
        <f t="shared" si="28"/>
        <v>0</v>
      </c>
      <c r="BJ172" s="2" t="s">
        <v>91</v>
      </c>
      <c r="BK172" s="165">
        <f t="shared" si="29"/>
        <v>0</v>
      </c>
      <c r="BL172" s="2" t="s">
        <v>200</v>
      </c>
      <c r="BM172" s="163" t="s">
        <v>562</v>
      </c>
    </row>
    <row r="173" spans="1:65" s="137" customFormat="1" ht="22.9" customHeight="1">
      <c r="B173" s="138"/>
      <c r="D173" s="139" t="s">
        <v>74</v>
      </c>
      <c r="E173" s="149" t="s">
        <v>732</v>
      </c>
      <c r="F173" s="149" t="s">
        <v>733</v>
      </c>
      <c r="I173" s="141"/>
      <c r="J173" s="150">
        <f>BK173</f>
        <v>0</v>
      </c>
      <c r="L173" s="138"/>
      <c r="M173" s="143"/>
      <c r="N173" s="144"/>
      <c r="O173" s="144"/>
      <c r="P173" s="145">
        <f>SUM(P174:P183)</f>
        <v>0</v>
      </c>
      <c r="Q173" s="144"/>
      <c r="R173" s="145">
        <f>SUM(R174:R183)</f>
        <v>0</v>
      </c>
      <c r="S173" s="144"/>
      <c r="T173" s="146">
        <f>SUM(T174:T183)</f>
        <v>0</v>
      </c>
      <c r="AR173" s="139" t="s">
        <v>91</v>
      </c>
      <c r="AT173" s="147" t="s">
        <v>74</v>
      </c>
      <c r="AU173" s="147" t="s">
        <v>83</v>
      </c>
      <c r="AY173" s="139" t="s">
        <v>131</v>
      </c>
      <c r="BK173" s="148">
        <f>SUM(BK174:BK183)</f>
        <v>0</v>
      </c>
    </row>
    <row r="174" spans="1:65" s="20" customFormat="1" ht="24.2" customHeight="1">
      <c r="A174" s="16"/>
      <c r="B174" s="151"/>
      <c r="C174" s="152" t="s">
        <v>424</v>
      </c>
      <c r="D174" s="152" t="s">
        <v>133</v>
      </c>
      <c r="E174" s="153" t="s">
        <v>734</v>
      </c>
      <c r="F174" s="154" t="s">
        <v>735</v>
      </c>
      <c r="G174" s="155" t="s">
        <v>143</v>
      </c>
      <c r="H174" s="156">
        <v>53</v>
      </c>
      <c r="I174" s="157"/>
      <c r="J174" s="156">
        <f t="shared" ref="J174:J183" si="30">ROUND(I174*H174,3)</f>
        <v>0</v>
      </c>
      <c r="K174" s="158"/>
      <c r="L174" s="17"/>
      <c r="M174" s="159"/>
      <c r="N174" s="160" t="s">
        <v>41</v>
      </c>
      <c r="O174" s="47"/>
      <c r="P174" s="161">
        <f t="shared" ref="P174:P183" si="31">O174*H174</f>
        <v>0</v>
      </c>
      <c r="Q174" s="161">
        <v>0</v>
      </c>
      <c r="R174" s="161">
        <f t="shared" ref="R174:R183" si="32">Q174*H174</f>
        <v>0</v>
      </c>
      <c r="S174" s="161">
        <v>0</v>
      </c>
      <c r="T174" s="162">
        <f t="shared" ref="T174:T183" si="33">S174*H174</f>
        <v>0</v>
      </c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R174" s="163" t="s">
        <v>200</v>
      </c>
      <c r="AT174" s="163" t="s">
        <v>133</v>
      </c>
      <c r="AU174" s="163" t="s">
        <v>91</v>
      </c>
      <c r="AY174" s="2" t="s">
        <v>131</v>
      </c>
      <c r="BE174" s="164">
        <f t="shared" ref="BE174:BE183" si="34">IF(N174="základná",J174,0)</f>
        <v>0</v>
      </c>
      <c r="BF174" s="164">
        <f t="shared" ref="BF174:BF183" si="35">IF(N174="znížená",J174,0)</f>
        <v>0</v>
      </c>
      <c r="BG174" s="164">
        <f t="shared" ref="BG174:BG183" si="36">IF(N174="zákl. prenesená",J174,0)</f>
        <v>0</v>
      </c>
      <c r="BH174" s="164">
        <f t="shared" ref="BH174:BH183" si="37">IF(N174="zníž. prenesená",J174,0)</f>
        <v>0</v>
      </c>
      <c r="BI174" s="164">
        <f t="shared" ref="BI174:BI183" si="38">IF(N174="nulová",J174,0)</f>
        <v>0</v>
      </c>
      <c r="BJ174" s="2" t="s">
        <v>91</v>
      </c>
      <c r="BK174" s="165">
        <f t="shared" ref="BK174:BK183" si="39">ROUND(I174*H174,3)</f>
        <v>0</v>
      </c>
      <c r="BL174" s="2" t="s">
        <v>200</v>
      </c>
      <c r="BM174" s="163" t="s">
        <v>570</v>
      </c>
    </row>
    <row r="175" spans="1:65" s="20" customFormat="1" ht="24.2" customHeight="1">
      <c r="A175" s="16"/>
      <c r="B175" s="151"/>
      <c r="C175" s="152" t="s">
        <v>289</v>
      </c>
      <c r="D175" s="152" t="s">
        <v>133</v>
      </c>
      <c r="E175" s="153" t="s">
        <v>736</v>
      </c>
      <c r="F175" s="154" t="s">
        <v>737</v>
      </c>
      <c r="G175" s="155" t="s">
        <v>257</v>
      </c>
      <c r="H175" s="156">
        <v>2</v>
      </c>
      <c r="I175" s="157"/>
      <c r="J175" s="156">
        <f t="shared" si="30"/>
        <v>0</v>
      </c>
      <c r="K175" s="158"/>
      <c r="L175" s="17"/>
      <c r="M175" s="159"/>
      <c r="N175" s="160" t="s">
        <v>41</v>
      </c>
      <c r="O175" s="47"/>
      <c r="P175" s="161">
        <f t="shared" si="31"/>
        <v>0</v>
      </c>
      <c r="Q175" s="161">
        <v>0</v>
      </c>
      <c r="R175" s="161">
        <f t="shared" si="32"/>
        <v>0</v>
      </c>
      <c r="S175" s="161">
        <v>0</v>
      </c>
      <c r="T175" s="162">
        <f t="shared" si="33"/>
        <v>0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R175" s="163" t="s">
        <v>200</v>
      </c>
      <c r="AT175" s="163" t="s">
        <v>133</v>
      </c>
      <c r="AU175" s="163" t="s">
        <v>91</v>
      </c>
      <c r="AY175" s="2" t="s">
        <v>131</v>
      </c>
      <c r="BE175" s="164">
        <f t="shared" si="34"/>
        <v>0</v>
      </c>
      <c r="BF175" s="164">
        <f t="shared" si="35"/>
        <v>0</v>
      </c>
      <c r="BG175" s="164">
        <f t="shared" si="36"/>
        <v>0</v>
      </c>
      <c r="BH175" s="164">
        <f t="shared" si="37"/>
        <v>0</v>
      </c>
      <c r="BI175" s="164">
        <f t="shared" si="38"/>
        <v>0</v>
      </c>
      <c r="BJ175" s="2" t="s">
        <v>91</v>
      </c>
      <c r="BK175" s="165">
        <f t="shared" si="39"/>
        <v>0</v>
      </c>
      <c r="BL175" s="2" t="s">
        <v>200</v>
      </c>
      <c r="BM175" s="163" t="s">
        <v>550</v>
      </c>
    </row>
    <row r="176" spans="1:65" s="20" customFormat="1" ht="16.5" customHeight="1">
      <c r="A176" s="16"/>
      <c r="B176" s="151"/>
      <c r="C176" s="171" t="s">
        <v>431</v>
      </c>
      <c r="D176" s="171" t="s">
        <v>250</v>
      </c>
      <c r="E176" s="172" t="s">
        <v>738</v>
      </c>
      <c r="F176" s="173" t="s">
        <v>739</v>
      </c>
      <c r="G176" s="174" t="s">
        <v>257</v>
      </c>
      <c r="H176" s="175">
        <v>2</v>
      </c>
      <c r="I176" s="176"/>
      <c r="J176" s="175">
        <f t="shared" si="30"/>
        <v>0</v>
      </c>
      <c r="K176" s="177"/>
      <c r="L176" s="178"/>
      <c r="M176" s="179"/>
      <c r="N176" s="180" t="s">
        <v>41</v>
      </c>
      <c r="O176" s="47"/>
      <c r="P176" s="161">
        <f t="shared" si="31"/>
        <v>0</v>
      </c>
      <c r="Q176" s="161">
        <v>0</v>
      </c>
      <c r="R176" s="161">
        <f t="shared" si="32"/>
        <v>0</v>
      </c>
      <c r="S176" s="161">
        <v>0</v>
      </c>
      <c r="T176" s="162">
        <f t="shared" si="33"/>
        <v>0</v>
      </c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R176" s="163" t="s">
        <v>270</v>
      </c>
      <c r="AT176" s="163" t="s">
        <v>250</v>
      </c>
      <c r="AU176" s="163" t="s">
        <v>91</v>
      </c>
      <c r="AY176" s="2" t="s">
        <v>131</v>
      </c>
      <c r="BE176" s="164">
        <f t="shared" si="34"/>
        <v>0</v>
      </c>
      <c r="BF176" s="164">
        <f t="shared" si="35"/>
        <v>0</v>
      </c>
      <c r="BG176" s="164">
        <f t="shared" si="36"/>
        <v>0</v>
      </c>
      <c r="BH176" s="164">
        <f t="shared" si="37"/>
        <v>0</v>
      </c>
      <c r="BI176" s="164">
        <f t="shared" si="38"/>
        <v>0</v>
      </c>
      <c r="BJ176" s="2" t="s">
        <v>91</v>
      </c>
      <c r="BK176" s="165">
        <f t="shared" si="39"/>
        <v>0</v>
      </c>
      <c r="BL176" s="2" t="s">
        <v>200</v>
      </c>
      <c r="BM176" s="163" t="s">
        <v>584</v>
      </c>
    </row>
    <row r="177" spans="1:65" s="20" customFormat="1" ht="16.5" customHeight="1">
      <c r="A177" s="16"/>
      <c r="B177" s="151"/>
      <c r="C177" s="152" t="s">
        <v>293</v>
      </c>
      <c r="D177" s="152" t="s">
        <v>133</v>
      </c>
      <c r="E177" s="153" t="s">
        <v>740</v>
      </c>
      <c r="F177" s="154" t="s">
        <v>741</v>
      </c>
      <c r="G177" s="155" t="s">
        <v>257</v>
      </c>
      <c r="H177" s="156">
        <v>2</v>
      </c>
      <c r="I177" s="157"/>
      <c r="J177" s="156">
        <f t="shared" si="30"/>
        <v>0</v>
      </c>
      <c r="K177" s="158"/>
      <c r="L177" s="17"/>
      <c r="M177" s="159"/>
      <c r="N177" s="160" t="s">
        <v>41</v>
      </c>
      <c r="O177" s="47"/>
      <c r="P177" s="161">
        <f t="shared" si="31"/>
        <v>0</v>
      </c>
      <c r="Q177" s="161">
        <v>0</v>
      </c>
      <c r="R177" s="161">
        <f t="shared" si="32"/>
        <v>0</v>
      </c>
      <c r="S177" s="161">
        <v>0</v>
      </c>
      <c r="T177" s="162">
        <f t="shared" si="33"/>
        <v>0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R177" s="163" t="s">
        <v>200</v>
      </c>
      <c r="AT177" s="163" t="s">
        <v>133</v>
      </c>
      <c r="AU177" s="163" t="s">
        <v>91</v>
      </c>
      <c r="AY177" s="2" t="s">
        <v>131</v>
      </c>
      <c r="BE177" s="164">
        <f t="shared" si="34"/>
        <v>0</v>
      </c>
      <c r="BF177" s="164">
        <f t="shared" si="35"/>
        <v>0</v>
      </c>
      <c r="BG177" s="164">
        <f t="shared" si="36"/>
        <v>0</v>
      </c>
      <c r="BH177" s="164">
        <f t="shared" si="37"/>
        <v>0</v>
      </c>
      <c r="BI177" s="164">
        <f t="shared" si="38"/>
        <v>0</v>
      </c>
      <c r="BJ177" s="2" t="s">
        <v>91</v>
      </c>
      <c r="BK177" s="165">
        <f t="shared" si="39"/>
        <v>0</v>
      </c>
      <c r="BL177" s="2" t="s">
        <v>200</v>
      </c>
      <c r="BM177" s="163" t="s">
        <v>592</v>
      </c>
    </row>
    <row r="178" spans="1:65" s="20" customFormat="1" ht="24.2" customHeight="1">
      <c r="A178" s="16"/>
      <c r="B178" s="151"/>
      <c r="C178" s="171" t="s">
        <v>276</v>
      </c>
      <c r="D178" s="171" t="s">
        <v>250</v>
      </c>
      <c r="E178" s="172" t="s">
        <v>742</v>
      </c>
      <c r="F178" s="173" t="s">
        <v>743</v>
      </c>
      <c r="G178" s="174" t="s">
        <v>257</v>
      </c>
      <c r="H178" s="175">
        <v>2</v>
      </c>
      <c r="I178" s="176"/>
      <c r="J178" s="175">
        <f t="shared" si="30"/>
        <v>0</v>
      </c>
      <c r="K178" s="177"/>
      <c r="L178" s="178"/>
      <c r="M178" s="179"/>
      <c r="N178" s="180" t="s">
        <v>41</v>
      </c>
      <c r="O178" s="47"/>
      <c r="P178" s="161">
        <f t="shared" si="31"/>
        <v>0</v>
      </c>
      <c r="Q178" s="161">
        <v>0</v>
      </c>
      <c r="R178" s="161">
        <f t="shared" si="32"/>
        <v>0</v>
      </c>
      <c r="S178" s="161">
        <v>0</v>
      </c>
      <c r="T178" s="162">
        <f t="shared" si="33"/>
        <v>0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R178" s="163" t="s">
        <v>270</v>
      </c>
      <c r="AT178" s="163" t="s">
        <v>250</v>
      </c>
      <c r="AU178" s="163" t="s">
        <v>91</v>
      </c>
      <c r="AY178" s="2" t="s">
        <v>131</v>
      </c>
      <c r="BE178" s="164">
        <f t="shared" si="34"/>
        <v>0</v>
      </c>
      <c r="BF178" s="164">
        <f t="shared" si="35"/>
        <v>0</v>
      </c>
      <c r="BG178" s="164">
        <f t="shared" si="36"/>
        <v>0</v>
      </c>
      <c r="BH178" s="164">
        <f t="shared" si="37"/>
        <v>0</v>
      </c>
      <c r="BI178" s="164">
        <f t="shared" si="38"/>
        <v>0</v>
      </c>
      <c r="BJ178" s="2" t="s">
        <v>91</v>
      </c>
      <c r="BK178" s="165">
        <f t="shared" si="39"/>
        <v>0</v>
      </c>
      <c r="BL178" s="2" t="s">
        <v>200</v>
      </c>
      <c r="BM178" s="163" t="s">
        <v>580</v>
      </c>
    </row>
    <row r="179" spans="1:65" s="20" customFormat="1" ht="24.2" customHeight="1">
      <c r="A179" s="16"/>
      <c r="B179" s="151"/>
      <c r="C179" s="152" t="s">
        <v>441</v>
      </c>
      <c r="D179" s="152" t="s">
        <v>133</v>
      </c>
      <c r="E179" s="153" t="s">
        <v>744</v>
      </c>
      <c r="F179" s="154" t="s">
        <v>745</v>
      </c>
      <c r="G179" s="155" t="s">
        <v>746</v>
      </c>
      <c r="H179" s="156">
        <v>2</v>
      </c>
      <c r="I179" s="157"/>
      <c r="J179" s="156">
        <f t="shared" si="30"/>
        <v>0</v>
      </c>
      <c r="K179" s="158"/>
      <c r="L179" s="17"/>
      <c r="M179" s="159"/>
      <c r="N179" s="160" t="s">
        <v>41</v>
      </c>
      <c r="O179" s="47"/>
      <c r="P179" s="161">
        <f t="shared" si="31"/>
        <v>0</v>
      </c>
      <c r="Q179" s="161">
        <v>0</v>
      </c>
      <c r="R179" s="161">
        <f t="shared" si="32"/>
        <v>0</v>
      </c>
      <c r="S179" s="161">
        <v>0</v>
      </c>
      <c r="T179" s="162">
        <f t="shared" si="33"/>
        <v>0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R179" s="163" t="s">
        <v>200</v>
      </c>
      <c r="AT179" s="163" t="s">
        <v>133</v>
      </c>
      <c r="AU179" s="163" t="s">
        <v>91</v>
      </c>
      <c r="AY179" s="2" t="s">
        <v>131</v>
      </c>
      <c r="BE179" s="164">
        <f t="shared" si="34"/>
        <v>0</v>
      </c>
      <c r="BF179" s="164">
        <f t="shared" si="35"/>
        <v>0</v>
      </c>
      <c r="BG179" s="164">
        <f t="shared" si="36"/>
        <v>0</v>
      </c>
      <c r="BH179" s="164">
        <f t="shared" si="37"/>
        <v>0</v>
      </c>
      <c r="BI179" s="164">
        <f t="shared" si="38"/>
        <v>0</v>
      </c>
      <c r="BJ179" s="2" t="s">
        <v>91</v>
      </c>
      <c r="BK179" s="165">
        <f t="shared" si="39"/>
        <v>0</v>
      </c>
      <c r="BL179" s="2" t="s">
        <v>200</v>
      </c>
      <c r="BM179" s="163" t="s">
        <v>604</v>
      </c>
    </row>
    <row r="180" spans="1:65" s="20" customFormat="1" ht="21.75" customHeight="1">
      <c r="A180" s="16"/>
      <c r="B180" s="151"/>
      <c r="C180" s="171" t="s">
        <v>445</v>
      </c>
      <c r="D180" s="171" t="s">
        <v>250</v>
      </c>
      <c r="E180" s="172" t="s">
        <v>747</v>
      </c>
      <c r="F180" s="173" t="s">
        <v>748</v>
      </c>
      <c r="G180" s="174" t="s">
        <v>257</v>
      </c>
      <c r="H180" s="175">
        <v>2</v>
      </c>
      <c r="I180" s="176"/>
      <c r="J180" s="175">
        <f t="shared" si="30"/>
        <v>0</v>
      </c>
      <c r="K180" s="177"/>
      <c r="L180" s="178"/>
      <c r="M180" s="179"/>
      <c r="N180" s="180" t="s">
        <v>41</v>
      </c>
      <c r="O180" s="47"/>
      <c r="P180" s="161">
        <f t="shared" si="31"/>
        <v>0</v>
      </c>
      <c r="Q180" s="161">
        <v>0</v>
      </c>
      <c r="R180" s="161">
        <f t="shared" si="32"/>
        <v>0</v>
      </c>
      <c r="S180" s="161">
        <v>0</v>
      </c>
      <c r="T180" s="162">
        <f t="shared" si="33"/>
        <v>0</v>
      </c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R180" s="163" t="s">
        <v>270</v>
      </c>
      <c r="AT180" s="163" t="s">
        <v>250</v>
      </c>
      <c r="AU180" s="163" t="s">
        <v>91</v>
      </c>
      <c r="AY180" s="2" t="s">
        <v>131</v>
      </c>
      <c r="BE180" s="164">
        <f t="shared" si="34"/>
        <v>0</v>
      </c>
      <c r="BF180" s="164">
        <f t="shared" si="35"/>
        <v>0</v>
      </c>
      <c r="BG180" s="164">
        <f t="shared" si="36"/>
        <v>0</v>
      </c>
      <c r="BH180" s="164">
        <f t="shared" si="37"/>
        <v>0</v>
      </c>
      <c r="BI180" s="164">
        <f t="shared" si="38"/>
        <v>0</v>
      </c>
      <c r="BJ180" s="2" t="s">
        <v>91</v>
      </c>
      <c r="BK180" s="165">
        <f t="shared" si="39"/>
        <v>0</v>
      </c>
      <c r="BL180" s="2" t="s">
        <v>200</v>
      </c>
      <c r="BM180" s="163" t="s">
        <v>613</v>
      </c>
    </row>
    <row r="181" spans="1:65" s="20" customFormat="1" ht="21.75" customHeight="1">
      <c r="A181" s="16"/>
      <c r="B181" s="151"/>
      <c r="C181" s="152" t="s">
        <v>449</v>
      </c>
      <c r="D181" s="152" t="s">
        <v>133</v>
      </c>
      <c r="E181" s="153" t="s">
        <v>749</v>
      </c>
      <c r="F181" s="154" t="s">
        <v>750</v>
      </c>
      <c r="G181" s="155" t="s">
        <v>143</v>
      </c>
      <c r="H181" s="156">
        <v>53</v>
      </c>
      <c r="I181" s="157"/>
      <c r="J181" s="156">
        <f t="shared" si="30"/>
        <v>0</v>
      </c>
      <c r="K181" s="158"/>
      <c r="L181" s="17"/>
      <c r="M181" s="159"/>
      <c r="N181" s="160" t="s">
        <v>41</v>
      </c>
      <c r="O181" s="47"/>
      <c r="P181" s="161">
        <f t="shared" si="31"/>
        <v>0</v>
      </c>
      <c r="Q181" s="161">
        <v>0</v>
      </c>
      <c r="R181" s="161">
        <f t="shared" si="32"/>
        <v>0</v>
      </c>
      <c r="S181" s="161">
        <v>0</v>
      </c>
      <c r="T181" s="162">
        <f t="shared" si="33"/>
        <v>0</v>
      </c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R181" s="163" t="s">
        <v>200</v>
      </c>
      <c r="AT181" s="163" t="s">
        <v>133</v>
      </c>
      <c r="AU181" s="163" t="s">
        <v>91</v>
      </c>
      <c r="AY181" s="2" t="s">
        <v>131</v>
      </c>
      <c r="BE181" s="164">
        <f t="shared" si="34"/>
        <v>0</v>
      </c>
      <c r="BF181" s="164">
        <f t="shared" si="35"/>
        <v>0</v>
      </c>
      <c r="BG181" s="164">
        <f t="shared" si="36"/>
        <v>0</v>
      </c>
      <c r="BH181" s="164">
        <f t="shared" si="37"/>
        <v>0</v>
      </c>
      <c r="BI181" s="164">
        <f t="shared" si="38"/>
        <v>0</v>
      </c>
      <c r="BJ181" s="2" t="s">
        <v>91</v>
      </c>
      <c r="BK181" s="165">
        <f t="shared" si="39"/>
        <v>0</v>
      </c>
      <c r="BL181" s="2" t="s">
        <v>200</v>
      </c>
      <c r="BM181" s="163" t="s">
        <v>751</v>
      </c>
    </row>
    <row r="182" spans="1:65" s="20" customFormat="1" ht="24.2" customHeight="1">
      <c r="A182" s="16"/>
      <c r="B182" s="151"/>
      <c r="C182" s="152" t="s">
        <v>347</v>
      </c>
      <c r="D182" s="152" t="s">
        <v>133</v>
      </c>
      <c r="E182" s="153" t="s">
        <v>752</v>
      </c>
      <c r="F182" s="154" t="s">
        <v>753</v>
      </c>
      <c r="G182" s="155" t="s">
        <v>143</v>
      </c>
      <c r="H182" s="156">
        <v>53</v>
      </c>
      <c r="I182" s="157"/>
      <c r="J182" s="156">
        <f t="shared" si="30"/>
        <v>0</v>
      </c>
      <c r="K182" s="158"/>
      <c r="L182" s="17"/>
      <c r="M182" s="159"/>
      <c r="N182" s="160" t="s">
        <v>41</v>
      </c>
      <c r="O182" s="47"/>
      <c r="P182" s="161">
        <f t="shared" si="31"/>
        <v>0</v>
      </c>
      <c r="Q182" s="161">
        <v>0</v>
      </c>
      <c r="R182" s="161">
        <f t="shared" si="32"/>
        <v>0</v>
      </c>
      <c r="S182" s="161">
        <v>0</v>
      </c>
      <c r="T182" s="162">
        <f t="shared" si="33"/>
        <v>0</v>
      </c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R182" s="163" t="s">
        <v>200</v>
      </c>
      <c r="AT182" s="163" t="s">
        <v>133</v>
      </c>
      <c r="AU182" s="163" t="s">
        <v>91</v>
      </c>
      <c r="AY182" s="2" t="s">
        <v>131</v>
      </c>
      <c r="BE182" s="164">
        <f t="shared" si="34"/>
        <v>0</v>
      </c>
      <c r="BF182" s="164">
        <f t="shared" si="35"/>
        <v>0</v>
      </c>
      <c r="BG182" s="164">
        <f t="shared" si="36"/>
        <v>0</v>
      </c>
      <c r="BH182" s="164">
        <f t="shared" si="37"/>
        <v>0</v>
      </c>
      <c r="BI182" s="164">
        <f t="shared" si="38"/>
        <v>0</v>
      </c>
      <c r="BJ182" s="2" t="s">
        <v>91</v>
      </c>
      <c r="BK182" s="165">
        <f t="shared" si="39"/>
        <v>0</v>
      </c>
      <c r="BL182" s="2" t="s">
        <v>200</v>
      </c>
      <c r="BM182" s="163" t="s">
        <v>754</v>
      </c>
    </row>
    <row r="183" spans="1:65" s="20" customFormat="1" ht="24.2" customHeight="1">
      <c r="A183" s="16"/>
      <c r="B183" s="151"/>
      <c r="C183" s="152" t="s">
        <v>455</v>
      </c>
      <c r="D183" s="152" t="s">
        <v>133</v>
      </c>
      <c r="E183" s="153" t="s">
        <v>755</v>
      </c>
      <c r="F183" s="154" t="s">
        <v>756</v>
      </c>
      <c r="G183" s="155" t="s">
        <v>731</v>
      </c>
      <c r="H183" s="157"/>
      <c r="I183" s="157"/>
      <c r="J183" s="156">
        <f t="shared" si="30"/>
        <v>0</v>
      </c>
      <c r="K183" s="158"/>
      <c r="L183" s="17"/>
      <c r="M183" s="159"/>
      <c r="N183" s="160" t="s">
        <v>41</v>
      </c>
      <c r="O183" s="47"/>
      <c r="P183" s="161">
        <f t="shared" si="31"/>
        <v>0</v>
      </c>
      <c r="Q183" s="161">
        <v>0</v>
      </c>
      <c r="R183" s="161">
        <f t="shared" si="32"/>
        <v>0</v>
      </c>
      <c r="S183" s="161">
        <v>0</v>
      </c>
      <c r="T183" s="162">
        <f t="shared" si="33"/>
        <v>0</v>
      </c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R183" s="163" t="s">
        <v>200</v>
      </c>
      <c r="AT183" s="163" t="s">
        <v>133</v>
      </c>
      <c r="AU183" s="163" t="s">
        <v>91</v>
      </c>
      <c r="AY183" s="2" t="s">
        <v>131</v>
      </c>
      <c r="BE183" s="164">
        <f t="shared" si="34"/>
        <v>0</v>
      </c>
      <c r="BF183" s="164">
        <f t="shared" si="35"/>
        <v>0</v>
      </c>
      <c r="BG183" s="164">
        <f t="shared" si="36"/>
        <v>0</v>
      </c>
      <c r="BH183" s="164">
        <f t="shared" si="37"/>
        <v>0</v>
      </c>
      <c r="BI183" s="164">
        <f t="shared" si="38"/>
        <v>0</v>
      </c>
      <c r="BJ183" s="2" t="s">
        <v>91</v>
      </c>
      <c r="BK183" s="165">
        <f t="shared" si="39"/>
        <v>0</v>
      </c>
      <c r="BL183" s="2" t="s">
        <v>200</v>
      </c>
      <c r="BM183" s="163" t="s">
        <v>757</v>
      </c>
    </row>
    <row r="184" spans="1:65" s="137" customFormat="1" ht="25.9" customHeight="1">
      <c r="B184" s="138"/>
      <c r="D184" s="139" t="s">
        <v>74</v>
      </c>
      <c r="E184" s="140" t="s">
        <v>250</v>
      </c>
      <c r="F184" s="140" t="s">
        <v>251</v>
      </c>
      <c r="I184" s="141"/>
      <c r="J184" s="142">
        <f>BK184</f>
        <v>0</v>
      </c>
      <c r="L184" s="138"/>
      <c r="M184" s="143"/>
      <c r="N184" s="144"/>
      <c r="O184" s="144"/>
      <c r="P184" s="145">
        <f>P185</f>
        <v>0</v>
      </c>
      <c r="Q184" s="144"/>
      <c r="R184" s="145">
        <f>R185</f>
        <v>0</v>
      </c>
      <c r="S184" s="144"/>
      <c r="T184" s="146">
        <f>T185</f>
        <v>0</v>
      </c>
      <c r="AR184" s="139" t="s">
        <v>145</v>
      </c>
      <c r="AT184" s="147" t="s">
        <v>74</v>
      </c>
      <c r="AU184" s="147" t="s">
        <v>75</v>
      </c>
      <c r="AY184" s="139" t="s">
        <v>131</v>
      </c>
      <c r="BK184" s="148">
        <f>BK185</f>
        <v>0</v>
      </c>
    </row>
    <row r="185" spans="1:65" s="137" customFormat="1" ht="22.9" customHeight="1">
      <c r="B185" s="138"/>
      <c r="D185" s="139" t="s">
        <v>74</v>
      </c>
      <c r="E185" s="149" t="s">
        <v>252</v>
      </c>
      <c r="F185" s="149" t="s">
        <v>253</v>
      </c>
      <c r="I185" s="141"/>
      <c r="J185" s="150">
        <f>BK185</f>
        <v>0</v>
      </c>
      <c r="L185" s="138"/>
      <c r="M185" s="143"/>
      <c r="N185" s="144"/>
      <c r="O185" s="144"/>
      <c r="P185" s="145">
        <f>SUM(P186:P188)</f>
        <v>0</v>
      </c>
      <c r="Q185" s="144"/>
      <c r="R185" s="145">
        <f>SUM(R186:R188)</f>
        <v>0</v>
      </c>
      <c r="S185" s="144"/>
      <c r="T185" s="146">
        <f>SUM(T186:T188)</f>
        <v>0</v>
      </c>
      <c r="AR185" s="139" t="s">
        <v>145</v>
      </c>
      <c r="AT185" s="147" t="s">
        <v>74</v>
      </c>
      <c r="AU185" s="147" t="s">
        <v>83</v>
      </c>
      <c r="AY185" s="139" t="s">
        <v>131</v>
      </c>
      <c r="BK185" s="148">
        <f>SUM(BK186:BK188)</f>
        <v>0</v>
      </c>
    </row>
    <row r="186" spans="1:65" s="20" customFormat="1" ht="24.2" customHeight="1">
      <c r="A186" s="16"/>
      <c r="B186" s="151"/>
      <c r="C186" s="152" t="s">
        <v>459</v>
      </c>
      <c r="D186" s="152" t="s">
        <v>133</v>
      </c>
      <c r="E186" s="153" t="s">
        <v>758</v>
      </c>
      <c r="F186" s="154" t="s">
        <v>759</v>
      </c>
      <c r="G186" s="155" t="s">
        <v>143</v>
      </c>
      <c r="H186" s="156">
        <v>53</v>
      </c>
      <c r="I186" s="157"/>
      <c r="J186" s="156">
        <f>ROUND(I186*H186,3)</f>
        <v>0</v>
      </c>
      <c r="K186" s="158"/>
      <c r="L186" s="17"/>
      <c r="M186" s="159"/>
      <c r="N186" s="160" t="s">
        <v>41</v>
      </c>
      <c r="O186" s="47"/>
      <c r="P186" s="161">
        <f>O186*H186</f>
        <v>0</v>
      </c>
      <c r="Q186" s="161">
        <v>0</v>
      </c>
      <c r="R186" s="161">
        <f>Q186*H186</f>
        <v>0</v>
      </c>
      <c r="S186" s="161">
        <v>0</v>
      </c>
      <c r="T186" s="162">
        <f>S186*H186</f>
        <v>0</v>
      </c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R186" s="163" t="s">
        <v>258</v>
      </c>
      <c r="AT186" s="163" t="s">
        <v>133</v>
      </c>
      <c r="AU186" s="163" t="s">
        <v>91</v>
      </c>
      <c r="AY186" s="2" t="s">
        <v>131</v>
      </c>
      <c r="BE186" s="164">
        <f>IF(N186="základná",J186,0)</f>
        <v>0</v>
      </c>
      <c r="BF186" s="164">
        <f>IF(N186="znížená",J186,0)</f>
        <v>0</v>
      </c>
      <c r="BG186" s="164">
        <f>IF(N186="zákl. prenesená",J186,0)</f>
        <v>0</v>
      </c>
      <c r="BH186" s="164">
        <f>IF(N186="zníž. prenesená",J186,0)</f>
        <v>0</v>
      </c>
      <c r="BI186" s="164">
        <f>IF(N186="nulová",J186,0)</f>
        <v>0</v>
      </c>
      <c r="BJ186" s="2" t="s">
        <v>91</v>
      </c>
      <c r="BK186" s="165">
        <f>ROUND(I186*H186,3)</f>
        <v>0</v>
      </c>
      <c r="BL186" s="2" t="s">
        <v>258</v>
      </c>
      <c r="BM186" s="163" t="s">
        <v>760</v>
      </c>
    </row>
    <row r="187" spans="1:65" s="20" customFormat="1" ht="24.2" customHeight="1">
      <c r="A187" s="16"/>
      <c r="B187" s="151"/>
      <c r="C187" s="171" t="s">
        <v>463</v>
      </c>
      <c r="D187" s="171" t="s">
        <v>250</v>
      </c>
      <c r="E187" s="172" t="s">
        <v>761</v>
      </c>
      <c r="F187" s="173" t="s">
        <v>762</v>
      </c>
      <c r="G187" s="174" t="s">
        <v>257</v>
      </c>
      <c r="H187" s="175">
        <v>1</v>
      </c>
      <c r="I187" s="176"/>
      <c r="J187" s="175">
        <f>ROUND(I187*H187,3)</f>
        <v>0</v>
      </c>
      <c r="K187" s="177"/>
      <c r="L187" s="178"/>
      <c r="M187" s="179"/>
      <c r="N187" s="180" t="s">
        <v>41</v>
      </c>
      <c r="O187" s="47"/>
      <c r="P187" s="161">
        <f>O187*H187</f>
        <v>0</v>
      </c>
      <c r="Q187" s="161">
        <v>0</v>
      </c>
      <c r="R187" s="161">
        <f>Q187*H187</f>
        <v>0</v>
      </c>
      <c r="S187" s="161">
        <v>0</v>
      </c>
      <c r="T187" s="162">
        <f>S187*H187</f>
        <v>0</v>
      </c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R187" s="163" t="s">
        <v>763</v>
      </c>
      <c r="AT187" s="163" t="s">
        <v>250</v>
      </c>
      <c r="AU187" s="163" t="s">
        <v>91</v>
      </c>
      <c r="AY187" s="2" t="s">
        <v>131</v>
      </c>
      <c r="BE187" s="164">
        <f>IF(N187="základná",J187,0)</f>
        <v>0</v>
      </c>
      <c r="BF187" s="164">
        <f>IF(N187="znížená",J187,0)</f>
        <v>0</v>
      </c>
      <c r="BG187" s="164">
        <f>IF(N187="zákl. prenesená",J187,0)</f>
        <v>0</v>
      </c>
      <c r="BH187" s="164">
        <f>IF(N187="zníž. prenesená",J187,0)</f>
        <v>0</v>
      </c>
      <c r="BI187" s="164">
        <f>IF(N187="nulová",J187,0)</f>
        <v>0</v>
      </c>
      <c r="BJ187" s="2" t="s">
        <v>91</v>
      </c>
      <c r="BK187" s="165">
        <f>ROUND(I187*H187,3)</f>
        <v>0</v>
      </c>
      <c r="BL187" s="2" t="s">
        <v>258</v>
      </c>
      <c r="BM187" s="163" t="s">
        <v>764</v>
      </c>
    </row>
    <row r="188" spans="1:65" s="20" customFormat="1" ht="24.2" customHeight="1">
      <c r="A188" s="16"/>
      <c r="B188" s="151"/>
      <c r="C188" s="152" t="s">
        <v>467</v>
      </c>
      <c r="D188" s="152" t="s">
        <v>133</v>
      </c>
      <c r="E188" s="153" t="s">
        <v>765</v>
      </c>
      <c r="F188" s="154" t="s">
        <v>766</v>
      </c>
      <c r="G188" s="155" t="s">
        <v>731</v>
      </c>
      <c r="H188" s="157"/>
      <c r="I188" s="157"/>
      <c r="J188" s="156">
        <f>ROUND(I188*H188,3)</f>
        <v>0</v>
      </c>
      <c r="K188" s="158"/>
      <c r="L188" s="17"/>
      <c r="M188" s="159"/>
      <c r="N188" s="160" t="s">
        <v>41</v>
      </c>
      <c r="O188" s="47"/>
      <c r="P188" s="161">
        <f>O188*H188</f>
        <v>0</v>
      </c>
      <c r="Q188" s="161">
        <v>0</v>
      </c>
      <c r="R188" s="161">
        <f>Q188*H188</f>
        <v>0</v>
      </c>
      <c r="S188" s="161">
        <v>0</v>
      </c>
      <c r="T188" s="162">
        <f>S188*H188</f>
        <v>0</v>
      </c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R188" s="163" t="s">
        <v>258</v>
      </c>
      <c r="AT188" s="163" t="s">
        <v>133</v>
      </c>
      <c r="AU188" s="163" t="s">
        <v>91</v>
      </c>
      <c r="AY188" s="2" t="s">
        <v>131</v>
      </c>
      <c r="BE188" s="164">
        <f>IF(N188="základná",J188,0)</f>
        <v>0</v>
      </c>
      <c r="BF188" s="164">
        <f>IF(N188="znížená",J188,0)</f>
        <v>0</v>
      </c>
      <c r="BG188" s="164">
        <f>IF(N188="zákl. prenesená",J188,0)</f>
        <v>0</v>
      </c>
      <c r="BH188" s="164">
        <f>IF(N188="zníž. prenesená",J188,0)</f>
        <v>0</v>
      </c>
      <c r="BI188" s="164">
        <f>IF(N188="nulová",J188,0)</f>
        <v>0</v>
      </c>
      <c r="BJ188" s="2" t="s">
        <v>91</v>
      </c>
      <c r="BK188" s="165">
        <f>ROUND(I188*H188,3)</f>
        <v>0</v>
      </c>
      <c r="BL188" s="2" t="s">
        <v>258</v>
      </c>
      <c r="BM188" s="163" t="s">
        <v>637</v>
      </c>
    </row>
    <row r="189" spans="1:65" s="137" customFormat="1" ht="25.9" customHeight="1">
      <c r="B189" s="138"/>
      <c r="D189" s="139" t="s">
        <v>74</v>
      </c>
      <c r="E189" s="140" t="s">
        <v>260</v>
      </c>
      <c r="F189" s="140" t="s">
        <v>261</v>
      </c>
      <c r="I189" s="141"/>
      <c r="J189" s="142">
        <f>BK189</f>
        <v>0</v>
      </c>
      <c r="L189" s="138"/>
      <c r="M189" s="143"/>
      <c r="N189" s="144"/>
      <c r="O189" s="144"/>
      <c r="P189" s="145">
        <f>P190</f>
        <v>0</v>
      </c>
      <c r="Q189" s="144"/>
      <c r="R189" s="145">
        <f>R190</f>
        <v>0</v>
      </c>
      <c r="S189" s="144"/>
      <c r="T189" s="146">
        <f>T190</f>
        <v>0</v>
      </c>
      <c r="AR189" s="139" t="s">
        <v>137</v>
      </c>
      <c r="AT189" s="147" t="s">
        <v>74</v>
      </c>
      <c r="AU189" s="147" t="s">
        <v>75</v>
      </c>
      <c r="AY189" s="139" t="s">
        <v>131</v>
      </c>
      <c r="BK189" s="148">
        <f>BK190</f>
        <v>0</v>
      </c>
    </row>
    <row r="190" spans="1:65" s="20" customFormat="1" ht="33" customHeight="1">
      <c r="A190" s="16"/>
      <c r="B190" s="151"/>
      <c r="C190" s="152" t="s">
        <v>471</v>
      </c>
      <c r="D190" s="152" t="s">
        <v>133</v>
      </c>
      <c r="E190" s="153" t="s">
        <v>767</v>
      </c>
      <c r="F190" s="154" t="s">
        <v>768</v>
      </c>
      <c r="G190" s="155" t="s">
        <v>265</v>
      </c>
      <c r="H190" s="156">
        <v>50</v>
      </c>
      <c r="I190" s="157"/>
      <c r="J190" s="156">
        <f>ROUND(I190*H190,3)</f>
        <v>0</v>
      </c>
      <c r="K190" s="158"/>
      <c r="L190" s="17"/>
      <c r="M190" s="166"/>
      <c r="N190" s="167" t="s">
        <v>41</v>
      </c>
      <c r="O190" s="168"/>
      <c r="P190" s="169">
        <f>O190*H190</f>
        <v>0</v>
      </c>
      <c r="Q190" s="169">
        <v>0</v>
      </c>
      <c r="R190" s="169">
        <f>Q190*H190</f>
        <v>0</v>
      </c>
      <c r="S190" s="169">
        <v>0</v>
      </c>
      <c r="T190" s="170">
        <f>S190*H190</f>
        <v>0</v>
      </c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R190" s="163" t="s">
        <v>769</v>
      </c>
      <c r="AT190" s="163" t="s">
        <v>133</v>
      </c>
      <c r="AU190" s="163" t="s">
        <v>83</v>
      </c>
      <c r="AY190" s="2" t="s">
        <v>131</v>
      </c>
      <c r="BE190" s="164">
        <f>IF(N190="základná",J190,0)</f>
        <v>0</v>
      </c>
      <c r="BF190" s="164">
        <f>IF(N190="znížená",J190,0)</f>
        <v>0</v>
      </c>
      <c r="BG190" s="164">
        <f>IF(N190="zákl. prenesená",J190,0)</f>
        <v>0</v>
      </c>
      <c r="BH190" s="164">
        <f>IF(N190="zníž. prenesená",J190,0)</f>
        <v>0</v>
      </c>
      <c r="BI190" s="164">
        <f>IF(N190="nulová",J190,0)</f>
        <v>0</v>
      </c>
      <c r="BJ190" s="2" t="s">
        <v>91</v>
      </c>
      <c r="BK190" s="165">
        <f>ROUND(I190*H190,3)</f>
        <v>0</v>
      </c>
      <c r="BL190" s="2" t="s">
        <v>769</v>
      </c>
      <c r="BM190" s="163" t="s">
        <v>641</v>
      </c>
    </row>
    <row r="191" spans="1:65" s="20" customFormat="1" ht="6.95" customHeight="1">
      <c r="A191" s="16"/>
      <c r="B191" s="35"/>
      <c r="C191" s="36"/>
      <c r="D191" s="36"/>
      <c r="E191" s="36"/>
      <c r="F191" s="36"/>
      <c r="G191" s="36"/>
      <c r="H191" s="36"/>
      <c r="I191" s="36"/>
      <c r="J191" s="36"/>
      <c r="K191" s="36"/>
      <c r="L191" s="17"/>
      <c r="M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</row>
  </sheetData>
  <autoFilter ref="C130:K190" xr:uid="{00000000-0009-0000-0000-000003000000}"/>
  <mergeCells count="12">
    <mergeCell ref="L2:V2"/>
    <mergeCell ref="E7:H7"/>
    <mergeCell ref="E9:H9"/>
    <mergeCell ref="E11:H11"/>
    <mergeCell ref="E20:H20"/>
    <mergeCell ref="E121:H121"/>
    <mergeCell ref="E123:H123"/>
    <mergeCell ref="E29:H29"/>
    <mergeCell ref="E85:H85"/>
    <mergeCell ref="E87:H87"/>
    <mergeCell ref="E89:H89"/>
    <mergeCell ref="E119:H119"/>
  </mergeCells>
  <pageMargins left="0.39374999999999999" right="0.39374999999999999" top="0.39374999999999999" bottom="0.39374999999999999" header="0.51180555555555496" footer="0"/>
  <pageSetup paperSize="9" fitToHeight="100" orientation="portrait" horizontalDpi="300" verticalDpi="300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251"/>
  <sheetViews>
    <sheetView showGridLines="0" zoomScaleNormal="100" workbookViewId="0"/>
  </sheetViews>
  <sheetFormatPr defaultColWidth="8.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 customWidth="1"/>
  </cols>
  <sheetData>
    <row r="2" spans="1:46" ht="36.950000000000003" customHeight="1">
      <c r="L2" s="202" t="s">
        <v>4</v>
      </c>
      <c r="M2" s="202"/>
      <c r="N2" s="202"/>
      <c r="O2" s="202"/>
      <c r="P2" s="202"/>
      <c r="Q2" s="202"/>
      <c r="R2" s="202"/>
      <c r="S2" s="202"/>
      <c r="T2" s="202"/>
      <c r="U2" s="202"/>
      <c r="V2" s="202"/>
      <c r="AT2" s="2" t="s">
        <v>98</v>
      </c>
    </row>
    <row r="3" spans="1:46" ht="6.95" hidden="1" customHeight="1">
      <c r="B3" s="3"/>
      <c r="C3" s="4"/>
      <c r="D3" s="4"/>
      <c r="E3" s="4"/>
      <c r="F3" s="4"/>
      <c r="G3" s="4"/>
      <c r="H3" s="4"/>
      <c r="I3" s="4"/>
      <c r="J3" s="4"/>
      <c r="K3" s="4"/>
      <c r="L3" s="5"/>
      <c r="AT3" s="2" t="s">
        <v>75</v>
      </c>
    </row>
    <row r="4" spans="1:46" ht="24.95" hidden="1" customHeight="1">
      <c r="B4" s="5"/>
      <c r="D4" s="6" t="s">
        <v>99</v>
      </c>
      <c r="L4" s="5"/>
      <c r="M4" s="89" t="s">
        <v>8</v>
      </c>
      <c r="AT4" s="2" t="s">
        <v>2</v>
      </c>
    </row>
    <row r="5" spans="1:46" ht="6.95" hidden="1" customHeight="1">
      <c r="B5" s="5"/>
      <c r="L5" s="5"/>
    </row>
    <row r="6" spans="1:46" ht="12" hidden="1" customHeight="1">
      <c r="B6" s="5"/>
      <c r="D6" s="11" t="s">
        <v>13</v>
      </c>
      <c r="L6" s="5"/>
    </row>
    <row r="7" spans="1:46" ht="16.5" hidden="1" customHeight="1">
      <c r="B7" s="5"/>
      <c r="E7" s="210" t="str">
        <f>'Rekapitulácia stavby'!K6</f>
        <v>Prístavba a prestavba skladu MTZ II.</v>
      </c>
      <c r="F7" s="210"/>
      <c r="G7" s="210"/>
      <c r="H7" s="210"/>
      <c r="L7" s="5"/>
    </row>
    <row r="8" spans="1:46" ht="12" hidden="1" customHeight="1">
      <c r="B8" s="5"/>
      <c r="D8" s="11" t="s">
        <v>100</v>
      </c>
      <c r="L8" s="5"/>
    </row>
    <row r="9" spans="1:46" s="20" customFormat="1" ht="16.5" hidden="1" customHeight="1">
      <c r="A9" s="16"/>
      <c r="B9" s="17"/>
      <c r="C9" s="16"/>
      <c r="D9" s="16"/>
      <c r="E9" s="210" t="s">
        <v>297</v>
      </c>
      <c r="F9" s="210"/>
      <c r="G9" s="210"/>
      <c r="H9" s="210"/>
      <c r="I9" s="16"/>
      <c r="J9" s="16"/>
      <c r="K9" s="16"/>
      <c r="L9" s="30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46" s="20" customFormat="1" ht="12" hidden="1" customHeight="1">
      <c r="A10" s="16"/>
      <c r="B10" s="17"/>
      <c r="C10" s="16"/>
      <c r="D10" s="11" t="s">
        <v>298</v>
      </c>
      <c r="E10" s="16"/>
      <c r="F10" s="16"/>
      <c r="G10" s="16"/>
      <c r="H10" s="16"/>
      <c r="I10" s="16"/>
      <c r="J10" s="16"/>
      <c r="K10" s="16"/>
      <c r="L10" s="30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46" s="20" customFormat="1" ht="16.5" hidden="1" customHeight="1">
      <c r="A11" s="16"/>
      <c r="B11" s="17"/>
      <c r="C11" s="16"/>
      <c r="D11" s="16"/>
      <c r="E11" s="192" t="s">
        <v>770</v>
      </c>
      <c r="F11" s="192"/>
      <c r="G11" s="192"/>
      <c r="H11" s="192"/>
      <c r="I11" s="16"/>
      <c r="J11" s="16"/>
      <c r="K11" s="16"/>
      <c r="L11" s="30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</row>
    <row r="12" spans="1:46" s="20" customFormat="1" hidden="1">
      <c r="A12" s="16"/>
      <c r="B12" s="17"/>
      <c r="C12" s="16"/>
      <c r="D12" s="16"/>
      <c r="E12" s="16"/>
      <c r="F12" s="16"/>
      <c r="G12" s="16"/>
      <c r="H12" s="16"/>
      <c r="I12" s="16"/>
      <c r="J12" s="16"/>
      <c r="K12" s="16"/>
      <c r="L12" s="30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</row>
    <row r="13" spans="1:46" s="20" customFormat="1" ht="12" hidden="1" customHeight="1">
      <c r="A13" s="16"/>
      <c r="B13" s="17"/>
      <c r="C13" s="16"/>
      <c r="D13" s="11" t="s">
        <v>15</v>
      </c>
      <c r="E13" s="16"/>
      <c r="F13" s="12"/>
      <c r="G13" s="16"/>
      <c r="H13" s="16"/>
      <c r="I13" s="11" t="s">
        <v>16</v>
      </c>
      <c r="J13" s="12"/>
      <c r="K13" s="16"/>
      <c r="L13" s="30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</row>
    <row r="14" spans="1:46" s="20" customFormat="1" ht="12" hidden="1" customHeight="1">
      <c r="A14" s="16"/>
      <c r="B14" s="17"/>
      <c r="C14" s="16"/>
      <c r="D14" s="11" t="s">
        <v>17</v>
      </c>
      <c r="E14" s="16"/>
      <c r="F14" s="12" t="s">
        <v>30</v>
      </c>
      <c r="G14" s="16"/>
      <c r="H14" s="16"/>
      <c r="I14" s="11" t="s">
        <v>19</v>
      </c>
      <c r="J14" s="90" t="str">
        <f>'Rekapitulácia stavby'!AN8</f>
        <v>15. 2. 2022</v>
      </c>
      <c r="K14" s="16"/>
      <c r="L14" s="30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</row>
    <row r="15" spans="1:46" s="20" customFormat="1" ht="10.9" hidden="1" customHeight="1">
      <c r="A15" s="16"/>
      <c r="B15" s="17"/>
      <c r="C15" s="16"/>
      <c r="D15" s="16"/>
      <c r="E15" s="16"/>
      <c r="F15" s="16"/>
      <c r="G15" s="16"/>
      <c r="H15" s="16"/>
      <c r="I15" s="16"/>
      <c r="J15" s="16"/>
      <c r="K15" s="16"/>
      <c r="L15" s="30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</row>
    <row r="16" spans="1:46" s="20" customFormat="1" ht="12" hidden="1" customHeight="1">
      <c r="A16" s="16"/>
      <c r="B16" s="17"/>
      <c r="C16" s="16"/>
      <c r="D16" s="11" t="s">
        <v>21</v>
      </c>
      <c r="E16" s="16"/>
      <c r="F16" s="16"/>
      <c r="G16" s="16"/>
      <c r="H16" s="16"/>
      <c r="I16" s="11" t="s">
        <v>22</v>
      </c>
      <c r="J16" s="12" t="s">
        <v>23</v>
      </c>
      <c r="K16" s="16"/>
      <c r="L16" s="30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</row>
    <row r="17" spans="1:31" s="20" customFormat="1" ht="18" hidden="1" customHeight="1">
      <c r="A17" s="16"/>
      <c r="B17" s="17"/>
      <c r="C17" s="16"/>
      <c r="D17" s="16"/>
      <c r="E17" s="12" t="s">
        <v>24</v>
      </c>
      <c r="F17" s="16"/>
      <c r="G17" s="16"/>
      <c r="H17" s="16"/>
      <c r="I17" s="11" t="s">
        <v>25</v>
      </c>
      <c r="J17" s="12" t="s">
        <v>26</v>
      </c>
      <c r="K17" s="16"/>
      <c r="L17" s="30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</row>
    <row r="18" spans="1:31" s="20" customFormat="1" ht="6.95" hidden="1" customHeight="1">
      <c r="A18" s="16"/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30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</row>
    <row r="19" spans="1:31" s="20" customFormat="1" ht="12" hidden="1" customHeight="1">
      <c r="A19" s="16"/>
      <c r="B19" s="17"/>
      <c r="C19" s="16"/>
      <c r="D19" s="11" t="s">
        <v>27</v>
      </c>
      <c r="E19" s="16"/>
      <c r="F19" s="16"/>
      <c r="G19" s="16"/>
      <c r="H19" s="16"/>
      <c r="I19" s="11" t="s">
        <v>22</v>
      </c>
      <c r="J19" s="13" t="str">
        <f>'Rekapitulácia stavby'!AN13</f>
        <v>Vyplň údaj</v>
      </c>
      <c r="K19" s="16"/>
      <c r="L19" s="30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</row>
    <row r="20" spans="1:31" s="20" customFormat="1" ht="18" hidden="1" customHeight="1">
      <c r="A20" s="16"/>
      <c r="B20" s="17"/>
      <c r="C20" s="16"/>
      <c r="D20" s="16"/>
      <c r="E20" s="211" t="str">
        <f>'Rekapitulácia stavby'!E14</f>
        <v>Vyplň údaj</v>
      </c>
      <c r="F20" s="211"/>
      <c r="G20" s="211"/>
      <c r="H20" s="211"/>
      <c r="I20" s="11" t="s">
        <v>25</v>
      </c>
      <c r="J20" s="13" t="str">
        <f>'Rekapitulácia stavby'!AN14</f>
        <v>Vyplň údaj</v>
      </c>
      <c r="K20" s="16"/>
      <c r="L20" s="30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</row>
    <row r="21" spans="1:31" s="20" customFormat="1" ht="6.95" hidden="1" customHeight="1">
      <c r="A21" s="16"/>
      <c r="B21" s="17"/>
      <c r="C21" s="16"/>
      <c r="D21" s="16"/>
      <c r="E21" s="16"/>
      <c r="F21" s="16"/>
      <c r="G21" s="16"/>
      <c r="H21" s="16"/>
      <c r="I21" s="16"/>
      <c r="J21" s="16"/>
      <c r="K21" s="16"/>
      <c r="L21" s="30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</row>
    <row r="22" spans="1:31" s="20" customFormat="1" ht="12" hidden="1" customHeight="1">
      <c r="A22" s="16"/>
      <c r="B22" s="17"/>
      <c r="C22" s="16"/>
      <c r="D22" s="11" t="s">
        <v>29</v>
      </c>
      <c r="E22" s="16"/>
      <c r="F22" s="16"/>
      <c r="G22" s="16"/>
      <c r="H22" s="16"/>
      <c r="I22" s="11" t="s">
        <v>22</v>
      </c>
      <c r="J22" s="12" t="str">
        <f>IF('Rekapitulácia stavby'!AN16="","",'Rekapitulácia stavby'!AN16)</f>
        <v/>
      </c>
      <c r="K22" s="16"/>
      <c r="L22" s="30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</row>
    <row r="23" spans="1:31" s="20" customFormat="1" ht="18" hidden="1" customHeight="1">
      <c r="A23" s="16"/>
      <c r="B23" s="17"/>
      <c r="C23" s="16"/>
      <c r="D23" s="16"/>
      <c r="E23" s="12" t="str">
        <f>IF('Rekapitulácia stavby'!E17="","",'Rekapitulácia stavby'!E17)</f>
        <v xml:space="preserve"> </v>
      </c>
      <c r="F23" s="16"/>
      <c r="G23" s="16"/>
      <c r="H23" s="16"/>
      <c r="I23" s="11" t="s">
        <v>25</v>
      </c>
      <c r="J23" s="12" t="str">
        <f>IF('Rekapitulácia stavby'!AN17="","",'Rekapitulácia stavby'!AN17)</f>
        <v/>
      </c>
      <c r="K23" s="16"/>
      <c r="L23" s="30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</row>
    <row r="24" spans="1:31" s="20" customFormat="1" ht="6.95" hidden="1" customHeight="1">
      <c r="A24" s="16"/>
      <c r="B24" s="17"/>
      <c r="C24" s="16"/>
      <c r="D24" s="16"/>
      <c r="E24" s="16"/>
      <c r="F24" s="16"/>
      <c r="G24" s="16"/>
      <c r="H24" s="16"/>
      <c r="I24" s="16"/>
      <c r="J24" s="16"/>
      <c r="K24" s="16"/>
      <c r="L24" s="30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</row>
    <row r="25" spans="1:31" s="20" customFormat="1" ht="12" hidden="1" customHeight="1">
      <c r="A25" s="16"/>
      <c r="B25" s="17"/>
      <c r="C25" s="16"/>
      <c r="D25" s="11" t="s">
        <v>33</v>
      </c>
      <c r="E25" s="16"/>
      <c r="F25" s="16"/>
      <c r="G25" s="16"/>
      <c r="H25" s="16"/>
      <c r="I25" s="11" t="s">
        <v>22</v>
      </c>
      <c r="J25" s="12" t="str">
        <f>IF('Rekapitulácia stavby'!AN19="","",'Rekapitulácia stavby'!AN19)</f>
        <v/>
      </c>
      <c r="K25" s="16"/>
      <c r="L25" s="30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1" s="20" customFormat="1" ht="18" hidden="1" customHeight="1">
      <c r="A26" s="16"/>
      <c r="B26" s="17"/>
      <c r="C26" s="16"/>
      <c r="D26" s="16"/>
      <c r="E26" s="12" t="str">
        <f>IF('Rekapitulácia stavby'!E20="","",'Rekapitulácia stavby'!E20)</f>
        <v xml:space="preserve"> </v>
      </c>
      <c r="F26" s="16"/>
      <c r="G26" s="16"/>
      <c r="H26" s="16"/>
      <c r="I26" s="11" t="s">
        <v>25</v>
      </c>
      <c r="J26" s="12" t="str">
        <f>IF('Rekapitulácia stavby'!AN20="","",'Rekapitulácia stavby'!AN20)</f>
        <v/>
      </c>
      <c r="K26" s="16"/>
      <c r="L26" s="30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1" s="20" customFormat="1" ht="6.95" hidden="1" customHeight="1">
      <c r="A27" s="16"/>
      <c r="B27" s="17"/>
      <c r="C27" s="16"/>
      <c r="D27" s="16"/>
      <c r="E27" s="16"/>
      <c r="F27" s="16"/>
      <c r="G27" s="16"/>
      <c r="H27" s="16"/>
      <c r="I27" s="16"/>
      <c r="J27" s="16"/>
      <c r="K27" s="16"/>
      <c r="L27" s="30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</row>
    <row r="28" spans="1:31" s="20" customFormat="1" ht="12" hidden="1" customHeight="1">
      <c r="A28" s="16"/>
      <c r="B28" s="17"/>
      <c r="C28" s="16"/>
      <c r="D28" s="11" t="s">
        <v>34</v>
      </c>
      <c r="E28" s="16"/>
      <c r="F28" s="16"/>
      <c r="G28" s="16"/>
      <c r="H28" s="16"/>
      <c r="I28" s="16"/>
      <c r="J28" s="16"/>
      <c r="K28" s="16"/>
      <c r="L28" s="30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</row>
    <row r="29" spans="1:31" s="94" customFormat="1" ht="16.5" hidden="1" customHeight="1">
      <c r="A29" s="91"/>
      <c r="B29" s="92"/>
      <c r="C29" s="91"/>
      <c r="D29" s="91"/>
      <c r="E29" s="207"/>
      <c r="F29" s="207"/>
      <c r="G29" s="207"/>
      <c r="H29" s="207"/>
      <c r="I29" s="91"/>
      <c r="J29" s="91"/>
      <c r="K29" s="91"/>
      <c r="L29" s="93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</row>
    <row r="30" spans="1:31" s="20" customFormat="1" ht="6.95" hidden="1" customHeight="1">
      <c r="A30" s="16"/>
      <c r="B30" s="17"/>
      <c r="C30" s="16"/>
      <c r="D30" s="16"/>
      <c r="E30" s="16"/>
      <c r="F30" s="16"/>
      <c r="G30" s="16"/>
      <c r="H30" s="16"/>
      <c r="I30" s="16"/>
      <c r="J30" s="16"/>
      <c r="K30" s="16"/>
      <c r="L30" s="30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</row>
    <row r="31" spans="1:31" s="20" customFormat="1" ht="6.95" hidden="1" customHeight="1">
      <c r="A31" s="16"/>
      <c r="B31" s="17"/>
      <c r="C31" s="16"/>
      <c r="D31" s="55"/>
      <c r="E31" s="55"/>
      <c r="F31" s="55"/>
      <c r="G31" s="55"/>
      <c r="H31" s="55"/>
      <c r="I31" s="55"/>
      <c r="J31" s="55"/>
      <c r="K31" s="55"/>
      <c r="L31" s="30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</row>
    <row r="32" spans="1:31" s="20" customFormat="1" ht="25.5" hidden="1" customHeight="1">
      <c r="A32" s="16"/>
      <c r="B32" s="17"/>
      <c r="C32" s="16"/>
      <c r="D32" s="95" t="s">
        <v>35</v>
      </c>
      <c r="E32" s="16"/>
      <c r="F32" s="16"/>
      <c r="G32" s="16"/>
      <c r="H32" s="16"/>
      <c r="I32" s="16"/>
      <c r="J32" s="96">
        <f>ROUND(J125, 2)</f>
        <v>0</v>
      </c>
      <c r="K32" s="16"/>
      <c r="L32" s="30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</row>
    <row r="33" spans="1:31" s="20" customFormat="1" ht="6.95" hidden="1" customHeight="1">
      <c r="A33" s="16"/>
      <c r="B33" s="17"/>
      <c r="C33" s="16"/>
      <c r="D33" s="55"/>
      <c r="E33" s="55"/>
      <c r="F33" s="55"/>
      <c r="G33" s="55"/>
      <c r="H33" s="55"/>
      <c r="I33" s="55"/>
      <c r="J33" s="55"/>
      <c r="K33" s="55"/>
      <c r="L33" s="30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</row>
    <row r="34" spans="1:31" s="20" customFormat="1" ht="14.45" hidden="1" customHeight="1">
      <c r="A34" s="16"/>
      <c r="B34" s="17"/>
      <c r="C34" s="16"/>
      <c r="D34" s="16"/>
      <c r="E34" s="16"/>
      <c r="F34" s="97" t="s">
        <v>37</v>
      </c>
      <c r="G34" s="16"/>
      <c r="H34" s="16"/>
      <c r="I34" s="97" t="s">
        <v>36</v>
      </c>
      <c r="J34" s="97" t="s">
        <v>38</v>
      </c>
      <c r="K34" s="16"/>
      <c r="L34" s="30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</row>
    <row r="35" spans="1:31" s="20" customFormat="1" ht="14.45" hidden="1" customHeight="1">
      <c r="A35" s="16"/>
      <c r="B35" s="17"/>
      <c r="C35" s="16"/>
      <c r="D35" s="98" t="s">
        <v>39</v>
      </c>
      <c r="E35" s="23" t="s">
        <v>40</v>
      </c>
      <c r="F35" s="99">
        <f>ROUND((SUM(BE125:BE250)),  2)</f>
        <v>0</v>
      </c>
      <c r="G35" s="100"/>
      <c r="H35" s="100"/>
      <c r="I35" s="101">
        <v>0.2</v>
      </c>
      <c r="J35" s="99">
        <f>ROUND(((SUM(BE125:BE250))*I35),  2)</f>
        <v>0</v>
      </c>
      <c r="K35" s="16"/>
      <c r="L35" s="30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</row>
    <row r="36" spans="1:31" s="20" customFormat="1" ht="14.45" hidden="1" customHeight="1">
      <c r="A36" s="16"/>
      <c r="B36" s="17"/>
      <c r="C36" s="16"/>
      <c r="D36" s="16"/>
      <c r="E36" s="23" t="s">
        <v>41</v>
      </c>
      <c r="F36" s="99">
        <f>ROUND((SUM(BF125:BF250)),  2)</f>
        <v>0</v>
      </c>
      <c r="G36" s="100"/>
      <c r="H36" s="100"/>
      <c r="I36" s="101">
        <v>0.2</v>
      </c>
      <c r="J36" s="99">
        <f>ROUND(((SUM(BF125:BF250))*I36),  2)</f>
        <v>0</v>
      </c>
      <c r="K36" s="16"/>
      <c r="L36" s="30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</row>
    <row r="37" spans="1:31" s="20" customFormat="1" ht="14.45" hidden="1" customHeight="1">
      <c r="A37" s="16"/>
      <c r="B37" s="17"/>
      <c r="C37" s="16"/>
      <c r="D37" s="16"/>
      <c r="E37" s="11" t="s">
        <v>42</v>
      </c>
      <c r="F37" s="102">
        <f>ROUND((SUM(BG125:BG250)),  2)</f>
        <v>0</v>
      </c>
      <c r="G37" s="16"/>
      <c r="H37" s="16"/>
      <c r="I37" s="103">
        <v>0.2</v>
      </c>
      <c r="J37" s="102">
        <f>0</f>
        <v>0</v>
      </c>
      <c r="K37" s="16"/>
      <c r="L37" s="30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1" s="20" customFormat="1" ht="14.45" hidden="1" customHeight="1">
      <c r="A38" s="16"/>
      <c r="B38" s="17"/>
      <c r="C38" s="16"/>
      <c r="D38" s="16"/>
      <c r="E38" s="11" t="s">
        <v>43</v>
      </c>
      <c r="F38" s="102">
        <f>ROUND((SUM(BH125:BH250)),  2)</f>
        <v>0</v>
      </c>
      <c r="G38" s="16"/>
      <c r="H38" s="16"/>
      <c r="I38" s="103">
        <v>0.2</v>
      </c>
      <c r="J38" s="102">
        <f>0</f>
        <v>0</v>
      </c>
      <c r="K38" s="16"/>
      <c r="L38" s="30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</row>
    <row r="39" spans="1:31" s="20" customFormat="1" ht="14.45" hidden="1" customHeight="1">
      <c r="A39" s="16"/>
      <c r="B39" s="17"/>
      <c r="C39" s="16"/>
      <c r="D39" s="16"/>
      <c r="E39" s="23" t="s">
        <v>44</v>
      </c>
      <c r="F39" s="99">
        <f>ROUND((SUM(BI125:BI250)),  2)</f>
        <v>0</v>
      </c>
      <c r="G39" s="100"/>
      <c r="H39" s="100"/>
      <c r="I39" s="101">
        <v>0</v>
      </c>
      <c r="J39" s="99">
        <f>0</f>
        <v>0</v>
      </c>
      <c r="K39" s="16"/>
      <c r="L39" s="30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</row>
    <row r="40" spans="1:31" s="20" customFormat="1" ht="6.95" hidden="1" customHeight="1">
      <c r="A40" s="16"/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30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</row>
    <row r="41" spans="1:31" s="20" customFormat="1" ht="25.5" hidden="1" customHeight="1">
      <c r="A41" s="16"/>
      <c r="B41" s="17"/>
      <c r="C41" s="104"/>
      <c r="D41" s="105" t="s">
        <v>45</v>
      </c>
      <c r="E41" s="49"/>
      <c r="F41" s="49"/>
      <c r="G41" s="106" t="s">
        <v>46</v>
      </c>
      <c r="H41" s="107" t="s">
        <v>47</v>
      </c>
      <c r="I41" s="49"/>
      <c r="J41" s="108">
        <f>SUM(J32:J39)</f>
        <v>0</v>
      </c>
      <c r="K41" s="109"/>
      <c r="L41" s="30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</row>
    <row r="42" spans="1:31" s="20" customFormat="1" ht="14.45" hidden="1" customHeight="1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30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</row>
    <row r="43" spans="1:31" ht="14.45" hidden="1" customHeight="1">
      <c r="B43" s="5"/>
      <c r="L43" s="5"/>
    </row>
    <row r="44" spans="1:31" ht="14.45" hidden="1" customHeight="1">
      <c r="B44" s="5"/>
      <c r="L44" s="5"/>
    </row>
    <row r="45" spans="1:31" ht="14.45" hidden="1" customHeight="1">
      <c r="B45" s="5"/>
      <c r="L45" s="5"/>
    </row>
    <row r="46" spans="1:31" ht="14.45" hidden="1" customHeight="1">
      <c r="B46" s="5"/>
      <c r="L46" s="5"/>
    </row>
    <row r="47" spans="1:31" ht="14.45" hidden="1" customHeight="1">
      <c r="B47" s="5"/>
      <c r="L47" s="5"/>
    </row>
    <row r="48" spans="1:31" ht="14.45" hidden="1" customHeight="1">
      <c r="B48" s="5"/>
      <c r="L48" s="5"/>
    </row>
    <row r="49" spans="1:31" ht="14.45" hidden="1" customHeight="1">
      <c r="B49" s="5"/>
      <c r="L49" s="5"/>
    </row>
    <row r="50" spans="1:31" s="20" customFormat="1" ht="14.45" hidden="1" customHeight="1">
      <c r="B50" s="30"/>
      <c r="D50" s="31" t="s">
        <v>48</v>
      </c>
      <c r="E50" s="32"/>
      <c r="F50" s="32"/>
      <c r="G50" s="31" t="s">
        <v>49</v>
      </c>
      <c r="H50" s="32"/>
      <c r="I50" s="32"/>
      <c r="J50" s="32"/>
      <c r="K50" s="32"/>
      <c r="L50" s="30"/>
    </row>
    <row r="51" spans="1:31" hidden="1">
      <c r="B51" s="5"/>
      <c r="L51" s="5"/>
    </row>
    <row r="52" spans="1:31" hidden="1">
      <c r="B52" s="5"/>
      <c r="L52" s="5"/>
    </row>
    <row r="53" spans="1:31" hidden="1">
      <c r="B53" s="5"/>
      <c r="L53" s="5"/>
    </row>
    <row r="54" spans="1:31" hidden="1">
      <c r="B54" s="5"/>
      <c r="L54" s="5"/>
    </row>
    <row r="55" spans="1:31" hidden="1">
      <c r="B55" s="5"/>
      <c r="L55" s="5"/>
    </row>
    <row r="56" spans="1:31" hidden="1">
      <c r="B56" s="5"/>
      <c r="L56" s="5"/>
    </row>
    <row r="57" spans="1:31" hidden="1">
      <c r="B57" s="5"/>
      <c r="L57" s="5"/>
    </row>
    <row r="58" spans="1:31" hidden="1">
      <c r="B58" s="5"/>
      <c r="L58" s="5"/>
    </row>
    <row r="59" spans="1:31" hidden="1">
      <c r="B59" s="5"/>
      <c r="L59" s="5"/>
    </row>
    <row r="60" spans="1:31" hidden="1">
      <c r="B60" s="5"/>
      <c r="L60" s="5"/>
    </row>
    <row r="61" spans="1:31" s="20" customFormat="1" ht="12.75" hidden="1">
      <c r="A61" s="16"/>
      <c r="B61" s="17"/>
      <c r="C61" s="16"/>
      <c r="D61" s="33" t="s">
        <v>50</v>
      </c>
      <c r="E61" s="19"/>
      <c r="F61" s="110" t="s">
        <v>51</v>
      </c>
      <c r="G61" s="33" t="s">
        <v>50</v>
      </c>
      <c r="H61" s="19"/>
      <c r="I61" s="19"/>
      <c r="J61" s="111" t="s">
        <v>51</v>
      </c>
      <c r="K61" s="19"/>
      <c r="L61" s="30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</row>
    <row r="62" spans="1:31" hidden="1">
      <c r="B62" s="5"/>
      <c r="L62" s="5"/>
    </row>
    <row r="63" spans="1:31" hidden="1">
      <c r="B63" s="5"/>
      <c r="L63" s="5"/>
    </row>
    <row r="64" spans="1:31" hidden="1">
      <c r="B64" s="5"/>
      <c r="L64" s="5"/>
    </row>
    <row r="65" spans="1:31" s="20" customFormat="1" ht="12.75" hidden="1">
      <c r="A65" s="16"/>
      <c r="B65" s="17"/>
      <c r="C65" s="16"/>
      <c r="D65" s="31" t="s">
        <v>52</v>
      </c>
      <c r="E65" s="34"/>
      <c r="F65" s="34"/>
      <c r="G65" s="31" t="s">
        <v>53</v>
      </c>
      <c r="H65" s="34"/>
      <c r="I65" s="34"/>
      <c r="J65" s="34"/>
      <c r="K65" s="34"/>
      <c r="L65" s="30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</row>
    <row r="66" spans="1:31" hidden="1">
      <c r="B66" s="5"/>
      <c r="L66" s="5"/>
    </row>
    <row r="67" spans="1:31" hidden="1">
      <c r="B67" s="5"/>
      <c r="L67" s="5"/>
    </row>
    <row r="68" spans="1:31" hidden="1">
      <c r="B68" s="5"/>
      <c r="L68" s="5"/>
    </row>
    <row r="69" spans="1:31" hidden="1">
      <c r="B69" s="5"/>
      <c r="L69" s="5"/>
    </row>
    <row r="70" spans="1:31" hidden="1">
      <c r="B70" s="5"/>
      <c r="L70" s="5"/>
    </row>
    <row r="71" spans="1:31" hidden="1">
      <c r="B71" s="5"/>
      <c r="L71" s="5"/>
    </row>
    <row r="72" spans="1:31" hidden="1">
      <c r="B72" s="5"/>
      <c r="L72" s="5"/>
    </row>
    <row r="73" spans="1:31" hidden="1">
      <c r="B73" s="5"/>
      <c r="L73" s="5"/>
    </row>
    <row r="74" spans="1:31" hidden="1">
      <c r="B74" s="5"/>
      <c r="L74" s="5"/>
    </row>
    <row r="75" spans="1:31" hidden="1">
      <c r="B75" s="5"/>
      <c r="L75" s="5"/>
    </row>
    <row r="76" spans="1:31" s="20" customFormat="1" ht="12.75" hidden="1">
      <c r="A76" s="16"/>
      <c r="B76" s="17"/>
      <c r="C76" s="16"/>
      <c r="D76" s="33" t="s">
        <v>50</v>
      </c>
      <c r="E76" s="19"/>
      <c r="F76" s="110" t="s">
        <v>51</v>
      </c>
      <c r="G76" s="33" t="s">
        <v>50</v>
      </c>
      <c r="H76" s="19"/>
      <c r="I76" s="19"/>
      <c r="J76" s="111" t="s">
        <v>51</v>
      </c>
      <c r="K76" s="19"/>
      <c r="L76" s="30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</row>
    <row r="77" spans="1:31" s="20" customFormat="1" ht="14.45" hidden="1" customHeight="1">
      <c r="A77" s="16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0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</row>
    <row r="78" spans="1:31" hidden="1"/>
    <row r="79" spans="1:31" hidden="1"/>
    <row r="80" spans="1:31" hidden="1"/>
    <row r="81" spans="1:31" s="20" customFormat="1" ht="6.95" customHeight="1">
      <c r="A81" s="16"/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0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</row>
    <row r="82" spans="1:31" s="20" customFormat="1" ht="24.95" customHeight="1">
      <c r="A82" s="16"/>
      <c r="B82" s="17"/>
      <c r="C82" s="6" t="s">
        <v>102</v>
      </c>
      <c r="D82" s="16"/>
      <c r="E82" s="16"/>
      <c r="F82" s="16"/>
      <c r="G82" s="16"/>
      <c r="H82" s="16"/>
      <c r="I82" s="16"/>
      <c r="J82" s="16"/>
      <c r="K82" s="16"/>
      <c r="L82" s="30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</row>
    <row r="83" spans="1:31" s="20" customFormat="1" ht="6.95" customHeight="1">
      <c r="A83" s="16"/>
      <c r="B83" s="17"/>
      <c r="C83" s="16"/>
      <c r="D83" s="16"/>
      <c r="E83" s="16"/>
      <c r="F83" s="16"/>
      <c r="G83" s="16"/>
      <c r="H83" s="16"/>
      <c r="I83" s="16"/>
      <c r="J83" s="16"/>
      <c r="K83" s="16"/>
      <c r="L83" s="30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</row>
    <row r="84" spans="1:31" s="20" customFormat="1" ht="12" customHeight="1">
      <c r="A84" s="16"/>
      <c r="B84" s="17"/>
      <c r="C84" s="11" t="s">
        <v>13</v>
      </c>
      <c r="D84" s="16"/>
      <c r="E84" s="16"/>
      <c r="F84" s="16"/>
      <c r="G84" s="16"/>
      <c r="H84" s="16"/>
      <c r="I84" s="16"/>
      <c r="J84" s="16"/>
      <c r="K84" s="16"/>
      <c r="L84" s="30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</row>
    <row r="85" spans="1:31" s="20" customFormat="1" ht="16.5" customHeight="1">
      <c r="A85" s="16"/>
      <c r="B85" s="17"/>
      <c r="C85" s="16"/>
      <c r="D85" s="16"/>
      <c r="E85" s="210" t="str">
        <f>E7</f>
        <v>Prístavba a prestavba skladu MTZ II.</v>
      </c>
      <c r="F85" s="210"/>
      <c r="G85" s="210"/>
      <c r="H85" s="210"/>
      <c r="I85" s="16"/>
      <c r="J85" s="16"/>
      <c r="K85" s="16"/>
      <c r="L85" s="30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</row>
    <row r="86" spans="1:31" ht="12" customHeight="1">
      <c r="B86" s="5"/>
      <c r="C86" s="11" t="s">
        <v>100</v>
      </c>
      <c r="L86" s="5"/>
    </row>
    <row r="87" spans="1:31" s="20" customFormat="1" ht="16.5" customHeight="1">
      <c r="A87" s="16"/>
      <c r="B87" s="17"/>
      <c r="C87" s="16"/>
      <c r="D87" s="16"/>
      <c r="E87" s="210" t="s">
        <v>297</v>
      </c>
      <c r="F87" s="210"/>
      <c r="G87" s="210"/>
      <c r="H87" s="210"/>
      <c r="I87" s="16"/>
      <c r="J87" s="16"/>
      <c r="K87" s="16"/>
      <c r="L87" s="30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</row>
    <row r="88" spans="1:31" s="20" customFormat="1" ht="12" customHeight="1">
      <c r="A88" s="16"/>
      <c r="B88" s="17"/>
      <c r="C88" s="11" t="s">
        <v>298</v>
      </c>
      <c r="D88" s="16"/>
      <c r="E88" s="16"/>
      <c r="F88" s="16"/>
      <c r="G88" s="16"/>
      <c r="H88" s="16"/>
      <c r="I88" s="16"/>
      <c r="J88" s="16"/>
      <c r="K88" s="16"/>
      <c r="L88" s="30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</row>
    <row r="89" spans="1:31" s="20" customFormat="1" ht="16.5" customHeight="1">
      <c r="A89" s="16"/>
      <c r="B89" s="17"/>
      <c r="C89" s="16"/>
      <c r="D89" s="16"/>
      <c r="E89" s="192" t="str">
        <f>E11</f>
        <v>2022-0223 - SO.02 - 2.4 Elektroinštalácia</v>
      </c>
      <c r="F89" s="192"/>
      <c r="G89" s="192"/>
      <c r="H89" s="192"/>
      <c r="I89" s="16"/>
      <c r="J89" s="16"/>
      <c r="K89" s="16"/>
      <c r="L89" s="30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</row>
    <row r="90" spans="1:31" s="20" customFormat="1" ht="6.95" customHeight="1">
      <c r="A90" s="16"/>
      <c r="B90" s="17"/>
      <c r="C90" s="16"/>
      <c r="D90" s="16"/>
      <c r="E90" s="16"/>
      <c r="F90" s="16"/>
      <c r="G90" s="16"/>
      <c r="H90" s="16"/>
      <c r="I90" s="16"/>
      <c r="J90" s="16"/>
      <c r="K90" s="16"/>
      <c r="L90" s="30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</row>
    <row r="91" spans="1:31" s="20" customFormat="1" ht="12" customHeight="1">
      <c r="A91" s="16"/>
      <c r="B91" s="17"/>
      <c r="C91" s="11" t="s">
        <v>17</v>
      </c>
      <c r="D91" s="16"/>
      <c r="E91" s="16"/>
      <c r="F91" s="12" t="str">
        <f>F14</f>
        <v xml:space="preserve"> </v>
      </c>
      <c r="G91" s="16"/>
      <c r="H91" s="16"/>
      <c r="I91" s="11" t="s">
        <v>19</v>
      </c>
      <c r="J91" s="90" t="str">
        <f>IF(J14="","",J14)</f>
        <v>15. 2. 2022</v>
      </c>
      <c r="K91" s="16"/>
      <c r="L91" s="30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</row>
    <row r="92" spans="1:31" s="20" customFormat="1" ht="6.95" customHeight="1">
      <c r="A92" s="16"/>
      <c r="B92" s="17"/>
      <c r="C92" s="16"/>
      <c r="D92" s="16"/>
      <c r="E92" s="16"/>
      <c r="F92" s="16"/>
      <c r="G92" s="16"/>
      <c r="H92" s="16"/>
      <c r="I92" s="16"/>
      <c r="J92" s="16"/>
      <c r="K92" s="16"/>
      <c r="L92" s="30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</row>
    <row r="93" spans="1:31" s="20" customFormat="1" ht="15.2" customHeight="1">
      <c r="A93" s="16"/>
      <c r="B93" s="17"/>
      <c r="C93" s="11" t="s">
        <v>21</v>
      </c>
      <c r="D93" s="16"/>
      <c r="E93" s="16"/>
      <c r="F93" s="12" t="str">
        <f>E17</f>
        <v>MILSY a.s.</v>
      </c>
      <c r="G93" s="16"/>
      <c r="H93" s="16"/>
      <c r="I93" s="11" t="s">
        <v>29</v>
      </c>
      <c r="J93" s="112" t="str">
        <f>E23</f>
        <v xml:space="preserve"> </v>
      </c>
      <c r="K93" s="16"/>
      <c r="L93" s="30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</row>
    <row r="94" spans="1:31" s="20" customFormat="1" ht="15.2" customHeight="1">
      <c r="A94" s="16"/>
      <c r="B94" s="17"/>
      <c r="C94" s="11" t="s">
        <v>27</v>
      </c>
      <c r="D94" s="16"/>
      <c r="E94" s="16"/>
      <c r="F94" s="12" t="str">
        <f>IF(E20="","",E20)</f>
        <v>Vyplň údaj</v>
      </c>
      <c r="G94" s="16"/>
      <c r="H94" s="16"/>
      <c r="I94" s="11" t="s">
        <v>33</v>
      </c>
      <c r="J94" s="112" t="str">
        <f>E26</f>
        <v xml:space="preserve"> </v>
      </c>
      <c r="K94" s="16"/>
      <c r="L94" s="30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</row>
    <row r="95" spans="1:31" s="20" customFormat="1" ht="10.35" customHeight="1">
      <c r="A95" s="16"/>
      <c r="B95" s="17"/>
      <c r="C95" s="16"/>
      <c r="D95" s="16"/>
      <c r="E95" s="16"/>
      <c r="F95" s="16"/>
      <c r="G95" s="16"/>
      <c r="H95" s="16"/>
      <c r="I95" s="16"/>
      <c r="J95" s="16"/>
      <c r="K95" s="16"/>
      <c r="L95" s="30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</row>
    <row r="96" spans="1:31" s="20" customFormat="1" ht="29.25" customHeight="1">
      <c r="A96" s="16"/>
      <c r="B96" s="17"/>
      <c r="C96" s="113" t="s">
        <v>103</v>
      </c>
      <c r="D96" s="104"/>
      <c r="E96" s="104"/>
      <c r="F96" s="104"/>
      <c r="G96" s="104"/>
      <c r="H96" s="104"/>
      <c r="I96" s="104"/>
      <c r="J96" s="114" t="s">
        <v>104</v>
      </c>
      <c r="K96" s="104"/>
      <c r="L96" s="30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</row>
    <row r="97" spans="1:47" s="20" customFormat="1" ht="10.35" customHeight="1">
      <c r="A97" s="16"/>
      <c r="B97" s="17"/>
      <c r="C97" s="16"/>
      <c r="D97" s="16"/>
      <c r="E97" s="16"/>
      <c r="F97" s="16"/>
      <c r="G97" s="16"/>
      <c r="H97" s="16"/>
      <c r="I97" s="16"/>
      <c r="J97" s="16"/>
      <c r="K97" s="16"/>
      <c r="L97" s="30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</row>
    <row r="98" spans="1:47" s="20" customFormat="1" ht="22.9" customHeight="1">
      <c r="A98" s="16"/>
      <c r="B98" s="17"/>
      <c r="C98" s="115" t="s">
        <v>105</v>
      </c>
      <c r="D98" s="16"/>
      <c r="E98" s="16"/>
      <c r="F98" s="16"/>
      <c r="G98" s="16"/>
      <c r="H98" s="16"/>
      <c r="I98" s="16"/>
      <c r="J98" s="96">
        <f>J125</f>
        <v>0</v>
      </c>
      <c r="K98" s="16"/>
      <c r="L98" s="30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U98" s="2" t="s">
        <v>106</v>
      </c>
    </row>
    <row r="99" spans="1:47" s="116" customFormat="1" ht="24.95" customHeight="1">
      <c r="B99" s="117"/>
      <c r="D99" s="118" t="s">
        <v>771</v>
      </c>
      <c r="E99" s="119"/>
      <c r="F99" s="119"/>
      <c r="G99" s="119"/>
      <c r="H99" s="119"/>
      <c r="I99" s="119"/>
      <c r="J99" s="120">
        <f>J126</f>
        <v>0</v>
      </c>
      <c r="L99" s="117"/>
    </row>
    <row r="100" spans="1:47" s="116" customFormat="1" ht="24.95" customHeight="1">
      <c r="B100" s="117"/>
      <c r="D100" s="118" t="s">
        <v>772</v>
      </c>
      <c r="E100" s="119"/>
      <c r="F100" s="119"/>
      <c r="G100" s="119"/>
      <c r="H100" s="119"/>
      <c r="I100" s="119"/>
      <c r="J100" s="120">
        <f>J188</f>
        <v>0</v>
      </c>
      <c r="L100" s="117"/>
    </row>
    <row r="101" spans="1:47" s="116" customFormat="1" ht="24.95" customHeight="1">
      <c r="B101" s="117"/>
      <c r="D101" s="118" t="s">
        <v>773</v>
      </c>
      <c r="E101" s="119"/>
      <c r="F101" s="119"/>
      <c r="G101" s="119"/>
      <c r="H101" s="119"/>
      <c r="I101" s="119"/>
      <c r="J101" s="120">
        <f>J190</f>
        <v>0</v>
      </c>
      <c r="L101" s="117"/>
    </row>
    <row r="102" spans="1:47" s="79" customFormat="1" ht="19.899999999999999" customHeight="1">
      <c r="B102" s="121"/>
      <c r="D102" s="122" t="s">
        <v>774</v>
      </c>
      <c r="E102" s="123"/>
      <c r="F102" s="123"/>
      <c r="G102" s="123"/>
      <c r="H102" s="123"/>
      <c r="I102" s="123"/>
      <c r="J102" s="124">
        <f>J191</f>
        <v>0</v>
      </c>
      <c r="L102" s="121"/>
    </row>
    <row r="103" spans="1:47" s="116" customFormat="1" ht="24.95" customHeight="1">
      <c r="B103" s="117"/>
      <c r="D103" s="118" t="s">
        <v>775</v>
      </c>
      <c r="E103" s="119"/>
      <c r="F103" s="119"/>
      <c r="G103" s="119"/>
      <c r="H103" s="119"/>
      <c r="I103" s="119"/>
      <c r="J103" s="120">
        <f>J243</f>
        <v>0</v>
      </c>
      <c r="L103" s="117"/>
    </row>
    <row r="104" spans="1:47" s="20" customFormat="1" ht="21.95" customHeight="1">
      <c r="A104" s="16"/>
      <c r="B104" s="17"/>
      <c r="C104" s="16"/>
      <c r="D104" s="16"/>
      <c r="E104" s="16"/>
      <c r="F104" s="16"/>
      <c r="G104" s="16"/>
      <c r="H104" s="16"/>
      <c r="I104" s="16"/>
      <c r="J104" s="16"/>
      <c r="K104" s="16"/>
      <c r="L104" s="30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</row>
    <row r="105" spans="1:47" s="20" customFormat="1" ht="6.95" customHeight="1">
      <c r="A105" s="16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0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</row>
    <row r="109" spans="1:47" s="20" customFormat="1" ht="6.95" customHeight="1">
      <c r="A109" s="16"/>
      <c r="B109" s="37"/>
      <c r="C109" s="38"/>
      <c r="D109" s="38"/>
      <c r="E109" s="38"/>
      <c r="F109" s="38"/>
      <c r="G109" s="38"/>
      <c r="H109" s="38"/>
      <c r="I109" s="38"/>
      <c r="J109" s="38"/>
      <c r="K109" s="38"/>
      <c r="L109" s="30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</row>
    <row r="110" spans="1:47" s="20" customFormat="1" ht="24.95" customHeight="1">
      <c r="A110" s="16"/>
      <c r="B110" s="17"/>
      <c r="C110" s="6" t="s">
        <v>117</v>
      </c>
      <c r="D110" s="16"/>
      <c r="E110" s="16"/>
      <c r="F110" s="16"/>
      <c r="G110" s="16"/>
      <c r="H110" s="16"/>
      <c r="I110" s="16"/>
      <c r="J110" s="16"/>
      <c r="K110" s="16"/>
      <c r="L110" s="30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</row>
    <row r="111" spans="1:47" s="20" customFormat="1" ht="6.95" customHeight="1">
      <c r="A111" s="16"/>
      <c r="B111" s="17"/>
      <c r="C111" s="16"/>
      <c r="D111" s="16"/>
      <c r="E111" s="16"/>
      <c r="F111" s="16"/>
      <c r="G111" s="16"/>
      <c r="H111" s="16"/>
      <c r="I111" s="16"/>
      <c r="J111" s="16"/>
      <c r="K111" s="16"/>
      <c r="L111" s="30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</row>
    <row r="112" spans="1:47" s="20" customFormat="1" ht="12" customHeight="1">
      <c r="A112" s="16"/>
      <c r="B112" s="17"/>
      <c r="C112" s="11" t="s">
        <v>13</v>
      </c>
      <c r="D112" s="16"/>
      <c r="E112" s="16"/>
      <c r="F112" s="16"/>
      <c r="G112" s="16"/>
      <c r="H112" s="16"/>
      <c r="I112" s="16"/>
      <c r="J112" s="16"/>
      <c r="K112" s="16"/>
      <c r="L112" s="30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</row>
    <row r="113" spans="1:65" s="20" customFormat="1" ht="16.5" customHeight="1">
      <c r="A113" s="16"/>
      <c r="B113" s="17"/>
      <c r="C113" s="16"/>
      <c r="D113" s="16"/>
      <c r="E113" s="210" t="str">
        <f>E7</f>
        <v>Prístavba a prestavba skladu MTZ II.</v>
      </c>
      <c r="F113" s="210"/>
      <c r="G113" s="210"/>
      <c r="H113" s="210"/>
      <c r="I113" s="16"/>
      <c r="J113" s="16"/>
      <c r="K113" s="16"/>
      <c r="L113" s="30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65" ht="12" customHeight="1">
      <c r="B114" s="5"/>
      <c r="C114" s="11" t="s">
        <v>100</v>
      </c>
      <c r="L114" s="5"/>
    </row>
    <row r="115" spans="1:65" s="20" customFormat="1" ht="16.5" customHeight="1">
      <c r="A115" s="16"/>
      <c r="B115" s="17"/>
      <c r="C115" s="16"/>
      <c r="D115" s="16"/>
      <c r="E115" s="210" t="s">
        <v>297</v>
      </c>
      <c r="F115" s="210"/>
      <c r="G115" s="210"/>
      <c r="H115" s="210"/>
      <c r="I115" s="16"/>
      <c r="J115" s="16"/>
      <c r="K115" s="16"/>
      <c r="L115" s="30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65" s="20" customFormat="1" ht="12" customHeight="1">
      <c r="A116" s="16"/>
      <c r="B116" s="17"/>
      <c r="C116" s="11" t="s">
        <v>298</v>
      </c>
      <c r="D116" s="16"/>
      <c r="E116" s="16"/>
      <c r="F116" s="16"/>
      <c r="G116" s="16"/>
      <c r="H116" s="16"/>
      <c r="I116" s="16"/>
      <c r="J116" s="16"/>
      <c r="K116" s="16"/>
      <c r="L116" s="30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</row>
    <row r="117" spans="1:65" s="20" customFormat="1" ht="16.5" customHeight="1">
      <c r="A117" s="16"/>
      <c r="B117" s="17"/>
      <c r="C117" s="16"/>
      <c r="D117" s="16"/>
      <c r="E117" s="192" t="str">
        <f>E11</f>
        <v>2022-0223 - SO.02 - 2.4 Elektroinštalácia</v>
      </c>
      <c r="F117" s="192"/>
      <c r="G117" s="192"/>
      <c r="H117" s="192"/>
      <c r="I117" s="16"/>
      <c r="J117" s="16"/>
      <c r="K117" s="16"/>
      <c r="L117" s="30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</row>
    <row r="118" spans="1:65" s="20" customFormat="1" ht="6.95" customHeight="1">
      <c r="A118" s="16"/>
      <c r="B118" s="17"/>
      <c r="C118" s="16"/>
      <c r="D118" s="16"/>
      <c r="E118" s="16"/>
      <c r="F118" s="16"/>
      <c r="G118" s="16"/>
      <c r="H118" s="16"/>
      <c r="I118" s="16"/>
      <c r="J118" s="16"/>
      <c r="K118" s="16"/>
      <c r="L118" s="30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</row>
    <row r="119" spans="1:65" s="20" customFormat="1" ht="12" customHeight="1">
      <c r="A119" s="16"/>
      <c r="B119" s="17"/>
      <c r="C119" s="11" t="s">
        <v>17</v>
      </c>
      <c r="D119" s="16"/>
      <c r="E119" s="16"/>
      <c r="F119" s="12" t="str">
        <f>F14</f>
        <v xml:space="preserve"> </v>
      </c>
      <c r="G119" s="16"/>
      <c r="H119" s="16"/>
      <c r="I119" s="11" t="s">
        <v>19</v>
      </c>
      <c r="J119" s="90" t="str">
        <f>IF(J14="","",J14)</f>
        <v>15. 2. 2022</v>
      </c>
      <c r="K119" s="16"/>
      <c r="L119" s="30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</row>
    <row r="120" spans="1:65" s="20" customFormat="1" ht="6.95" customHeight="1">
      <c r="A120" s="16"/>
      <c r="B120" s="17"/>
      <c r="C120" s="16"/>
      <c r="D120" s="16"/>
      <c r="E120" s="16"/>
      <c r="F120" s="16"/>
      <c r="G120" s="16"/>
      <c r="H120" s="16"/>
      <c r="I120" s="16"/>
      <c r="J120" s="16"/>
      <c r="K120" s="16"/>
      <c r="L120" s="30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</row>
    <row r="121" spans="1:65" s="20" customFormat="1" ht="15.2" customHeight="1">
      <c r="A121" s="16"/>
      <c r="B121" s="17"/>
      <c r="C121" s="11" t="s">
        <v>21</v>
      </c>
      <c r="D121" s="16"/>
      <c r="E121" s="16"/>
      <c r="F121" s="12" t="str">
        <f>E17</f>
        <v>MILSY a.s.</v>
      </c>
      <c r="G121" s="16"/>
      <c r="H121" s="16"/>
      <c r="I121" s="11" t="s">
        <v>29</v>
      </c>
      <c r="J121" s="112" t="str">
        <f>E23</f>
        <v xml:space="preserve"> </v>
      </c>
      <c r="K121" s="16"/>
      <c r="L121" s="30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</row>
    <row r="122" spans="1:65" s="20" customFormat="1" ht="15.2" customHeight="1">
      <c r="A122" s="16"/>
      <c r="B122" s="17"/>
      <c r="C122" s="11" t="s">
        <v>27</v>
      </c>
      <c r="D122" s="16"/>
      <c r="E122" s="16"/>
      <c r="F122" s="12" t="str">
        <f>IF(E20="","",E20)</f>
        <v>Vyplň údaj</v>
      </c>
      <c r="G122" s="16"/>
      <c r="H122" s="16"/>
      <c r="I122" s="11" t="s">
        <v>33</v>
      </c>
      <c r="J122" s="112" t="str">
        <f>E26</f>
        <v xml:space="preserve"> </v>
      </c>
      <c r="K122" s="16"/>
      <c r="L122" s="30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</row>
    <row r="123" spans="1:65" s="20" customFormat="1" ht="10.35" customHeight="1">
      <c r="A123" s="16"/>
      <c r="B123" s="17"/>
      <c r="C123" s="16"/>
      <c r="D123" s="16"/>
      <c r="E123" s="16"/>
      <c r="F123" s="16"/>
      <c r="G123" s="16"/>
      <c r="H123" s="16"/>
      <c r="I123" s="16"/>
      <c r="J123" s="16"/>
      <c r="K123" s="16"/>
      <c r="L123" s="30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</row>
    <row r="124" spans="1:65" s="132" customFormat="1" ht="29.25" customHeight="1">
      <c r="A124" s="125"/>
      <c r="B124" s="126"/>
      <c r="C124" s="127" t="s">
        <v>118</v>
      </c>
      <c r="D124" s="128" t="s">
        <v>60</v>
      </c>
      <c r="E124" s="128" t="s">
        <v>56</v>
      </c>
      <c r="F124" s="128" t="s">
        <v>57</v>
      </c>
      <c r="G124" s="128" t="s">
        <v>119</v>
      </c>
      <c r="H124" s="128" t="s">
        <v>120</v>
      </c>
      <c r="I124" s="128" t="s">
        <v>121</v>
      </c>
      <c r="J124" s="129" t="s">
        <v>104</v>
      </c>
      <c r="K124" s="130" t="s">
        <v>122</v>
      </c>
      <c r="L124" s="131"/>
      <c r="M124" s="51"/>
      <c r="N124" s="52" t="s">
        <v>39</v>
      </c>
      <c r="O124" s="52" t="s">
        <v>123</v>
      </c>
      <c r="P124" s="52" t="s">
        <v>124</v>
      </c>
      <c r="Q124" s="52" t="s">
        <v>125</v>
      </c>
      <c r="R124" s="52" t="s">
        <v>126</v>
      </c>
      <c r="S124" s="52" t="s">
        <v>127</v>
      </c>
      <c r="T124" s="53" t="s">
        <v>128</v>
      </c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</row>
    <row r="125" spans="1:65" s="20" customFormat="1" ht="22.9" customHeight="1">
      <c r="A125" s="16"/>
      <c r="B125" s="17"/>
      <c r="C125" s="59" t="s">
        <v>105</v>
      </c>
      <c r="D125" s="16"/>
      <c r="E125" s="16"/>
      <c r="F125" s="16"/>
      <c r="G125" s="16"/>
      <c r="H125" s="16"/>
      <c r="I125" s="16"/>
      <c r="J125" s="133">
        <f>BK125</f>
        <v>0</v>
      </c>
      <c r="K125" s="16"/>
      <c r="L125" s="17"/>
      <c r="M125" s="54"/>
      <c r="N125" s="45"/>
      <c r="O125" s="55"/>
      <c r="P125" s="134">
        <f>P126+P188+P190+P243</f>
        <v>0</v>
      </c>
      <c r="Q125" s="55"/>
      <c r="R125" s="134">
        <f>R126+R188+R190+R243</f>
        <v>241.50588000000013</v>
      </c>
      <c r="S125" s="55"/>
      <c r="T125" s="135">
        <f>T126+T188+T190+T243</f>
        <v>0</v>
      </c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T125" s="2" t="s">
        <v>74</v>
      </c>
      <c r="AU125" s="2" t="s">
        <v>106</v>
      </c>
      <c r="BK125" s="136">
        <f>BK126+BK188+BK190+BK243</f>
        <v>0</v>
      </c>
    </row>
    <row r="126" spans="1:65" s="137" customFormat="1" ht="25.9" customHeight="1">
      <c r="B126" s="138"/>
      <c r="D126" s="139" t="s">
        <v>74</v>
      </c>
      <c r="E126" s="140" t="s">
        <v>776</v>
      </c>
      <c r="F126" s="140" t="s">
        <v>777</v>
      </c>
      <c r="I126" s="141"/>
      <c r="J126" s="142">
        <f>BK126</f>
        <v>0</v>
      </c>
      <c r="L126" s="138"/>
      <c r="M126" s="143"/>
      <c r="N126" s="144"/>
      <c r="O126" s="144"/>
      <c r="P126" s="145">
        <f>SUM(P127:P187)</f>
        <v>0</v>
      </c>
      <c r="Q126" s="144"/>
      <c r="R126" s="145">
        <f>SUM(R127:R187)</f>
        <v>241.50576000000012</v>
      </c>
      <c r="S126" s="144"/>
      <c r="T126" s="146">
        <f>SUM(T127:T187)</f>
        <v>0</v>
      </c>
      <c r="AR126" s="139" t="s">
        <v>83</v>
      </c>
      <c r="AT126" s="147" t="s">
        <v>74</v>
      </c>
      <c r="AU126" s="147" t="s">
        <v>75</v>
      </c>
      <c r="AY126" s="139" t="s">
        <v>131</v>
      </c>
      <c r="BK126" s="148">
        <f>SUM(BK127:BK187)</f>
        <v>0</v>
      </c>
    </row>
    <row r="127" spans="1:65" s="20" customFormat="1" ht="16.5" customHeight="1">
      <c r="A127" s="16"/>
      <c r="B127" s="151"/>
      <c r="C127" s="171" t="s">
        <v>83</v>
      </c>
      <c r="D127" s="171" t="s">
        <v>250</v>
      </c>
      <c r="E127" s="172" t="s">
        <v>778</v>
      </c>
      <c r="F127" s="173" t="s">
        <v>779</v>
      </c>
      <c r="G127" s="174" t="s">
        <v>143</v>
      </c>
      <c r="H127" s="175">
        <v>80</v>
      </c>
      <c r="I127" s="176"/>
      <c r="J127" s="175">
        <f t="shared" ref="J127:J158" si="0">ROUND(I127*H127,3)</f>
        <v>0</v>
      </c>
      <c r="K127" s="177"/>
      <c r="L127" s="178"/>
      <c r="M127" s="179"/>
      <c r="N127" s="180" t="s">
        <v>41</v>
      </c>
      <c r="O127" s="47"/>
      <c r="P127" s="161">
        <f t="shared" ref="P127:P158" si="1">O127*H127</f>
        <v>0</v>
      </c>
      <c r="Q127" s="161">
        <v>7.3999999999999999E-4</v>
      </c>
      <c r="R127" s="161">
        <f t="shared" ref="R127:R158" si="2">Q127*H127</f>
        <v>5.9200000000000003E-2</v>
      </c>
      <c r="S127" s="161">
        <v>0</v>
      </c>
      <c r="T127" s="162">
        <f t="shared" ref="T127:T158" si="3">S127*H127</f>
        <v>0</v>
      </c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R127" s="163" t="s">
        <v>165</v>
      </c>
      <c r="AT127" s="163" t="s">
        <v>250</v>
      </c>
      <c r="AU127" s="163" t="s">
        <v>83</v>
      </c>
      <c r="AY127" s="2" t="s">
        <v>131</v>
      </c>
      <c r="BE127" s="164">
        <f t="shared" ref="BE127:BE158" si="4">IF(N127="základná",J127,0)</f>
        <v>0</v>
      </c>
      <c r="BF127" s="164">
        <f t="shared" ref="BF127:BF158" si="5">IF(N127="znížená",J127,0)</f>
        <v>0</v>
      </c>
      <c r="BG127" s="164">
        <f t="shared" ref="BG127:BG158" si="6">IF(N127="zákl. prenesená",J127,0)</f>
        <v>0</v>
      </c>
      <c r="BH127" s="164">
        <f t="shared" ref="BH127:BH158" si="7">IF(N127="zníž. prenesená",J127,0)</f>
        <v>0</v>
      </c>
      <c r="BI127" s="164">
        <f t="shared" ref="BI127:BI158" si="8">IF(N127="nulová",J127,0)</f>
        <v>0</v>
      </c>
      <c r="BJ127" s="2" t="s">
        <v>91</v>
      </c>
      <c r="BK127" s="165">
        <f t="shared" ref="BK127:BK158" si="9">ROUND(I127*H127,3)</f>
        <v>0</v>
      </c>
      <c r="BL127" s="2" t="s">
        <v>137</v>
      </c>
      <c r="BM127" s="163" t="s">
        <v>91</v>
      </c>
    </row>
    <row r="128" spans="1:65" s="20" customFormat="1" ht="16.5" customHeight="1">
      <c r="A128" s="16"/>
      <c r="B128" s="151"/>
      <c r="C128" s="171" t="s">
        <v>91</v>
      </c>
      <c r="D128" s="171" t="s">
        <v>250</v>
      </c>
      <c r="E128" s="172" t="s">
        <v>780</v>
      </c>
      <c r="F128" s="173" t="s">
        <v>781</v>
      </c>
      <c r="G128" s="174" t="s">
        <v>143</v>
      </c>
      <c r="H128" s="175">
        <v>18</v>
      </c>
      <c r="I128" s="176"/>
      <c r="J128" s="175">
        <f t="shared" si="0"/>
        <v>0</v>
      </c>
      <c r="K128" s="177"/>
      <c r="L128" s="178"/>
      <c r="M128" s="179"/>
      <c r="N128" s="180" t="s">
        <v>41</v>
      </c>
      <c r="O128" s="47"/>
      <c r="P128" s="161">
        <f t="shared" si="1"/>
        <v>0</v>
      </c>
      <c r="Q128" s="161">
        <v>4.8000000000000001E-4</v>
      </c>
      <c r="R128" s="161">
        <f t="shared" si="2"/>
        <v>8.6400000000000001E-3</v>
      </c>
      <c r="S128" s="161">
        <v>0</v>
      </c>
      <c r="T128" s="162">
        <f t="shared" si="3"/>
        <v>0</v>
      </c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R128" s="163" t="s">
        <v>165</v>
      </c>
      <c r="AT128" s="163" t="s">
        <v>250</v>
      </c>
      <c r="AU128" s="163" t="s">
        <v>83</v>
      </c>
      <c r="AY128" s="2" t="s">
        <v>131</v>
      </c>
      <c r="BE128" s="164">
        <f t="shared" si="4"/>
        <v>0</v>
      </c>
      <c r="BF128" s="164">
        <f t="shared" si="5"/>
        <v>0</v>
      </c>
      <c r="BG128" s="164">
        <f t="shared" si="6"/>
        <v>0</v>
      </c>
      <c r="BH128" s="164">
        <f t="shared" si="7"/>
        <v>0</v>
      </c>
      <c r="BI128" s="164">
        <f t="shared" si="8"/>
        <v>0</v>
      </c>
      <c r="BJ128" s="2" t="s">
        <v>91</v>
      </c>
      <c r="BK128" s="165">
        <f t="shared" si="9"/>
        <v>0</v>
      </c>
      <c r="BL128" s="2" t="s">
        <v>137</v>
      </c>
      <c r="BM128" s="163" t="s">
        <v>137</v>
      </c>
    </row>
    <row r="129" spans="1:65" s="20" customFormat="1" ht="16.5" customHeight="1">
      <c r="A129" s="16"/>
      <c r="B129" s="151"/>
      <c r="C129" s="171" t="s">
        <v>145</v>
      </c>
      <c r="D129" s="171" t="s">
        <v>250</v>
      </c>
      <c r="E129" s="172" t="s">
        <v>782</v>
      </c>
      <c r="F129" s="173" t="s">
        <v>783</v>
      </c>
      <c r="G129" s="174" t="s">
        <v>143</v>
      </c>
      <c r="H129" s="175">
        <v>80</v>
      </c>
      <c r="I129" s="176"/>
      <c r="J129" s="175">
        <f t="shared" si="0"/>
        <v>0</v>
      </c>
      <c r="K129" s="177"/>
      <c r="L129" s="178"/>
      <c r="M129" s="179"/>
      <c r="N129" s="180" t="s">
        <v>41</v>
      </c>
      <c r="O129" s="47"/>
      <c r="P129" s="161">
        <f t="shared" si="1"/>
        <v>0</v>
      </c>
      <c r="Q129" s="161">
        <v>1.9000000000000001E-4</v>
      </c>
      <c r="R129" s="161">
        <f t="shared" si="2"/>
        <v>1.5200000000000002E-2</v>
      </c>
      <c r="S129" s="161">
        <v>0</v>
      </c>
      <c r="T129" s="162">
        <f t="shared" si="3"/>
        <v>0</v>
      </c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R129" s="163" t="s">
        <v>165</v>
      </c>
      <c r="AT129" s="163" t="s">
        <v>250</v>
      </c>
      <c r="AU129" s="163" t="s">
        <v>83</v>
      </c>
      <c r="AY129" s="2" t="s">
        <v>131</v>
      </c>
      <c r="BE129" s="164">
        <f t="shared" si="4"/>
        <v>0</v>
      </c>
      <c r="BF129" s="164">
        <f t="shared" si="5"/>
        <v>0</v>
      </c>
      <c r="BG129" s="164">
        <f t="shared" si="6"/>
        <v>0</v>
      </c>
      <c r="BH129" s="164">
        <f t="shared" si="7"/>
        <v>0</v>
      </c>
      <c r="BI129" s="164">
        <f t="shared" si="8"/>
        <v>0</v>
      </c>
      <c r="BJ129" s="2" t="s">
        <v>91</v>
      </c>
      <c r="BK129" s="165">
        <f t="shared" si="9"/>
        <v>0</v>
      </c>
      <c r="BL129" s="2" t="s">
        <v>137</v>
      </c>
      <c r="BM129" s="163" t="s">
        <v>157</v>
      </c>
    </row>
    <row r="130" spans="1:65" s="20" customFormat="1" ht="16.5" customHeight="1">
      <c r="A130" s="16"/>
      <c r="B130" s="151"/>
      <c r="C130" s="171" t="s">
        <v>137</v>
      </c>
      <c r="D130" s="171" t="s">
        <v>250</v>
      </c>
      <c r="E130" s="172" t="s">
        <v>784</v>
      </c>
      <c r="F130" s="173" t="s">
        <v>785</v>
      </c>
      <c r="G130" s="174" t="s">
        <v>143</v>
      </c>
      <c r="H130" s="175">
        <v>230</v>
      </c>
      <c r="I130" s="176"/>
      <c r="J130" s="175">
        <f t="shared" si="0"/>
        <v>0</v>
      </c>
      <c r="K130" s="177"/>
      <c r="L130" s="178"/>
      <c r="M130" s="179"/>
      <c r="N130" s="180" t="s">
        <v>41</v>
      </c>
      <c r="O130" s="47"/>
      <c r="P130" s="161">
        <f t="shared" si="1"/>
        <v>0</v>
      </c>
      <c r="Q130" s="161">
        <v>1.3999999999999999E-4</v>
      </c>
      <c r="R130" s="161">
        <f t="shared" si="2"/>
        <v>3.2199999999999999E-2</v>
      </c>
      <c r="S130" s="161">
        <v>0</v>
      </c>
      <c r="T130" s="162">
        <f t="shared" si="3"/>
        <v>0</v>
      </c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R130" s="163" t="s">
        <v>165</v>
      </c>
      <c r="AT130" s="163" t="s">
        <v>250</v>
      </c>
      <c r="AU130" s="163" t="s">
        <v>83</v>
      </c>
      <c r="AY130" s="2" t="s">
        <v>131</v>
      </c>
      <c r="BE130" s="164">
        <f t="shared" si="4"/>
        <v>0</v>
      </c>
      <c r="BF130" s="164">
        <f t="shared" si="5"/>
        <v>0</v>
      </c>
      <c r="BG130" s="164">
        <f t="shared" si="6"/>
        <v>0</v>
      </c>
      <c r="BH130" s="164">
        <f t="shared" si="7"/>
        <v>0</v>
      </c>
      <c r="BI130" s="164">
        <f t="shared" si="8"/>
        <v>0</v>
      </c>
      <c r="BJ130" s="2" t="s">
        <v>91</v>
      </c>
      <c r="BK130" s="165">
        <f t="shared" si="9"/>
        <v>0</v>
      </c>
      <c r="BL130" s="2" t="s">
        <v>137</v>
      </c>
      <c r="BM130" s="163" t="s">
        <v>165</v>
      </c>
    </row>
    <row r="131" spans="1:65" s="20" customFormat="1" ht="16.5" customHeight="1">
      <c r="A131" s="16"/>
      <c r="B131" s="151"/>
      <c r="C131" s="171" t="s">
        <v>153</v>
      </c>
      <c r="D131" s="171" t="s">
        <v>250</v>
      </c>
      <c r="E131" s="172" t="s">
        <v>786</v>
      </c>
      <c r="F131" s="173" t="s">
        <v>787</v>
      </c>
      <c r="G131" s="174" t="s">
        <v>143</v>
      </c>
      <c r="H131" s="175">
        <v>25</v>
      </c>
      <c r="I131" s="176"/>
      <c r="J131" s="175">
        <f t="shared" si="0"/>
        <v>0</v>
      </c>
      <c r="K131" s="177"/>
      <c r="L131" s="178"/>
      <c r="M131" s="179"/>
      <c r="N131" s="180" t="s">
        <v>41</v>
      </c>
      <c r="O131" s="47"/>
      <c r="P131" s="161">
        <f t="shared" si="1"/>
        <v>0</v>
      </c>
      <c r="Q131" s="161">
        <v>2.4000000000000001E-4</v>
      </c>
      <c r="R131" s="161">
        <f t="shared" si="2"/>
        <v>6.0000000000000001E-3</v>
      </c>
      <c r="S131" s="161">
        <v>0</v>
      </c>
      <c r="T131" s="162">
        <f t="shared" si="3"/>
        <v>0</v>
      </c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R131" s="163" t="s">
        <v>165</v>
      </c>
      <c r="AT131" s="163" t="s">
        <v>250</v>
      </c>
      <c r="AU131" s="163" t="s">
        <v>83</v>
      </c>
      <c r="AY131" s="2" t="s">
        <v>131</v>
      </c>
      <c r="BE131" s="164">
        <f t="shared" si="4"/>
        <v>0</v>
      </c>
      <c r="BF131" s="164">
        <f t="shared" si="5"/>
        <v>0</v>
      </c>
      <c r="BG131" s="164">
        <f t="shared" si="6"/>
        <v>0</v>
      </c>
      <c r="BH131" s="164">
        <f t="shared" si="7"/>
        <v>0</v>
      </c>
      <c r="BI131" s="164">
        <f t="shared" si="8"/>
        <v>0</v>
      </c>
      <c r="BJ131" s="2" t="s">
        <v>91</v>
      </c>
      <c r="BK131" s="165">
        <f t="shared" si="9"/>
        <v>0</v>
      </c>
      <c r="BL131" s="2" t="s">
        <v>137</v>
      </c>
      <c r="BM131" s="163" t="s">
        <v>172</v>
      </c>
    </row>
    <row r="132" spans="1:65" s="20" customFormat="1" ht="16.5" customHeight="1">
      <c r="A132" s="16"/>
      <c r="B132" s="151"/>
      <c r="C132" s="171" t="s">
        <v>157</v>
      </c>
      <c r="D132" s="171" t="s">
        <v>250</v>
      </c>
      <c r="E132" s="172" t="s">
        <v>788</v>
      </c>
      <c r="F132" s="173" t="s">
        <v>789</v>
      </c>
      <c r="G132" s="174" t="s">
        <v>143</v>
      </c>
      <c r="H132" s="175">
        <v>25</v>
      </c>
      <c r="I132" s="176"/>
      <c r="J132" s="175">
        <f t="shared" si="0"/>
        <v>0</v>
      </c>
      <c r="K132" s="177"/>
      <c r="L132" s="178"/>
      <c r="M132" s="179"/>
      <c r="N132" s="180" t="s">
        <v>41</v>
      </c>
      <c r="O132" s="47"/>
      <c r="P132" s="161">
        <f t="shared" si="1"/>
        <v>0</v>
      </c>
      <c r="Q132" s="161">
        <v>1.2E-4</v>
      </c>
      <c r="R132" s="161">
        <f t="shared" si="2"/>
        <v>3.0000000000000001E-3</v>
      </c>
      <c r="S132" s="161">
        <v>0</v>
      </c>
      <c r="T132" s="162">
        <f t="shared" si="3"/>
        <v>0</v>
      </c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R132" s="163" t="s">
        <v>165</v>
      </c>
      <c r="AT132" s="163" t="s">
        <v>250</v>
      </c>
      <c r="AU132" s="163" t="s">
        <v>83</v>
      </c>
      <c r="AY132" s="2" t="s">
        <v>131</v>
      </c>
      <c r="BE132" s="164">
        <f t="shared" si="4"/>
        <v>0</v>
      </c>
      <c r="BF132" s="164">
        <f t="shared" si="5"/>
        <v>0</v>
      </c>
      <c r="BG132" s="164">
        <f t="shared" si="6"/>
        <v>0</v>
      </c>
      <c r="BH132" s="164">
        <f t="shared" si="7"/>
        <v>0</v>
      </c>
      <c r="BI132" s="164">
        <f t="shared" si="8"/>
        <v>0</v>
      </c>
      <c r="BJ132" s="2" t="s">
        <v>91</v>
      </c>
      <c r="BK132" s="165">
        <f t="shared" si="9"/>
        <v>0</v>
      </c>
      <c r="BL132" s="2" t="s">
        <v>137</v>
      </c>
      <c r="BM132" s="163" t="s">
        <v>181</v>
      </c>
    </row>
    <row r="133" spans="1:65" s="20" customFormat="1" ht="16.5" customHeight="1">
      <c r="A133" s="16"/>
      <c r="B133" s="151"/>
      <c r="C133" s="171" t="s">
        <v>161</v>
      </c>
      <c r="D133" s="171" t="s">
        <v>250</v>
      </c>
      <c r="E133" s="172" t="s">
        <v>790</v>
      </c>
      <c r="F133" s="173" t="s">
        <v>791</v>
      </c>
      <c r="G133" s="174" t="s">
        <v>143</v>
      </c>
      <c r="H133" s="175">
        <v>20</v>
      </c>
      <c r="I133" s="176"/>
      <c r="J133" s="175">
        <f t="shared" si="0"/>
        <v>0</v>
      </c>
      <c r="K133" s="177"/>
      <c r="L133" s="178"/>
      <c r="M133" s="179"/>
      <c r="N133" s="180" t="s">
        <v>41</v>
      </c>
      <c r="O133" s="47"/>
      <c r="P133" s="161">
        <f t="shared" si="1"/>
        <v>0</v>
      </c>
      <c r="Q133" s="161">
        <v>2.4000000000000001E-4</v>
      </c>
      <c r="R133" s="161">
        <f t="shared" si="2"/>
        <v>4.8000000000000004E-3</v>
      </c>
      <c r="S133" s="161">
        <v>0</v>
      </c>
      <c r="T133" s="162">
        <f t="shared" si="3"/>
        <v>0</v>
      </c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R133" s="163" t="s">
        <v>165</v>
      </c>
      <c r="AT133" s="163" t="s">
        <v>250</v>
      </c>
      <c r="AU133" s="163" t="s">
        <v>83</v>
      </c>
      <c r="AY133" s="2" t="s">
        <v>131</v>
      </c>
      <c r="BE133" s="164">
        <f t="shared" si="4"/>
        <v>0</v>
      </c>
      <c r="BF133" s="164">
        <f t="shared" si="5"/>
        <v>0</v>
      </c>
      <c r="BG133" s="164">
        <f t="shared" si="6"/>
        <v>0</v>
      </c>
      <c r="BH133" s="164">
        <f t="shared" si="7"/>
        <v>0</v>
      </c>
      <c r="BI133" s="164">
        <f t="shared" si="8"/>
        <v>0</v>
      </c>
      <c r="BJ133" s="2" t="s">
        <v>91</v>
      </c>
      <c r="BK133" s="165">
        <f t="shared" si="9"/>
        <v>0</v>
      </c>
      <c r="BL133" s="2" t="s">
        <v>137</v>
      </c>
      <c r="BM133" s="163" t="s">
        <v>189</v>
      </c>
    </row>
    <row r="134" spans="1:65" s="20" customFormat="1" ht="16.5" customHeight="1">
      <c r="A134" s="16"/>
      <c r="B134" s="151"/>
      <c r="C134" s="171" t="s">
        <v>165</v>
      </c>
      <c r="D134" s="171" t="s">
        <v>250</v>
      </c>
      <c r="E134" s="172" t="s">
        <v>792</v>
      </c>
      <c r="F134" s="173" t="s">
        <v>793</v>
      </c>
      <c r="G134" s="174" t="s">
        <v>143</v>
      </c>
      <c r="H134" s="175">
        <v>60</v>
      </c>
      <c r="I134" s="176"/>
      <c r="J134" s="175">
        <f t="shared" si="0"/>
        <v>0</v>
      </c>
      <c r="K134" s="177"/>
      <c r="L134" s="178"/>
      <c r="M134" s="179"/>
      <c r="N134" s="180" t="s">
        <v>41</v>
      </c>
      <c r="O134" s="47"/>
      <c r="P134" s="161">
        <f t="shared" si="1"/>
        <v>0</v>
      </c>
      <c r="Q134" s="161">
        <v>6.9999999999999994E-5</v>
      </c>
      <c r="R134" s="161">
        <f t="shared" si="2"/>
        <v>4.1999999999999997E-3</v>
      </c>
      <c r="S134" s="161">
        <v>0</v>
      </c>
      <c r="T134" s="162">
        <f t="shared" si="3"/>
        <v>0</v>
      </c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R134" s="163" t="s">
        <v>165</v>
      </c>
      <c r="AT134" s="163" t="s">
        <v>250</v>
      </c>
      <c r="AU134" s="163" t="s">
        <v>83</v>
      </c>
      <c r="AY134" s="2" t="s">
        <v>131</v>
      </c>
      <c r="BE134" s="164">
        <f t="shared" si="4"/>
        <v>0</v>
      </c>
      <c r="BF134" s="164">
        <f t="shared" si="5"/>
        <v>0</v>
      </c>
      <c r="BG134" s="164">
        <f t="shared" si="6"/>
        <v>0</v>
      </c>
      <c r="BH134" s="164">
        <f t="shared" si="7"/>
        <v>0</v>
      </c>
      <c r="BI134" s="164">
        <f t="shared" si="8"/>
        <v>0</v>
      </c>
      <c r="BJ134" s="2" t="s">
        <v>91</v>
      </c>
      <c r="BK134" s="165">
        <f t="shared" si="9"/>
        <v>0</v>
      </c>
      <c r="BL134" s="2" t="s">
        <v>137</v>
      </c>
      <c r="BM134" s="163" t="s">
        <v>200</v>
      </c>
    </row>
    <row r="135" spans="1:65" s="20" customFormat="1" ht="16.5" customHeight="1">
      <c r="A135" s="16"/>
      <c r="B135" s="151"/>
      <c r="C135" s="171" t="s">
        <v>139</v>
      </c>
      <c r="D135" s="171" t="s">
        <v>250</v>
      </c>
      <c r="E135" s="172" t="s">
        <v>794</v>
      </c>
      <c r="F135" s="173" t="s">
        <v>795</v>
      </c>
      <c r="G135" s="174" t="s">
        <v>257</v>
      </c>
      <c r="H135" s="175">
        <v>1</v>
      </c>
      <c r="I135" s="176"/>
      <c r="J135" s="175">
        <f t="shared" si="0"/>
        <v>0</v>
      </c>
      <c r="K135" s="177"/>
      <c r="L135" s="178"/>
      <c r="M135" s="179"/>
      <c r="N135" s="180" t="s">
        <v>41</v>
      </c>
      <c r="O135" s="47"/>
      <c r="P135" s="161">
        <f t="shared" si="1"/>
        <v>0</v>
      </c>
      <c r="Q135" s="161">
        <v>0</v>
      </c>
      <c r="R135" s="161">
        <f t="shared" si="2"/>
        <v>0</v>
      </c>
      <c r="S135" s="161">
        <v>0</v>
      </c>
      <c r="T135" s="162">
        <f t="shared" si="3"/>
        <v>0</v>
      </c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R135" s="163" t="s">
        <v>165</v>
      </c>
      <c r="AT135" s="163" t="s">
        <v>250</v>
      </c>
      <c r="AU135" s="163" t="s">
        <v>83</v>
      </c>
      <c r="AY135" s="2" t="s">
        <v>131</v>
      </c>
      <c r="BE135" s="164">
        <f t="shared" si="4"/>
        <v>0</v>
      </c>
      <c r="BF135" s="164">
        <f t="shared" si="5"/>
        <v>0</v>
      </c>
      <c r="BG135" s="164">
        <f t="shared" si="6"/>
        <v>0</v>
      </c>
      <c r="BH135" s="164">
        <f t="shared" si="7"/>
        <v>0</v>
      </c>
      <c r="BI135" s="164">
        <f t="shared" si="8"/>
        <v>0</v>
      </c>
      <c r="BJ135" s="2" t="s">
        <v>91</v>
      </c>
      <c r="BK135" s="165">
        <f t="shared" si="9"/>
        <v>0</v>
      </c>
      <c r="BL135" s="2" t="s">
        <v>137</v>
      </c>
      <c r="BM135" s="163" t="s">
        <v>208</v>
      </c>
    </row>
    <row r="136" spans="1:65" s="20" customFormat="1" ht="16.5" customHeight="1">
      <c r="A136" s="16"/>
      <c r="B136" s="151"/>
      <c r="C136" s="171" t="s">
        <v>172</v>
      </c>
      <c r="D136" s="171" t="s">
        <v>250</v>
      </c>
      <c r="E136" s="172" t="s">
        <v>796</v>
      </c>
      <c r="F136" s="173" t="s">
        <v>797</v>
      </c>
      <c r="G136" s="174" t="s">
        <v>273</v>
      </c>
      <c r="H136" s="175">
        <v>1</v>
      </c>
      <c r="I136" s="176"/>
      <c r="J136" s="175">
        <f t="shared" si="0"/>
        <v>0</v>
      </c>
      <c r="K136" s="177"/>
      <c r="L136" s="178"/>
      <c r="M136" s="179"/>
      <c r="N136" s="180" t="s">
        <v>41</v>
      </c>
      <c r="O136" s="47"/>
      <c r="P136" s="161">
        <f t="shared" si="1"/>
        <v>0</v>
      </c>
      <c r="Q136" s="161">
        <v>0</v>
      </c>
      <c r="R136" s="161">
        <f t="shared" si="2"/>
        <v>0</v>
      </c>
      <c r="S136" s="161">
        <v>0</v>
      </c>
      <c r="T136" s="162">
        <f t="shared" si="3"/>
        <v>0</v>
      </c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R136" s="163" t="s">
        <v>165</v>
      </c>
      <c r="AT136" s="163" t="s">
        <v>250</v>
      </c>
      <c r="AU136" s="163" t="s">
        <v>83</v>
      </c>
      <c r="AY136" s="2" t="s">
        <v>131</v>
      </c>
      <c r="BE136" s="164">
        <f t="shared" si="4"/>
        <v>0</v>
      </c>
      <c r="BF136" s="164">
        <f t="shared" si="5"/>
        <v>0</v>
      </c>
      <c r="BG136" s="164">
        <f t="shared" si="6"/>
        <v>0</v>
      </c>
      <c r="BH136" s="164">
        <f t="shared" si="7"/>
        <v>0</v>
      </c>
      <c r="BI136" s="164">
        <f t="shared" si="8"/>
        <v>0</v>
      </c>
      <c r="BJ136" s="2" t="s">
        <v>91</v>
      </c>
      <c r="BK136" s="165">
        <f t="shared" si="9"/>
        <v>0</v>
      </c>
      <c r="BL136" s="2" t="s">
        <v>137</v>
      </c>
      <c r="BM136" s="163" t="s">
        <v>6</v>
      </c>
    </row>
    <row r="137" spans="1:65" s="20" customFormat="1" ht="16.5" customHeight="1">
      <c r="A137" s="16"/>
      <c r="B137" s="151"/>
      <c r="C137" s="171" t="s">
        <v>177</v>
      </c>
      <c r="D137" s="171" t="s">
        <v>250</v>
      </c>
      <c r="E137" s="172" t="s">
        <v>798</v>
      </c>
      <c r="F137" s="173" t="s">
        <v>799</v>
      </c>
      <c r="G137" s="174" t="s">
        <v>257</v>
      </c>
      <c r="H137" s="175">
        <v>18</v>
      </c>
      <c r="I137" s="176"/>
      <c r="J137" s="175">
        <f t="shared" si="0"/>
        <v>0</v>
      </c>
      <c r="K137" s="177"/>
      <c r="L137" s="178"/>
      <c r="M137" s="179"/>
      <c r="N137" s="180" t="s">
        <v>41</v>
      </c>
      <c r="O137" s="47"/>
      <c r="P137" s="161">
        <f t="shared" si="1"/>
        <v>0</v>
      </c>
      <c r="Q137" s="161">
        <v>4.0000000000000003E-5</v>
      </c>
      <c r="R137" s="161">
        <f t="shared" si="2"/>
        <v>7.2000000000000005E-4</v>
      </c>
      <c r="S137" s="161">
        <v>0</v>
      </c>
      <c r="T137" s="162">
        <f t="shared" si="3"/>
        <v>0</v>
      </c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R137" s="163" t="s">
        <v>165</v>
      </c>
      <c r="AT137" s="163" t="s">
        <v>250</v>
      </c>
      <c r="AU137" s="163" t="s">
        <v>83</v>
      </c>
      <c r="AY137" s="2" t="s">
        <v>131</v>
      </c>
      <c r="BE137" s="164">
        <f t="shared" si="4"/>
        <v>0</v>
      </c>
      <c r="BF137" s="164">
        <f t="shared" si="5"/>
        <v>0</v>
      </c>
      <c r="BG137" s="164">
        <f t="shared" si="6"/>
        <v>0</v>
      </c>
      <c r="BH137" s="164">
        <f t="shared" si="7"/>
        <v>0</v>
      </c>
      <c r="BI137" s="164">
        <f t="shared" si="8"/>
        <v>0</v>
      </c>
      <c r="BJ137" s="2" t="s">
        <v>91</v>
      </c>
      <c r="BK137" s="165">
        <f t="shared" si="9"/>
        <v>0</v>
      </c>
      <c r="BL137" s="2" t="s">
        <v>137</v>
      </c>
      <c r="BM137" s="163" t="s">
        <v>222</v>
      </c>
    </row>
    <row r="138" spans="1:65" s="20" customFormat="1" ht="21.75" customHeight="1">
      <c r="A138" s="16"/>
      <c r="B138" s="151"/>
      <c r="C138" s="171" t="s">
        <v>181</v>
      </c>
      <c r="D138" s="171" t="s">
        <v>250</v>
      </c>
      <c r="E138" s="172" t="s">
        <v>800</v>
      </c>
      <c r="F138" s="173" t="s">
        <v>801</v>
      </c>
      <c r="G138" s="174" t="s">
        <v>257</v>
      </c>
      <c r="H138" s="175">
        <v>5</v>
      </c>
      <c r="I138" s="176"/>
      <c r="J138" s="175">
        <f t="shared" si="0"/>
        <v>0</v>
      </c>
      <c r="K138" s="177"/>
      <c r="L138" s="178"/>
      <c r="M138" s="179"/>
      <c r="N138" s="180" t="s">
        <v>41</v>
      </c>
      <c r="O138" s="47"/>
      <c r="P138" s="161">
        <f t="shared" si="1"/>
        <v>0</v>
      </c>
      <c r="Q138" s="161">
        <v>4.0000000000000003E-5</v>
      </c>
      <c r="R138" s="161">
        <f t="shared" si="2"/>
        <v>2.0000000000000001E-4</v>
      </c>
      <c r="S138" s="161">
        <v>0</v>
      </c>
      <c r="T138" s="162">
        <f t="shared" si="3"/>
        <v>0</v>
      </c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R138" s="163" t="s">
        <v>165</v>
      </c>
      <c r="AT138" s="163" t="s">
        <v>250</v>
      </c>
      <c r="AU138" s="163" t="s">
        <v>83</v>
      </c>
      <c r="AY138" s="2" t="s">
        <v>131</v>
      </c>
      <c r="BE138" s="164">
        <f t="shared" si="4"/>
        <v>0</v>
      </c>
      <c r="BF138" s="164">
        <f t="shared" si="5"/>
        <v>0</v>
      </c>
      <c r="BG138" s="164">
        <f t="shared" si="6"/>
        <v>0</v>
      </c>
      <c r="BH138" s="164">
        <f t="shared" si="7"/>
        <v>0</v>
      </c>
      <c r="BI138" s="164">
        <f t="shared" si="8"/>
        <v>0</v>
      </c>
      <c r="BJ138" s="2" t="s">
        <v>91</v>
      </c>
      <c r="BK138" s="165">
        <f t="shared" si="9"/>
        <v>0</v>
      </c>
      <c r="BL138" s="2" t="s">
        <v>137</v>
      </c>
      <c r="BM138" s="163" t="s">
        <v>230</v>
      </c>
    </row>
    <row r="139" spans="1:65" s="20" customFormat="1" ht="21.75" customHeight="1">
      <c r="A139" s="16"/>
      <c r="B139" s="151"/>
      <c r="C139" s="171" t="s">
        <v>185</v>
      </c>
      <c r="D139" s="171" t="s">
        <v>250</v>
      </c>
      <c r="E139" s="172" t="s">
        <v>802</v>
      </c>
      <c r="F139" s="173" t="s">
        <v>803</v>
      </c>
      <c r="G139" s="174" t="s">
        <v>257</v>
      </c>
      <c r="H139" s="175">
        <v>3</v>
      </c>
      <c r="I139" s="176"/>
      <c r="J139" s="175">
        <f t="shared" si="0"/>
        <v>0</v>
      </c>
      <c r="K139" s="177"/>
      <c r="L139" s="178"/>
      <c r="M139" s="179"/>
      <c r="N139" s="180" t="s">
        <v>41</v>
      </c>
      <c r="O139" s="47"/>
      <c r="P139" s="161">
        <f t="shared" si="1"/>
        <v>0</v>
      </c>
      <c r="Q139" s="161">
        <v>4.0000000000000003E-5</v>
      </c>
      <c r="R139" s="161">
        <f t="shared" si="2"/>
        <v>1.2000000000000002E-4</v>
      </c>
      <c r="S139" s="161">
        <v>0</v>
      </c>
      <c r="T139" s="162">
        <f t="shared" si="3"/>
        <v>0</v>
      </c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R139" s="163" t="s">
        <v>165</v>
      </c>
      <c r="AT139" s="163" t="s">
        <v>250</v>
      </c>
      <c r="AU139" s="163" t="s">
        <v>83</v>
      </c>
      <c r="AY139" s="2" t="s">
        <v>131</v>
      </c>
      <c r="BE139" s="164">
        <f t="shared" si="4"/>
        <v>0</v>
      </c>
      <c r="BF139" s="164">
        <f t="shared" si="5"/>
        <v>0</v>
      </c>
      <c r="BG139" s="164">
        <f t="shared" si="6"/>
        <v>0</v>
      </c>
      <c r="BH139" s="164">
        <f t="shared" si="7"/>
        <v>0</v>
      </c>
      <c r="BI139" s="164">
        <f t="shared" si="8"/>
        <v>0</v>
      </c>
      <c r="BJ139" s="2" t="s">
        <v>91</v>
      </c>
      <c r="BK139" s="165">
        <f t="shared" si="9"/>
        <v>0</v>
      </c>
      <c r="BL139" s="2" t="s">
        <v>137</v>
      </c>
      <c r="BM139" s="163" t="s">
        <v>237</v>
      </c>
    </row>
    <row r="140" spans="1:65" s="20" customFormat="1" ht="16.5" customHeight="1">
      <c r="A140" s="16"/>
      <c r="B140" s="151"/>
      <c r="C140" s="171" t="s">
        <v>189</v>
      </c>
      <c r="D140" s="171" t="s">
        <v>250</v>
      </c>
      <c r="E140" s="172" t="s">
        <v>804</v>
      </c>
      <c r="F140" s="173" t="s">
        <v>805</v>
      </c>
      <c r="G140" s="174" t="s">
        <v>257</v>
      </c>
      <c r="H140" s="175">
        <v>3</v>
      </c>
      <c r="I140" s="176"/>
      <c r="J140" s="175">
        <f t="shared" si="0"/>
        <v>0</v>
      </c>
      <c r="K140" s="177"/>
      <c r="L140" s="178"/>
      <c r="M140" s="179"/>
      <c r="N140" s="180" t="s">
        <v>41</v>
      </c>
      <c r="O140" s="47"/>
      <c r="P140" s="161">
        <f t="shared" si="1"/>
        <v>0</v>
      </c>
      <c r="Q140" s="161">
        <v>2.9999999999999997E-4</v>
      </c>
      <c r="R140" s="161">
        <f t="shared" si="2"/>
        <v>8.9999999999999998E-4</v>
      </c>
      <c r="S140" s="161">
        <v>0</v>
      </c>
      <c r="T140" s="162">
        <f t="shared" si="3"/>
        <v>0</v>
      </c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R140" s="163" t="s">
        <v>165</v>
      </c>
      <c r="AT140" s="163" t="s">
        <v>250</v>
      </c>
      <c r="AU140" s="163" t="s">
        <v>83</v>
      </c>
      <c r="AY140" s="2" t="s">
        <v>131</v>
      </c>
      <c r="BE140" s="164">
        <f t="shared" si="4"/>
        <v>0</v>
      </c>
      <c r="BF140" s="164">
        <f t="shared" si="5"/>
        <v>0</v>
      </c>
      <c r="BG140" s="164">
        <f t="shared" si="6"/>
        <v>0</v>
      </c>
      <c r="BH140" s="164">
        <f t="shared" si="7"/>
        <v>0</v>
      </c>
      <c r="BI140" s="164">
        <f t="shared" si="8"/>
        <v>0</v>
      </c>
      <c r="BJ140" s="2" t="s">
        <v>91</v>
      </c>
      <c r="BK140" s="165">
        <f t="shared" si="9"/>
        <v>0</v>
      </c>
      <c r="BL140" s="2" t="s">
        <v>137</v>
      </c>
      <c r="BM140" s="163" t="s">
        <v>243</v>
      </c>
    </row>
    <row r="141" spans="1:65" s="20" customFormat="1" ht="24.2" customHeight="1">
      <c r="A141" s="16"/>
      <c r="B141" s="151"/>
      <c r="C141" s="171" t="s">
        <v>197</v>
      </c>
      <c r="D141" s="171" t="s">
        <v>250</v>
      </c>
      <c r="E141" s="172" t="s">
        <v>806</v>
      </c>
      <c r="F141" s="173" t="s">
        <v>807</v>
      </c>
      <c r="G141" s="174" t="s">
        <v>257</v>
      </c>
      <c r="H141" s="175">
        <v>1</v>
      </c>
      <c r="I141" s="176"/>
      <c r="J141" s="175">
        <f t="shared" si="0"/>
        <v>0</v>
      </c>
      <c r="K141" s="177"/>
      <c r="L141" s="178"/>
      <c r="M141" s="179"/>
      <c r="N141" s="180" t="s">
        <v>41</v>
      </c>
      <c r="O141" s="47"/>
      <c r="P141" s="161">
        <f t="shared" si="1"/>
        <v>0</v>
      </c>
      <c r="Q141" s="161">
        <v>2.9999999999999997E-4</v>
      </c>
      <c r="R141" s="161">
        <f t="shared" si="2"/>
        <v>2.9999999999999997E-4</v>
      </c>
      <c r="S141" s="161">
        <v>0</v>
      </c>
      <c r="T141" s="162">
        <f t="shared" si="3"/>
        <v>0</v>
      </c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R141" s="163" t="s">
        <v>165</v>
      </c>
      <c r="AT141" s="163" t="s">
        <v>250</v>
      </c>
      <c r="AU141" s="163" t="s">
        <v>83</v>
      </c>
      <c r="AY141" s="2" t="s">
        <v>131</v>
      </c>
      <c r="BE141" s="164">
        <f t="shared" si="4"/>
        <v>0</v>
      </c>
      <c r="BF141" s="164">
        <f t="shared" si="5"/>
        <v>0</v>
      </c>
      <c r="BG141" s="164">
        <f t="shared" si="6"/>
        <v>0</v>
      </c>
      <c r="BH141" s="164">
        <f t="shared" si="7"/>
        <v>0</v>
      </c>
      <c r="BI141" s="164">
        <f t="shared" si="8"/>
        <v>0</v>
      </c>
      <c r="BJ141" s="2" t="s">
        <v>91</v>
      </c>
      <c r="BK141" s="165">
        <f t="shared" si="9"/>
        <v>0</v>
      </c>
      <c r="BL141" s="2" t="s">
        <v>137</v>
      </c>
      <c r="BM141" s="163" t="s">
        <v>254</v>
      </c>
    </row>
    <row r="142" spans="1:65" s="20" customFormat="1" ht="16.5" customHeight="1">
      <c r="A142" s="16"/>
      <c r="B142" s="151"/>
      <c r="C142" s="171" t="s">
        <v>200</v>
      </c>
      <c r="D142" s="171" t="s">
        <v>250</v>
      </c>
      <c r="E142" s="172" t="s">
        <v>808</v>
      </c>
      <c r="F142" s="173" t="s">
        <v>809</v>
      </c>
      <c r="G142" s="174" t="s">
        <v>257</v>
      </c>
      <c r="H142" s="175">
        <v>5</v>
      </c>
      <c r="I142" s="176"/>
      <c r="J142" s="175">
        <f t="shared" si="0"/>
        <v>0</v>
      </c>
      <c r="K142" s="177"/>
      <c r="L142" s="178"/>
      <c r="M142" s="179"/>
      <c r="N142" s="180" t="s">
        <v>41</v>
      </c>
      <c r="O142" s="47"/>
      <c r="P142" s="161">
        <f t="shared" si="1"/>
        <v>0</v>
      </c>
      <c r="Q142" s="161">
        <v>2.9999999999999997E-4</v>
      </c>
      <c r="R142" s="161">
        <f t="shared" si="2"/>
        <v>1.4999999999999998E-3</v>
      </c>
      <c r="S142" s="161">
        <v>0</v>
      </c>
      <c r="T142" s="162">
        <f t="shared" si="3"/>
        <v>0</v>
      </c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R142" s="163" t="s">
        <v>165</v>
      </c>
      <c r="AT142" s="163" t="s">
        <v>250</v>
      </c>
      <c r="AU142" s="163" t="s">
        <v>83</v>
      </c>
      <c r="AY142" s="2" t="s">
        <v>131</v>
      </c>
      <c r="BE142" s="164">
        <f t="shared" si="4"/>
        <v>0</v>
      </c>
      <c r="BF142" s="164">
        <f t="shared" si="5"/>
        <v>0</v>
      </c>
      <c r="BG142" s="164">
        <f t="shared" si="6"/>
        <v>0</v>
      </c>
      <c r="BH142" s="164">
        <f t="shared" si="7"/>
        <v>0</v>
      </c>
      <c r="BI142" s="164">
        <f t="shared" si="8"/>
        <v>0</v>
      </c>
      <c r="BJ142" s="2" t="s">
        <v>91</v>
      </c>
      <c r="BK142" s="165">
        <f t="shared" si="9"/>
        <v>0</v>
      </c>
      <c r="BL142" s="2" t="s">
        <v>137</v>
      </c>
      <c r="BM142" s="163" t="s">
        <v>270</v>
      </c>
    </row>
    <row r="143" spans="1:65" s="20" customFormat="1" ht="21.75" customHeight="1">
      <c r="A143" s="16"/>
      <c r="B143" s="151"/>
      <c r="C143" s="171" t="s">
        <v>205</v>
      </c>
      <c r="D143" s="171" t="s">
        <v>250</v>
      </c>
      <c r="E143" s="172" t="s">
        <v>810</v>
      </c>
      <c r="F143" s="173" t="s">
        <v>811</v>
      </c>
      <c r="G143" s="174" t="s">
        <v>143</v>
      </c>
      <c r="H143" s="175">
        <v>30</v>
      </c>
      <c r="I143" s="176"/>
      <c r="J143" s="175">
        <f t="shared" si="0"/>
        <v>0</v>
      </c>
      <c r="K143" s="177"/>
      <c r="L143" s="178"/>
      <c r="M143" s="179"/>
      <c r="N143" s="180" t="s">
        <v>41</v>
      </c>
      <c r="O143" s="47"/>
      <c r="P143" s="161">
        <f t="shared" si="1"/>
        <v>0</v>
      </c>
      <c r="Q143" s="161">
        <v>1.7000000000000001E-4</v>
      </c>
      <c r="R143" s="161">
        <f t="shared" si="2"/>
        <v>5.1000000000000004E-3</v>
      </c>
      <c r="S143" s="161">
        <v>0</v>
      </c>
      <c r="T143" s="162">
        <f t="shared" si="3"/>
        <v>0</v>
      </c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R143" s="163" t="s">
        <v>165</v>
      </c>
      <c r="AT143" s="163" t="s">
        <v>250</v>
      </c>
      <c r="AU143" s="163" t="s">
        <v>83</v>
      </c>
      <c r="AY143" s="2" t="s">
        <v>131</v>
      </c>
      <c r="BE143" s="164">
        <f t="shared" si="4"/>
        <v>0</v>
      </c>
      <c r="BF143" s="164">
        <f t="shared" si="5"/>
        <v>0</v>
      </c>
      <c r="BG143" s="164">
        <f t="shared" si="6"/>
        <v>0</v>
      </c>
      <c r="BH143" s="164">
        <f t="shared" si="7"/>
        <v>0</v>
      </c>
      <c r="BI143" s="164">
        <f t="shared" si="8"/>
        <v>0</v>
      </c>
      <c r="BJ143" s="2" t="s">
        <v>91</v>
      </c>
      <c r="BK143" s="165">
        <f t="shared" si="9"/>
        <v>0</v>
      </c>
      <c r="BL143" s="2" t="s">
        <v>137</v>
      </c>
      <c r="BM143" s="163" t="s">
        <v>285</v>
      </c>
    </row>
    <row r="144" spans="1:65" s="20" customFormat="1" ht="16.5" customHeight="1">
      <c r="A144" s="16"/>
      <c r="B144" s="151"/>
      <c r="C144" s="171" t="s">
        <v>208</v>
      </c>
      <c r="D144" s="171" t="s">
        <v>250</v>
      </c>
      <c r="E144" s="172" t="s">
        <v>812</v>
      </c>
      <c r="F144" s="173" t="s">
        <v>813</v>
      </c>
      <c r="G144" s="174" t="s">
        <v>143</v>
      </c>
      <c r="H144" s="175">
        <v>195</v>
      </c>
      <c r="I144" s="176"/>
      <c r="J144" s="175">
        <f t="shared" si="0"/>
        <v>0</v>
      </c>
      <c r="K144" s="177"/>
      <c r="L144" s="178"/>
      <c r="M144" s="179"/>
      <c r="N144" s="180" t="s">
        <v>41</v>
      </c>
      <c r="O144" s="47"/>
      <c r="P144" s="161">
        <f t="shared" si="1"/>
        <v>0</v>
      </c>
      <c r="Q144" s="161">
        <v>0</v>
      </c>
      <c r="R144" s="161">
        <f t="shared" si="2"/>
        <v>0</v>
      </c>
      <c r="S144" s="161">
        <v>0</v>
      </c>
      <c r="T144" s="162">
        <f t="shared" si="3"/>
        <v>0</v>
      </c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R144" s="163" t="s">
        <v>165</v>
      </c>
      <c r="AT144" s="163" t="s">
        <v>250</v>
      </c>
      <c r="AU144" s="163" t="s">
        <v>83</v>
      </c>
      <c r="AY144" s="2" t="s">
        <v>131</v>
      </c>
      <c r="BE144" s="164">
        <f t="shared" si="4"/>
        <v>0</v>
      </c>
      <c r="BF144" s="164">
        <f t="shared" si="5"/>
        <v>0</v>
      </c>
      <c r="BG144" s="164">
        <f t="shared" si="6"/>
        <v>0</v>
      </c>
      <c r="BH144" s="164">
        <f t="shared" si="7"/>
        <v>0</v>
      </c>
      <c r="BI144" s="164">
        <f t="shared" si="8"/>
        <v>0</v>
      </c>
      <c r="BJ144" s="2" t="s">
        <v>91</v>
      </c>
      <c r="BK144" s="165">
        <f t="shared" si="9"/>
        <v>0</v>
      </c>
      <c r="BL144" s="2" t="s">
        <v>137</v>
      </c>
      <c r="BM144" s="163" t="s">
        <v>289</v>
      </c>
    </row>
    <row r="145" spans="1:65" s="20" customFormat="1" ht="16.5" customHeight="1">
      <c r="A145" s="16"/>
      <c r="B145" s="151"/>
      <c r="C145" s="171" t="s">
        <v>211</v>
      </c>
      <c r="D145" s="171" t="s">
        <v>250</v>
      </c>
      <c r="E145" s="172" t="s">
        <v>814</v>
      </c>
      <c r="F145" s="173" t="s">
        <v>815</v>
      </c>
      <c r="G145" s="174" t="s">
        <v>257</v>
      </c>
      <c r="H145" s="175">
        <v>195</v>
      </c>
      <c r="I145" s="176"/>
      <c r="J145" s="175">
        <f t="shared" si="0"/>
        <v>0</v>
      </c>
      <c r="K145" s="177"/>
      <c r="L145" s="178"/>
      <c r="M145" s="179"/>
      <c r="N145" s="180" t="s">
        <v>41</v>
      </c>
      <c r="O145" s="47"/>
      <c r="P145" s="161">
        <f t="shared" si="1"/>
        <v>0</v>
      </c>
      <c r="Q145" s="161">
        <v>0.9</v>
      </c>
      <c r="R145" s="161">
        <f t="shared" si="2"/>
        <v>175.5</v>
      </c>
      <c r="S145" s="161">
        <v>0</v>
      </c>
      <c r="T145" s="162">
        <f t="shared" si="3"/>
        <v>0</v>
      </c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R145" s="163" t="s">
        <v>165</v>
      </c>
      <c r="AT145" s="163" t="s">
        <v>250</v>
      </c>
      <c r="AU145" s="163" t="s">
        <v>83</v>
      </c>
      <c r="AY145" s="2" t="s">
        <v>131</v>
      </c>
      <c r="BE145" s="164">
        <f t="shared" si="4"/>
        <v>0</v>
      </c>
      <c r="BF145" s="164">
        <f t="shared" si="5"/>
        <v>0</v>
      </c>
      <c r="BG145" s="164">
        <f t="shared" si="6"/>
        <v>0</v>
      </c>
      <c r="BH145" s="164">
        <f t="shared" si="7"/>
        <v>0</v>
      </c>
      <c r="BI145" s="164">
        <f t="shared" si="8"/>
        <v>0</v>
      </c>
      <c r="BJ145" s="2" t="s">
        <v>91</v>
      </c>
      <c r="BK145" s="165">
        <f t="shared" si="9"/>
        <v>0</v>
      </c>
      <c r="BL145" s="2" t="s">
        <v>137</v>
      </c>
      <c r="BM145" s="163" t="s">
        <v>293</v>
      </c>
    </row>
    <row r="146" spans="1:65" s="20" customFormat="1" ht="16.5" customHeight="1">
      <c r="A146" s="16"/>
      <c r="B146" s="151"/>
      <c r="C146" s="171" t="s">
        <v>6</v>
      </c>
      <c r="D146" s="171" t="s">
        <v>250</v>
      </c>
      <c r="E146" s="172" t="s">
        <v>816</v>
      </c>
      <c r="F146" s="173" t="s">
        <v>817</v>
      </c>
      <c r="G146" s="174" t="s">
        <v>257</v>
      </c>
      <c r="H146" s="175">
        <v>45</v>
      </c>
      <c r="I146" s="176"/>
      <c r="J146" s="175">
        <f t="shared" si="0"/>
        <v>0</v>
      </c>
      <c r="K146" s="177"/>
      <c r="L146" s="178"/>
      <c r="M146" s="179"/>
      <c r="N146" s="180" t="s">
        <v>41</v>
      </c>
      <c r="O146" s="47"/>
      <c r="P146" s="161">
        <f t="shared" si="1"/>
        <v>0</v>
      </c>
      <c r="Q146" s="161">
        <v>9.9000000000000005E-2</v>
      </c>
      <c r="R146" s="161">
        <f t="shared" si="2"/>
        <v>4.4550000000000001</v>
      </c>
      <c r="S146" s="161">
        <v>0</v>
      </c>
      <c r="T146" s="162">
        <f t="shared" si="3"/>
        <v>0</v>
      </c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R146" s="163" t="s">
        <v>165</v>
      </c>
      <c r="AT146" s="163" t="s">
        <v>250</v>
      </c>
      <c r="AU146" s="163" t="s">
        <v>83</v>
      </c>
      <c r="AY146" s="2" t="s">
        <v>131</v>
      </c>
      <c r="BE146" s="164">
        <f t="shared" si="4"/>
        <v>0</v>
      </c>
      <c r="BF146" s="164">
        <f t="shared" si="5"/>
        <v>0</v>
      </c>
      <c r="BG146" s="164">
        <f t="shared" si="6"/>
        <v>0</v>
      </c>
      <c r="BH146" s="164">
        <f t="shared" si="7"/>
        <v>0</v>
      </c>
      <c r="BI146" s="164">
        <f t="shared" si="8"/>
        <v>0</v>
      </c>
      <c r="BJ146" s="2" t="s">
        <v>91</v>
      </c>
      <c r="BK146" s="165">
        <f t="shared" si="9"/>
        <v>0</v>
      </c>
      <c r="BL146" s="2" t="s">
        <v>137</v>
      </c>
      <c r="BM146" s="163" t="s">
        <v>441</v>
      </c>
    </row>
    <row r="147" spans="1:65" s="20" customFormat="1" ht="16.5" customHeight="1">
      <c r="A147" s="16"/>
      <c r="B147" s="151"/>
      <c r="C147" s="171" t="s">
        <v>216</v>
      </c>
      <c r="D147" s="171" t="s">
        <v>250</v>
      </c>
      <c r="E147" s="172" t="s">
        <v>818</v>
      </c>
      <c r="F147" s="173" t="s">
        <v>819</v>
      </c>
      <c r="G147" s="174" t="s">
        <v>257</v>
      </c>
      <c r="H147" s="175">
        <v>195</v>
      </c>
      <c r="I147" s="176"/>
      <c r="J147" s="175">
        <f t="shared" si="0"/>
        <v>0</v>
      </c>
      <c r="K147" s="177"/>
      <c r="L147" s="178"/>
      <c r="M147" s="179"/>
      <c r="N147" s="180" t="s">
        <v>41</v>
      </c>
      <c r="O147" s="47"/>
      <c r="P147" s="161">
        <f t="shared" si="1"/>
        <v>0</v>
      </c>
      <c r="Q147" s="161">
        <v>7.5999999999999998E-2</v>
      </c>
      <c r="R147" s="161">
        <f t="shared" si="2"/>
        <v>14.82</v>
      </c>
      <c r="S147" s="161">
        <v>0</v>
      </c>
      <c r="T147" s="162">
        <f t="shared" si="3"/>
        <v>0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R147" s="163" t="s">
        <v>165</v>
      </c>
      <c r="AT147" s="163" t="s">
        <v>250</v>
      </c>
      <c r="AU147" s="163" t="s">
        <v>83</v>
      </c>
      <c r="AY147" s="2" t="s">
        <v>131</v>
      </c>
      <c r="BE147" s="164">
        <f t="shared" si="4"/>
        <v>0</v>
      </c>
      <c r="BF147" s="164">
        <f t="shared" si="5"/>
        <v>0</v>
      </c>
      <c r="BG147" s="164">
        <f t="shared" si="6"/>
        <v>0</v>
      </c>
      <c r="BH147" s="164">
        <f t="shared" si="7"/>
        <v>0</v>
      </c>
      <c r="BI147" s="164">
        <f t="shared" si="8"/>
        <v>0</v>
      </c>
      <c r="BJ147" s="2" t="s">
        <v>91</v>
      </c>
      <c r="BK147" s="165">
        <f t="shared" si="9"/>
        <v>0</v>
      </c>
      <c r="BL147" s="2" t="s">
        <v>137</v>
      </c>
      <c r="BM147" s="163" t="s">
        <v>449</v>
      </c>
    </row>
    <row r="148" spans="1:65" s="20" customFormat="1" ht="24.2" customHeight="1">
      <c r="A148" s="16"/>
      <c r="B148" s="151"/>
      <c r="C148" s="171" t="s">
        <v>222</v>
      </c>
      <c r="D148" s="171" t="s">
        <v>250</v>
      </c>
      <c r="E148" s="172" t="s">
        <v>820</v>
      </c>
      <c r="F148" s="173" t="s">
        <v>821</v>
      </c>
      <c r="G148" s="174" t="s">
        <v>257</v>
      </c>
      <c r="H148" s="175">
        <v>195</v>
      </c>
      <c r="I148" s="176"/>
      <c r="J148" s="175">
        <f t="shared" si="0"/>
        <v>0</v>
      </c>
      <c r="K148" s="177"/>
      <c r="L148" s="178"/>
      <c r="M148" s="179"/>
      <c r="N148" s="180" t="s">
        <v>41</v>
      </c>
      <c r="O148" s="47"/>
      <c r="P148" s="161">
        <f t="shared" si="1"/>
        <v>0</v>
      </c>
      <c r="Q148" s="161">
        <v>9.5000000000000001E-2</v>
      </c>
      <c r="R148" s="161">
        <f t="shared" si="2"/>
        <v>18.524999999999999</v>
      </c>
      <c r="S148" s="161">
        <v>0</v>
      </c>
      <c r="T148" s="162">
        <f t="shared" si="3"/>
        <v>0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R148" s="163" t="s">
        <v>165</v>
      </c>
      <c r="AT148" s="163" t="s">
        <v>250</v>
      </c>
      <c r="AU148" s="163" t="s">
        <v>83</v>
      </c>
      <c r="AY148" s="2" t="s">
        <v>131</v>
      </c>
      <c r="BE148" s="164">
        <f t="shared" si="4"/>
        <v>0</v>
      </c>
      <c r="BF148" s="164">
        <f t="shared" si="5"/>
        <v>0</v>
      </c>
      <c r="BG148" s="164">
        <f t="shared" si="6"/>
        <v>0</v>
      </c>
      <c r="BH148" s="164">
        <f t="shared" si="7"/>
        <v>0</v>
      </c>
      <c r="BI148" s="164">
        <f t="shared" si="8"/>
        <v>0</v>
      </c>
      <c r="BJ148" s="2" t="s">
        <v>91</v>
      </c>
      <c r="BK148" s="165">
        <f t="shared" si="9"/>
        <v>0</v>
      </c>
      <c r="BL148" s="2" t="s">
        <v>137</v>
      </c>
      <c r="BM148" s="163" t="s">
        <v>455</v>
      </c>
    </row>
    <row r="149" spans="1:65" s="20" customFormat="1" ht="16.5" customHeight="1">
      <c r="A149" s="16"/>
      <c r="B149" s="151"/>
      <c r="C149" s="171" t="s">
        <v>226</v>
      </c>
      <c r="D149" s="171" t="s">
        <v>250</v>
      </c>
      <c r="E149" s="172" t="s">
        <v>822</v>
      </c>
      <c r="F149" s="173" t="s">
        <v>823</v>
      </c>
      <c r="G149" s="174" t="s">
        <v>257</v>
      </c>
      <c r="H149" s="175">
        <v>300</v>
      </c>
      <c r="I149" s="176"/>
      <c r="J149" s="175">
        <f t="shared" si="0"/>
        <v>0</v>
      </c>
      <c r="K149" s="177"/>
      <c r="L149" s="178"/>
      <c r="M149" s="179"/>
      <c r="N149" s="180" t="s">
        <v>41</v>
      </c>
      <c r="O149" s="47"/>
      <c r="P149" s="161">
        <f t="shared" si="1"/>
        <v>0</v>
      </c>
      <c r="Q149" s="161">
        <v>4.7400000000000003E-3</v>
      </c>
      <c r="R149" s="161">
        <f t="shared" si="2"/>
        <v>1.4220000000000002</v>
      </c>
      <c r="S149" s="161">
        <v>0</v>
      </c>
      <c r="T149" s="162">
        <f t="shared" si="3"/>
        <v>0</v>
      </c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R149" s="163" t="s">
        <v>165</v>
      </c>
      <c r="AT149" s="163" t="s">
        <v>250</v>
      </c>
      <c r="AU149" s="163" t="s">
        <v>83</v>
      </c>
      <c r="AY149" s="2" t="s">
        <v>131</v>
      </c>
      <c r="BE149" s="164">
        <f t="shared" si="4"/>
        <v>0</v>
      </c>
      <c r="BF149" s="164">
        <f t="shared" si="5"/>
        <v>0</v>
      </c>
      <c r="BG149" s="164">
        <f t="shared" si="6"/>
        <v>0</v>
      </c>
      <c r="BH149" s="164">
        <f t="shared" si="7"/>
        <v>0</v>
      </c>
      <c r="BI149" s="164">
        <f t="shared" si="8"/>
        <v>0</v>
      </c>
      <c r="BJ149" s="2" t="s">
        <v>91</v>
      </c>
      <c r="BK149" s="165">
        <f t="shared" si="9"/>
        <v>0</v>
      </c>
      <c r="BL149" s="2" t="s">
        <v>137</v>
      </c>
      <c r="BM149" s="163" t="s">
        <v>463</v>
      </c>
    </row>
    <row r="150" spans="1:65" s="20" customFormat="1" ht="21.75" customHeight="1">
      <c r="A150" s="16"/>
      <c r="B150" s="151"/>
      <c r="C150" s="171" t="s">
        <v>230</v>
      </c>
      <c r="D150" s="171" t="s">
        <v>250</v>
      </c>
      <c r="E150" s="172" t="s">
        <v>824</v>
      </c>
      <c r="F150" s="173" t="s">
        <v>825</v>
      </c>
      <c r="G150" s="174" t="s">
        <v>143</v>
      </c>
      <c r="H150" s="175">
        <v>10</v>
      </c>
      <c r="I150" s="176"/>
      <c r="J150" s="175">
        <f t="shared" si="0"/>
        <v>0</v>
      </c>
      <c r="K150" s="177"/>
      <c r="L150" s="178"/>
      <c r="M150" s="179"/>
      <c r="N150" s="180" t="s">
        <v>41</v>
      </c>
      <c r="O150" s="47"/>
      <c r="P150" s="161">
        <f t="shared" si="1"/>
        <v>0</v>
      </c>
      <c r="Q150" s="161">
        <v>2.0110000000000001</v>
      </c>
      <c r="R150" s="161">
        <f t="shared" si="2"/>
        <v>20.11</v>
      </c>
      <c r="S150" s="161">
        <v>0</v>
      </c>
      <c r="T150" s="162">
        <f t="shared" si="3"/>
        <v>0</v>
      </c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R150" s="163" t="s">
        <v>165</v>
      </c>
      <c r="AT150" s="163" t="s">
        <v>250</v>
      </c>
      <c r="AU150" s="163" t="s">
        <v>83</v>
      </c>
      <c r="AY150" s="2" t="s">
        <v>131</v>
      </c>
      <c r="BE150" s="164">
        <f t="shared" si="4"/>
        <v>0</v>
      </c>
      <c r="BF150" s="164">
        <f t="shared" si="5"/>
        <v>0</v>
      </c>
      <c r="BG150" s="164">
        <f t="shared" si="6"/>
        <v>0</v>
      </c>
      <c r="BH150" s="164">
        <f t="shared" si="7"/>
        <v>0</v>
      </c>
      <c r="BI150" s="164">
        <f t="shared" si="8"/>
        <v>0</v>
      </c>
      <c r="BJ150" s="2" t="s">
        <v>91</v>
      </c>
      <c r="BK150" s="165">
        <f t="shared" si="9"/>
        <v>0</v>
      </c>
      <c r="BL150" s="2" t="s">
        <v>137</v>
      </c>
      <c r="BM150" s="163" t="s">
        <v>471</v>
      </c>
    </row>
    <row r="151" spans="1:65" s="20" customFormat="1" ht="16.5" customHeight="1">
      <c r="A151" s="16"/>
      <c r="B151" s="151"/>
      <c r="C151" s="171" t="s">
        <v>234</v>
      </c>
      <c r="D151" s="171" t="s">
        <v>250</v>
      </c>
      <c r="E151" s="172" t="s">
        <v>826</v>
      </c>
      <c r="F151" s="173" t="s">
        <v>827</v>
      </c>
      <c r="G151" s="174" t="s">
        <v>257</v>
      </c>
      <c r="H151" s="175">
        <v>200</v>
      </c>
      <c r="I151" s="176"/>
      <c r="J151" s="175">
        <f t="shared" si="0"/>
        <v>0</v>
      </c>
      <c r="K151" s="177"/>
      <c r="L151" s="178"/>
      <c r="M151" s="179"/>
      <c r="N151" s="180" t="s">
        <v>41</v>
      </c>
      <c r="O151" s="47"/>
      <c r="P151" s="161">
        <f t="shared" si="1"/>
        <v>0</v>
      </c>
      <c r="Q151" s="161">
        <v>0.03</v>
      </c>
      <c r="R151" s="161">
        <f t="shared" si="2"/>
        <v>6</v>
      </c>
      <c r="S151" s="161">
        <v>0</v>
      </c>
      <c r="T151" s="162">
        <f t="shared" si="3"/>
        <v>0</v>
      </c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R151" s="163" t="s">
        <v>165</v>
      </c>
      <c r="AT151" s="163" t="s">
        <v>250</v>
      </c>
      <c r="AU151" s="163" t="s">
        <v>83</v>
      </c>
      <c r="AY151" s="2" t="s">
        <v>131</v>
      </c>
      <c r="BE151" s="164">
        <f t="shared" si="4"/>
        <v>0</v>
      </c>
      <c r="BF151" s="164">
        <f t="shared" si="5"/>
        <v>0</v>
      </c>
      <c r="BG151" s="164">
        <f t="shared" si="6"/>
        <v>0</v>
      </c>
      <c r="BH151" s="164">
        <f t="shared" si="7"/>
        <v>0</v>
      </c>
      <c r="BI151" s="164">
        <f t="shared" si="8"/>
        <v>0</v>
      </c>
      <c r="BJ151" s="2" t="s">
        <v>91</v>
      </c>
      <c r="BK151" s="165">
        <f t="shared" si="9"/>
        <v>0</v>
      </c>
      <c r="BL151" s="2" t="s">
        <v>137</v>
      </c>
      <c r="BM151" s="163" t="s">
        <v>479</v>
      </c>
    </row>
    <row r="152" spans="1:65" s="20" customFormat="1" ht="16.5" customHeight="1">
      <c r="A152" s="16"/>
      <c r="B152" s="151"/>
      <c r="C152" s="171" t="s">
        <v>237</v>
      </c>
      <c r="D152" s="171" t="s">
        <v>250</v>
      </c>
      <c r="E152" s="172" t="s">
        <v>828</v>
      </c>
      <c r="F152" s="173" t="s">
        <v>829</v>
      </c>
      <c r="G152" s="174" t="s">
        <v>257</v>
      </c>
      <c r="H152" s="175">
        <v>10</v>
      </c>
      <c r="I152" s="176"/>
      <c r="J152" s="175">
        <f t="shared" si="0"/>
        <v>0</v>
      </c>
      <c r="K152" s="177"/>
      <c r="L152" s="178"/>
      <c r="M152" s="179"/>
      <c r="N152" s="180" t="s">
        <v>41</v>
      </c>
      <c r="O152" s="47"/>
      <c r="P152" s="161">
        <f t="shared" si="1"/>
        <v>0</v>
      </c>
      <c r="Q152" s="161">
        <v>0</v>
      </c>
      <c r="R152" s="161">
        <f t="shared" si="2"/>
        <v>0</v>
      </c>
      <c r="S152" s="161">
        <v>0</v>
      </c>
      <c r="T152" s="162">
        <f t="shared" si="3"/>
        <v>0</v>
      </c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R152" s="163" t="s">
        <v>165</v>
      </c>
      <c r="AT152" s="163" t="s">
        <v>250</v>
      </c>
      <c r="AU152" s="163" t="s">
        <v>83</v>
      </c>
      <c r="AY152" s="2" t="s">
        <v>131</v>
      </c>
      <c r="BE152" s="164">
        <f t="shared" si="4"/>
        <v>0</v>
      </c>
      <c r="BF152" s="164">
        <f t="shared" si="5"/>
        <v>0</v>
      </c>
      <c r="BG152" s="164">
        <f t="shared" si="6"/>
        <v>0</v>
      </c>
      <c r="BH152" s="164">
        <f t="shared" si="7"/>
        <v>0</v>
      </c>
      <c r="BI152" s="164">
        <f t="shared" si="8"/>
        <v>0</v>
      </c>
      <c r="BJ152" s="2" t="s">
        <v>91</v>
      </c>
      <c r="BK152" s="165">
        <f t="shared" si="9"/>
        <v>0</v>
      </c>
      <c r="BL152" s="2" t="s">
        <v>137</v>
      </c>
      <c r="BM152" s="163" t="s">
        <v>489</v>
      </c>
    </row>
    <row r="153" spans="1:65" s="20" customFormat="1" ht="16.5" customHeight="1">
      <c r="A153" s="16"/>
      <c r="B153" s="151"/>
      <c r="C153" s="171" t="s">
        <v>240</v>
      </c>
      <c r="D153" s="171" t="s">
        <v>250</v>
      </c>
      <c r="E153" s="172" t="s">
        <v>830</v>
      </c>
      <c r="F153" s="173" t="s">
        <v>831</v>
      </c>
      <c r="G153" s="174" t="s">
        <v>257</v>
      </c>
      <c r="H153" s="175">
        <v>95</v>
      </c>
      <c r="I153" s="176"/>
      <c r="J153" s="175">
        <f t="shared" si="0"/>
        <v>0</v>
      </c>
      <c r="K153" s="177"/>
      <c r="L153" s="178"/>
      <c r="M153" s="179"/>
      <c r="N153" s="180" t="s">
        <v>41</v>
      </c>
      <c r="O153" s="47"/>
      <c r="P153" s="161">
        <f t="shared" si="1"/>
        <v>0</v>
      </c>
      <c r="Q153" s="161">
        <v>0</v>
      </c>
      <c r="R153" s="161">
        <f t="shared" si="2"/>
        <v>0</v>
      </c>
      <c r="S153" s="161">
        <v>0</v>
      </c>
      <c r="T153" s="162">
        <f t="shared" si="3"/>
        <v>0</v>
      </c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R153" s="163" t="s">
        <v>165</v>
      </c>
      <c r="AT153" s="163" t="s">
        <v>250</v>
      </c>
      <c r="AU153" s="163" t="s">
        <v>83</v>
      </c>
      <c r="AY153" s="2" t="s">
        <v>131</v>
      </c>
      <c r="BE153" s="164">
        <f t="shared" si="4"/>
        <v>0</v>
      </c>
      <c r="BF153" s="164">
        <f t="shared" si="5"/>
        <v>0</v>
      </c>
      <c r="BG153" s="164">
        <f t="shared" si="6"/>
        <v>0</v>
      </c>
      <c r="BH153" s="164">
        <f t="shared" si="7"/>
        <v>0</v>
      </c>
      <c r="BI153" s="164">
        <f t="shared" si="8"/>
        <v>0</v>
      </c>
      <c r="BJ153" s="2" t="s">
        <v>91</v>
      </c>
      <c r="BK153" s="165">
        <f t="shared" si="9"/>
        <v>0</v>
      </c>
      <c r="BL153" s="2" t="s">
        <v>137</v>
      </c>
      <c r="BM153" s="163" t="s">
        <v>497</v>
      </c>
    </row>
    <row r="154" spans="1:65" s="20" customFormat="1" ht="16.5" customHeight="1">
      <c r="A154" s="16"/>
      <c r="B154" s="151"/>
      <c r="C154" s="171" t="s">
        <v>243</v>
      </c>
      <c r="D154" s="171" t="s">
        <v>250</v>
      </c>
      <c r="E154" s="172" t="s">
        <v>832</v>
      </c>
      <c r="F154" s="173" t="s">
        <v>833</v>
      </c>
      <c r="G154" s="174" t="s">
        <v>257</v>
      </c>
      <c r="H154" s="175">
        <v>95</v>
      </c>
      <c r="I154" s="176"/>
      <c r="J154" s="175">
        <f t="shared" si="0"/>
        <v>0</v>
      </c>
      <c r="K154" s="177"/>
      <c r="L154" s="178"/>
      <c r="M154" s="179"/>
      <c r="N154" s="180" t="s">
        <v>41</v>
      </c>
      <c r="O154" s="47"/>
      <c r="P154" s="161">
        <f t="shared" si="1"/>
        <v>0</v>
      </c>
      <c r="Q154" s="161">
        <v>0</v>
      </c>
      <c r="R154" s="161">
        <f t="shared" si="2"/>
        <v>0</v>
      </c>
      <c r="S154" s="161">
        <v>0</v>
      </c>
      <c r="T154" s="162">
        <f t="shared" si="3"/>
        <v>0</v>
      </c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R154" s="163" t="s">
        <v>165</v>
      </c>
      <c r="AT154" s="163" t="s">
        <v>250</v>
      </c>
      <c r="AU154" s="163" t="s">
        <v>83</v>
      </c>
      <c r="AY154" s="2" t="s">
        <v>131</v>
      </c>
      <c r="BE154" s="164">
        <f t="shared" si="4"/>
        <v>0</v>
      </c>
      <c r="BF154" s="164">
        <f t="shared" si="5"/>
        <v>0</v>
      </c>
      <c r="BG154" s="164">
        <f t="shared" si="6"/>
        <v>0</v>
      </c>
      <c r="BH154" s="164">
        <f t="shared" si="7"/>
        <v>0</v>
      </c>
      <c r="BI154" s="164">
        <f t="shared" si="8"/>
        <v>0</v>
      </c>
      <c r="BJ154" s="2" t="s">
        <v>91</v>
      </c>
      <c r="BK154" s="165">
        <f t="shared" si="9"/>
        <v>0</v>
      </c>
      <c r="BL154" s="2" t="s">
        <v>137</v>
      </c>
      <c r="BM154" s="163" t="s">
        <v>503</v>
      </c>
    </row>
    <row r="155" spans="1:65" s="20" customFormat="1" ht="16.5" customHeight="1">
      <c r="A155" s="16"/>
      <c r="B155" s="151"/>
      <c r="C155" s="171" t="s">
        <v>246</v>
      </c>
      <c r="D155" s="171" t="s">
        <v>250</v>
      </c>
      <c r="E155" s="172" t="s">
        <v>834</v>
      </c>
      <c r="F155" s="173" t="s">
        <v>835</v>
      </c>
      <c r="G155" s="174" t="s">
        <v>257</v>
      </c>
      <c r="H155" s="175">
        <v>80</v>
      </c>
      <c r="I155" s="176"/>
      <c r="J155" s="175">
        <f t="shared" si="0"/>
        <v>0</v>
      </c>
      <c r="K155" s="177"/>
      <c r="L155" s="178"/>
      <c r="M155" s="179"/>
      <c r="N155" s="180" t="s">
        <v>41</v>
      </c>
      <c r="O155" s="47"/>
      <c r="P155" s="161">
        <f t="shared" si="1"/>
        <v>0</v>
      </c>
      <c r="Q155" s="161">
        <v>0</v>
      </c>
      <c r="R155" s="161">
        <f t="shared" si="2"/>
        <v>0</v>
      </c>
      <c r="S155" s="161">
        <v>0</v>
      </c>
      <c r="T155" s="162">
        <f t="shared" si="3"/>
        <v>0</v>
      </c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R155" s="163" t="s">
        <v>165</v>
      </c>
      <c r="AT155" s="163" t="s">
        <v>250</v>
      </c>
      <c r="AU155" s="163" t="s">
        <v>83</v>
      </c>
      <c r="AY155" s="2" t="s">
        <v>131</v>
      </c>
      <c r="BE155" s="164">
        <f t="shared" si="4"/>
        <v>0</v>
      </c>
      <c r="BF155" s="164">
        <f t="shared" si="5"/>
        <v>0</v>
      </c>
      <c r="BG155" s="164">
        <f t="shared" si="6"/>
        <v>0</v>
      </c>
      <c r="BH155" s="164">
        <f t="shared" si="7"/>
        <v>0</v>
      </c>
      <c r="BI155" s="164">
        <f t="shared" si="8"/>
        <v>0</v>
      </c>
      <c r="BJ155" s="2" t="s">
        <v>91</v>
      </c>
      <c r="BK155" s="165">
        <f t="shared" si="9"/>
        <v>0</v>
      </c>
      <c r="BL155" s="2" t="s">
        <v>137</v>
      </c>
      <c r="BM155" s="163" t="s">
        <v>513</v>
      </c>
    </row>
    <row r="156" spans="1:65" s="20" customFormat="1" ht="16.5" customHeight="1">
      <c r="A156" s="16"/>
      <c r="B156" s="151"/>
      <c r="C156" s="171" t="s">
        <v>254</v>
      </c>
      <c r="D156" s="171" t="s">
        <v>250</v>
      </c>
      <c r="E156" s="172" t="s">
        <v>836</v>
      </c>
      <c r="F156" s="173" t="s">
        <v>837</v>
      </c>
      <c r="G156" s="174" t="s">
        <v>257</v>
      </c>
      <c r="H156" s="175">
        <v>24</v>
      </c>
      <c r="I156" s="176"/>
      <c r="J156" s="175">
        <f t="shared" si="0"/>
        <v>0</v>
      </c>
      <c r="K156" s="177"/>
      <c r="L156" s="178"/>
      <c r="M156" s="179"/>
      <c r="N156" s="180" t="s">
        <v>41</v>
      </c>
      <c r="O156" s="47"/>
      <c r="P156" s="161">
        <f t="shared" si="1"/>
        <v>0</v>
      </c>
      <c r="Q156" s="161">
        <v>1.6000000000000001E-4</v>
      </c>
      <c r="R156" s="161">
        <f t="shared" si="2"/>
        <v>3.8400000000000005E-3</v>
      </c>
      <c r="S156" s="161">
        <v>0</v>
      </c>
      <c r="T156" s="162">
        <f t="shared" si="3"/>
        <v>0</v>
      </c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R156" s="163" t="s">
        <v>165</v>
      </c>
      <c r="AT156" s="163" t="s">
        <v>250</v>
      </c>
      <c r="AU156" s="163" t="s">
        <v>83</v>
      </c>
      <c r="AY156" s="2" t="s">
        <v>131</v>
      </c>
      <c r="BE156" s="164">
        <f t="shared" si="4"/>
        <v>0</v>
      </c>
      <c r="BF156" s="164">
        <f t="shared" si="5"/>
        <v>0</v>
      </c>
      <c r="BG156" s="164">
        <f t="shared" si="6"/>
        <v>0</v>
      </c>
      <c r="BH156" s="164">
        <f t="shared" si="7"/>
        <v>0</v>
      </c>
      <c r="BI156" s="164">
        <f t="shared" si="8"/>
        <v>0</v>
      </c>
      <c r="BJ156" s="2" t="s">
        <v>91</v>
      </c>
      <c r="BK156" s="165">
        <f t="shared" si="9"/>
        <v>0</v>
      </c>
      <c r="BL156" s="2" t="s">
        <v>137</v>
      </c>
      <c r="BM156" s="163" t="s">
        <v>521</v>
      </c>
    </row>
    <row r="157" spans="1:65" s="20" customFormat="1" ht="16.5" customHeight="1">
      <c r="A157" s="16"/>
      <c r="B157" s="151"/>
      <c r="C157" s="171" t="s">
        <v>262</v>
      </c>
      <c r="D157" s="171" t="s">
        <v>250</v>
      </c>
      <c r="E157" s="172" t="s">
        <v>838</v>
      </c>
      <c r="F157" s="173" t="s">
        <v>839</v>
      </c>
      <c r="G157" s="174" t="s">
        <v>257</v>
      </c>
      <c r="H157" s="175">
        <v>1</v>
      </c>
      <c r="I157" s="176"/>
      <c r="J157" s="175">
        <f t="shared" si="0"/>
        <v>0</v>
      </c>
      <c r="K157" s="177"/>
      <c r="L157" s="178"/>
      <c r="M157" s="179"/>
      <c r="N157" s="180" t="s">
        <v>41</v>
      </c>
      <c r="O157" s="47"/>
      <c r="P157" s="161">
        <f t="shared" si="1"/>
        <v>0</v>
      </c>
      <c r="Q157" s="161">
        <v>0</v>
      </c>
      <c r="R157" s="161">
        <f t="shared" si="2"/>
        <v>0</v>
      </c>
      <c r="S157" s="161">
        <v>0</v>
      </c>
      <c r="T157" s="162">
        <f t="shared" si="3"/>
        <v>0</v>
      </c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R157" s="163" t="s">
        <v>165</v>
      </c>
      <c r="AT157" s="163" t="s">
        <v>250</v>
      </c>
      <c r="AU157" s="163" t="s">
        <v>83</v>
      </c>
      <c r="AY157" s="2" t="s">
        <v>131</v>
      </c>
      <c r="BE157" s="164">
        <f t="shared" si="4"/>
        <v>0</v>
      </c>
      <c r="BF157" s="164">
        <f t="shared" si="5"/>
        <v>0</v>
      </c>
      <c r="BG157" s="164">
        <f t="shared" si="6"/>
        <v>0</v>
      </c>
      <c r="BH157" s="164">
        <f t="shared" si="7"/>
        <v>0</v>
      </c>
      <c r="BI157" s="164">
        <f t="shared" si="8"/>
        <v>0</v>
      </c>
      <c r="BJ157" s="2" t="s">
        <v>91</v>
      </c>
      <c r="BK157" s="165">
        <f t="shared" si="9"/>
        <v>0</v>
      </c>
      <c r="BL157" s="2" t="s">
        <v>137</v>
      </c>
      <c r="BM157" s="163" t="s">
        <v>531</v>
      </c>
    </row>
    <row r="158" spans="1:65" s="20" customFormat="1" ht="16.5" customHeight="1">
      <c r="A158" s="16"/>
      <c r="B158" s="151"/>
      <c r="C158" s="171" t="s">
        <v>270</v>
      </c>
      <c r="D158" s="171" t="s">
        <v>250</v>
      </c>
      <c r="E158" s="172" t="s">
        <v>840</v>
      </c>
      <c r="F158" s="173" t="s">
        <v>841</v>
      </c>
      <c r="G158" s="174" t="s">
        <v>257</v>
      </c>
      <c r="H158" s="175">
        <v>30</v>
      </c>
      <c r="I158" s="176"/>
      <c r="J158" s="175">
        <f t="shared" si="0"/>
        <v>0</v>
      </c>
      <c r="K158" s="177"/>
      <c r="L158" s="178"/>
      <c r="M158" s="179"/>
      <c r="N158" s="180" t="s">
        <v>41</v>
      </c>
      <c r="O158" s="47"/>
      <c r="P158" s="161">
        <f t="shared" si="1"/>
        <v>0</v>
      </c>
      <c r="Q158" s="161">
        <v>0</v>
      </c>
      <c r="R158" s="161">
        <f t="shared" si="2"/>
        <v>0</v>
      </c>
      <c r="S158" s="161">
        <v>0</v>
      </c>
      <c r="T158" s="162">
        <f t="shared" si="3"/>
        <v>0</v>
      </c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R158" s="163" t="s">
        <v>165</v>
      </c>
      <c r="AT158" s="163" t="s">
        <v>250</v>
      </c>
      <c r="AU158" s="163" t="s">
        <v>83</v>
      </c>
      <c r="AY158" s="2" t="s">
        <v>131</v>
      </c>
      <c r="BE158" s="164">
        <f t="shared" si="4"/>
        <v>0</v>
      </c>
      <c r="BF158" s="164">
        <f t="shared" si="5"/>
        <v>0</v>
      </c>
      <c r="BG158" s="164">
        <f t="shared" si="6"/>
        <v>0</v>
      </c>
      <c r="BH158" s="164">
        <f t="shared" si="7"/>
        <v>0</v>
      </c>
      <c r="BI158" s="164">
        <f t="shared" si="8"/>
        <v>0</v>
      </c>
      <c r="BJ158" s="2" t="s">
        <v>91</v>
      </c>
      <c r="BK158" s="165">
        <f t="shared" si="9"/>
        <v>0</v>
      </c>
      <c r="BL158" s="2" t="s">
        <v>137</v>
      </c>
      <c r="BM158" s="163" t="s">
        <v>258</v>
      </c>
    </row>
    <row r="159" spans="1:65" s="20" customFormat="1" ht="16.5" customHeight="1">
      <c r="A159" s="16"/>
      <c r="B159" s="151"/>
      <c r="C159" s="171" t="s">
        <v>280</v>
      </c>
      <c r="D159" s="171" t="s">
        <v>250</v>
      </c>
      <c r="E159" s="172" t="s">
        <v>842</v>
      </c>
      <c r="F159" s="173" t="s">
        <v>843</v>
      </c>
      <c r="G159" s="174" t="s">
        <v>257</v>
      </c>
      <c r="H159" s="175">
        <v>10</v>
      </c>
      <c r="I159" s="176"/>
      <c r="J159" s="175">
        <f t="shared" ref="J159:J187" si="10">ROUND(I159*H159,3)</f>
        <v>0</v>
      </c>
      <c r="K159" s="177"/>
      <c r="L159" s="178"/>
      <c r="M159" s="179"/>
      <c r="N159" s="180" t="s">
        <v>41</v>
      </c>
      <c r="O159" s="47"/>
      <c r="P159" s="161">
        <f t="shared" ref="P159:P187" si="11">O159*H159</f>
        <v>0</v>
      </c>
      <c r="Q159" s="161">
        <v>0</v>
      </c>
      <c r="R159" s="161">
        <f t="shared" ref="R159:R187" si="12">Q159*H159</f>
        <v>0</v>
      </c>
      <c r="S159" s="161">
        <v>0</v>
      </c>
      <c r="T159" s="162">
        <f t="shared" ref="T159:T187" si="13">S159*H159</f>
        <v>0</v>
      </c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R159" s="163" t="s">
        <v>165</v>
      </c>
      <c r="AT159" s="163" t="s">
        <v>250</v>
      </c>
      <c r="AU159" s="163" t="s">
        <v>83</v>
      </c>
      <c r="AY159" s="2" t="s">
        <v>131</v>
      </c>
      <c r="BE159" s="164">
        <f t="shared" ref="BE159:BE187" si="14">IF(N159="základná",J159,0)</f>
        <v>0</v>
      </c>
      <c r="BF159" s="164">
        <f t="shared" ref="BF159:BF187" si="15">IF(N159="znížená",J159,0)</f>
        <v>0</v>
      </c>
      <c r="BG159" s="164">
        <f t="shared" ref="BG159:BG187" si="16">IF(N159="zákl. prenesená",J159,0)</f>
        <v>0</v>
      </c>
      <c r="BH159" s="164">
        <f t="shared" ref="BH159:BH187" si="17">IF(N159="zníž. prenesená",J159,0)</f>
        <v>0</v>
      </c>
      <c r="BI159" s="164">
        <f t="shared" ref="BI159:BI187" si="18">IF(N159="nulová",J159,0)</f>
        <v>0</v>
      </c>
      <c r="BJ159" s="2" t="s">
        <v>91</v>
      </c>
      <c r="BK159" s="165">
        <f t="shared" ref="BK159:BK187" si="19">ROUND(I159*H159,3)</f>
        <v>0</v>
      </c>
      <c r="BL159" s="2" t="s">
        <v>137</v>
      </c>
      <c r="BM159" s="163" t="s">
        <v>554</v>
      </c>
    </row>
    <row r="160" spans="1:65" s="20" customFormat="1" ht="21.75" customHeight="1">
      <c r="A160" s="16"/>
      <c r="B160" s="151"/>
      <c r="C160" s="171" t="s">
        <v>285</v>
      </c>
      <c r="D160" s="171" t="s">
        <v>250</v>
      </c>
      <c r="E160" s="172" t="s">
        <v>844</v>
      </c>
      <c r="F160" s="173" t="s">
        <v>845</v>
      </c>
      <c r="G160" s="174" t="s">
        <v>257</v>
      </c>
      <c r="H160" s="175">
        <v>20</v>
      </c>
      <c r="I160" s="176"/>
      <c r="J160" s="175">
        <f t="shared" si="10"/>
        <v>0</v>
      </c>
      <c r="K160" s="177"/>
      <c r="L160" s="178"/>
      <c r="M160" s="179"/>
      <c r="N160" s="180" t="s">
        <v>41</v>
      </c>
      <c r="O160" s="47"/>
      <c r="P160" s="161">
        <f t="shared" si="11"/>
        <v>0</v>
      </c>
      <c r="Q160" s="161">
        <v>6.0000000000000002E-5</v>
      </c>
      <c r="R160" s="161">
        <f t="shared" si="12"/>
        <v>1.2000000000000001E-3</v>
      </c>
      <c r="S160" s="161">
        <v>0</v>
      </c>
      <c r="T160" s="162">
        <f t="shared" si="13"/>
        <v>0</v>
      </c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R160" s="163" t="s">
        <v>165</v>
      </c>
      <c r="AT160" s="163" t="s">
        <v>250</v>
      </c>
      <c r="AU160" s="163" t="s">
        <v>83</v>
      </c>
      <c r="AY160" s="2" t="s">
        <v>131</v>
      </c>
      <c r="BE160" s="164">
        <f t="shared" si="14"/>
        <v>0</v>
      </c>
      <c r="BF160" s="164">
        <f t="shared" si="15"/>
        <v>0</v>
      </c>
      <c r="BG160" s="164">
        <f t="shared" si="16"/>
        <v>0</v>
      </c>
      <c r="BH160" s="164">
        <f t="shared" si="17"/>
        <v>0</v>
      </c>
      <c r="BI160" s="164">
        <f t="shared" si="18"/>
        <v>0</v>
      </c>
      <c r="BJ160" s="2" t="s">
        <v>91</v>
      </c>
      <c r="BK160" s="165">
        <f t="shared" si="19"/>
        <v>0</v>
      </c>
      <c r="BL160" s="2" t="s">
        <v>137</v>
      </c>
      <c r="BM160" s="163" t="s">
        <v>562</v>
      </c>
    </row>
    <row r="161" spans="1:65" s="20" customFormat="1" ht="16.5" customHeight="1">
      <c r="A161" s="16"/>
      <c r="B161" s="151"/>
      <c r="C161" s="171" t="s">
        <v>424</v>
      </c>
      <c r="D161" s="171" t="s">
        <v>250</v>
      </c>
      <c r="E161" s="172" t="s">
        <v>846</v>
      </c>
      <c r="F161" s="173" t="s">
        <v>847</v>
      </c>
      <c r="G161" s="174" t="s">
        <v>257</v>
      </c>
      <c r="H161" s="175">
        <v>10</v>
      </c>
      <c r="I161" s="176"/>
      <c r="J161" s="175">
        <f t="shared" si="10"/>
        <v>0</v>
      </c>
      <c r="K161" s="177"/>
      <c r="L161" s="178"/>
      <c r="M161" s="179"/>
      <c r="N161" s="180" t="s">
        <v>41</v>
      </c>
      <c r="O161" s="47"/>
      <c r="P161" s="161">
        <f t="shared" si="11"/>
        <v>0</v>
      </c>
      <c r="Q161" s="161">
        <v>1.0000000000000001E-5</v>
      </c>
      <c r="R161" s="161">
        <f t="shared" si="12"/>
        <v>1E-4</v>
      </c>
      <c r="S161" s="161">
        <v>0</v>
      </c>
      <c r="T161" s="162">
        <f t="shared" si="13"/>
        <v>0</v>
      </c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R161" s="163" t="s">
        <v>165</v>
      </c>
      <c r="AT161" s="163" t="s">
        <v>250</v>
      </c>
      <c r="AU161" s="163" t="s">
        <v>83</v>
      </c>
      <c r="AY161" s="2" t="s">
        <v>131</v>
      </c>
      <c r="BE161" s="164">
        <f t="shared" si="14"/>
        <v>0</v>
      </c>
      <c r="BF161" s="164">
        <f t="shared" si="15"/>
        <v>0</v>
      </c>
      <c r="BG161" s="164">
        <f t="shared" si="16"/>
        <v>0</v>
      </c>
      <c r="BH161" s="164">
        <f t="shared" si="17"/>
        <v>0</v>
      </c>
      <c r="BI161" s="164">
        <f t="shared" si="18"/>
        <v>0</v>
      </c>
      <c r="BJ161" s="2" t="s">
        <v>91</v>
      </c>
      <c r="BK161" s="165">
        <f t="shared" si="19"/>
        <v>0</v>
      </c>
      <c r="BL161" s="2" t="s">
        <v>137</v>
      </c>
      <c r="BM161" s="163" t="s">
        <v>570</v>
      </c>
    </row>
    <row r="162" spans="1:65" s="20" customFormat="1" ht="16.5" customHeight="1">
      <c r="A162" s="16"/>
      <c r="B162" s="151"/>
      <c r="C162" s="171" t="s">
        <v>289</v>
      </c>
      <c r="D162" s="171" t="s">
        <v>250</v>
      </c>
      <c r="E162" s="172" t="s">
        <v>848</v>
      </c>
      <c r="F162" s="173" t="s">
        <v>849</v>
      </c>
      <c r="G162" s="174" t="s">
        <v>257</v>
      </c>
      <c r="H162" s="175">
        <v>3</v>
      </c>
      <c r="I162" s="176"/>
      <c r="J162" s="175">
        <f t="shared" si="10"/>
        <v>0</v>
      </c>
      <c r="K162" s="177"/>
      <c r="L162" s="178"/>
      <c r="M162" s="179"/>
      <c r="N162" s="180" t="s">
        <v>41</v>
      </c>
      <c r="O162" s="47"/>
      <c r="P162" s="161">
        <f t="shared" si="11"/>
        <v>0</v>
      </c>
      <c r="Q162" s="161">
        <v>2.3000000000000001E-4</v>
      </c>
      <c r="R162" s="161">
        <f t="shared" si="12"/>
        <v>6.9000000000000008E-4</v>
      </c>
      <c r="S162" s="161">
        <v>0</v>
      </c>
      <c r="T162" s="162">
        <f t="shared" si="13"/>
        <v>0</v>
      </c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R162" s="163" t="s">
        <v>165</v>
      </c>
      <c r="AT162" s="163" t="s">
        <v>250</v>
      </c>
      <c r="AU162" s="163" t="s">
        <v>83</v>
      </c>
      <c r="AY162" s="2" t="s">
        <v>131</v>
      </c>
      <c r="BE162" s="164">
        <f t="shared" si="14"/>
        <v>0</v>
      </c>
      <c r="BF162" s="164">
        <f t="shared" si="15"/>
        <v>0</v>
      </c>
      <c r="BG162" s="164">
        <f t="shared" si="16"/>
        <v>0</v>
      </c>
      <c r="BH162" s="164">
        <f t="shared" si="17"/>
        <v>0</v>
      </c>
      <c r="BI162" s="164">
        <f t="shared" si="18"/>
        <v>0</v>
      </c>
      <c r="BJ162" s="2" t="s">
        <v>91</v>
      </c>
      <c r="BK162" s="165">
        <f t="shared" si="19"/>
        <v>0</v>
      </c>
      <c r="BL162" s="2" t="s">
        <v>137</v>
      </c>
      <c r="BM162" s="163" t="s">
        <v>550</v>
      </c>
    </row>
    <row r="163" spans="1:65" s="20" customFormat="1" ht="16.5" customHeight="1">
      <c r="A163" s="16"/>
      <c r="B163" s="151"/>
      <c r="C163" s="171" t="s">
        <v>431</v>
      </c>
      <c r="D163" s="171" t="s">
        <v>250</v>
      </c>
      <c r="E163" s="172" t="s">
        <v>850</v>
      </c>
      <c r="F163" s="173" t="s">
        <v>851</v>
      </c>
      <c r="G163" s="174" t="s">
        <v>273</v>
      </c>
      <c r="H163" s="175">
        <v>1</v>
      </c>
      <c r="I163" s="176"/>
      <c r="J163" s="175">
        <f t="shared" si="10"/>
        <v>0</v>
      </c>
      <c r="K163" s="177"/>
      <c r="L163" s="178"/>
      <c r="M163" s="179"/>
      <c r="N163" s="180" t="s">
        <v>41</v>
      </c>
      <c r="O163" s="47"/>
      <c r="P163" s="161">
        <f t="shared" si="11"/>
        <v>0</v>
      </c>
      <c r="Q163" s="161">
        <v>2.3000000000000001E-4</v>
      </c>
      <c r="R163" s="161">
        <f t="shared" si="12"/>
        <v>2.3000000000000001E-4</v>
      </c>
      <c r="S163" s="161">
        <v>0</v>
      </c>
      <c r="T163" s="162">
        <f t="shared" si="13"/>
        <v>0</v>
      </c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R163" s="163" t="s">
        <v>165</v>
      </c>
      <c r="AT163" s="163" t="s">
        <v>250</v>
      </c>
      <c r="AU163" s="163" t="s">
        <v>83</v>
      </c>
      <c r="AY163" s="2" t="s">
        <v>131</v>
      </c>
      <c r="BE163" s="164">
        <f t="shared" si="14"/>
        <v>0</v>
      </c>
      <c r="BF163" s="164">
        <f t="shared" si="15"/>
        <v>0</v>
      </c>
      <c r="BG163" s="164">
        <f t="shared" si="16"/>
        <v>0</v>
      </c>
      <c r="BH163" s="164">
        <f t="shared" si="17"/>
        <v>0</v>
      </c>
      <c r="BI163" s="164">
        <f t="shared" si="18"/>
        <v>0</v>
      </c>
      <c r="BJ163" s="2" t="s">
        <v>91</v>
      </c>
      <c r="BK163" s="165">
        <f t="shared" si="19"/>
        <v>0</v>
      </c>
      <c r="BL163" s="2" t="s">
        <v>137</v>
      </c>
      <c r="BM163" s="163" t="s">
        <v>584</v>
      </c>
    </row>
    <row r="164" spans="1:65" s="20" customFormat="1" ht="24.2" customHeight="1">
      <c r="A164" s="16"/>
      <c r="B164" s="151"/>
      <c r="C164" s="171" t="s">
        <v>293</v>
      </c>
      <c r="D164" s="171" t="s">
        <v>250</v>
      </c>
      <c r="E164" s="172" t="s">
        <v>852</v>
      </c>
      <c r="F164" s="173" t="s">
        <v>853</v>
      </c>
      <c r="G164" s="174" t="s">
        <v>257</v>
      </c>
      <c r="H164" s="175">
        <v>4</v>
      </c>
      <c r="I164" s="176"/>
      <c r="J164" s="175">
        <f t="shared" si="10"/>
        <v>0</v>
      </c>
      <c r="K164" s="177"/>
      <c r="L164" s="178"/>
      <c r="M164" s="179"/>
      <c r="N164" s="180" t="s">
        <v>41</v>
      </c>
      <c r="O164" s="47"/>
      <c r="P164" s="161">
        <f t="shared" si="11"/>
        <v>0</v>
      </c>
      <c r="Q164" s="161">
        <v>0</v>
      </c>
      <c r="R164" s="161">
        <f t="shared" si="12"/>
        <v>0</v>
      </c>
      <c r="S164" s="161">
        <v>0</v>
      </c>
      <c r="T164" s="162">
        <f t="shared" si="13"/>
        <v>0</v>
      </c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R164" s="163" t="s">
        <v>165</v>
      </c>
      <c r="AT164" s="163" t="s">
        <v>250</v>
      </c>
      <c r="AU164" s="163" t="s">
        <v>83</v>
      </c>
      <c r="AY164" s="2" t="s">
        <v>131</v>
      </c>
      <c r="BE164" s="164">
        <f t="shared" si="14"/>
        <v>0</v>
      </c>
      <c r="BF164" s="164">
        <f t="shared" si="15"/>
        <v>0</v>
      </c>
      <c r="BG164" s="164">
        <f t="shared" si="16"/>
        <v>0</v>
      </c>
      <c r="BH164" s="164">
        <f t="shared" si="17"/>
        <v>0</v>
      </c>
      <c r="BI164" s="164">
        <f t="shared" si="18"/>
        <v>0</v>
      </c>
      <c r="BJ164" s="2" t="s">
        <v>91</v>
      </c>
      <c r="BK164" s="165">
        <f t="shared" si="19"/>
        <v>0</v>
      </c>
      <c r="BL164" s="2" t="s">
        <v>137</v>
      </c>
      <c r="BM164" s="163" t="s">
        <v>592</v>
      </c>
    </row>
    <row r="165" spans="1:65" s="20" customFormat="1" ht="16.5" customHeight="1">
      <c r="A165" s="16"/>
      <c r="B165" s="151"/>
      <c r="C165" s="171" t="s">
        <v>276</v>
      </c>
      <c r="D165" s="171" t="s">
        <v>250</v>
      </c>
      <c r="E165" s="172" t="s">
        <v>854</v>
      </c>
      <c r="F165" s="173" t="s">
        <v>855</v>
      </c>
      <c r="G165" s="174" t="s">
        <v>257</v>
      </c>
      <c r="H165" s="175">
        <v>10</v>
      </c>
      <c r="I165" s="176"/>
      <c r="J165" s="175">
        <f t="shared" si="10"/>
        <v>0</v>
      </c>
      <c r="K165" s="177"/>
      <c r="L165" s="178"/>
      <c r="M165" s="179"/>
      <c r="N165" s="180" t="s">
        <v>41</v>
      </c>
      <c r="O165" s="47"/>
      <c r="P165" s="161">
        <f t="shared" si="11"/>
        <v>0</v>
      </c>
      <c r="Q165" s="161">
        <v>0</v>
      </c>
      <c r="R165" s="161">
        <f t="shared" si="12"/>
        <v>0</v>
      </c>
      <c r="S165" s="161">
        <v>0</v>
      </c>
      <c r="T165" s="162">
        <f t="shared" si="13"/>
        <v>0</v>
      </c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R165" s="163" t="s">
        <v>165</v>
      </c>
      <c r="AT165" s="163" t="s">
        <v>250</v>
      </c>
      <c r="AU165" s="163" t="s">
        <v>83</v>
      </c>
      <c r="AY165" s="2" t="s">
        <v>131</v>
      </c>
      <c r="BE165" s="164">
        <f t="shared" si="14"/>
        <v>0</v>
      </c>
      <c r="BF165" s="164">
        <f t="shared" si="15"/>
        <v>0</v>
      </c>
      <c r="BG165" s="164">
        <f t="shared" si="16"/>
        <v>0</v>
      </c>
      <c r="BH165" s="164">
        <f t="shared" si="17"/>
        <v>0</v>
      </c>
      <c r="BI165" s="164">
        <f t="shared" si="18"/>
        <v>0</v>
      </c>
      <c r="BJ165" s="2" t="s">
        <v>91</v>
      </c>
      <c r="BK165" s="165">
        <f t="shared" si="19"/>
        <v>0</v>
      </c>
      <c r="BL165" s="2" t="s">
        <v>137</v>
      </c>
      <c r="BM165" s="163" t="s">
        <v>580</v>
      </c>
    </row>
    <row r="166" spans="1:65" s="20" customFormat="1" ht="16.5" customHeight="1">
      <c r="A166" s="16"/>
      <c r="B166" s="151"/>
      <c r="C166" s="171" t="s">
        <v>441</v>
      </c>
      <c r="D166" s="171" t="s">
        <v>250</v>
      </c>
      <c r="E166" s="172" t="s">
        <v>856</v>
      </c>
      <c r="F166" s="173" t="s">
        <v>857</v>
      </c>
      <c r="G166" s="174" t="s">
        <v>257</v>
      </c>
      <c r="H166" s="175">
        <v>10</v>
      </c>
      <c r="I166" s="176"/>
      <c r="J166" s="175">
        <f t="shared" si="10"/>
        <v>0</v>
      </c>
      <c r="K166" s="177"/>
      <c r="L166" s="178"/>
      <c r="M166" s="179"/>
      <c r="N166" s="180" t="s">
        <v>41</v>
      </c>
      <c r="O166" s="47"/>
      <c r="P166" s="161">
        <f t="shared" si="11"/>
        <v>0</v>
      </c>
      <c r="Q166" s="161">
        <v>0</v>
      </c>
      <c r="R166" s="161">
        <f t="shared" si="12"/>
        <v>0</v>
      </c>
      <c r="S166" s="161">
        <v>0</v>
      </c>
      <c r="T166" s="162">
        <f t="shared" si="13"/>
        <v>0</v>
      </c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R166" s="163" t="s">
        <v>165</v>
      </c>
      <c r="AT166" s="163" t="s">
        <v>250</v>
      </c>
      <c r="AU166" s="163" t="s">
        <v>83</v>
      </c>
      <c r="AY166" s="2" t="s">
        <v>131</v>
      </c>
      <c r="BE166" s="164">
        <f t="shared" si="14"/>
        <v>0</v>
      </c>
      <c r="BF166" s="164">
        <f t="shared" si="15"/>
        <v>0</v>
      </c>
      <c r="BG166" s="164">
        <f t="shared" si="16"/>
        <v>0</v>
      </c>
      <c r="BH166" s="164">
        <f t="shared" si="17"/>
        <v>0</v>
      </c>
      <c r="BI166" s="164">
        <f t="shared" si="18"/>
        <v>0</v>
      </c>
      <c r="BJ166" s="2" t="s">
        <v>91</v>
      </c>
      <c r="BK166" s="165">
        <f t="shared" si="19"/>
        <v>0</v>
      </c>
      <c r="BL166" s="2" t="s">
        <v>137</v>
      </c>
      <c r="BM166" s="163" t="s">
        <v>604</v>
      </c>
    </row>
    <row r="167" spans="1:65" s="20" customFormat="1" ht="16.5" customHeight="1">
      <c r="A167" s="16"/>
      <c r="B167" s="151"/>
      <c r="C167" s="171" t="s">
        <v>445</v>
      </c>
      <c r="D167" s="171" t="s">
        <v>250</v>
      </c>
      <c r="E167" s="172" t="s">
        <v>858</v>
      </c>
      <c r="F167" s="173" t="s">
        <v>859</v>
      </c>
      <c r="G167" s="174" t="s">
        <v>611</v>
      </c>
      <c r="H167" s="175">
        <v>150</v>
      </c>
      <c r="I167" s="176"/>
      <c r="J167" s="175">
        <f t="shared" si="10"/>
        <v>0</v>
      </c>
      <c r="K167" s="177"/>
      <c r="L167" s="178"/>
      <c r="M167" s="179"/>
      <c r="N167" s="180" t="s">
        <v>41</v>
      </c>
      <c r="O167" s="47"/>
      <c r="P167" s="161">
        <f t="shared" si="11"/>
        <v>0</v>
      </c>
      <c r="Q167" s="161">
        <v>1E-3</v>
      </c>
      <c r="R167" s="161">
        <f t="shared" si="12"/>
        <v>0.15</v>
      </c>
      <c r="S167" s="161">
        <v>0</v>
      </c>
      <c r="T167" s="162">
        <f t="shared" si="13"/>
        <v>0</v>
      </c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R167" s="163" t="s">
        <v>165</v>
      </c>
      <c r="AT167" s="163" t="s">
        <v>250</v>
      </c>
      <c r="AU167" s="163" t="s">
        <v>83</v>
      </c>
      <c r="AY167" s="2" t="s">
        <v>131</v>
      </c>
      <c r="BE167" s="164">
        <f t="shared" si="14"/>
        <v>0</v>
      </c>
      <c r="BF167" s="164">
        <f t="shared" si="15"/>
        <v>0</v>
      </c>
      <c r="BG167" s="164">
        <f t="shared" si="16"/>
        <v>0</v>
      </c>
      <c r="BH167" s="164">
        <f t="shared" si="17"/>
        <v>0</v>
      </c>
      <c r="BI167" s="164">
        <f t="shared" si="18"/>
        <v>0</v>
      </c>
      <c r="BJ167" s="2" t="s">
        <v>91</v>
      </c>
      <c r="BK167" s="165">
        <f t="shared" si="19"/>
        <v>0</v>
      </c>
      <c r="BL167" s="2" t="s">
        <v>137</v>
      </c>
      <c r="BM167" s="163" t="s">
        <v>613</v>
      </c>
    </row>
    <row r="168" spans="1:65" s="20" customFormat="1" ht="16.5" customHeight="1">
      <c r="A168" s="16"/>
      <c r="B168" s="151"/>
      <c r="C168" s="171" t="s">
        <v>449</v>
      </c>
      <c r="D168" s="171" t="s">
        <v>250</v>
      </c>
      <c r="E168" s="172" t="s">
        <v>860</v>
      </c>
      <c r="F168" s="173" t="s">
        <v>861</v>
      </c>
      <c r="G168" s="174" t="s">
        <v>611</v>
      </c>
      <c r="H168" s="175">
        <v>16</v>
      </c>
      <c r="I168" s="176"/>
      <c r="J168" s="175">
        <f t="shared" si="10"/>
        <v>0</v>
      </c>
      <c r="K168" s="177"/>
      <c r="L168" s="178"/>
      <c r="M168" s="179"/>
      <c r="N168" s="180" t="s">
        <v>41</v>
      </c>
      <c r="O168" s="47"/>
      <c r="P168" s="161">
        <f t="shared" si="11"/>
        <v>0</v>
      </c>
      <c r="Q168" s="161">
        <v>1E-3</v>
      </c>
      <c r="R168" s="161">
        <f t="shared" si="12"/>
        <v>1.6E-2</v>
      </c>
      <c r="S168" s="161">
        <v>0</v>
      </c>
      <c r="T168" s="162">
        <f t="shared" si="13"/>
        <v>0</v>
      </c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R168" s="163" t="s">
        <v>165</v>
      </c>
      <c r="AT168" s="163" t="s">
        <v>250</v>
      </c>
      <c r="AU168" s="163" t="s">
        <v>83</v>
      </c>
      <c r="AY168" s="2" t="s">
        <v>131</v>
      </c>
      <c r="BE168" s="164">
        <f t="shared" si="14"/>
        <v>0</v>
      </c>
      <c r="BF168" s="164">
        <f t="shared" si="15"/>
        <v>0</v>
      </c>
      <c r="BG168" s="164">
        <f t="shared" si="16"/>
        <v>0</v>
      </c>
      <c r="BH168" s="164">
        <f t="shared" si="17"/>
        <v>0</v>
      </c>
      <c r="BI168" s="164">
        <f t="shared" si="18"/>
        <v>0</v>
      </c>
      <c r="BJ168" s="2" t="s">
        <v>91</v>
      </c>
      <c r="BK168" s="165">
        <f t="shared" si="19"/>
        <v>0</v>
      </c>
      <c r="BL168" s="2" t="s">
        <v>137</v>
      </c>
      <c r="BM168" s="163" t="s">
        <v>751</v>
      </c>
    </row>
    <row r="169" spans="1:65" s="20" customFormat="1" ht="16.5" customHeight="1">
      <c r="A169" s="16"/>
      <c r="B169" s="151"/>
      <c r="C169" s="171" t="s">
        <v>347</v>
      </c>
      <c r="D169" s="171" t="s">
        <v>250</v>
      </c>
      <c r="E169" s="172" t="s">
        <v>862</v>
      </c>
      <c r="F169" s="173" t="s">
        <v>863</v>
      </c>
      <c r="G169" s="174" t="s">
        <v>611</v>
      </c>
      <c r="H169" s="175">
        <v>24.8</v>
      </c>
      <c r="I169" s="176"/>
      <c r="J169" s="175">
        <f t="shared" si="10"/>
        <v>0</v>
      </c>
      <c r="K169" s="177"/>
      <c r="L169" s="178"/>
      <c r="M169" s="179"/>
      <c r="N169" s="180" t="s">
        <v>41</v>
      </c>
      <c r="O169" s="47"/>
      <c r="P169" s="161">
        <f t="shared" si="11"/>
        <v>0</v>
      </c>
      <c r="Q169" s="161">
        <v>1E-3</v>
      </c>
      <c r="R169" s="161">
        <f t="shared" si="12"/>
        <v>2.4800000000000003E-2</v>
      </c>
      <c r="S169" s="161">
        <v>0</v>
      </c>
      <c r="T169" s="162">
        <f t="shared" si="13"/>
        <v>0</v>
      </c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R169" s="163" t="s">
        <v>165</v>
      </c>
      <c r="AT169" s="163" t="s">
        <v>250</v>
      </c>
      <c r="AU169" s="163" t="s">
        <v>83</v>
      </c>
      <c r="AY169" s="2" t="s">
        <v>131</v>
      </c>
      <c r="BE169" s="164">
        <f t="shared" si="14"/>
        <v>0</v>
      </c>
      <c r="BF169" s="164">
        <f t="shared" si="15"/>
        <v>0</v>
      </c>
      <c r="BG169" s="164">
        <f t="shared" si="16"/>
        <v>0</v>
      </c>
      <c r="BH169" s="164">
        <f t="shared" si="17"/>
        <v>0</v>
      </c>
      <c r="BI169" s="164">
        <f t="shared" si="18"/>
        <v>0</v>
      </c>
      <c r="BJ169" s="2" t="s">
        <v>91</v>
      </c>
      <c r="BK169" s="165">
        <f t="shared" si="19"/>
        <v>0</v>
      </c>
      <c r="BL169" s="2" t="s">
        <v>137</v>
      </c>
      <c r="BM169" s="163" t="s">
        <v>754</v>
      </c>
    </row>
    <row r="170" spans="1:65" s="20" customFormat="1" ht="16.5" customHeight="1">
      <c r="A170" s="16"/>
      <c r="B170" s="151"/>
      <c r="C170" s="171" t="s">
        <v>455</v>
      </c>
      <c r="D170" s="171" t="s">
        <v>250</v>
      </c>
      <c r="E170" s="172" t="s">
        <v>864</v>
      </c>
      <c r="F170" s="173" t="s">
        <v>865</v>
      </c>
      <c r="G170" s="174" t="s">
        <v>611</v>
      </c>
      <c r="H170" s="175">
        <v>20</v>
      </c>
      <c r="I170" s="176"/>
      <c r="J170" s="175">
        <f t="shared" si="10"/>
        <v>0</v>
      </c>
      <c r="K170" s="177"/>
      <c r="L170" s="178"/>
      <c r="M170" s="179"/>
      <c r="N170" s="180" t="s">
        <v>41</v>
      </c>
      <c r="O170" s="47"/>
      <c r="P170" s="161">
        <f t="shared" si="11"/>
        <v>0</v>
      </c>
      <c r="Q170" s="161">
        <v>1E-3</v>
      </c>
      <c r="R170" s="161">
        <f t="shared" si="12"/>
        <v>0.02</v>
      </c>
      <c r="S170" s="161">
        <v>0</v>
      </c>
      <c r="T170" s="162">
        <f t="shared" si="13"/>
        <v>0</v>
      </c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R170" s="163" t="s">
        <v>165</v>
      </c>
      <c r="AT170" s="163" t="s">
        <v>250</v>
      </c>
      <c r="AU170" s="163" t="s">
        <v>83</v>
      </c>
      <c r="AY170" s="2" t="s">
        <v>131</v>
      </c>
      <c r="BE170" s="164">
        <f t="shared" si="14"/>
        <v>0</v>
      </c>
      <c r="BF170" s="164">
        <f t="shared" si="15"/>
        <v>0</v>
      </c>
      <c r="BG170" s="164">
        <f t="shared" si="16"/>
        <v>0</v>
      </c>
      <c r="BH170" s="164">
        <f t="shared" si="17"/>
        <v>0</v>
      </c>
      <c r="BI170" s="164">
        <f t="shared" si="18"/>
        <v>0</v>
      </c>
      <c r="BJ170" s="2" t="s">
        <v>91</v>
      </c>
      <c r="BK170" s="165">
        <f t="shared" si="19"/>
        <v>0</v>
      </c>
      <c r="BL170" s="2" t="s">
        <v>137</v>
      </c>
      <c r="BM170" s="163" t="s">
        <v>757</v>
      </c>
    </row>
    <row r="171" spans="1:65" s="20" customFormat="1" ht="24.2" customHeight="1">
      <c r="A171" s="16"/>
      <c r="B171" s="151"/>
      <c r="C171" s="171" t="s">
        <v>459</v>
      </c>
      <c r="D171" s="171" t="s">
        <v>250</v>
      </c>
      <c r="E171" s="172" t="s">
        <v>866</v>
      </c>
      <c r="F171" s="173" t="s">
        <v>867</v>
      </c>
      <c r="G171" s="174" t="s">
        <v>257</v>
      </c>
      <c r="H171" s="175">
        <v>170</v>
      </c>
      <c r="I171" s="176"/>
      <c r="J171" s="175">
        <f t="shared" si="10"/>
        <v>0</v>
      </c>
      <c r="K171" s="177"/>
      <c r="L171" s="178"/>
      <c r="M171" s="179"/>
      <c r="N171" s="180" t="s">
        <v>41</v>
      </c>
      <c r="O171" s="47"/>
      <c r="P171" s="161">
        <f t="shared" si="11"/>
        <v>0</v>
      </c>
      <c r="Q171" s="161">
        <v>1.09E-3</v>
      </c>
      <c r="R171" s="161">
        <f t="shared" si="12"/>
        <v>0.18530000000000002</v>
      </c>
      <c r="S171" s="161">
        <v>0</v>
      </c>
      <c r="T171" s="162">
        <f t="shared" si="13"/>
        <v>0</v>
      </c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R171" s="163" t="s">
        <v>165</v>
      </c>
      <c r="AT171" s="163" t="s">
        <v>250</v>
      </c>
      <c r="AU171" s="163" t="s">
        <v>83</v>
      </c>
      <c r="AY171" s="2" t="s">
        <v>131</v>
      </c>
      <c r="BE171" s="164">
        <f t="shared" si="14"/>
        <v>0</v>
      </c>
      <c r="BF171" s="164">
        <f t="shared" si="15"/>
        <v>0</v>
      </c>
      <c r="BG171" s="164">
        <f t="shared" si="16"/>
        <v>0</v>
      </c>
      <c r="BH171" s="164">
        <f t="shared" si="17"/>
        <v>0</v>
      </c>
      <c r="BI171" s="164">
        <f t="shared" si="18"/>
        <v>0</v>
      </c>
      <c r="BJ171" s="2" t="s">
        <v>91</v>
      </c>
      <c r="BK171" s="165">
        <f t="shared" si="19"/>
        <v>0</v>
      </c>
      <c r="BL171" s="2" t="s">
        <v>137</v>
      </c>
      <c r="BM171" s="163" t="s">
        <v>760</v>
      </c>
    </row>
    <row r="172" spans="1:65" s="20" customFormat="1" ht="16.5" customHeight="1">
      <c r="A172" s="16"/>
      <c r="B172" s="151"/>
      <c r="C172" s="171" t="s">
        <v>463</v>
      </c>
      <c r="D172" s="171" t="s">
        <v>250</v>
      </c>
      <c r="E172" s="172" t="s">
        <v>868</v>
      </c>
      <c r="F172" s="173" t="s">
        <v>869</v>
      </c>
      <c r="G172" s="174" t="s">
        <v>257</v>
      </c>
      <c r="H172" s="175">
        <v>14</v>
      </c>
      <c r="I172" s="176"/>
      <c r="J172" s="175">
        <f t="shared" si="10"/>
        <v>0</v>
      </c>
      <c r="K172" s="177"/>
      <c r="L172" s="178"/>
      <c r="M172" s="179"/>
      <c r="N172" s="180" t="s">
        <v>41</v>
      </c>
      <c r="O172" s="47"/>
      <c r="P172" s="161">
        <f t="shared" si="11"/>
        <v>0</v>
      </c>
      <c r="Q172" s="161">
        <v>2.9E-4</v>
      </c>
      <c r="R172" s="161">
        <f t="shared" si="12"/>
        <v>4.0600000000000002E-3</v>
      </c>
      <c r="S172" s="161">
        <v>0</v>
      </c>
      <c r="T172" s="162">
        <f t="shared" si="13"/>
        <v>0</v>
      </c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R172" s="163" t="s">
        <v>165</v>
      </c>
      <c r="AT172" s="163" t="s">
        <v>250</v>
      </c>
      <c r="AU172" s="163" t="s">
        <v>83</v>
      </c>
      <c r="AY172" s="2" t="s">
        <v>131</v>
      </c>
      <c r="BE172" s="164">
        <f t="shared" si="14"/>
        <v>0</v>
      </c>
      <c r="BF172" s="164">
        <f t="shared" si="15"/>
        <v>0</v>
      </c>
      <c r="BG172" s="164">
        <f t="shared" si="16"/>
        <v>0</v>
      </c>
      <c r="BH172" s="164">
        <f t="shared" si="17"/>
        <v>0</v>
      </c>
      <c r="BI172" s="164">
        <f t="shared" si="18"/>
        <v>0</v>
      </c>
      <c r="BJ172" s="2" t="s">
        <v>91</v>
      </c>
      <c r="BK172" s="165">
        <f t="shared" si="19"/>
        <v>0</v>
      </c>
      <c r="BL172" s="2" t="s">
        <v>137</v>
      </c>
      <c r="BM172" s="163" t="s">
        <v>764</v>
      </c>
    </row>
    <row r="173" spans="1:65" s="20" customFormat="1" ht="16.5" customHeight="1">
      <c r="A173" s="16"/>
      <c r="B173" s="151"/>
      <c r="C173" s="171" t="s">
        <v>467</v>
      </c>
      <c r="D173" s="171" t="s">
        <v>250</v>
      </c>
      <c r="E173" s="172" t="s">
        <v>870</v>
      </c>
      <c r="F173" s="173" t="s">
        <v>871</v>
      </c>
      <c r="G173" s="174" t="s">
        <v>257</v>
      </c>
      <c r="H173" s="175">
        <v>4</v>
      </c>
      <c r="I173" s="176"/>
      <c r="J173" s="175">
        <f t="shared" si="10"/>
        <v>0</v>
      </c>
      <c r="K173" s="177"/>
      <c r="L173" s="178"/>
      <c r="M173" s="179"/>
      <c r="N173" s="180" t="s">
        <v>41</v>
      </c>
      <c r="O173" s="47"/>
      <c r="P173" s="161">
        <f t="shared" si="11"/>
        <v>0</v>
      </c>
      <c r="Q173" s="161">
        <v>1.6000000000000001E-4</v>
      </c>
      <c r="R173" s="161">
        <f t="shared" si="12"/>
        <v>6.4000000000000005E-4</v>
      </c>
      <c r="S173" s="161">
        <v>0</v>
      </c>
      <c r="T173" s="162">
        <f t="shared" si="13"/>
        <v>0</v>
      </c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R173" s="163" t="s">
        <v>165</v>
      </c>
      <c r="AT173" s="163" t="s">
        <v>250</v>
      </c>
      <c r="AU173" s="163" t="s">
        <v>83</v>
      </c>
      <c r="AY173" s="2" t="s">
        <v>131</v>
      </c>
      <c r="BE173" s="164">
        <f t="shared" si="14"/>
        <v>0</v>
      </c>
      <c r="BF173" s="164">
        <f t="shared" si="15"/>
        <v>0</v>
      </c>
      <c r="BG173" s="164">
        <f t="shared" si="16"/>
        <v>0</v>
      </c>
      <c r="BH173" s="164">
        <f t="shared" si="17"/>
        <v>0</v>
      </c>
      <c r="BI173" s="164">
        <f t="shared" si="18"/>
        <v>0</v>
      </c>
      <c r="BJ173" s="2" t="s">
        <v>91</v>
      </c>
      <c r="BK173" s="165">
        <f t="shared" si="19"/>
        <v>0</v>
      </c>
      <c r="BL173" s="2" t="s">
        <v>137</v>
      </c>
      <c r="BM173" s="163" t="s">
        <v>637</v>
      </c>
    </row>
    <row r="174" spans="1:65" s="20" customFormat="1" ht="16.5" customHeight="1">
      <c r="A174" s="16"/>
      <c r="B174" s="151"/>
      <c r="C174" s="171" t="s">
        <v>471</v>
      </c>
      <c r="D174" s="171" t="s">
        <v>250</v>
      </c>
      <c r="E174" s="172" t="s">
        <v>872</v>
      </c>
      <c r="F174" s="173" t="s">
        <v>873</v>
      </c>
      <c r="G174" s="174" t="s">
        <v>257</v>
      </c>
      <c r="H174" s="175">
        <v>12</v>
      </c>
      <c r="I174" s="176"/>
      <c r="J174" s="175">
        <f t="shared" si="10"/>
        <v>0</v>
      </c>
      <c r="K174" s="177"/>
      <c r="L174" s="178"/>
      <c r="M174" s="179"/>
      <c r="N174" s="180" t="s">
        <v>41</v>
      </c>
      <c r="O174" s="47"/>
      <c r="P174" s="161">
        <f t="shared" si="11"/>
        <v>0</v>
      </c>
      <c r="Q174" s="161">
        <v>2.2000000000000001E-4</v>
      </c>
      <c r="R174" s="161">
        <f t="shared" si="12"/>
        <v>2.64E-3</v>
      </c>
      <c r="S174" s="161">
        <v>0</v>
      </c>
      <c r="T174" s="162">
        <f t="shared" si="13"/>
        <v>0</v>
      </c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R174" s="163" t="s">
        <v>165</v>
      </c>
      <c r="AT174" s="163" t="s">
        <v>250</v>
      </c>
      <c r="AU174" s="163" t="s">
        <v>83</v>
      </c>
      <c r="AY174" s="2" t="s">
        <v>131</v>
      </c>
      <c r="BE174" s="164">
        <f t="shared" si="14"/>
        <v>0</v>
      </c>
      <c r="BF174" s="164">
        <f t="shared" si="15"/>
        <v>0</v>
      </c>
      <c r="BG174" s="164">
        <f t="shared" si="16"/>
        <v>0</v>
      </c>
      <c r="BH174" s="164">
        <f t="shared" si="17"/>
        <v>0</v>
      </c>
      <c r="BI174" s="164">
        <f t="shared" si="18"/>
        <v>0</v>
      </c>
      <c r="BJ174" s="2" t="s">
        <v>91</v>
      </c>
      <c r="BK174" s="165">
        <f t="shared" si="19"/>
        <v>0</v>
      </c>
      <c r="BL174" s="2" t="s">
        <v>137</v>
      </c>
      <c r="BM174" s="163" t="s">
        <v>641</v>
      </c>
    </row>
    <row r="175" spans="1:65" s="20" customFormat="1" ht="24.2" customHeight="1">
      <c r="A175" s="16"/>
      <c r="B175" s="151"/>
      <c r="C175" s="171" t="s">
        <v>475</v>
      </c>
      <c r="D175" s="171" t="s">
        <v>250</v>
      </c>
      <c r="E175" s="172" t="s">
        <v>874</v>
      </c>
      <c r="F175" s="173" t="s">
        <v>875</v>
      </c>
      <c r="G175" s="174" t="s">
        <v>257</v>
      </c>
      <c r="H175" s="175">
        <v>12</v>
      </c>
      <c r="I175" s="176"/>
      <c r="J175" s="175">
        <f t="shared" si="10"/>
        <v>0</v>
      </c>
      <c r="K175" s="177"/>
      <c r="L175" s="178"/>
      <c r="M175" s="179"/>
      <c r="N175" s="180" t="s">
        <v>41</v>
      </c>
      <c r="O175" s="47"/>
      <c r="P175" s="161">
        <f t="shared" si="11"/>
        <v>0</v>
      </c>
      <c r="Q175" s="161">
        <v>2.2000000000000001E-4</v>
      </c>
      <c r="R175" s="161">
        <f t="shared" si="12"/>
        <v>2.64E-3</v>
      </c>
      <c r="S175" s="161">
        <v>0</v>
      </c>
      <c r="T175" s="162">
        <f t="shared" si="13"/>
        <v>0</v>
      </c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R175" s="163" t="s">
        <v>165</v>
      </c>
      <c r="AT175" s="163" t="s">
        <v>250</v>
      </c>
      <c r="AU175" s="163" t="s">
        <v>83</v>
      </c>
      <c r="AY175" s="2" t="s">
        <v>131</v>
      </c>
      <c r="BE175" s="164">
        <f t="shared" si="14"/>
        <v>0</v>
      </c>
      <c r="BF175" s="164">
        <f t="shared" si="15"/>
        <v>0</v>
      </c>
      <c r="BG175" s="164">
        <f t="shared" si="16"/>
        <v>0</v>
      </c>
      <c r="BH175" s="164">
        <f t="shared" si="17"/>
        <v>0</v>
      </c>
      <c r="BI175" s="164">
        <f t="shared" si="18"/>
        <v>0</v>
      </c>
      <c r="BJ175" s="2" t="s">
        <v>91</v>
      </c>
      <c r="BK175" s="165">
        <f t="shared" si="19"/>
        <v>0</v>
      </c>
      <c r="BL175" s="2" t="s">
        <v>137</v>
      </c>
      <c r="BM175" s="163" t="s">
        <v>647</v>
      </c>
    </row>
    <row r="176" spans="1:65" s="20" customFormat="1" ht="24.2" customHeight="1">
      <c r="A176" s="16"/>
      <c r="B176" s="151"/>
      <c r="C176" s="171" t="s">
        <v>479</v>
      </c>
      <c r="D176" s="171" t="s">
        <v>250</v>
      </c>
      <c r="E176" s="172" t="s">
        <v>876</v>
      </c>
      <c r="F176" s="173" t="s">
        <v>877</v>
      </c>
      <c r="G176" s="174" t="s">
        <v>257</v>
      </c>
      <c r="H176" s="175">
        <v>4</v>
      </c>
      <c r="I176" s="176"/>
      <c r="J176" s="175">
        <f t="shared" si="10"/>
        <v>0</v>
      </c>
      <c r="K176" s="177"/>
      <c r="L176" s="178"/>
      <c r="M176" s="179"/>
      <c r="N176" s="180" t="s">
        <v>41</v>
      </c>
      <c r="O176" s="47"/>
      <c r="P176" s="161">
        <f t="shared" si="11"/>
        <v>0</v>
      </c>
      <c r="Q176" s="161">
        <v>3.1199999999999999E-3</v>
      </c>
      <c r="R176" s="161">
        <f t="shared" si="12"/>
        <v>1.248E-2</v>
      </c>
      <c r="S176" s="161">
        <v>0</v>
      </c>
      <c r="T176" s="162">
        <f t="shared" si="13"/>
        <v>0</v>
      </c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R176" s="163" t="s">
        <v>165</v>
      </c>
      <c r="AT176" s="163" t="s">
        <v>250</v>
      </c>
      <c r="AU176" s="163" t="s">
        <v>83</v>
      </c>
      <c r="AY176" s="2" t="s">
        <v>131</v>
      </c>
      <c r="BE176" s="164">
        <f t="shared" si="14"/>
        <v>0</v>
      </c>
      <c r="BF176" s="164">
        <f t="shared" si="15"/>
        <v>0</v>
      </c>
      <c r="BG176" s="164">
        <f t="shared" si="16"/>
        <v>0</v>
      </c>
      <c r="BH176" s="164">
        <f t="shared" si="17"/>
        <v>0</v>
      </c>
      <c r="BI176" s="164">
        <f t="shared" si="18"/>
        <v>0</v>
      </c>
      <c r="BJ176" s="2" t="s">
        <v>91</v>
      </c>
      <c r="BK176" s="165">
        <f t="shared" si="19"/>
        <v>0</v>
      </c>
      <c r="BL176" s="2" t="s">
        <v>137</v>
      </c>
      <c r="BM176" s="163" t="s">
        <v>652</v>
      </c>
    </row>
    <row r="177" spans="1:65" s="20" customFormat="1" ht="16.5" customHeight="1">
      <c r="A177" s="16"/>
      <c r="B177" s="151"/>
      <c r="C177" s="171" t="s">
        <v>485</v>
      </c>
      <c r="D177" s="171" t="s">
        <v>250</v>
      </c>
      <c r="E177" s="172" t="s">
        <v>878</v>
      </c>
      <c r="F177" s="173" t="s">
        <v>879</v>
      </c>
      <c r="G177" s="174" t="s">
        <v>257</v>
      </c>
      <c r="H177" s="175">
        <v>4</v>
      </c>
      <c r="I177" s="176"/>
      <c r="J177" s="175">
        <f t="shared" si="10"/>
        <v>0</v>
      </c>
      <c r="K177" s="177"/>
      <c r="L177" s="178"/>
      <c r="M177" s="179"/>
      <c r="N177" s="180" t="s">
        <v>41</v>
      </c>
      <c r="O177" s="47"/>
      <c r="P177" s="161">
        <f t="shared" si="11"/>
        <v>0</v>
      </c>
      <c r="Q177" s="161">
        <v>3.1199999999999999E-3</v>
      </c>
      <c r="R177" s="161">
        <f t="shared" si="12"/>
        <v>1.248E-2</v>
      </c>
      <c r="S177" s="161">
        <v>0</v>
      </c>
      <c r="T177" s="162">
        <f t="shared" si="13"/>
        <v>0</v>
      </c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R177" s="163" t="s">
        <v>165</v>
      </c>
      <c r="AT177" s="163" t="s">
        <v>250</v>
      </c>
      <c r="AU177" s="163" t="s">
        <v>83</v>
      </c>
      <c r="AY177" s="2" t="s">
        <v>131</v>
      </c>
      <c r="BE177" s="164">
        <f t="shared" si="14"/>
        <v>0</v>
      </c>
      <c r="BF177" s="164">
        <f t="shared" si="15"/>
        <v>0</v>
      </c>
      <c r="BG177" s="164">
        <f t="shared" si="16"/>
        <v>0</v>
      </c>
      <c r="BH177" s="164">
        <f t="shared" si="17"/>
        <v>0</v>
      </c>
      <c r="BI177" s="164">
        <f t="shared" si="18"/>
        <v>0</v>
      </c>
      <c r="BJ177" s="2" t="s">
        <v>91</v>
      </c>
      <c r="BK177" s="165">
        <f t="shared" si="19"/>
        <v>0</v>
      </c>
      <c r="BL177" s="2" t="s">
        <v>137</v>
      </c>
      <c r="BM177" s="163" t="s">
        <v>627</v>
      </c>
    </row>
    <row r="178" spans="1:65" s="20" customFormat="1" ht="16.5" customHeight="1">
      <c r="A178" s="16"/>
      <c r="B178" s="151"/>
      <c r="C178" s="171" t="s">
        <v>489</v>
      </c>
      <c r="D178" s="171" t="s">
        <v>250</v>
      </c>
      <c r="E178" s="172" t="s">
        <v>880</v>
      </c>
      <c r="F178" s="173" t="s">
        <v>881</v>
      </c>
      <c r="G178" s="174" t="s">
        <v>257</v>
      </c>
      <c r="H178" s="175">
        <v>4</v>
      </c>
      <c r="I178" s="176"/>
      <c r="J178" s="175">
        <f t="shared" si="10"/>
        <v>0</v>
      </c>
      <c r="K178" s="177"/>
      <c r="L178" s="178"/>
      <c r="M178" s="179"/>
      <c r="N178" s="180" t="s">
        <v>41</v>
      </c>
      <c r="O178" s="47"/>
      <c r="P178" s="161">
        <f t="shared" si="11"/>
        <v>0</v>
      </c>
      <c r="Q178" s="161">
        <v>3.1199999999999999E-3</v>
      </c>
      <c r="R178" s="161">
        <f t="shared" si="12"/>
        <v>1.248E-2</v>
      </c>
      <c r="S178" s="161">
        <v>0</v>
      </c>
      <c r="T178" s="162">
        <f t="shared" si="13"/>
        <v>0</v>
      </c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R178" s="163" t="s">
        <v>165</v>
      </c>
      <c r="AT178" s="163" t="s">
        <v>250</v>
      </c>
      <c r="AU178" s="163" t="s">
        <v>83</v>
      </c>
      <c r="AY178" s="2" t="s">
        <v>131</v>
      </c>
      <c r="BE178" s="164">
        <f t="shared" si="14"/>
        <v>0</v>
      </c>
      <c r="BF178" s="164">
        <f t="shared" si="15"/>
        <v>0</v>
      </c>
      <c r="BG178" s="164">
        <f t="shared" si="16"/>
        <v>0</v>
      </c>
      <c r="BH178" s="164">
        <f t="shared" si="17"/>
        <v>0</v>
      </c>
      <c r="BI178" s="164">
        <f t="shared" si="18"/>
        <v>0</v>
      </c>
      <c r="BJ178" s="2" t="s">
        <v>91</v>
      </c>
      <c r="BK178" s="165">
        <f t="shared" si="19"/>
        <v>0</v>
      </c>
      <c r="BL178" s="2" t="s">
        <v>137</v>
      </c>
      <c r="BM178" s="163" t="s">
        <v>882</v>
      </c>
    </row>
    <row r="179" spans="1:65" s="20" customFormat="1" ht="16.5" customHeight="1">
      <c r="A179" s="16"/>
      <c r="B179" s="151"/>
      <c r="C179" s="171" t="s">
        <v>493</v>
      </c>
      <c r="D179" s="171" t="s">
        <v>250</v>
      </c>
      <c r="E179" s="172" t="s">
        <v>883</v>
      </c>
      <c r="F179" s="173" t="s">
        <v>884</v>
      </c>
      <c r="G179" s="174" t="s">
        <v>257</v>
      </c>
      <c r="H179" s="175">
        <v>80</v>
      </c>
      <c r="I179" s="176"/>
      <c r="J179" s="175">
        <f t="shared" si="10"/>
        <v>0</v>
      </c>
      <c r="K179" s="177"/>
      <c r="L179" s="178"/>
      <c r="M179" s="179"/>
      <c r="N179" s="180" t="s">
        <v>41</v>
      </c>
      <c r="O179" s="47"/>
      <c r="P179" s="161">
        <f t="shared" si="11"/>
        <v>0</v>
      </c>
      <c r="Q179" s="161">
        <v>1.0000000000000001E-5</v>
      </c>
      <c r="R179" s="161">
        <f t="shared" si="12"/>
        <v>8.0000000000000004E-4</v>
      </c>
      <c r="S179" s="161">
        <v>0</v>
      </c>
      <c r="T179" s="162">
        <f t="shared" si="13"/>
        <v>0</v>
      </c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R179" s="163" t="s">
        <v>165</v>
      </c>
      <c r="AT179" s="163" t="s">
        <v>250</v>
      </c>
      <c r="AU179" s="163" t="s">
        <v>83</v>
      </c>
      <c r="AY179" s="2" t="s">
        <v>131</v>
      </c>
      <c r="BE179" s="164">
        <f t="shared" si="14"/>
        <v>0</v>
      </c>
      <c r="BF179" s="164">
        <f t="shared" si="15"/>
        <v>0</v>
      </c>
      <c r="BG179" s="164">
        <f t="shared" si="16"/>
        <v>0</v>
      </c>
      <c r="BH179" s="164">
        <f t="shared" si="17"/>
        <v>0</v>
      </c>
      <c r="BI179" s="164">
        <f t="shared" si="18"/>
        <v>0</v>
      </c>
      <c r="BJ179" s="2" t="s">
        <v>91</v>
      </c>
      <c r="BK179" s="165">
        <f t="shared" si="19"/>
        <v>0</v>
      </c>
      <c r="BL179" s="2" t="s">
        <v>137</v>
      </c>
      <c r="BM179" s="163" t="s">
        <v>885</v>
      </c>
    </row>
    <row r="180" spans="1:65" s="20" customFormat="1" ht="16.5" customHeight="1">
      <c r="A180" s="16"/>
      <c r="B180" s="151"/>
      <c r="C180" s="171" t="s">
        <v>497</v>
      </c>
      <c r="D180" s="171" t="s">
        <v>250</v>
      </c>
      <c r="E180" s="172" t="s">
        <v>886</v>
      </c>
      <c r="F180" s="173" t="s">
        <v>887</v>
      </c>
      <c r="G180" s="174" t="s">
        <v>257</v>
      </c>
      <c r="H180" s="175">
        <v>100</v>
      </c>
      <c r="I180" s="176"/>
      <c r="J180" s="175">
        <f t="shared" si="10"/>
        <v>0</v>
      </c>
      <c r="K180" s="177"/>
      <c r="L180" s="178"/>
      <c r="M180" s="179"/>
      <c r="N180" s="180" t="s">
        <v>41</v>
      </c>
      <c r="O180" s="47"/>
      <c r="P180" s="161">
        <f t="shared" si="11"/>
        <v>0</v>
      </c>
      <c r="Q180" s="161">
        <v>1.0000000000000001E-5</v>
      </c>
      <c r="R180" s="161">
        <f t="shared" si="12"/>
        <v>1E-3</v>
      </c>
      <c r="S180" s="161">
        <v>0</v>
      </c>
      <c r="T180" s="162">
        <f t="shared" si="13"/>
        <v>0</v>
      </c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R180" s="163" t="s">
        <v>165</v>
      </c>
      <c r="AT180" s="163" t="s">
        <v>250</v>
      </c>
      <c r="AU180" s="163" t="s">
        <v>83</v>
      </c>
      <c r="AY180" s="2" t="s">
        <v>131</v>
      </c>
      <c r="BE180" s="164">
        <f t="shared" si="14"/>
        <v>0</v>
      </c>
      <c r="BF180" s="164">
        <f t="shared" si="15"/>
        <v>0</v>
      </c>
      <c r="BG180" s="164">
        <f t="shared" si="16"/>
        <v>0</v>
      </c>
      <c r="BH180" s="164">
        <f t="shared" si="17"/>
        <v>0</v>
      </c>
      <c r="BI180" s="164">
        <f t="shared" si="18"/>
        <v>0</v>
      </c>
      <c r="BJ180" s="2" t="s">
        <v>91</v>
      </c>
      <c r="BK180" s="165">
        <f t="shared" si="19"/>
        <v>0</v>
      </c>
      <c r="BL180" s="2" t="s">
        <v>137</v>
      </c>
      <c r="BM180" s="163" t="s">
        <v>888</v>
      </c>
    </row>
    <row r="181" spans="1:65" s="20" customFormat="1" ht="16.5" customHeight="1">
      <c r="A181" s="16"/>
      <c r="B181" s="151"/>
      <c r="C181" s="171" t="s">
        <v>501</v>
      </c>
      <c r="D181" s="171" t="s">
        <v>250</v>
      </c>
      <c r="E181" s="172" t="s">
        <v>889</v>
      </c>
      <c r="F181" s="173" t="s">
        <v>890</v>
      </c>
      <c r="G181" s="174" t="s">
        <v>257</v>
      </c>
      <c r="H181" s="175">
        <v>20</v>
      </c>
      <c r="I181" s="176"/>
      <c r="J181" s="175">
        <f t="shared" si="10"/>
        <v>0</v>
      </c>
      <c r="K181" s="177"/>
      <c r="L181" s="178"/>
      <c r="M181" s="179"/>
      <c r="N181" s="180" t="s">
        <v>41</v>
      </c>
      <c r="O181" s="47"/>
      <c r="P181" s="161">
        <f t="shared" si="11"/>
        <v>0</v>
      </c>
      <c r="Q181" s="161">
        <v>1.0000000000000001E-5</v>
      </c>
      <c r="R181" s="161">
        <f t="shared" si="12"/>
        <v>2.0000000000000001E-4</v>
      </c>
      <c r="S181" s="161">
        <v>0</v>
      </c>
      <c r="T181" s="162">
        <f t="shared" si="13"/>
        <v>0</v>
      </c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R181" s="163" t="s">
        <v>165</v>
      </c>
      <c r="AT181" s="163" t="s">
        <v>250</v>
      </c>
      <c r="AU181" s="163" t="s">
        <v>83</v>
      </c>
      <c r="AY181" s="2" t="s">
        <v>131</v>
      </c>
      <c r="BE181" s="164">
        <f t="shared" si="14"/>
        <v>0</v>
      </c>
      <c r="BF181" s="164">
        <f t="shared" si="15"/>
        <v>0</v>
      </c>
      <c r="BG181" s="164">
        <f t="shared" si="16"/>
        <v>0</v>
      </c>
      <c r="BH181" s="164">
        <f t="shared" si="17"/>
        <v>0</v>
      </c>
      <c r="BI181" s="164">
        <f t="shared" si="18"/>
        <v>0</v>
      </c>
      <c r="BJ181" s="2" t="s">
        <v>91</v>
      </c>
      <c r="BK181" s="165">
        <f t="shared" si="19"/>
        <v>0</v>
      </c>
      <c r="BL181" s="2" t="s">
        <v>137</v>
      </c>
      <c r="BM181" s="163" t="s">
        <v>891</v>
      </c>
    </row>
    <row r="182" spans="1:65" s="20" customFormat="1" ht="16.5" customHeight="1">
      <c r="A182" s="16"/>
      <c r="B182" s="151"/>
      <c r="C182" s="171" t="s">
        <v>503</v>
      </c>
      <c r="D182" s="171" t="s">
        <v>250</v>
      </c>
      <c r="E182" s="172" t="s">
        <v>892</v>
      </c>
      <c r="F182" s="173" t="s">
        <v>893</v>
      </c>
      <c r="G182" s="174" t="s">
        <v>257</v>
      </c>
      <c r="H182" s="175">
        <v>1</v>
      </c>
      <c r="I182" s="176"/>
      <c r="J182" s="175">
        <f t="shared" si="10"/>
        <v>0</v>
      </c>
      <c r="K182" s="177"/>
      <c r="L182" s="178"/>
      <c r="M182" s="179"/>
      <c r="N182" s="180" t="s">
        <v>41</v>
      </c>
      <c r="O182" s="47"/>
      <c r="P182" s="161">
        <f t="shared" si="11"/>
        <v>0</v>
      </c>
      <c r="Q182" s="161">
        <v>0</v>
      </c>
      <c r="R182" s="161">
        <f t="shared" si="12"/>
        <v>0</v>
      </c>
      <c r="S182" s="161">
        <v>0</v>
      </c>
      <c r="T182" s="162">
        <f t="shared" si="13"/>
        <v>0</v>
      </c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R182" s="163" t="s">
        <v>165</v>
      </c>
      <c r="AT182" s="163" t="s">
        <v>250</v>
      </c>
      <c r="AU182" s="163" t="s">
        <v>83</v>
      </c>
      <c r="AY182" s="2" t="s">
        <v>131</v>
      </c>
      <c r="BE182" s="164">
        <f t="shared" si="14"/>
        <v>0</v>
      </c>
      <c r="BF182" s="164">
        <f t="shared" si="15"/>
        <v>0</v>
      </c>
      <c r="BG182" s="164">
        <f t="shared" si="16"/>
        <v>0</v>
      </c>
      <c r="BH182" s="164">
        <f t="shared" si="17"/>
        <v>0</v>
      </c>
      <c r="BI182" s="164">
        <f t="shared" si="18"/>
        <v>0</v>
      </c>
      <c r="BJ182" s="2" t="s">
        <v>91</v>
      </c>
      <c r="BK182" s="165">
        <f t="shared" si="19"/>
        <v>0</v>
      </c>
      <c r="BL182" s="2" t="s">
        <v>137</v>
      </c>
      <c r="BM182" s="163" t="s">
        <v>894</v>
      </c>
    </row>
    <row r="183" spans="1:65" s="20" customFormat="1" ht="16.5" customHeight="1">
      <c r="A183" s="16"/>
      <c r="B183" s="151"/>
      <c r="C183" s="171" t="s">
        <v>509</v>
      </c>
      <c r="D183" s="171" t="s">
        <v>250</v>
      </c>
      <c r="E183" s="172" t="s">
        <v>895</v>
      </c>
      <c r="F183" s="173" t="s">
        <v>896</v>
      </c>
      <c r="G183" s="174" t="s">
        <v>257</v>
      </c>
      <c r="H183" s="175">
        <v>30</v>
      </c>
      <c r="I183" s="176"/>
      <c r="J183" s="175">
        <f t="shared" si="10"/>
        <v>0</v>
      </c>
      <c r="K183" s="177"/>
      <c r="L183" s="178"/>
      <c r="M183" s="179"/>
      <c r="N183" s="180" t="s">
        <v>41</v>
      </c>
      <c r="O183" s="47"/>
      <c r="P183" s="161">
        <f t="shared" si="11"/>
        <v>0</v>
      </c>
      <c r="Q183" s="161">
        <v>0</v>
      </c>
      <c r="R183" s="161">
        <f t="shared" si="12"/>
        <v>0</v>
      </c>
      <c r="S183" s="161">
        <v>0</v>
      </c>
      <c r="T183" s="162">
        <f t="shared" si="13"/>
        <v>0</v>
      </c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R183" s="163" t="s">
        <v>165</v>
      </c>
      <c r="AT183" s="163" t="s">
        <v>250</v>
      </c>
      <c r="AU183" s="163" t="s">
        <v>83</v>
      </c>
      <c r="AY183" s="2" t="s">
        <v>131</v>
      </c>
      <c r="BE183" s="164">
        <f t="shared" si="14"/>
        <v>0</v>
      </c>
      <c r="BF183" s="164">
        <f t="shared" si="15"/>
        <v>0</v>
      </c>
      <c r="BG183" s="164">
        <f t="shared" si="16"/>
        <v>0</v>
      </c>
      <c r="BH183" s="164">
        <f t="shared" si="17"/>
        <v>0</v>
      </c>
      <c r="BI183" s="164">
        <f t="shared" si="18"/>
        <v>0</v>
      </c>
      <c r="BJ183" s="2" t="s">
        <v>91</v>
      </c>
      <c r="BK183" s="165">
        <f t="shared" si="19"/>
        <v>0</v>
      </c>
      <c r="BL183" s="2" t="s">
        <v>137</v>
      </c>
      <c r="BM183" s="163" t="s">
        <v>897</v>
      </c>
    </row>
    <row r="184" spans="1:65" s="20" customFormat="1" ht="16.5" customHeight="1">
      <c r="A184" s="16"/>
      <c r="B184" s="151"/>
      <c r="C184" s="171" t="s">
        <v>513</v>
      </c>
      <c r="D184" s="171" t="s">
        <v>250</v>
      </c>
      <c r="E184" s="172" t="s">
        <v>898</v>
      </c>
      <c r="F184" s="173" t="s">
        <v>899</v>
      </c>
      <c r="G184" s="174" t="s">
        <v>257</v>
      </c>
      <c r="H184" s="175">
        <v>10</v>
      </c>
      <c r="I184" s="176"/>
      <c r="J184" s="175">
        <f t="shared" si="10"/>
        <v>0</v>
      </c>
      <c r="K184" s="177"/>
      <c r="L184" s="178"/>
      <c r="M184" s="179"/>
      <c r="N184" s="180" t="s">
        <v>41</v>
      </c>
      <c r="O184" s="47"/>
      <c r="P184" s="161">
        <f t="shared" si="11"/>
        <v>0</v>
      </c>
      <c r="Q184" s="161">
        <v>1.0000000000000001E-5</v>
      </c>
      <c r="R184" s="161">
        <f t="shared" si="12"/>
        <v>1E-4</v>
      </c>
      <c r="S184" s="161">
        <v>0</v>
      </c>
      <c r="T184" s="162">
        <f t="shared" si="13"/>
        <v>0</v>
      </c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R184" s="163" t="s">
        <v>165</v>
      </c>
      <c r="AT184" s="163" t="s">
        <v>250</v>
      </c>
      <c r="AU184" s="163" t="s">
        <v>83</v>
      </c>
      <c r="AY184" s="2" t="s">
        <v>131</v>
      </c>
      <c r="BE184" s="164">
        <f t="shared" si="14"/>
        <v>0</v>
      </c>
      <c r="BF184" s="164">
        <f t="shared" si="15"/>
        <v>0</v>
      </c>
      <c r="BG184" s="164">
        <f t="shared" si="16"/>
        <v>0</v>
      </c>
      <c r="BH184" s="164">
        <f t="shared" si="17"/>
        <v>0</v>
      </c>
      <c r="BI184" s="164">
        <f t="shared" si="18"/>
        <v>0</v>
      </c>
      <c r="BJ184" s="2" t="s">
        <v>91</v>
      </c>
      <c r="BK184" s="165">
        <f t="shared" si="19"/>
        <v>0</v>
      </c>
      <c r="BL184" s="2" t="s">
        <v>137</v>
      </c>
      <c r="BM184" s="163" t="s">
        <v>900</v>
      </c>
    </row>
    <row r="185" spans="1:65" s="20" customFormat="1" ht="16.5" customHeight="1">
      <c r="A185" s="16"/>
      <c r="B185" s="151"/>
      <c r="C185" s="171" t="s">
        <v>517</v>
      </c>
      <c r="D185" s="171" t="s">
        <v>250</v>
      </c>
      <c r="E185" s="172" t="s">
        <v>901</v>
      </c>
      <c r="F185" s="173" t="s">
        <v>902</v>
      </c>
      <c r="G185" s="174" t="s">
        <v>257</v>
      </c>
      <c r="H185" s="175">
        <v>800</v>
      </c>
      <c r="I185" s="176"/>
      <c r="J185" s="175">
        <f t="shared" si="10"/>
        <v>0</v>
      </c>
      <c r="K185" s="177"/>
      <c r="L185" s="178"/>
      <c r="M185" s="179"/>
      <c r="N185" s="180" t="s">
        <v>41</v>
      </c>
      <c r="O185" s="47"/>
      <c r="P185" s="161">
        <f t="shared" si="11"/>
        <v>0</v>
      </c>
      <c r="Q185" s="161">
        <v>1E-4</v>
      </c>
      <c r="R185" s="161">
        <f t="shared" si="12"/>
        <v>0.08</v>
      </c>
      <c r="S185" s="161">
        <v>0</v>
      </c>
      <c r="T185" s="162">
        <f t="shared" si="13"/>
        <v>0</v>
      </c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R185" s="163" t="s">
        <v>165</v>
      </c>
      <c r="AT185" s="163" t="s">
        <v>250</v>
      </c>
      <c r="AU185" s="163" t="s">
        <v>83</v>
      </c>
      <c r="AY185" s="2" t="s">
        <v>131</v>
      </c>
      <c r="BE185" s="164">
        <f t="shared" si="14"/>
        <v>0</v>
      </c>
      <c r="BF185" s="164">
        <f t="shared" si="15"/>
        <v>0</v>
      </c>
      <c r="BG185" s="164">
        <f t="shared" si="16"/>
        <v>0</v>
      </c>
      <c r="BH185" s="164">
        <f t="shared" si="17"/>
        <v>0</v>
      </c>
      <c r="BI185" s="164">
        <f t="shared" si="18"/>
        <v>0</v>
      </c>
      <c r="BJ185" s="2" t="s">
        <v>91</v>
      </c>
      <c r="BK185" s="165">
        <f t="shared" si="19"/>
        <v>0</v>
      </c>
      <c r="BL185" s="2" t="s">
        <v>137</v>
      </c>
      <c r="BM185" s="163" t="s">
        <v>903</v>
      </c>
    </row>
    <row r="186" spans="1:65" s="20" customFormat="1" ht="16.5" customHeight="1">
      <c r="A186" s="16"/>
      <c r="B186" s="151"/>
      <c r="C186" s="152" t="s">
        <v>521</v>
      </c>
      <c r="D186" s="152" t="s">
        <v>133</v>
      </c>
      <c r="E186" s="153" t="s">
        <v>904</v>
      </c>
      <c r="F186" s="154" t="s">
        <v>905</v>
      </c>
      <c r="G186" s="155" t="s">
        <v>731</v>
      </c>
      <c r="H186" s="157"/>
      <c r="I186" s="157"/>
      <c r="J186" s="156">
        <f t="shared" si="10"/>
        <v>0</v>
      </c>
      <c r="K186" s="158"/>
      <c r="L186" s="17"/>
      <c r="M186" s="159"/>
      <c r="N186" s="160" t="s">
        <v>41</v>
      </c>
      <c r="O186" s="47"/>
      <c r="P186" s="161">
        <f t="shared" si="11"/>
        <v>0</v>
      </c>
      <c r="Q186" s="161">
        <v>0</v>
      </c>
      <c r="R186" s="161">
        <f t="shared" si="12"/>
        <v>0</v>
      </c>
      <c r="S186" s="161">
        <v>0</v>
      </c>
      <c r="T186" s="162">
        <f t="shared" si="13"/>
        <v>0</v>
      </c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R186" s="163" t="s">
        <v>137</v>
      </c>
      <c r="AT186" s="163" t="s">
        <v>133</v>
      </c>
      <c r="AU186" s="163" t="s">
        <v>83</v>
      </c>
      <c r="AY186" s="2" t="s">
        <v>131</v>
      </c>
      <c r="BE186" s="164">
        <f t="shared" si="14"/>
        <v>0</v>
      </c>
      <c r="BF186" s="164">
        <f t="shared" si="15"/>
        <v>0</v>
      </c>
      <c r="BG186" s="164">
        <f t="shared" si="16"/>
        <v>0</v>
      </c>
      <c r="BH186" s="164">
        <f t="shared" si="17"/>
        <v>0</v>
      </c>
      <c r="BI186" s="164">
        <f t="shared" si="18"/>
        <v>0</v>
      </c>
      <c r="BJ186" s="2" t="s">
        <v>91</v>
      </c>
      <c r="BK186" s="165">
        <f t="shared" si="19"/>
        <v>0</v>
      </c>
      <c r="BL186" s="2" t="s">
        <v>137</v>
      </c>
      <c r="BM186" s="163" t="s">
        <v>906</v>
      </c>
    </row>
    <row r="187" spans="1:65" s="20" customFormat="1" ht="16.5" customHeight="1">
      <c r="A187" s="16"/>
      <c r="B187" s="151"/>
      <c r="C187" s="152" t="s">
        <v>525</v>
      </c>
      <c r="D187" s="152" t="s">
        <v>133</v>
      </c>
      <c r="E187" s="153" t="s">
        <v>907</v>
      </c>
      <c r="F187" s="154" t="s">
        <v>908</v>
      </c>
      <c r="G187" s="155" t="s">
        <v>731</v>
      </c>
      <c r="H187" s="157"/>
      <c r="I187" s="157"/>
      <c r="J187" s="156">
        <f t="shared" si="10"/>
        <v>0</v>
      </c>
      <c r="K187" s="158"/>
      <c r="L187" s="17"/>
      <c r="M187" s="159"/>
      <c r="N187" s="160" t="s">
        <v>41</v>
      </c>
      <c r="O187" s="47"/>
      <c r="P187" s="161">
        <f t="shared" si="11"/>
        <v>0</v>
      </c>
      <c r="Q187" s="161">
        <v>0</v>
      </c>
      <c r="R187" s="161">
        <f t="shared" si="12"/>
        <v>0</v>
      </c>
      <c r="S187" s="161">
        <v>0</v>
      </c>
      <c r="T187" s="162">
        <f t="shared" si="13"/>
        <v>0</v>
      </c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R187" s="163" t="s">
        <v>137</v>
      </c>
      <c r="AT187" s="163" t="s">
        <v>133</v>
      </c>
      <c r="AU187" s="163" t="s">
        <v>83</v>
      </c>
      <c r="AY187" s="2" t="s">
        <v>131</v>
      </c>
      <c r="BE187" s="164">
        <f t="shared" si="14"/>
        <v>0</v>
      </c>
      <c r="BF187" s="164">
        <f t="shared" si="15"/>
        <v>0</v>
      </c>
      <c r="BG187" s="164">
        <f t="shared" si="16"/>
        <v>0</v>
      </c>
      <c r="BH187" s="164">
        <f t="shared" si="17"/>
        <v>0</v>
      </c>
      <c r="BI187" s="164">
        <f t="shared" si="18"/>
        <v>0</v>
      </c>
      <c r="BJ187" s="2" t="s">
        <v>91</v>
      </c>
      <c r="BK187" s="165">
        <f t="shared" si="19"/>
        <v>0</v>
      </c>
      <c r="BL187" s="2" t="s">
        <v>137</v>
      </c>
      <c r="BM187" s="163" t="s">
        <v>909</v>
      </c>
    </row>
    <row r="188" spans="1:65" s="137" customFormat="1" ht="25.9" customHeight="1">
      <c r="B188" s="138"/>
      <c r="D188" s="139" t="s">
        <v>74</v>
      </c>
      <c r="E188" s="140" t="s">
        <v>910</v>
      </c>
      <c r="F188" s="140" t="s">
        <v>911</v>
      </c>
      <c r="I188" s="141"/>
      <c r="J188" s="142">
        <f>BK188</f>
        <v>0</v>
      </c>
      <c r="L188" s="138"/>
      <c r="M188" s="143"/>
      <c r="N188" s="144"/>
      <c r="O188" s="144"/>
      <c r="P188" s="145">
        <f>P189</f>
        <v>0</v>
      </c>
      <c r="Q188" s="144"/>
      <c r="R188" s="145">
        <f>R189</f>
        <v>1.2E-4</v>
      </c>
      <c r="S188" s="144"/>
      <c r="T188" s="146">
        <f>T189</f>
        <v>0</v>
      </c>
      <c r="AR188" s="139" t="s">
        <v>83</v>
      </c>
      <c r="AT188" s="147" t="s">
        <v>74</v>
      </c>
      <c r="AU188" s="147" t="s">
        <v>75</v>
      </c>
      <c r="AY188" s="139" t="s">
        <v>131</v>
      </c>
      <c r="BK188" s="148">
        <f>BK189</f>
        <v>0</v>
      </c>
    </row>
    <row r="189" spans="1:65" s="20" customFormat="1" ht="16.5" customHeight="1">
      <c r="A189" s="16"/>
      <c r="B189" s="151"/>
      <c r="C189" s="171" t="s">
        <v>531</v>
      </c>
      <c r="D189" s="171" t="s">
        <v>250</v>
      </c>
      <c r="E189" s="172" t="s">
        <v>912</v>
      </c>
      <c r="F189" s="173" t="s">
        <v>913</v>
      </c>
      <c r="G189" s="174" t="s">
        <v>257</v>
      </c>
      <c r="H189" s="175">
        <v>1</v>
      </c>
      <c r="I189" s="176"/>
      <c r="J189" s="175">
        <f>ROUND(I189*H189,3)</f>
        <v>0</v>
      </c>
      <c r="K189" s="177"/>
      <c r="L189" s="178"/>
      <c r="M189" s="179"/>
      <c r="N189" s="180" t="s">
        <v>41</v>
      </c>
      <c r="O189" s="47"/>
      <c r="P189" s="161">
        <f>O189*H189</f>
        <v>0</v>
      </c>
      <c r="Q189" s="161">
        <v>1.2E-4</v>
      </c>
      <c r="R189" s="161">
        <f>Q189*H189</f>
        <v>1.2E-4</v>
      </c>
      <c r="S189" s="161">
        <v>0</v>
      </c>
      <c r="T189" s="162">
        <f>S189*H189</f>
        <v>0</v>
      </c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R189" s="163" t="s">
        <v>165</v>
      </c>
      <c r="AT189" s="163" t="s">
        <v>250</v>
      </c>
      <c r="AU189" s="163" t="s">
        <v>83</v>
      </c>
      <c r="AY189" s="2" t="s">
        <v>131</v>
      </c>
      <c r="BE189" s="164">
        <f>IF(N189="základná",J189,0)</f>
        <v>0</v>
      </c>
      <c r="BF189" s="164">
        <f>IF(N189="znížená",J189,0)</f>
        <v>0</v>
      </c>
      <c r="BG189" s="164">
        <f>IF(N189="zákl. prenesená",J189,0)</f>
        <v>0</v>
      </c>
      <c r="BH189" s="164">
        <f>IF(N189="zníž. prenesená",J189,0)</f>
        <v>0</v>
      </c>
      <c r="BI189" s="164">
        <f>IF(N189="nulová",J189,0)</f>
        <v>0</v>
      </c>
      <c r="BJ189" s="2" t="s">
        <v>91</v>
      </c>
      <c r="BK189" s="165">
        <f>ROUND(I189*H189,3)</f>
        <v>0</v>
      </c>
      <c r="BL189" s="2" t="s">
        <v>137</v>
      </c>
      <c r="BM189" s="163" t="s">
        <v>914</v>
      </c>
    </row>
    <row r="190" spans="1:65" s="137" customFormat="1" ht="25.9" customHeight="1">
      <c r="B190" s="138"/>
      <c r="D190" s="139" t="s">
        <v>74</v>
      </c>
      <c r="E190" s="140" t="s">
        <v>250</v>
      </c>
      <c r="F190" s="140" t="s">
        <v>915</v>
      </c>
      <c r="I190" s="141"/>
      <c r="J190" s="142">
        <f>BK190</f>
        <v>0</v>
      </c>
      <c r="L190" s="138"/>
      <c r="M190" s="143"/>
      <c r="N190" s="144"/>
      <c r="O190" s="144"/>
      <c r="P190" s="145">
        <f>P191</f>
        <v>0</v>
      </c>
      <c r="Q190" s="144"/>
      <c r="R190" s="145">
        <f>R191</f>
        <v>0</v>
      </c>
      <c r="S190" s="144"/>
      <c r="T190" s="146">
        <f>T191</f>
        <v>0</v>
      </c>
      <c r="AR190" s="139" t="s">
        <v>145</v>
      </c>
      <c r="AT190" s="147" t="s">
        <v>74</v>
      </c>
      <c r="AU190" s="147" t="s">
        <v>75</v>
      </c>
      <c r="AY190" s="139" t="s">
        <v>131</v>
      </c>
      <c r="BK190" s="148">
        <f>BK191</f>
        <v>0</v>
      </c>
    </row>
    <row r="191" spans="1:65" s="137" customFormat="1" ht="22.9" customHeight="1">
      <c r="B191" s="138"/>
      <c r="D191" s="139" t="s">
        <v>74</v>
      </c>
      <c r="E191" s="149" t="s">
        <v>252</v>
      </c>
      <c r="F191" s="149" t="s">
        <v>916</v>
      </c>
      <c r="I191" s="141"/>
      <c r="J191" s="150">
        <f>BK191</f>
        <v>0</v>
      </c>
      <c r="L191" s="138"/>
      <c r="M191" s="143"/>
      <c r="N191" s="144"/>
      <c r="O191" s="144"/>
      <c r="P191" s="145">
        <f>SUM(P192:P242)</f>
        <v>0</v>
      </c>
      <c r="Q191" s="144"/>
      <c r="R191" s="145">
        <f>SUM(R192:R242)</f>
        <v>0</v>
      </c>
      <c r="S191" s="144"/>
      <c r="T191" s="146">
        <f>SUM(T192:T242)</f>
        <v>0</v>
      </c>
      <c r="AR191" s="139" t="s">
        <v>145</v>
      </c>
      <c r="AT191" s="147" t="s">
        <v>74</v>
      </c>
      <c r="AU191" s="147" t="s">
        <v>83</v>
      </c>
      <c r="AY191" s="139" t="s">
        <v>131</v>
      </c>
      <c r="BK191" s="148">
        <f>SUM(BK192:BK242)</f>
        <v>0</v>
      </c>
    </row>
    <row r="192" spans="1:65" s="20" customFormat="1" ht="24.2" customHeight="1">
      <c r="A192" s="16"/>
      <c r="B192" s="151"/>
      <c r="C192" s="152" t="s">
        <v>535</v>
      </c>
      <c r="D192" s="152" t="s">
        <v>133</v>
      </c>
      <c r="E192" s="153" t="s">
        <v>917</v>
      </c>
      <c r="F192" s="154" t="s">
        <v>918</v>
      </c>
      <c r="G192" s="155" t="s">
        <v>143</v>
      </c>
      <c r="H192" s="156">
        <v>30</v>
      </c>
      <c r="I192" s="157"/>
      <c r="J192" s="156">
        <f t="shared" ref="J192:J223" si="20">ROUND(I192*H192,3)</f>
        <v>0</v>
      </c>
      <c r="K192" s="158"/>
      <c r="L192" s="17"/>
      <c r="M192" s="159"/>
      <c r="N192" s="160" t="s">
        <v>41</v>
      </c>
      <c r="O192" s="47"/>
      <c r="P192" s="161">
        <f t="shared" ref="P192:P223" si="21">O192*H192</f>
        <v>0</v>
      </c>
      <c r="Q192" s="161">
        <v>0</v>
      </c>
      <c r="R192" s="161">
        <f t="shared" ref="R192:R223" si="22">Q192*H192</f>
        <v>0</v>
      </c>
      <c r="S192" s="161">
        <v>0</v>
      </c>
      <c r="T192" s="162">
        <f t="shared" ref="T192:T223" si="23">S192*H192</f>
        <v>0</v>
      </c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R192" s="163" t="s">
        <v>258</v>
      </c>
      <c r="AT192" s="163" t="s">
        <v>133</v>
      </c>
      <c r="AU192" s="163" t="s">
        <v>91</v>
      </c>
      <c r="AY192" s="2" t="s">
        <v>131</v>
      </c>
      <c r="BE192" s="164">
        <f t="shared" ref="BE192:BE223" si="24">IF(N192="základná",J192,0)</f>
        <v>0</v>
      </c>
      <c r="BF192" s="164">
        <f t="shared" ref="BF192:BF223" si="25">IF(N192="znížená",J192,0)</f>
        <v>0</v>
      </c>
      <c r="BG192" s="164">
        <f t="shared" ref="BG192:BG223" si="26">IF(N192="zákl. prenesená",J192,0)</f>
        <v>0</v>
      </c>
      <c r="BH192" s="164">
        <f t="shared" ref="BH192:BH223" si="27">IF(N192="zníž. prenesená",J192,0)</f>
        <v>0</v>
      </c>
      <c r="BI192" s="164">
        <f t="shared" ref="BI192:BI223" si="28">IF(N192="nulová",J192,0)</f>
        <v>0</v>
      </c>
      <c r="BJ192" s="2" t="s">
        <v>91</v>
      </c>
      <c r="BK192" s="165">
        <f t="shared" ref="BK192:BK223" si="29">ROUND(I192*H192,3)</f>
        <v>0</v>
      </c>
      <c r="BL192" s="2" t="s">
        <v>258</v>
      </c>
      <c r="BM192" s="163" t="s">
        <v>919</v>
      </c>
    </row>
    <row r="193" spans="1:65" s="20" customFormat="1" ht="37.9" customHeight="1">
      <c r="A193" s="16"/>
      <c r="B193" s="151"/>
      <c r="C193" s="152" t="s">
        <v>258</v>
      </c>
      <c r="D193" s="152" t="s">
        <v>133</v>
      </c>
      <c r="E193" s="153" t="s">
        <v>920</v>
      </c>
      <c r="F193" s="154" t="s">
        <v>921</v>
      </c>
      <c r="G193" s="155" t="s">
        <v>257</v>
      </c>
      <c r="H193" s="156">
        <v>24</v>
      </c>
      <c r="I193" s="157"/>
      <c r="J193" s="156">
        <f t="shared" si="20"/>
        <v>0</v>
      </c>
      <c r="K193" s="158"/>
      <c r="L193" s="17"/>
      <c r="M193" s="159"/>
      <c r="N193" s="160" t="s">
        <v>41</v>
      </c>
      <c r="O193" s="47"/>
      <c r="P193" s="161">
        <f t="shared" si="21"/>
        <v>0</v>
      </c>
      <c r="Q193" s="161">
        <v>0</v>
      </c>
      <c r="R193" s="161">
        <f t="shared" si="22"/>
        <v>0</v>
      </c>
      <c r="S193" s="161">
        <v>0</v>
      </c>
      <c r="T193" s="162">
        <f t="shared" si="23"/>
        <v>0</v>
      </c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R193" s="163" t="s">
        <v>258</v>
      </c>
      <c r="AT193" s="163" t="s">
        <v>133</v>
      </c>
      <c r="AU193" s="163" t="s">
        <v>91</v>
      </c>
      <c r="AY193" s="2" t="s">
        <v>131</v>
      </c>
      <c r="BE193" s="164">
        <f t="shared" si="24"/>
        <v>0</v>
      </c>
      <c r="BF193" s="164">
        <f t="shared" si="25"/>
        <v>0</v>
      </c>
      <c r="BG193" s="164">
        <f t="shared" si="26"/>
        <v>0</v>
      </c>
      <c r="BH193" s="164">
        <f t="shared" si="27"/>
        <v>0</v>
      </c>
      <c r="BI193" s="164">
        <f t="shared" si="28"/>
        <v>0</v>
      </c>
      <c r="BJ193" s="2" t="s">
        <v>91</v>
      </c>
      <c r="BK193" s="165">
        <f t="shared" si="29"/>
        <v>0</v>
      </c>
      <c r="BL193" s="2" t="s">
        <v>258</v>
      </c>
      <c r="BM193" s="163" t="s">
        <v>922</v>
      </c>
    </row>
    <row r="194" spans="1:65" s="20" customFormat="1" ht="37.9" customHeight="1">
      <c r="A194" s="16"/>
      <c r="B194" s="151"/>
      <c r="C194" s="152" t="s">
        <v>542</v>
      </c>
      <c r="D194" s="152" t="s">
        <v>133</v>
      </c>
      <c r="E194" s="153" t="s">
        <v>923</v>
      </c>
      <c r="F194" s="154" t="s">
        <v>924</v>
      </c>
      <c r="G194" s="155" t="s">
        <v>257</v>
      </c>
      <c r="H194" s="156">
        <v>1</v>
      </c>
      <c r="I194" s="157"/>
      <c r="J194" s="156">
        <f t="shared" si="20"/>
        <v>0</v>
      </c>
      <c r="K194" s="158"/>
      <c r="L194" s="17"/>
      <c r="M194" s="159"/>
      <c r="N194" s="160" t="s">
        <v>41</v>
      </c>
      <c r="O194" s="47"/>
      <c r="P194" s="161">
        <f t="shared" si="21"/>
        <v>0</v>
      </c>
      <c r="Q194" s="161">
        <v>0</v>
      </c>
      <c r="R194" s="161">
        <f t="shared" si="22"/>
        <v>0</v>
      </c>
      <c r="S194" s="161">
        <v>0</v>
      </c>
      <c r="T194" s="162">
        <f t="shared" si="23"/>
        <v>0</v>
      </c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R194" s="163" t="s">
        <v>258</v>
      </c>
      <c r="AT194" s="163" t="s">
        <v>133</v>
      </c>
      <c r="AU194" s="163" t="s">
        <v>91</v>
      </c>
      <c r="AY194" s="2" t="s">
        <v>131</v>
      </c>
      <c r="BE194" s="164">
        <f t="shared" si="24"/>
        <v>0</v>
      </c>
      <c r="BF194" s="164">
        <f t="shared" si="25"/>
        <v>0</v>
      </c>
      <c r="BG194" s="164">
        <f t="shared" si="26"/>
        <v>0</v>
      </c>
      <c r="BH194" s="164">
        <f t="shared" si="27"/>
        <v>0</v>
      </c>
      <c r="BI194" s="164">
        <f t="shared" si="28"/>
        <v>0</v>
      </c>
      <c r="BJ194" s="2" t="s">
        <v>91</v>
      </c>
      <c r="BK194" s="165">
        <f t="shared" si="29"/>
        <v>0</v>
      </c>
      <c r="BL194" s="2" t="s">
        <v>258</v>
      </c>
      <c r="BM194" s="163" t="s">
        <v>925</v>
      </c>
    </row>
    <row r="195" spans="1:65" s="20" customFormat="1" ht="33" customHeight="1">
      <c r="A195" s="16"/>
      <c r="B195" s="151"/>
      <c r="C195" s="152" t="s">
        <v>554</v>
      </c>
      <c r="D195" s="152" t="s">
        <v>133</v>
      </c>
      <c r="E195" s="153" t="s">
        <v>926</v>
      </c>
      <c r="F195" s="154" t="s">
        <v>927</v>
      </c>
      <c r="G195" s="155" t="s">
        <v>257</v>
      </c>
      <c r="H195" s="156">
        <v>100</v>
      </c>
      <c r="I195" s="157"/>
      <c r="J195" s="156">
        <f t="shared" si="20"/>
        <v>0</v>
      </c>
      <c r="K195" s="158"/>
      <c r="L195" s="17"/>
      <c r="M195" s="159"/>
      <c r="N195" s="160" t="s">
        <v>41</v>
      </c>
      <c r="O195" s="47"/>
      <c r="P195" s="161">
        <f t="shared" si="21"/>
        <v>0</v>
      </c>
      <c r="Q195" s="161">
        <v>0</v>
      </c>
      <c r="R195" s="161">
        <f t="shared" si="22"/>
        <v>0</v>
      </c>
      <c r="S195" s="161">
        <v>0</v>
      </c>
      <c r="T195" s="162">
        <f t="shared" si="23"/>
        <v>0</v>
      </c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R195" s="163" t="s">
        <v>258</v>
      </c>
      <c r="AT195" s="163" t="s">
        <v>133</v>
      </c>
      <c r="AU195" s="163" t="s">
        <v>91</v>
      </c>
      <c r="AY195" s="2" t="s">
        <v>131</v>
      </c>
      <c r="BE195" s="164">
        <f t="shared" si="24"/>
        <v>0</v>
      </c>
      <c r="BF195" s="164">
        <f t="shared" si="25"/>
        <v>0</v>
      </c>
      <c r="BG195" s="164">
        <f t="shared" si="26"/>
        <v>0</v>
      </c>
      <c r="BH195" s="164">
        <f t="shared" si="27"/>
        <v>0</v>
      </c>
      <c r="BI195" s="164">
        <f t="shared" si="28"/>
        <v>0</v>
      </c>
      <c r="BJ195" s="2" t="s">
        <v>91</v>
      </c>
      <c r="BK195" s="165">
        <f t="shared" si="29"/>
        <v>0</v>
      </c>
      <c r="BL195" s="2" t="s">
        <v>258</v>
      </c>
      <c r="BM195" s="163" t="s">
        <v>928</v>
      </c>
    </row>
    <row r="196" spans="1:65" s="20" customFormat="1" ht="16.5" customHeight="1">
      <c r="A196" s="16"/>
      <c r="B196" s="151"/>
      <c r="C196" s="152" t="s">
        <v>558</v>
      </c>
      <c r="D196" s="152" t="s">
        <v>133</v>
      </c>
      <c r="E196" s="153" t="s">
        <v>929</v>
      </c>
      <c r="F196" s="154" t="s">
        <v>930</v>
      </c>
      <c r="G196" s="155" t="s">
        <v>257</v>
      </c>
      <c r="H196" s="156">
        <v>290</v>
      </c>
      <c r="I196" s="157"/>
      <c r="J196" s="156">
        <f t="shared" si="20"/>
        <v>0</v>
      </c>
      <c r="K196" s="158"/>
      <c r="L196" s="17"/>
      <c r="M196" s="159"/>
      <c r="N196" s="160" t="s">
        <v>41</v>
      </c>
      <c r="O196" s="47"/>
      <c r="P196" s="161">
        <f t="shared" si="21"/>
        <v>0</v>
      </c>
      <c r="Q196" s="161">
        <v>0</v>
      </c>
      <c r="R196" s="161">
        <f t="shared" si="22"/>
        <v>0</v>
      </c>
      <c r="S196" s="161">
        <v>0</v>
      </c>
      <c r="T196" s="162">
        <f t="shared" si="23"/>
        <v>0</v>
      </c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R196" s="163" t="s">
        <v>258</v>
      </c>
      <c r="AT196" s="163" t="s">
        <v>133</v>
      </c>
      <c r="AU196" s="163" t="s">
        <v>91</v>
      </c>
      <c r="AY196" s="2" t="s">
        <v>131</v>
      </c>
      <c r="BE196" s="164">
        <f t="shared" si="24"/>
        <v>0</v>
      </c>
      <c r="BF196" s="164">
        <f t="shared" si="25"/>
        <v>0</v>
      </c>
      <c r="BG196" s="164">
        <f t="shared" si="26"/>
        <v>0</v>
      </c>
      <c r="BH196" s="164">
        <f t="shared" si="27"/>
        <v>0</v>
      </c>
      <c r="BI196" s="164">
        <f t="shared" si="28"/>
        <v>0</v>
      </c>
      <c r="BJ196" s="2" t="s">
        <v>91</v>
      </c>
      <c r="BK196" s="165">
        <f t="shared" si="29"/>
        <v>0</v>
      </c>
      <c r="BL196" s="2" t="s">
        <v>258</v>
      </c>
      <c r="BM196" s="163" t="s">
        <v>931</v>
      </c>
    </row>
    <row r="197" spans="1:65" s="20" customFormat="1" ht="33" customHeight="1">
      <c r="A197" s="16"/>
      <c r="B197" s="151"/>
      <c r="C197" s="152" t="s">
        <v>562</v>
      </c>
      <c r="D197" s="152" t="s">
        <v>133</v>
      </c>
      <c r="E197" s="153" t="s">
        <v>932</v>
      </c>
      <c r="F197" s="154" t="s">
        <v>933</v>
      </c>
      <c r="G197" s="155" t="s">
        <v>143</v>
      </c>
      <c r="H197" s="156">
        <v>10</v>
      </c>
      <c r="I197" s="157"/>
      <c r="J197" s="156">
        <f t="shared" si="20"/>
        <v>0</v>
      </c>
      <c r="K197" s="158"/>
      <c r="L197" s="17"/>
      <c r="M197" s="159"/>
      <c r="N197" s="160" t="s">
        <v>41</v>
      </c>
      <c r="O197" s="47"/>
      <c r="P197" s="161">
        <f t="shared" si="21"/>
        <v>0</v>
      </c>
      <c r="Q197" s="161">
        <v>0</v>
      </c>
      <c r="R197" s="161">
        <f t="shared" si="22"/>
        <v>0</v>
      </c>
      <c r="S197" s="161">
        <v>0</v>
      </c>
      <c r="T197" s="162">
        <f t="shared" si="23"/>
        <v>0</v>
      </c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R197" s="163" t="s">
        <v>258</v>
      </c>
      <c r="AT197" s="163" t="s">
        <v>133</v>
      </c>
      <c r="AU197" s="163" t="s">
        <v>91</v>
      </c>
      <c r="AY197" s="2" t="s">
        <v>131</v>
      </c>
      <c r="BE197" s="164">
        <f t="shared" si="24"/>
        <v>0</v>
      </c>
      <c r="BF197" s="164">
        <f t="shared" si="25"/>
        <v>0</v>
      </c>
      <c r="BG197" s="164">
        <f t="shared" si="26"/>
        <v>0</v>
      </c>
      <c r="BH197" s="164">
        <f t="shared" si="27"/>
        <v>0</v>
      </c>
      <c r="BI197" s="164">
        <f t="shared" si="28"/>
        <v>0</v>
      </c>
      <c r="BJ197" s="2" t="s">
        <v>91</v>
      </c>
      <c r="BK197" s="165">
        <f t="shared" si="29"/>
        <v>0</v>
      </c>
      <c r="BL197" s="2" t="s">
        <v>258</v>
      </c>
      <c r="BM197" s="163" t="s">
        <v>934</v>
      </c>
    </row>
    <row r="198" spans="1:65" s="20" customFormat="1" ht="33" customHeight="1">
      <c r="A198" s="16"/>
      <c r="B198" s="151"/>
      <c r="C198" s="152" t="s">
        <v>566</v>
      </c>
      <c r="D198" s="152" t="s">
        <v>133</v>
      </c>
      <c r="E198" s="153" t="s">
        <v>935</v>
      </c>
      <c r="F198" s="154" t="s">
        <v>936</v>
      </c>
      <c r="G198" s="155" t="s">
        <v>143</v>
      </c>
      <c r="H198" s="156">
        <v>195</v>
      </c>
      <c r="I198" s="157"/>
      <c r="J198" s="156">
        <f t="shared" si="20"/>
        <v>0</v>
      </c>
      <c r="K198" s="158"/>
      <c r="L198" s="17"/>
      <c r="M198" s="159"/>
      <c r="N198" s="160" t="s">
        <v>41</v>
      </c>
      <c r="O198" s="47"/>
      <c r="P198" s="161">
        <f t="shared" si="21"/>
        <v>0</v>
      </c>
      <c r="Q198" s="161">
        <v>0</v>
      </c>
      <c r="R198" s="161">
        <f t="shared" si="22"/>
        <v>0</v>
      </c>
      <c r="S198" s="161">
        <v>0</v>
      </c>
      <c r="T198" s="162">
        <f t="shared" si="23"/>
        <v>0</v>
      </c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R198" s="163" t="s">
        <v>258</v>
      </c>
      <c r="AT198" s="163" t="s">
        <v>133</v>
      </c>
      <c r="AU198" s="163" t="s">
        <v>91</v>
      </c>
      <c r="AY198" s="2" t="s">
        <v>131</v>
      </c>
      <c r="BE198" s="164">
        <f t="shared" si="24"/>
        <v>0</v>
      </c>
      <c r="BF198" s="164">
        <f t="shared" si="25"/>
        <v>0</v>
      </c>
      <c r="BG198" s="164">
        <f t="shared" si="26"/>
        <v>0</v>
      </c>
      <c r="BH198" s="164">
        <f t="shared" si="27"/>
        <v>0</v>
      </c>
      <c r="BI198" s="164">
        <f t="shared" si="28"/>
        <v>0</v>
      </c>
      <c r="BJ198" s="2" t="s">
        <v>91</v>
      </c>
      <c r="BK198" s="165">
        <f t="shared" si="29"/>
        <v>0</v>
      </c>
      <c r="BL198" s="2" t="s">
        <v>258</v>
      </c>
      <c r="BM198" s="163" t="s">
        <v>937</v>
      </c>
    </row>
    <row r="199" spans="1:65" s="20" customFormat="1" ht="24.2" customHeight="1">
      <c r="A199" s="16"/>
      <c r="B199" s="151"/>
      <c r="C199" s="152" t="s">
        <v>570</v>
      </c>
      <c r="D199" s="152" t="s">
        <v>133</v>
      </c>
      <c r="E199" s="153" t="s">
        <v>938</v>
      </c>
      <c r="F199" s="154" t="s">
        <v>939</v>
      </c>
      <c r="G199" s="155" t="s">
        <v>257</v>
      </c>
      <c r="H199" s="156">
        <v>1025</v>
      </c>
      <c r="I199" s="157"/>
      <c r="J199" s="156">
        <f t="shared" si="20"/>
        <v>0</v>
      </c>
      <c r="K199" s="158"/>
      <c r="L199" s="17"/>
      <c r="M199" s="159"/>
      <c r="N199" s="160" t="s">
        <v>41</v>
      </c>
      <c r="O199" s="47"/>
      <c r="P199" s="161">
        <f t="shared" si="21"/>
        <v>0</v>
      </c>
      <c r="Q199" s="161">
        <v>0</v>
      </c>
      <c r="R199" s="161">
        <f t="shared" si="22"/>
        <v>0</v>
      </c>
      <c r="S199" s="161">
        <v>0</v>
      </c>
      <c r="T199" s="162">
        <f t="shared" si="23"/>
        <v>0</v>
      </c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R199" s="163" t="s">
        <v>258</v>
      </c>
      <c r="AT199" s="163" t="s">
        <v>133</v>
      </c>
      <c r="AU199" s="163" t="s">
        <v>91</v>
      </c>
      <c r="AY199" s="2" t="s">
        <v>131</v>
      </c>
      <c r="BE199" s="164">
        <f t="shared" si="24"/>
        <v>0</v>
      </c>
      <c r="BF199" s="164">
        <f t="shared" si="25"/>
        <v>0</v>
      </c>
      <c r="BG199" s="164">
        <f t="shared" si="26"/>
        <v>0</v>
      </c>
      <c r="BH199" s="164">
        <f t="shared" si="27"/>
        <v>0</v>
      </c>
      <c r="BI199" s="164">
        <f t="shared" si="28"/>
        <v>0</v>
      </c>
      <c r="BJ199" s="2" t="s">
        <v>91</v>
      </c>
      <c r="BK199" s="165">
        <f t="shared" si="29"/>
        <v>0</v>
      </c>
      <c r="BL199" s="2" t="s">
        <v>258</v>
      </c>
      <c r="BM199" s="163" t="s">
        <v>940</v>
      </c>
    </row>
    <row r="200" spans="1:65" s="20" customFormat="1" ht="24.2" customHeight="1">
      <c r="A200" s="16"/>
      <c r="B200" s="151"/>
      <c r="C200" s="152" t="s">
        <v>546</v>
      </c>
      <c r="D200" s="152" t="s">
        <v>133</v>
      </c>
      <c r="E200" s="153" t="s">
        <v>941</v>
      </c>
      <c r="F200" s="154" t="s">
        <v>942</v>
      </c>
      <c r="G200" s="155" t="s">
        <v>257</v>
      </c>
      <c r="H200" s="156">
        <v>54</v>
      </c>
      <c r="I200" s="157"/>
      <c r="J200" s="156">
        <f t="shared" si="20"/>
        <v>0</v>
      </c>
      <c r="K200" s="158"/>
      <c r="L200" s="17"/>
      <c r="M200" s="159"/>
      <c r="N200" s="160" t="s">
        <v>41</v>
      </c>
      <c r="O200" s="47"/>
      <c r="P200" s="161">
        <f t="shared" si="21"/>
        <v>0</v>
      </c>
      <c r="Q200" s="161">
        <v>0</v>
      </c>
      <c r="R200" s="161">
        <f t="shared" si="22"/>
        <v>0</v>
      </c>
      <c r="S200" s="161">
        <v>0</v>
      </c>
      <c r="T200" s="162">
        <f t="shared" si="23"/>
        <v>0</v>
      </c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R200" s="163" t="s">
        <v>258</v>
      </c>
      <c r="AT200" s="163" t="s">
        <v>133</v>
      </c>
      <c r="AU200" s="163" t="s">
        <v>91</v>
      </c>
      <c r="AY200" s="2" t="s">
        <v>131</v>
      </c>
      <c r="BE200" s="164">
        <f t="shared" si="24"/>
        <v>0</v>
      </c>
      <c r="BF200" s="164">
        <f t="shared" si="25"/>
        <v>0</v>
      </c>
      <c r="BG200" s="164">
        <f t="shared" si="26"/>
        <v>0</v>
      </c>
      <c r="BH200" s="164">
        <f t="shared" si="27"/>
        <v>0</v>
      </c>
      <c r="BI200" s="164">
        <f t="shared" si="28"/>
        <v>0</v>
      </c>
      <c r="BJ200" s="2" t="s">
        <v>91</v>
      </c>
      <c r="BK200" s="165">
        <f t="shared" si="29"/>
        <v>0</v>
      </c>
      <c r="BL200" s="2" t="s">
        <v>258</v>
      </c>
      <c r="BM200" s="163" t="s">
        <v>943</v>
      </c>
    </row>
    <row r="201" spans="1:65" s="20" customFormat="1" ht="24.2" customHeight="1">
      <c r="A201" s="16"/>
      <c r="B201" s="151"/>
      <c r="C201" s="152" t="s">
        <v>550</v>
      </c>
      <c r="D201" s="152" t="s">
        <v>133</v>
      </c>
      <c r="E201" s="153" t="s">
        <v>944</v>
      </c>
      <c r="F201" s="154" t="s">
        <v>945</v>
      </c>
      <c r="G201" s="155" t="s">
        <v>257</v>
      </c>
      <c r="H201" s="156">
        <v>10</v>
      </c>
      <c r="I201" s="157"/>
      <c r="J201" s="156">
        <f t="shared" si="20"/>
        <v>0</v>
      </c>
      <c r="K201" s="158"/>
      <c r="L201" s="17"/>
      <c r="M201" s="159"/>
      <c r="N201" s="160" t="s">
        <v>41</v>
      </c>
      <c r="O201" s="47"/>
      <c r="P201" s="161">
        <f t="shared" si="21"/>
        <v>0</v>
      </c>
      <c r="Q201" s="161">
        <v>0</v>
      </c>
      <c r="R201" s="161">
        <f t="shared" si="22"/>
        <v>0</v>
      </c>
      <c r="S201" s="161">
        <v>0</v>
      </c>
      <c r="T201" s="162">
        <f t="shared" si="23"/>
        <v>0</v>
      </c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R201" s="163" t="s">
        <v>258</v>
      </c>
      <c r="AT201" s="163" t="s">
        <v>133</v>
      </c>
      <c r="AU201" s="163" t="s">
        <v>91</v>
      </c>
      <c r="AY201" s="2" t="s">
        <v>131</v>
      </c>
      <c r="BE201" s="164">
        <f t="shared" si="24"/>
        <v>0</v>
      </c>
      <c r="BF201" s="164">
        <f t="shared" si="25"/>
        <v>0</v>
      </c>
      <c r="BG201" s="164">
        <f t="shared" si="26"/>
        <v>0</v>
      </c>
      <c r="BH201" s="164">
        <f t="shared" si="27"/>
        <v>0</v>
      </c>
      <c r="BI201" s="164">
        <f t="shared" si="28"/>
        <v>0</v>
      </c>
      <c r="BJ201" s="2" t="s">
        <v>91</v>
      </c>
      <c r="BK201" s="165">
        <f t="shared" si="29"/>
        <v>0</v>
      </c>
      <c r="BL201" s="2" t="s">
        <v>258</v>
      </c>
      <c r="BM201" s="163" t="s">
        <v>946</v>
      </c>
    </row>
    <row r="202" spans="1:65" s="20" customFormat="1" ht="24.2" customHeight="1">
      <c r="A202" s="16"/>
      <c r="B202" s="151"/>
      <c r="C202" s="152" t="s">
        <v>574</v>
      </c>
      <c r="D202" s="152" t="s">
        <v>133</v>
      </c>
      <c r="E202" s="153" t="s">
        <v>947</v>
      </c>
      <c r="F202" s="154" t="s">
        <v>948</v>
      </c>
      <c r="G202" s="155" t="s">
        <v>257</v>
      </c>
      <c r="H202" s="156">
        <v>18</v>
      </c>
      <c r="I202" s="157"/>
      <c r="J202" s="156">
        <f t="shared" si="20"/>
        <v>0</v>
      </c>
      <c r="K202" s="158"/>
      <c r="L202" s="17"/>
      <c r="M202" s="159"/>
      <c r="N202" s="160" t="s">
        <v>41</v>
      </c>
      <c r="O202" s="47"/>
      <c r="P202" s="161">
        <f t="shared" si="21"/>
        <v>0</v>
      </c>
      <c r="Q202" s="161">
        <v>0</v>
      </c>
      <c r="R202" s="161">
        <f t="shared" si="22"/>
        <v>0</v>
      </c>
      <c r="S202" s="161">
        <v>0</v>
      </c>
      <c r="T202" s="162">
        <f t="shared" si="23"/>
        <v>0</v>
      </c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R202" s="163" t="s">
        <v>258</v>
      </c>
      <c r="AT202" s="163" t="s">
        <v>133</v>
      </c>
      <c r="AU202" s="163" t="s">
        <v>91</v>
      </c>
      <c r="AY202" s="2" t="s">
        <v>131</v>
      </c>
      <c r="BE202" s="164">
        <f t="shared" si="24"/>
        <v>0</v>
      </c>
      <c r="BF202" s="164">
        <f t="shared" si="25"/>
        <v>0</v>
      </c>
      <c r="BG202" s="164">
        <f t="shared" si="26"/>
        <v>0</v>
      </c>
      <c r="BH202" s="164">
        <f t="shared" si="27"/>
        <v>0</v>
      </c>
      <c r="BI202" s="164">
        <f t="shared" si="28"/>
        <v>0</v>
      </c>
      <c r="BJ202" s="2" t="s">
        <v>91</v>
      </c>
      <c r="BK202" s="165">
        <f t="shared" si="29"/>
        <v>0</v>
      </c>
      <c r="BL202" s="2" t="s">
        <v>258</v>
      </c>
      <c r="BM202" s="163" t="s">
        <v>949</v>
      </c>
    </row>
    <row r="203" spans="1:65" s="20" customFormat="1" ht="24.2" customHeight="1">
      <c r="A203" s="16"/>
      <c r="B203" s="151"/>
      <c r="C203" s="152" t="s">
        <v>584</v>
      </c>
      <c r="D203" s="152" t="s">
        <v>133</v>
      </c>
      <c r="E203" s="153" t="s">
        <v>950</v>
      </c>
      <c r="F203" s="154" t="s">
        <v>951</v>
      </c>
      <c r="G203" s="155" t="s">
        <v>257</v>
      </c>
      <c r="H203" s="156">
        <v>10</v>
      </c>
      <c r="I203" s="157"/>
      <c r="J203" s="156">
        <f t="shared" si="20"/>
        <v>0</v>
      </c>
      <c r="K203" s="158"/>
      <c r="L203" s="17"/>
      <c r="M203" s="159"/>
      <c r="N203" s="160" t="s">
        <v>41</v>
      </c>
      <c r="O203" s="47"/>
      <c r="P203" s="161">
        <f t="shared" si="21"/>
        <v>0</v>
      </c>
      <c r="Q203" s="161">
        <v>0</v>
      </c>
      <c r="R203" s="161">
        <f t="shared" si="22"/>
        <v>0</v>
      </c>
      <c r="S203" s="161">
        <v>0</v>
      </c>
      <c r="T203" s="162">
        <f t="shared" si="23"/>
        <v>0</v>
      </c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R203" s="163" t="s">
        <v>258</v>
      </c>
      <c r="AT203" s="163" t="s">
        <v>133</v>
      </c>
      <c r="AU203" s="163" t="s">
        <v>91</v>
      </c>
      <c r="AY203" s="2" t="s">
        <v>131</v>
      </c>
      <c r="BE203" s="164">
        <f t="shared" si="24"/>
        <v>0</v>
      </c>
      <c r="BF203" s="164">
        <f t="shared" si="25"/>
        <v>0</v>
      </c>
      <c r="BG203" s="164">
        <f t="shared" si="26"/>
        <v>0</v>
      </c>
      <c r="BH203" s="164">
        <f t="shared" si="27"/>
        <v>0</v>
      </c>
      <c r="BI203" s="164">
        <f t="shared" si="28"/>
        <v>0</v>
      </c>
      <c r="BJ203" s="2" t="s">
        <v>91</v>
      </c>
      <c r="BK203" s="165">
        <f t="shared" si="29"/>
        <v>0</v>
      </c>
      <c r="BL203" s="2" t="s">
        <v>258</v>
      </c>
      <c r="BM203" s="163" t="s">
        <v>952</v>
      </c>
    </row>
    <row r="204" spans="1:65" s="20" customFormat="1" ht="24.2" customHeight="1">
      <c r="A204" s="16"/>
      <c r="B204" s="151"/>
      <c r="C204" s="152" t="s">
        <v>588</v>
      </c>
      <c r="D204" s="152" t="s">
        <v>133</v>
      </c>
      <c r="E204" s="153" t="s">
        <v>953</v>
      </c>
      <c r="F204" s="154" t="s">
        <v>954</v>
      </c>
      <c r="G204" s="155" t="s">
        <v>257</v>
      </c>
      <c r="H204" s="156">
        <v>18</v>
      </c>
      <c r="I204" s="157"/>
      <c r="J204" s="156">
        <f t="shared" si="20"/>
        <v>0</v>
      </c>
      <c r="K204" s="158"/>
      <c r="L204" s="17"/>
      <c r="M204" s="159"/>
      <c r="N204" s="160" t="s">
        <v>41</v>
      </c>
      <c r="O204" s="47"/>
      <c r="P204" s="161">
        <f t="shared" si="21"/>
        <v>0</v>
      </c>
      <c r="Q204" s="161">
        <v>0</v>
      </c>
      <c r="R204" s="161">
        <f t="shared" si="22"/>
        <v>0</v>
      </c>
      <c r="S204" s="161">
        <v>0</v>
      </c>
      <c r="T204" s="162">
        <f t="shared" si="23"/>
        <v>0</v>
      </c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R204" s="163" t="s">
        <v>258</v>
      </c>
      <c r="AT204" s="163" t="s">
        <v>133</v>
      </c>
      <c r="AU204" s="163" t="s">
        <v>91</v>
      </c>
      <c r="AY204" s="2" t="s">
        <v>131</v>
      </c>
      <c r="BE204" s="164">
        <f t="shared" si="24"/>
        <v>0</v>
      </c>
      <c r="BF204" s="164">
        <f t="shared" si="25"/>
        <v>0</v>
      </c>
      <c r="BG204" s="164">
        <f t="shared" si="26"/>
        <v>0</v>
      </c>
      <c r="BH204" s="164">
        <f t="shared" si="27"/>
        <v>0</v>
      </c>
      <c r="BI204" s="164">
        <f t="shared" si="28"/>
        <v>0</v>
      </c>
      <c r="BJ204" s="2" t="s">
        <v>91</v>
      </c>
      <c r="BK204" s="165">
        <f t="shared" si="29"/>
        <v>0</v>
      </c>
      <c r="BL204" s="2" t="s">
        <v>258</v>
      </c>
      <c r="BM204" s="163" t="s">
        <v>955</v>
      </c>
    </row>
    <row r="205" spans="1:65" s="20" customFormat="1" ht="24.2" customHeight="1">
      <c r="A205" s="16"/>
      <c r="B205" s="151"/>
      <c r="C205" s="152" t="s">
        <v>592</v>
      </c>
      <c r="D205" s="152" t="s">
        <v>133</v>
      </c>
      <c r="E205" s="153" t="s">
        <v>956</v>
      </c>
      <c r="F205" s="154" t="s">
        <v>957</v>
      </c>
      <c r="G205" s="155" t="s">
        <v>257</v>
      </c>
      <c r="H205" s="156">
        <v>4</v>
      </c>
      <c r="I205" s="157"/>
      <c r="J205" s="156">
        <f t="shared" si="20"/>
        <v>0</v>
      </c>
      <c r="K205" s="158"/>
      <c r="L205" s="17"/>
      <c r="M205" s="159"/>
      <c r="N205" s="160" t="s">
        <v>41</v>
      </c>
      <c r="O205" s="47"/>
      <c r="P205" s="161">
        <f t="shared" si="21"/>
        <v>0</v>
      </c>
      <c r="Q205" s="161">
        <v>0</v>
      </c>
      <c r="R205" s="161">
        <f t="shared" si="22"/>
        <v>0</v>
      </c>
      <c r="S205" s="161">
        <v>0</v>
      </c>
      <c r="T205" s="162">
        <f t="shared" si="23"/>
        <v>0</v>
      </c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R205" s="163" t="s">
        <v>258</v>
      </c>
      <c r="AT205" s="163" t="s">
        <v>133</v>
      </c>
      <c r="AU205" s="163" t="s">
        <v>91</v>
      </c>
      <c r="AY205" s="2" t="s">
        <v>131</v>
      </c>
      <c r="BE205" s="164">
        <f t="shared" si="24"/>
        <v>0</v>
      </c>
      <c r="BF205" s="164">
        <f t="shared" si="25"/>
        <v>0</v>
      </c>
      <c r="BG205" s="164">
        <f t="shared" si="26"/>
        <v>0</v>
      </c>
      <c r="BH205" s="164">
        <f t="shared" si="27"/>
        <v>0</v>
      </c>
      <c r="BI205" s="164">
        <f t="shared" si="28"/>
        <v>0</v>
      </c>
      <c r="BJ205" s="2" t="s">
        <v>91</v>
      </c>
      <c r="BK205" s="165">
        <f t="shared" si="29"/>
        <v>0</v>
      </c>
      <c r="BL205" s="2" t="s">
        <v>258</v>
      </c>
      <c r="BM205" s="163" t="s">
        <v>958</v>
      </c>
    </row>
    <row r="206" spans="1:65" s="20" customFormat="1" ht="21.75" customHeight="1">
      <c r="A206" s="16"/>
      <c r="B206" s="151"/>
      <c r="C206" s="152" t="s">
        <v>596</v>
      </c>
      <c r="D206" s="152" t="s">
        <v>133</v>
      </c>
      <c r="E206" s="153" t="s">
        <v>959</v>
      </c>
      <c r="F206" s="154" t="s">
        <v>960</v>
      </c>
      <c r="G206" s="155" t="s">
        <v>257</v>
      </c>
      <c r="H206" s="156">
        <v>10</v>
      </c>
      <c r="I206" s="157"/>
      <c r="J206" s="156">
        <f t="shared" si="20"/>
        <v>0</v>
      </c>
      <c r="K206" s="158"/>
      <c r="L206" s="17"/>
      <c r="M206" s="159"/>
      <c r="N206" s="160" t="s">
        <v>41</v>
      </c>
      <c r="O206" s="47"/>
      <c r="P206" s="161">
        <f t="shared" si="21"/>
        <v>0</v>
      </c>
      <c r="Q206" s="161">
        <v>0</v>
      </c>
      <c r="R206" s="161">
        <f t="shared" si="22"/>
        <v>0</v>
      </c>
      <c r="S206" s="161">
        <v>0</v>
      </c>
      <c r="T206" s="162">
        <f t="shared" si="23"/>
        <v>0</v>
      </c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R206" s="163" t="s">
        <v>258</v>
      </c>
      <c r="AT206" s="163" t="s">
        <v>133</v>
      </c>
      <c r="AU206" s="163" t="s">
        <v>91</v>
      </c>
      <c r="AY206" s="2" t="s">
        <v>131</v>
      </c>
      <c r="BE206" s="164">
        <f t="shared" si="24"/>
        <v>0</v>
      </c>
      <c r="BF206" s="164">
        <f t="shared" si="25"/>
        <v>0</v>
      </c>
      <c r="BG206" s="164">
        <f t="shared" si="26"/>
        <v>0</v>
      </c>
      <c r="BH206" s="164">
        <f t="shared" si="27"/>
        <v>0</v>
      </c>
      <c r="BI206" s="164">
        <f t="shared" si="28"/>
        <v>0</v>
      </c>
      <c r="BJ206" s="2" t="s">
        <v>91</v>
      </c>
      <c r="BK206" s="165">
        <f t="shared" si="29"/>
        <v>0</v>
      </c>
      <c r="BL206" s="2" t="s">
        <v>258</v>
      </c>
      <c r="BM206" s="163" t="s">
        <v>961</v>
      </c>
    </row>
    <row r="207" spans="1:65" s="20" customFormat="1" ht="16.5" customHeight="1">
      <c r="A207" s="16"/>
      <c r="B207" s="151"/>
      <c r="C207" s="152" t="s">
        <v>580</v>
      </c>
      <c r="D207" s="152" t="s">
        <v>133</v>
      </c>
      <c r="E207" s="153" t="s">
        <v>962</v>
      </c>
      <c r="F207" s="154" t="s">
        <v>963</v>
      </c>
      <c r="G207" s="155" t="s">
        <v>257</v>
      </c>
      <c r="H207" s="156">
        <v>3</v>
      </c>
      <c r="I207" s="157"/>
      <c r="J207" s="156">
        <f t="shared" si="20"/>
        <v>0</v>
      </c>
      <c r="K207" s="158"/>
      <c r="L207" s="17"/>
      <c r="M207" s="159"/>
      <c r="N207" s="160" t="s">
        <v>41</v>
      </c>
      <c r="O207" s="47"/>
      <c r="P207" s="161">
        <f t="shared" si="21"/>
        <v>0</v>
      </c>
      <c r="Q207" s="161">
        <v>0</v>
      </c>
      <c r="R207" s="161">
        <f t="shared" si="22"/>
        <v>0</v>
      </c>
      <c r="S207" s="161">
        <v>0</v>
      </c>
      <c r="T207" s="162">
        <f t="shared" si="23"/>
        <v>0</v>
      </c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R207" s="163" t="s">
        <v>258</v>
      </c>
      <c r="AT207" s="163" t="s">
        <v>133</v>
      </c>
      <c r="AU207" s="163" t="s">
        <v>91</v>
      </c>
      <c r="AY207" s="2" t="s">
        <v>131</v>
      </c>
      <c r="BE207" s="164">
        <f t="shared" si="24"/>
        <v>0</v>
      </c>
      <c r="BF207" s="164">
        <f t="shared" si="25"/>
        <v>0</v>
      </c>
      <c r="BG207" s="164">
        <f t="shared" si="26"/>
        <v>0</v>
      </c>
      <c r="BH207" s="164">
        <f t="shared" si="27"/>
        <v>0</v>
      </c>
      <c r="BI207" s="164">
        <f t="shared" si="28"/>
        <v>0</v>
      </c>
      <c r="BJ207" s="2" t="s">
        <v>91</v>
      </c>
      <c r="BK207" s="165">
        <f t="shared" si="29"/>
        <v>0</v>
      </c>
      <c r="BL207" s="2" t="s">
        <v>258</v>
      </c>
      <c r="BM207" s="163" t="s">
        <v>964</v>
      </c>
    </row>
    <row r="208" spans="1:65" s="20" customFormat="1" ht="16.5" customHeight="1">
      <c r="A208" s="16"/>
      <c r="B208" s="151"/>
      <c r="C208" s="152" t="s">
        <v>600</v>
      </c>
      <c r="D208" s="152" t="s">
        <v>133</v>
      </c>
      <c r="E208" s="153" t="s">
        <v>965</v>
      </c>
      <c r="F208" s="154" t="s">
        <v>966</v>
      </c>
      <c r="G208" s="155" t="s">
        <v>257</v>
      </c>
      <c r="H208" s="156">
        <v>1</v>
      </c>
      <c r="I208" s="157"/>
      <c r="J208" s="156">
        <f t="shared" si="20"/>
        <v>0</v>
      </c>
      <c r="K208" s="158"/>
      <c r="L208" s="17"/>
      <c r="M208" s="159"/>
      <c r="N208" s="160" t="s">
        <v>41</v>
      </c>
      <c r="O208" s="47"/>
      <c r="P208" s="161">
        <f t="shared" si="21"/>
        <v>0</v>
      </c>
      <c r="Q208" s="161">
        <v>0</v>
      </c>
      <c r="R208" s="161">
        <f t="shared" si="22"/>
        <v>0</v>
      </c>
      <c r="S208" s="161">
        <v>0</v>
      </c>
      <c r="T208" s="162">
        <f t="shared" si="23"/>
        <v>0</v>
      </c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R208" s="163" t="s">
        <v>258</v>
      </c>
      <c r="AT208" s="163" t="s">
        <v>133</v>
      </c>
      <c r="AU208" s="163" t="s">
        <v>91</v>
      </c>
      <c r="AY208" s="2" t="s">
        <v>131</v>
      </c>
      <c r="BE208" s="164">
        <f t="shared" si="24"/>
        <v>0</v>
      </c>
      <c r="BF208" s="164">
        <f t="shared" si="25"/>
        <v>0</v>
      </c>
      <c r="BG208" s="164">
        <f t="shared" si="26"/>
        <v>0</v>
      </c>
      <c r="BH208" s="164">
        <f t="shared" si="27"/>
        <v>0</v>
      </c>
      <c r="BI208" s="164">
        <f t="shared" si="28"/>
        <v>0</v>
      </c>
      <c r="BJ208" s="2" t="s">
        <v>91</v>
      </c>
      <c r="BK208" s="165">
        <f t="shared" si="29"/>
        <v>0</v>
      </c>
      <c r="BL208" s="2" t="s">
        <v>258</v>
      </c>
      <c r="BM208" s="163" t="s">
        <v>967</v>
      </c>
    </row>
    <row r="209" spans="1:65" s="20" customFormat="1" ht="21.75" customHeight="1">
      <c r="A209" s="16"/>
      <c r="B209" s="151"/>
      <c r="C209" s="152" t="s">
        <v>604</v>
      </c>
      <c r="D209" s="152" t="s">
        <v>133</v>
      </c>
      <c r="E209" s="153" t="s">
        <v>968</v>
      </c>
      <c r="F209" s="154" t="s">
        <v>969</v>
      </c>
      <c r="G209" s="155" t="s">
        <v>257</v>
      </c>
      <c r="H209" s="156">
        <v>1</v>
      </c>
      <c r="I209" s="157"/>
      <c r="J209" s="156">
        <f t="shared" si="20"/>
        <v>0</v>
      </c>
      <c r="K209" s="158"/>
      <c r="L209" s="17"/>
      <c r="M209" s="159"/>
      <c r="N209" s="160" t="s">
        <v>41</v>
      </c>
      <c r="O209" s="47"/>
      <c r="P209" s="161">
        <f t="shared" si="21"/>
        <v>0</v>
      </c>
      <c r="Q209" s="161">
        <v>0</v>
      </c>
      <c r="R209" s="161">
        <f t="shared" si="22"/>
        <v>0</v>
      </c>
      <c r="S209" s="161">
        <v>0</v>
      </c>
      <c r="T209" s="162">
        <f t="shared" si="23"/>
        <v>0</v>
      </c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R209" s="163" t="s">
        <v>258</v>
      </c>
      <c r="AT209" s="163" t="s">
        <v>133</v>
      </c>
      <c r="AU209" s="163" t="s">
        <v>91</v>
      </c>
      <c r="AY209" s="2" t="s">
        <v>131</v>
      </c>
      <c r="BE209" s="164">
        <f t="shared" si="24"/>
        <v>0</v>
      </c>
      <c r="BF209" s="164">
        <f t="shared" si="25"/>
        <v>0</v>
      </c>
      <c r="BG209" s="164">
        <f t="shared" si="26"/>
        <v>0</v>
      </c>
      <c r="BH209" s="164">
        <f t="shared" si="27"/>
        <v>0</v>
      </c>
      <c r="BI209" s="164">
        <f t="shared" si="28"/>
        <v>0</v>
      </c>
      <c r="BJ209" s="2" t="s">
        <v>91</v>
      </c>
      <c r="BK209" s="165">
        <f t="shared" si="29"/>
        <v>0</v>
      </c>
      <c r="BL209" s="2" t="s">
        <v>258</v>
      </c>
      <c r="BM209" s="163" t="s">
        <v>970</v>
      </c>
    </row>
    <row r="210" spans="1:65" s="20" customFormat="1" ht="21.75" customHeight="1">
      <c r="A210" s="16"/>
      <c r="B210" s="151"/>
      <c r="C210" s="152" t="s">
        <v>608</v>
      </c>
      <c r="D210" s="152" t="s">
        <v>133</v>
      </c>
      <c r="E210" s="153" t="s">
        <v>971</v>
      </c>
      <c r="F210" s="154" t="s">
        <v>972</v>
      </c>
      <c r="G210" s="155" t="s">
        <v>257</v>
      </c>
      <c r="H210" s="156">
        <v>18</v>
      </c>
      <c r="I210" s="157"/>
      <c r="J210" s="156">
        <f t="shared" si="20"/>
        <v>0</v>
      </c>
      <c r="K210" s="158"/>
      <c r="L210" s="17"/>
      <c r="M210" s="159"/>
      <c r="N210" s="160" t="s">
        <v>41</v>
      </c>
      <c r="O210" s="47"/>
      <c r="P210" s="161">
        <f t="shared" si="21"/>
        <v>0</v>
      </c>
      <c r="Q210" s="161">
        <v>0</v>
      </c>
      <c r="R210" s="161">
        <f t="shared" si="22"/>
        <v>0</v>
      </c>
      <c r="S210" s="161">
        <v>0</v>
      </c>
      <c r="T210" s="162">
        <f t="shared" si="23"/>
        <v>0</v>
      </c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R210" s="163" t="s">
        <v>258</v>
      </c>
      <c r="AT210" s="163" t="s">
        <v>133</v>
      </c>
      <c r="AU210" s="163" t="s">
        <v>91</v>
      </c>
      <c r="AY210" s="2" t="s">
        <v>131</v>
      </c>
      <c r="BE210" s="164">
        <f t="shared" si="24"/>
        <v>0</v>
      </c>
      <c r="BF210" s="164">
        <f t="shared" si="25"/>
        <v>0</v>
      </c>
      <c r="BG210" s="164">
        <f t="shared" si="26"/>
        <v>0</v>
      </c>
      <c r="BH210" s="164">
        <f t="shared" si="27"/>
        <v>0</v>
      </c>
      <c r="BI210" s="164">
        <f t="shared" si="28"/>
        <v>0</v>
      </c>
      <c r="BJ210" s="2" t="s">
        <v>91</v>
      </c>
      <c r="BK210" s="165">
        <f t="shared" si="29"/>
        <v>0</v>
      </c>
      <c r="BL210" s="2" t="s">
        <v>258</v>
      </c>
      <c r="BM210" s="163" t="s">
        <v>973</v>
      </c>
    </row>
    <row r="211" spans="1:65" s="20" customFormat="1" ht="24.2" customHeight="1">
      <c r="A211" s="16"/>
      <c r="B211" s="151"/>
      <c r="C211" s="152" t="s">
        <v>613</v>
      </c>
      <c r="D211" s="152" t="s">
        <v>133</v>
      </c>
      <c r="E211" s="153" t="s">
        <v>974</v>
      </c>
      <c r="F211" s="154" t="s">
        <v>975</v>
      </c>
      <c r="G211" s="155" t="s">
        <v>257</v>
      </c>
      <c r="H211" s="156">
        <v>3</v>
      </c>
      <c r="I211" s="157"/>
      <c r="J211" s="156">
        <f t="shared" si="20"/>
        <v>0</v>
      </c>
      <c r="K211" s="158"/>
      <c r="L211" s="17"/>
      <c r="M211" s="159"/>
      <c r="N211" s="160" t="s">
        <v>41</v>
      </c>
      <c r="O211" s="47"/>
      <c r="P211" s="161">
        <f t="shared" si="21"/>
        <v>0</v>
      </c>
      <c r="Q211" s="161">
        <v>0</v>
      </c>
      <c r="R211" s="161">
        <f t="shared" si="22"/>
        <v>0</v>
      </c>
      <c r="S211" s="161">
        <v>0</v>
      </c>
      <c r="T211" s="162">
        <f t="shared" si="23"/>
        <v>0</v>
      </c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R211" s="163" t="s">
        <v>258</v>
      </c>
      <c r="AT211" s="163" t="s">
        <v>133</v>
      </c>
      <c r="AU211" s="163" t="s">
        <v>91</v>
      </c>
      <c r="AY211" s="2" t="s">
        <v>131</v>
      </c>
      <c r="BE211" s="164">
        <f t="shared" si="24"/>
        <v>0</v>
      </c>
      <c r="BF211" s="164">
        <f t="shared" si="25"/>
        <v>0</v>
      </c>
      <c r="BG211" s="164">
        <f t="shared" si="26"/>
        <v>0</v>
      </c>
      <c r="BH211" s="164">
        <f t="shared" si="27"/>
        <v>0</v>
      </c>
      <c r="BI211" s="164">
        <f t="shared" si="28"/>
        <v>0</v>
      </c>
      <c r="BJ211" s="2" t="s">
        <v>91</v>
      </c>
      <c r="BK211" s="165">
        <f t="shared" si="29"/>
        <v>0</v>
      </c>
      <c r="BL211" s="2" t="s">
        <v>258</v>
      </c>
      <c r="BM211" s="163" t="s">
        <v>976</v>
      </c>
    </row>
    <row r="212" spans="1:65" s="20" customFormat="1" ht="24.2" customHeight="1">
      <c r="A212" s="16"/>
      <c r="B212" s="151"/>
      <c r="C212" s="152" t="s">
        <v>617</v>
      </c>
      <c r="D212" s="152" t="s">
        <v>133</v>
      </c>
      <c r="E212" s="153" t="s">
        <v>977</v>
      </c>
      <c r="F212" s="154" t="s">
        <v>978</v>
      </c>
      <c r="G212" s="155" t="s">
        <v>257</v>
      </c>
      <c r="H212" s="156">
        <v>5</v>
      </c>
      <c r="I212" s="157"/>
      <c r="J212" s="156">
        <f t="shared" si="20"/>
        <v>0</v>
      </c>
      <c r="K212" s="158"/>
      <c r="L212" s="17"/>
      <c r="M212" s="159"/>
      <c r="N212" s="160" t="s">
        <v>41</v>
      </c>
      <c r="O212" s="47"/>
      <c r="P212" s="161">
        <f t="shared" si="21"/>
        <v>0</v>
      </c>
      <c r="Q212" s="161">
        <v>0</v>
      </c>
      <c r="R212" s="161">
        <f t="shared" si="22"/>
        <v>0</v>
      </c>
      <c r="S212" s="161">
        <v>0</v>
      </c>
      <c r="T212" s="162">
        <f t="shared" si="23"/>
        <v>0</v>
      </c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R212" s="163" t="s">
        <v>258</v>
      </c>
      <c r="AT212" s="163" t="s">
        <v>133</v>
      </c>
      <c r="AU212" s="163" t="s">
        <v>91</v>
      </c>
      <c r="AY212" s="2" t="s">
        <v>131</v>
      </c>
      <c r="BE212" s="164">
        <f t="shared" si="24"/>
        <v>0</v>
      </c>
      <c r="BF212" s="164">
        <f t="shared" si="25"/>
        <v>0</v>
      </c>
      <c r="BG212" s="164">
        <f t="shared" si="26"/>
        <v>0</v>
      </c>
      <c r="BH212" s="164">
        <f t="shared" si="27"/>
        <v>0</v>
      </c>
      <c r="BI212" s="164">
        <f t="shared" si="28"/>
        <v>0</v>
      </c>
      <c r="BJ212" s="2" t="s">
        <v>91</v>
      </c>
      <c r="BK212" s="165">
        <f t="shared" si="29"/>
        <v>0</v>
      </c>
      <c r="BL212" s="2" t="s">
        <v>258</v>
      </c>
      <c r="BM212" s="163" t="s">
        <v>979</v>
      </c>
    </row>
    <row r="213" spans="1:65" s="20" customFormat="1" ht="21.75" customHeight="1">
      <c r="A213" s="16"/>
      <c r="B213" s="151"/>
      <c r="C213" s="152" t="s">
        <v>751</v>
      </c>
      <c r="D213" s="152" t="s">
        <v>133</v>
      </c>
      <c r="E213" s="153" t="s">
        <v>980</v>
      </c>
      <c r="F213" s="154" t="s">
        <v>981</v>
      </c>
      <c r="G213" s="155" t="s">
        <v>257</v>
      </c>
      <c r="H213" s="156">
        <v>3</v>
      </c>
      <c r="I213" s="157"/>
      <c r="J213" s="156">
        <f t="shared" si="20"/>
        <v>0</v>
      </c>
      <c r="K213" s="158"/>
      <c r="L213" s="17"/>
      <c r="M213" s="159"/>
      <c r="N213" s="160" t="s">
        <v>41</v>
      </c>
      <c r="O213" s="47"/>
      <c r="P213" s="161">
        <f t="shared" si="21"/>
        <v>0</v>
      </c>
      <c r="Q213" s="161">
        <v>0</v>
      </c>
      <c r="R213" s="161">
        <f t="shared" si="22"/>
        <v>0</v>
      </c>
      <c r="S213" s="161">
        <v>0</v>
      </c>
      <c r="T213" s="162">
        <f t="shared" si="23"/>
        <v>0</v>
      </c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R213" s="163" t="s">
        <v>258</v>
      </c>
      <c r="AT213" s="163" t="s">
        <v>133</v>
      </c>
      <c r="AU213" s="163" t="s">
        <v>91</v>
      </c>
      <c r="AY213" s="2" t="s">
        <v>131</v>
      </c>
      <c r="BE213" s="164">
        <f t="shared" si="24"/>
        <v>0</v>
      </c>
      <c r="BF213" s="164">
        <f t="shared" si="25"/>
        <v>0</v>
      </c>
      <c r="BG213" s="164">
        <f t="shared" si="26"/>
        <v>0</v>
      </c>
      <c r="BH213" s="164">
        <f t="shared" si="27"/>
        <v>0</v>
      </c>
      <c r="BI213" s="164">
        <f t="shared" si="28"/>
        <v>0</v>
      </c>
      <c r="BJ213" s="2" t="s">
        <v>91</v>
      </c>
      <c r="BK213" s="165">
        <f t="shared" si="29"/>
        <v>0</v>
      </c>
      <c r="BL213" s="2" t="s">
        <v>258</v>
      </c>
      <c r="BM213" s="163" t="s">
        <v>982</v>
      </c>
    </row>
    <row r="214" spans="1:65" s="20" customFormat="1" ht="16.5" customHeight="1">
      <c r="A214" s="16"/>
      <c r="B214" s="151"/>
      <c r="C214" s="152" t="s">
        <v>983</v>
      </c>
      <c r="D214" s="152" t="s">
        <v>133</v>
      </c>
      <c r="E214" s="153" t="s">
        <v>984</v>
      </c>
      <c r="F214" s="154" t="s">
        <v>985</v>
      </c>
      <c r="G214" s="155" t="s">
        <v>257</v>
      </c>
      <c r="H214" s="156">
        <v>18</v>
      </c>
      <c r="I214" s="157"/>
      <c r="J214" s="156">
        <f t="shared" si="20"/>
        <v>0</v>
      </c>
      <c r="K214" s="158"/>
      <c r="L214" s="17"/>
      <c r="M214" s="159"/>
      <c r="N214" s="160" t="s">
        <v>41</v>
      </c>
      <c r="O214" s="47"/>
      <c r="P214" s="161">
        <f t="shared" si="21"/>
        <v>0</v>
      </c>
      <c r="Q214" s="161">
        <v>0</v>
      </c>
      <c r="R214" s="161">
        <f t="shared" si="22"/>
        <v>0</v>
      </c>
      <c r="S214" s="161">
        <v>0</v>
      </c>
      <c r="T214" s="162">
        <f t="shared" si="23"/>
        <v>0</v>
      </c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R214" s="163" t="s">
        <v>258</v>
      </c>
      <c r="AT214" s="163" t="s">
        <v>133</v>
      </c>
      <c r="AU214" s="163" t="s">
        <v>91</v>
      </c>
      <c r="AY214" s="2" t="s">
        <v>131</v>
      </c>
      <c r="BE214" s="164">
        <f t="shared" si="24"/>
        <v>0</v>
      </c>
      <c r="BF214" s="164">
        <f t="shared" si="25"/>
        <v>0</v>
      </c>
      <c r="BG214" s="164">
        <f t="shared" si="26"/>
        <v>0</v>
      </c>
      <c r="BH214" s="164">
        <f t="shared" si="27"/>
        <v>0</v>
      </c>
      <c r="BI214" s="164">
        <f t="shared" si="28"/>
        <v>0</v>
      </c>
      <c r="BJ214" s="2" t="s">
        <v>91</v>
      </c>
      <c r="BK214" s="165">
        <f t="shared" si="29"/>
        <v>0</v>
      </c>
      <c r="BL214" s="2" t="s">
        <v>258</v>
      </c>
      <c r="BM214" s="163" t="s">
        <v>986</v>
      </c>
    </row>
    <row r="215" spans="1:65" s="20" customFormat="1" ht="24.2" customHeight="1">
      <c r="A215" s="16"/>
      <c r="B215" s="151"/>
      <c r="C215" s="152" t="s">
        <v>754</v>
      </c>
      <c r="D215" s="152" t="s">
        <v>133</v>
      </c>
      <c r="E215" s="153" t="s">
        <v>987</v>
      </c>
      <c r="F215" s="154" t="s">
        <v>988</v>
      </c>
      <c r="G215" s="155" t="s">
        <v>257</v>
      </c>
      <c r="H215" s="156">
        <v>5</v>
      </c>
      <c r="I215" s="157"/>
      <c r="J215" s="156">
        <f t="shared" si="20"/>
        <v>0</v>
      </c>
      <c r="K215" s="158"/>
      <c r="L215" s="17"/>
      <c r="M215" s="159"/>
      <c r="N215" s="160" t="s">
        <v>41</v>
      </c>
      <c r="O215" s="47"/>
      <c r="P215" s="161">
        <f t="shared" si="21"/>
        <v>0</v>
      </c>
      <c r="Q215" s="161">
        <v>0</v>
      </c>
      <c r="R215" s="161">
        <f t="shared" si="22"/>
        <v>0</v>
      </c>
      <c r="S215" s="161">
        <v>0</v>
      </c>
      <c r="T215" s="162">
        <f t="shared" si="23"/>
        <v>0</v>
      </c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R215" s="163" t="s">
        <v>258</v>
      </c>
      <c r="AT215" s="163" t="s">
        <v>133</v>
      </c>
      <c r="AU215" s="163" t="s">
        <v>91</v>
      </c>
      <c r="AY215" s="2" t="s">
        <v>131</v>
      </c>
      <c r="BE215" s="164">
        <f t="shared" si="24"/>
        <v>0</v>
      </c>
      <c r="BF215" s="164">
        <f t="shared" si="25"/>
        <v>0</v>
      </c>
      <c r="BG215" s="164">
        <f t="shared" si="26"/>
        <v>0</v>
      </c>
      <c r="BH215" s="164">
        <f t="shared" si="27"/>
        <v>0</v>
      </c>
      <c r="BI215" s="164">
        <f t="shared" si="28"/>
        <v>0</v>
      </c>
      <c r="BJ215" s="2" t="s">
        <v>91</v>
      </c>
      <c r="BK215" s="165">
        <f t="shared" si="29"/>
        <v>0</v>
      </c>
      <c r="BL215" s="2" t="s">
        <v>258</v>
      </c>
      <c r="BM215" s="163" t="s">
        <v>989</v>
      </c>
    </row>
    <row r="216" spans="1:65" s="20" customFormat="1" ht="24.2" customHeight="1">
      <c r="A216" s="16"/>
      <c r="B216" s="151"/>
      <c r="C216" s="152" t="s">
        <v>990</v>
      </c>
      <c r="D216" s="152" t="s">
        <v>133</v>
      </c>
      <c r="E216" s="153" t="s">
        <v>991</v>
      </c>
      <c r="F216" s="154" t="s">
        <v>992</v>
      </c>
      <c r="G216" s="155" t="s">
        <v>143</v>
      </c>
      <c r="H216" s="156">
        <v>80</v>
      </c>
      <c r="I216" s="157"/>
      <c r="J216" s="156">
        <f t="shared" si="20"/>
        <v>0</v>
      </c>
      <c r="K216" s="158"/>
      <c r="L216" s="17"/>
      <c r="M216" s="159"/>
      <c r="N216" s="160" t="s">
        <v>41</v>
      </c>
      <c r="O216" s="47"/>
      <c r="P216" s="161">
        <f t="shared" si="21"/>
        <v>0</v>
      </c>
      <c r="Q216" s="161">
        <v>0</v>
      </c>
      <c r="R216" s="161">
        <f t="shared" si="22"/>
        <v>0</v>
      </c>
      <c r="S216" s="161">
        <v>0</v>
      </c>
      <c r="T216" s="162">
        <f t="shared" si="23"/>
        <v>0</v>
      </c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R216" s="163" t="s">
        <v>258</v>
      </c>
      <c r="AT216" s="163" t="s">
        <v>133</v>
      </c>
      <c r="AU216" s="163" t="s">
        <v>91</v>
      </c>
      <c r="AY216" s="2" t="s">
        <v>131</v>
      </c>
      <c r="BE216" s="164">
        <f t="shared" si="24"/>
        <v>0</v>
      </c>
      <c r="BF216" s="164">
        <f t="shared" si="25"/>
        <v>0</v>
      </c>
      <c r="BG216" s="164">
        <f t="shared" si="26"/>
        <v>0</v>
      </c>
      <c r="BH216" s="164">
        <f t="shared" si="27"/>
        <v>0</v>
      </c>
      <c r="BI216" s="164">
        <f t="shared" si="28"/>
        <v>0</v>
      </c>
      <c r="BJ216" s="2" t="s">
        <v>91</v>
      </c>
      <c r="BK216" s="165">
        <f t="shared" si="29"/>
        <v>0</v>
      </c>
      <c r="BL216" s="2" t="s">
        <v>258</v>
      </c>
      <c r="BM216" s="163" t="s">
        <v>993</v>
      </c>
    </row>
    <row r="217" spans="1:65" s="20" customFormat="1" ht="24.2" customHeight="1">
      <c r="A217" s="16"/>
      <c r="B217" s="151"/>
      <c r="C217" s="152" t="s">
        <v>757</v>
      </c>
      <c r="D217" s="152" t="s">
        <v>133</v>
      </c>
      <c r="E217" s="153" t="s">
        <v>994</v>
      </c>
      <c r="F217" s="154" t="s">
        <v>995</v>
      </c>
      <c r="G217" s="155" t="s">
        <v>143</v>
      </c>
      <c r="H217" s="156">
        <v>150</v>
      </c>
      <c r="I217" s="157"/>
      <c r="J217" s="156">
        <f t="shared" si="20"/>
        <v>0</v>
      </c>
      <c r="K217" s="158"/>
      <c r="L217" s="17"/>
      <c r="M217" s="159"/>
      <c r="N217" s="160" t="s">
        <v>41</v>
      </c>
      <c r="O217" s="47"/>
      <c r="P217" s="161">
        <f t="shared" si="21"/>
        <v>0</v>
      </c>
      <c r="Q217" s="161">
        <v>0</v>
      </c>
      <c r="R217" s="161">
        <f t="shared" si="22"/>
        <v>0</v>
      </c>
      <c r="S217" s="161">
        <v>0</v>
      </c>
      <c r="T217" s="162">
        <f t="shared" si="23"/>
        <v>0</v>
      </c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R217" s="163" t="s">
        <v>258</v>
      </c>
      <c r="AT217" s="163" t="s">
        <v>133</v>
      </c>
      <c r="AU217" s="163" t="s">
        <v>91</v>
      </c>
      <c r="AY217" s="2" t="s">
        <v>131</v>
      </c>
      <c r="BE217" s="164">
        <f t="shared" si="24"/>
        <v>0</v>
      </c>
      <c r="BF217" s="164">
        <f t="shared" si="25"/>
        <v>0</v>
      </c>
      <c r="BG217" s="164">
        <f t="shared" si="26"/>
        <v>0</v>
      </c>
      <c r="BH217" s="164">
        <f t="shared" si="27"/>
        <v>0</v>
      </c>
      <c r="BI217" s="164">
        <f t="shared" si="28"/>
        <v>0</v>
      </c>
      <c r="BJ217" s="2" t="s">
        <v>91</v>
      </c>
      <c r="BK217" s="165">
        <f t="shared" si="29"/>
        <v>0</v>
      </c>
      <c r="BL217" s="2" t="s">
        <v>258</v>
      </c>
      <c r="BM217" s="163" t="s">
        <v>996</v>
      </c>
    </row>
    <row r="218" spans="1:65" s="20" customFormat="1" ht="21.75" customHeight="1">
      <c r="A218" s="16"/>
      <c r="B218" s="151"/>
      <c r="C218" s="152" t="s">
        <v>997</v>
      </c>
      <c r="D218" s="152" t="s">
        <v>133</v>
      </c>
      <c r="E218" s="153" t="s">
        <v>998</v>
      </c>
      <c r="F218" s="154" t="s">
        <v>999</v>
      </c>
      <c r="G218" s="155" t="s">
        <v>257</v>
      </c>
      <c r="H218" s="156">
        <v>10</v>
      </c>
      <c r="I218" s="157"/>
      <c r="J218" s="156">
        <f t="shared" si="20"/>
        <v>0</v>
      </c>
      <c r="K218" s="158"/>
      <c r="L218" s="17"/>
      <c r="M218" s="159"/>
      <c r="N218" s="160" t="s">
        <v>41</v>
      </c>
      <c r="O218" s="47"/>
      <c r="P218" s="161">
        <f t="shared" si="21"/>
        <v>0</v>
      </c>
      <c r="Q218" s="161">
        <v>0</v>
      </c>
      <c r="R218" s="161">
        <f t="shared" si="22"/>
        <v>0</v>
      </c>
      <c r="S218" s="161">
        <v>0</v>
      </c>
      <c r="T218" s="162">
        <f t="shared" si="23"/>
        <v>0</v>
      </c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R218" s="163" t="s">
        <v>258</v>
      </c>
      <c r="AT218" s="163" t="s">
        <v>133</v>
      </c>
      <c r="AU218" s="163" t="s">
        <v>91</v>
      </c>
      <c r="AY218" s="2" t="s">
        <v>131</v>
      </c>
      <c r="BE218" s="164">
        <f t="shared" si="24"/>
        <v>0</v>
      </c>
      <c r="BF218" s="164">
        <f t="shared" si="25"/>
        <v>0</v>
      </c>
      <c r="BG218" s="164">
        <f t="shared" si="26"/>
        <v>0</v>
      </c>
      <c r="BH218" s="164">
        <f t="shared" si="27"/>
        <v>0</v>
      </c>
      <c r="BI218" s="164">
        <f t="shared" si="28"/>
        <v>0</v>
      </c>
      <c r="BJ218" s="2" t="s">
        <v>91</v>
      </c>
      <c r="BK218" s="165">
        <f t="shared" si="29"/>
        <v>0</v>
      </c>
      <c r="BL218" s="2" t="s">
        <v>258</v>
      </c>
      <c r="BM218" s="163" t="s">
        <v>1000</v>
      </c>
    </row>
    <row r="219" spans="1:65" s="20" customFormat="1" ht="16.5" customHeight="1">
      <c r="A219" s="16"/>
      <c r="B219" s="151"/>
      <c r="C219" s="152" t="s">
        <v>760</v>
      </c>
      <c r="D219" s="152" t="s">
        <v>133</v>
      </c>
      <c r="E219" s="153" t="s">
        <v>1001</v>
      </c>
      <c r="F219" s="154" t="s">
        <v>1002</v>
      </c>
      <c r="G219" s="155" t="s">
        <v>257</v>
      </c>
      <c r="H219" s="156">
        <v>10</v>
      </c>
      <c r="I219" s="157"/>
      <c r="J219" s="156">
        <f t="shared" si="20"/>
        <v>0</v>
      </c>
      <c r="K219" s="158"/>
      <c r="L219" s="17"/>
      <c r="M219" s="159"/>
      <c r="N219" s="160" t="s">
        <v>41</v>
      </c>
      <c r="O219" s="47"/>
      <c r="P219" s="161">
        <f t="shared" si="21"/>
        <v>0</v>
      </c>
      <c r="Q219" s="161">
        <v>0</v>
      </c>
      <c r="R219" s="161">
        <f t="shared" si="22"/>
        <v>0</v>
      </c>
      <c r="S219" s="161">
        <v>0</v>
      </c>
      <c r="T219" s="162">
        <f t="shared" si="23"/>
        <v>0</v>
      </c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R219" s="163" t="s">
        <v>258</v>
      </c>
      <c r="AT219" s="163" t="s">
        <v>133</v>
      </c>
      <c r="AU219" s="163" t="s">
        <v>91</v>
      </c>
      <c r="AY219" s="2" t="s">
        <v>131</v>
      </c>
      <c r="BE219" s="164">
        <f t="shared" si="24"/>
        <v>0</v>
      </c>
      <c r="BF219" s="164">
        <f t="shared" si="25"/>
        <v>0</v>
      </c>
      <c r="BG219" s="164">
        <f t="shared" si="26"/>
        <v>0</v>
      </c>
      <c r="BH219" s="164">
        <f t="shared" si="27"/>
        <v>0</v>
      </c>
      <c r="BI219" s="164">
        <f t="shared" si="28"/>
        <v>0</v>
      </c>
      <c r="BJ219" s="2" t="s">
        <v>91</v>
      </c>
      <c r="BK219" s="165">
        <f t="shared" si="29"/>
        <v>0</v>
      </c>
      <c r="BL219" s="2" t="s">
        <v>258</v>
      </c>
      <c r="BM219" s="163" t="s">
        <v>1003</v>
      </c>
    </row>
    <row r="220" spans="1:65" s="20" customFormat="1" ht="16.5" customHeight="1">
      <c r="A220" s="16"/>
      <c r="B220" s="151"/>
      <c r="C220" s="152" t="s">
        <v>631</v>
      </c>
      <c r="D220" s="152" t="s">
        <v>133</v>
      </c>
      <c r="E220" s="153" t="s">
        <v>1004</v>
      </c>
      <c r="F220" s="154" t="s">
        <v>1005</v>
      </c>
      <c r="G220" s="155" t="s">
        <v>257</v>
      </c>
      <c r="H220" s="156">
        <v>170</v>
      </c>
      <c r="I220" s="157"/>
      <c r="J220" s="156">
        <f t="shared" si="20"/>
        <v>0</v>
      </c>
      <c r="K220" s="158"/>
      <c r="L220" s="17"/>
      <c r="M220" s="159"/>
      <c r="N220" s="160" t="s">
        <v>41</v>
      </c>
      <c r="O220" s="47"/>
      <c r="P220" s="161">
        <f t="shared" si="21"/>
        <v>0</v>
      </c>
      <c r="Q220" s="161">
        <v>0</v>
      </c>
      <c r="R220" s="161">
        <f t="shared" si="22"/>
        <v>0</v>
      </c>
      <c r="S220" s="161">
        <v>0</v>
      </c>
      <c r="T220" s="162">
        <f t="shared" si="23"/>
        <v>0</v>
      </c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R220" s="163" t="s">
        <v>258</v>
      </c>
      <c r="AT220" s="163" t="s">
        <v>133</v>
      </c>
      <c r="AU220" s="163" t="s">
        <v>91</v>
      </c>
      <c r="AY220" s="2" t="s">
        <v>131</v>
      </c>
      <c r="BE220" s="164">
        <f t="shared" si="24"/>
        <v>0</v>
      </c>
      <c r="BF220" s="164">
        <f t="shared" si="25"/>
        <v>0</v>
      </c>
      <c r="BG220" s="164">
        <f t="shared" si="26"/>
        <v>0</v>
      </c>
      <c r="BH220" s="164">
        <f t="shared" si="27"/>
        <v>0</v>
      </c>
      <c r="BI220" s="164">
        <f t="shared" si="28"/>
        <v>0</v>
      </c>
      <c r="BJ220" s="2" t="s">
        <v>91</v>
      </c>
      <c r="BK220" s="165">
        <f t="shared" si="29"/>
        <v>0</v>
      </c>
      <c r="BL220" s="2" t="s">
        <v>258</v>
      </c>
      <c r="BM220" s="163" t="s">
        <v>1006</v>
      </c>
    </row>
    <row r="221" spans="1:65" s="20" customFormat="1" ht="24.2" customHeight="1">
      <c r="A221" s="16"/>
      <c r="B221" s="151"/>
      <c r="C221" s="152" t="s">
        <v>764</v>
      </c>
      <c r="D221" s="152" t="s">
        <v>133</v>
      </c>
      <c r="E221" s="153" t="s">
        <v>1007</v>
      </c>
      <c r="F221" s="154" t="s">
        <v>1008</v>
      </c>
      <c r="G221" s="155" t="s">
        <v>257</v>
      </c>
      <c r="H221" s="156">
        <v>4</v>
      </c>
      <c r="I221" s="157"/>
      <c r="J221" s="156">
        <f t="shared" si="20"/>
        <v>0</v>
      </c>
      <c r="K221" s="158"/>
      <c r="L221" s="17"/>
      <c r="M221" s="159"/>
      <c r="N221" s="160" t="s">
        <v>41</v>
      </c>
      <c r="O221" s="47"/>
      <c r="P221" s="161">
        <f t="shared" si="21"/>
        <v>0</v>
      </c>
      <c r="Q221" s="161">
        <v>0</v>
      </c>
      <c r="R221" s="161">
        <f t="shared" si="22"/>
        <v>0</v>
      </c>
      <c r="S221" s="161">
        <v>0</v>
      </c>
      <c r="T221" s="162">
        <f t="shared" si="23"/>
        <v>0</v>
      </c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R221" s="163" t="s">
        <v>258</v>
      </c>
      <c r="AT221" s="163" t="s">
        <v>133</v>
      </c>
      <c r="AU221" s="163" t="s">
        <v>91</v>
      </c>
      <c r="AY221" s="2" t="s">
        <v>131</v>
      </c>
      <c r="BE221" s="164">
        <f t="shared" si="24"/>
        <v>0</v>
      </c>
      <c r="BF221" s="164">
        <f t="shared" si="25"/>
        <v>0</v>
      </c>
      <c r="BG221" s="164">
        <f t="shared" si="26"/>
        <v>0</v>
      </c>
      <c r="BH221" s="164">
        <f t="shared" si="27"/>
        <v>0</v>
      </c>
      <c r="BI221" s="164">
        <f t="shared" si="28"/>
        <v>0</v>
      </c>
      <c r="BJ221" s="2" t="s">
        <v>91</v>
      </c>
      <c r="BK221" s="165">
        <f t="shared" si="29"/>
        <v>0</v>
      </c>
      <c r="BL221" s="2" t="s">
        <v>258</v>
      </c>
      <c r="BM221" s="163" t="s">
        <v>1009</v>
      </c>
    </row>
    <row r="222" spans="1:65" s="20" customFormat="1" ht="16.5" customHeight="1">
      <c r="A222" s="16"/>
      <c r="B222" s="151"/>
      <c r="C222" s="152" t="s">
        <v>633</v>
      </c>
      <c r="D222" s="152" t="s">
        <v>133</v>
      </c>
      <c r="E222" s="153" t="s">
        <v>1010</v>
      </c>
      <c r="F222" s="154" t="s">
        <v>1011</v>
      </c>
      <c r="G222" s="155" t="s">
        <v>257</v>
      </c>
      <c r="H222" s="156">
        <v>4</v>
      </c>
      <c r="I222" s="157"/>
      <c r="J222" s="156">
        <f t="shared" si="20"/>
        <v>0</v>
      </c>
      <c r="K222" s="158"/>
      <c r="L222" s="17"/>
      <c r="M222" s="159"/>
      <c r="N222" s="160" t="s">
        <v>41</v>
      </c>
      <c r="O222" s="47"/>
      <c r="P222" s="161">
        <f t="shared" si="21"/>
        <v>0</v>
      </c>
      <c r="Q222" s="161">
        <v>0</v>
      </c>
      <c r="R222" s="161">
        <f t="shared" si="22"/>
        <v>0</v>
      </c>
      <c r="S222" s="161">
        <v>0</v>
      </c>
      <c r="T222" s="162">
        <f t="shared" si="23"/>
        <v>0</v>
      </c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R222" s="163" t="s">
        <v>258</v>
      </c>
      <c r="AT222" s="163" t="s">
        <v>133</v>
      </c>
      <c r="AU222" s="163" t="s">
        <v>91</v>
      </c>
      <c r="AY222" s="2" t="s">
        <v>131</v>
      </c>
      <c r="BE222" s="164">
        <f t="shared" si="24"/>
        <v>0</v>
      </c>
      <c r="BF222" s="164">
        <f t="shared" si="25"/>
        <v>0</v>
      </c>
      <c r="BG222" s="164">
        <f t="shared" si="26"/>
        <v>0</v>
      </c>
      <c r="BH222" s="164">
        <f t="shared" si="27"/>
        <v>0</v>
      </c>
      <c r="BI222" s="164">
        <f t="shared" si="28"/>
        <v>0</v>
      </c>
      <c r="BJ222" s="2" t="s">
        <v>91</v>
      </c>
      <c r="BK222" s="165">
        <f t="shared" si="29"/>
        <v>0</v>
      </c>
      <c r="BL222" s="2" t="s">
        <v>258</v>
      </c>
      <c r="BM222" s="163" t="s">
        <v>1012</v>
      </c>
    </row>
    <row r="223" spans="1:65" s="20" customFormat="1" ht="16.5" customHeight="1">
      <c r="A223" s="16"/>
      <c r="B223" s="151"/>
      <c r="C223" s="152" t="s">
        <v>637</v>
      </c>
      <c r="D223" s="152" t="s">
        <v>133</v>
      </c>
      <c r="E223" s="153" t="s">
        <v>1013</v>
      </c>
      <c r="F223" s="154" t="s">
        <v>1014</v>
      </c>
      <c r="G223" s="155" t="s">
        <v>257</v>
      </c>
      <c r="H223" s="156">
        <v>4</v>
      </c>
      <c r="I223" s="157"/>
      <c r="J223" s="156">
        <f t="shared" si="20"/>
        <v>0</v>
      </c>
      <c r="K223" s="158"/>
      <c r="L223" s="17"/>
      <c r="M223" s="159"/>
      <c r="N223" s="160" t="s">
        <v>41</v>
      </c>
      <c r="O223" s="47"/>
      <c r="P223" s="161">
        <f t="shared" si="21"/>
        <v>0</v>
      </c>
      <c r="Q223" s="161">
        <v>0</v>
      </c>
      <c r="R223" s="161">
        <f t="shared" si="22"/>
        <v>0</v>
      </c>
      <c r="S223" s="161">
        <v>0</v>
      </c>
      <c r="T223" s="162">
        <f t="shared" si="23"/>
        <v>0</v>
      </c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R223" s="163" t="s">
        <v>258</v>
      </c>
      <c r="AT223" s="163" t="s">
        <v>133</v>
      </c>
      <c r="AU223" s="163" t="s">
        <v>91</v>
      </c>
      <c r="AY223" s="2" t="s">
        <v>131</v>
      </c>
      <c r="BE223" s="164">
        <f t="shared" si="24"/>
        <v>0</v>
      </c>
      <c r="BF223" s="164">
        <f t="shared" si="25"/>
        <v>0</v>
      </c>
      <c r="BG223" s="164">
        <f t="shared" si="26"/>
        <v>0</v>
      </c>
      <c r="BH223" s="164">
        <f t="shared" si="27"/>
        <v>0</v>
      </c>
      <c r="BI223" s="164">
        <f t="shared" si="28"/>
        <v>0</v>
      </c>
      <c r="BJ223" s="2" t="s">
        <v>91</v>
      </c>
      <c r="BK223" s="165">
        <f t="shared" si="29"/>
        <v>0</v>
      </c>
      <c r="BL223" s="2" t="s">
        <v>258</v>
      </c>
      <c r="BM223" s="163" t="s">
        <v>1015</v>
      </c>
    </row>
    <row r="224" spans="1:65" s="20" customFormat="1" ht="21.75" customHeight="1">
      <c r="A224" s="16"/>
      <c r="B224" s="151"/>
      <c r="C224" s="152" t="s">
        <v>1016</v>
      </c>
      <c r="D224" s="152" t="s">
        <v>133</v>
      </c>
      <c r="E224" s="153" t="s">
        <v>1017</v>
      </c>
      <c r="F224" s="154" t="s">
        <v>1018</v>
      </c>
      <c r="G224" s="155" t="s">
        <v>257</v>
      </c>
      <c r="H224" s="156">
        <v>12</v>
      </c>
      <c r="I224" s="157"/>
      <c r="J224" s="156">
        <f t="shared" ref="J224:J242" si="30">ROUND(I224*H224,3)</f>
        <v>0</v>
      </c>
      <c r="K224" s="158"/>
      <c r="L224" s="17"/>
      <c r="M224" s="159"/>
      <c r="N224" s="160" t="s">
        <v>41</v>
      </c>
      <c r="O224" s="47"/>
      <c r="P224" s="161">
        <f t="shared" ref="P224:P242" si="31">O224*H224</f>
        <v>0</v>
      </c>
      <c r="Q224" s="161">
        <v>0</v>
      </c>
      <c r="R224" s="161">
        <f t="shared" ref="R224:R242" si="32">Q224*H224</f>
        <v>0</v>
      </c>
      <c r="S224" s="161">
        <v>0</v>
      </c>
      <c r="T224" s="162">
        <f t="shared" ref="T224:T242" si="33">S224*H224</f>
        <v>0</v>
      </c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R224" s="163" t="s">
        <v>258</v>
      </c>
      <c r="AT224" s="163" t="s">
        <v>133</v>
      </c>
      <c r="AU224" s="163" t="s">
        <v>91</v>
      </c>
      <c r="AY224" s="2" t="s">
        <v>131</v>
      </c>
      <c r="BE224" s="164">
        <f t="shared" ref="BE224:BE242" si="34">IF(N224="základná",J224,0)</f>
        <v>0</v>
      </c>
      <c r="BF224" s="164">
        <f t="shared" ref="BF224:BF242" si="35">IF(N224="znížená",J224,0)</f>
        <v>0</v>
      </c>
      <c r="BG224" s="164">
        <f t="shared" ref="BG224:BG242" si="36">IF(N224="zákl. prenesená",J224,0)</f>
        <v>0</v>
      </c>
      <c r="BH224" s="164">
        <f t="shared" ref="BH224:BH242" si="37">IF(N224="zníž. prenesená",J224,0)</f>
        <v>0</v>
      </c>
      <c r="BI224" s="164">
        <f t="shared" ref="BI224:BI242" si="38">IF(N224="nulová",J224,0)</f>
        <v>0</v>
      </c>
      <c r="BJ224" s="2" t="s">
        <v>91</v>
      </c>
      <c r="BK224" s="165">
        <f t="shared" ref="BK224:BK242" si="39">ROUND(I224*H224,3)</f>
        <v>0</v>
      </c>
      <c r="BL224" s="2" t="s">
        <v>258</v>
      </c>
      <c r="BM224" s="163" t="s">
        <v>1019</v>
      </c>
    </row>
    <row r="225" spans="1:65" s="20" customFormat="1" ht="16.5" customHeight="1">
      <c r="A225" s="16"/>
      <c r="B225" s="151"/>
      <c r="C225" s="152" t="s">
        <v>641</v>
      </c>
      <c r="D225" s="152" t="s">
        <v>133</v>
      </c>
      <c r="E225" s="153" t="s">
        <v>1020</v>
      </c>
      <c r="F225" s="154" t="s">
        <v>1021</v>
      </c>
      <c r="G225" s="155" t="s">
        <v>257</v>
      </c>
      <c r="H225" s="156">
        <v>50</v>
      </c>
      <c r="I225" s="157"/>
      <c r="J225" s="156">
        <f t="shared" si="30"/>
        <v>0</v>
      </c>
      <c r="K225" s="158"/>
      <c r="L225" s="17"/>
      <c r="M225" s="159"/>
      <c r="N225" s="160" t="s">
        <v>41</v>
      </c>
      <c r="O225" s="47"/>
      <c r="P225" s="161">
        <f t="shared" si="31"/>
        <v>0</v>
      </c>
      <c r="Q225" s="161">
        <v>0</v>
      </c>
      <c r="R225" s="161">
        <f t="shared" si="32"/>
        <v>0</v>
      </c>
      <c r="S225" s="161">
        <v>0</v>
      </c>
      <c r="T225" s="162">
        <f t="shared" si="33"/>
        <v>0</v>
      </c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R225" s="163" t="s">
        <v>258</v>
      </c>
      <c r="AT225" s="163" t="s">
        <v>133</v>
      </c>
      <c r="AU225" s="163" t="s">
        <v>91</v>
      </c>
      <c r="AY225" s="2" t="s">
        <v>131</v>
      </c>
      <c r="BE225" s="164">
        <f t="shared" si="34"/>
        <v>0</v>
      </c>
      <c r="BF225" s="164">
        <f t="shared" si="35"/>
        <v>0</v>
      </c>
      <c r="BG225" s="164">
        <f t="shared" si="36"/>
        <v>0</v>
      </c>
      <c r="BH225" s="164">
        <f t="shared" si="37"/>
        <v>0</v>
      </c>
      <c r="BI225" s="164">
        <f t="shared" si="38"/>
        <v>0</v>
      </c>
      <c r="BJ225" s="2" t="s">
        <v>91</v>
      </c>
      <c r="BK225" s="165">
        <f t="shared" si="39"/>
        <v>0</v>
      </c>
      <c r="BL225" s="2" t="s">
        <v>258</v>
      </c>
      <c r="BM225" s="163" t="s">
        <v>1022</v>
      </c>
    </row>
    <row r="226" spans="1:65" s="20" customFormat="1" ht="16.5" customHeight="1">
      <c r="A226" s="16"/>
      <c r="B226" s="151"/>
      <c r="C226" s="152" t="s">
        <v>645</v>
      </c>
      <c r="D226" s="152" t="s">
        <v>133</v>
      </c>
      <c r="E226" s="153" t="s">
        <v>1023</v>
      </c>
      <c r="F226" s="154" t="s">
        <v>1024</v>
      </c>
      <c r="G226" s="155" t="s">
        <v>257</v>
      </c>
      <c r="H226" s="156">
        <v>14</v>
      </c>
      <c r="I226" s="157"/>
      <c r="J226" s="156">
        <f t="shared" si="30"/>
        <v>0</v>
      </c>
      <c r="K226" s="158"/>
      <c r="L226" s="17"/>
      <c r="M226" s="159"/>
      <c r="N226" s="160" t="s">
        <v>41</v>
      </c>
      <c r="O226" s="47"/>
      <c r="P226" s="161">
        <f t="shared" si="31"/>
        <v>0</v>
      </c>
      <c r="Q226" s="161">
        <v>0</v>
      </c>
      <c r="R226" s="161">
        <f t="shared" si="32"/>
        <v>0</v>
      </c>
      <c r="S226" s="161">
        <v>0</v>
      </c>
      <c r="T226" s="162">
        <f t="shared" si="33"/>
        <v>0</v>
      </c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R226" s="163" t="s">
        <v>258</v>
      </c>
      <c r="AT226" s="163" t="s">
        <v>133</v>
      </c>
      <c r="AU226" s="163" t="s">
        <v>91</v>
      </c>
      <c r="AY226" s="2" t="s">
        <v>131</v>
      </c>
      <c r="BE226" s="164">
        <f t="shared" si="34"/>
        <v>0</v>
      </c>
      <c r="BF226" s="164">
        <f t="shared" si="35"/>
        <v>0</v>
      </c>
      <c r="BG226" s="164">
        <f t="shared" si="36"/>
        <v>0</v>
      </c>
      <c r="BH226" s="164">
        <f t="shared" si="37"/>
        <v>0</v>
      </c>
      <c r="BI226" s="164">
        <f t="shared" si="38"/>
        <v>0</v>
      </c>
      <c r="BJ226" s="2" t="s">
        <v>91</v>
      </c>
      <c r="BK226" s="165">
        <f t="shared" si="39"/>
        <v>0</v>
      </c>
      <c r="BL226" s="2" t="s">
        <v>258</v>
      </c>
      <c r="BM226" s="163" t="s">
        <v>1025</v>
      </c>
    </row>
    <row r="227" spans="1:65" s="20" customFormat="1" ht="24.2" customHeight="1">
      <c r="A227" s="16"/>
      <c r="B227" s="151"/>
      <c r="C227" s="152" t="s">
        <v>647</v>
      </c>
      <c r="D227" s="152" t="s">
        <v>133</v>
      </c>
      <c r="E227" s="153" t="s">
        <v>1026</v>
      </c>
      <c r="F227" s="154" t="s">
        <v>1027</v>
      </c>
      <c r="G227" s="155" t="s">
        <v>257</v>
      </c>
      <c r="H227" s="156">
        <v>12</v>
      </c>
      <c r="I227" s="157"/>
      <c r="J227" s="156">
        <f t="shared" si="30"/>
        <v>0</v>
      </c>
      <c r="K227" s="158"/>
      <c r="L227" s="17"/>
      <c r="M227" s="159"/>
      <c r="N227" s="160" t="s">
        <v>41</v>
      </c>
      <c r="O227" s="47"/>
      <c r="P227" s="161">
        <f t="shared" si="31"/>
        <v>0</v>
      </c>
      <c r="Q227" s="161">
        <v>0</v>
      </c>
      <c r="R227" s="161">
        <f t="shared" si="32"/>
        <v>0</v>
      </c>
      <c r="S227" s="161">
        <v>0</v>
      </c>
      <c r="T227" s="162">
        <f t="shared" si="33"/>
        <v>0</v>
      </c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R227" s="163" t="s">
        <v>258</v>
      </c>
      <c r="AT227" s="163" t="s">
        <v>133</v>
      </c>
      <c r="AU227" s="163" t="s">
        <v>91</v>
      </c>
      <c r="AY227" s="2" t="s">
        <v>131</v>
      </c>
      <c r="BE227" s="164">
        <f t="shared" si="34"/>
        <v>0</v>
      </c>
      <c r="BF227" s="164">
        <f t="shared" si="35"/>
        <v>0</v>
      </c>
      <c r="BG227" s="164">
        <f t="shared" si="36"/>
        <v>0</v>
      </c>
      <c r="BH227" s="164">
        <f t="shared" si="37"/>
        <v>0</v>
      </c>
      <c r="BI227" s="164">
        <f t="shared" si="38"/>
        <v>0</v>
      </c>
      <c r="BJ227" s="2" t="s">
        <v>91</v>
      </c>
      <c r="BK227" s="165">
        <f t="shared" si="39"/>
        <v>0</v>
      </c>
      <c r="BL227" s="2" t="s">
        <v>258</v>
      </c>
      <c r="BM227" s="163" t="s">
        <v>1028</v>
      </c>
    </row>
    <row r="228" spans="1:65" s="20" customFormat="1" ht="24.2" customHeight="1">
      <c r="A228" s="16"/>
      <c r="B228" s="151"/>
      <c r="C228" s="152" t="s">
        <v>345</v>
      </c>
      <c r="D228" s="152" t="s">
        <v>133</v>
      </c>
      <c r="E228" s="153" t="s">
        <v>1029</v>
      </c>
      <c r="F228" s="154" t="s">
        <v>1030</v>
      </c>
      <c r="G228" s="155" t="s">
        <v>143</v>
      </c>
      <c r="H228" s="156">
        <v>140</v>
      </c>
      <c r="I228" s="157"/>
      <c r="J228" s="156">
        <f t="shared" si="30"/>
        <v>0</v>
      </c>
      <c r="K228" s="158"/>
      <c r="L228" s="17"/>
      <c r="M228" s="159"/>
      <c r="N228" s="160" t="s">
        <v>41</v>
      </c>
      <c r="O228" s="47"/>
      <c r="P228" s="161">
        <f t="shared" si="31"/>
        <v>0</v>
      </c>
      <c r="Q228" s="161">
        <v>0</v>
      </c>
      <c r="R228" s="161">
        <f t="shared" si="32"/>
        <v>0</v>
      </c>
      <c r="S228" s="161">
        <v>0</v>
      </c>
      <c r="T228" s="162">
        <f t="shared" si="33"/>
        <v>0</v>
      </c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R228" s="163" t="s">
        <v>258</v>
      </c>
      <c r="AT228" s="163" t="s">
        <v>133</v>
      </c>
      <c r="AU228" s="163" t="s">
        <v>91</v>
      </c>
      <c r="AY228" s="2" t="s">
        <v>131</v>
      </c>
      <c r="BE228" s="164">
        <f t="shared" si="34"/>
        <v>0</v>
      </c>
      <c r="BF228" s="164">
        <f t="shared" si="35"/>
        <v>0</v>
      </c>
      <c r="BG228" s="164">
        <f t="shared" si="36"/>
        <v>0</v>
      </c>
      <c r="BH228" s="164">
        <f t="shared" si="37"/>
        <v>0</v>
      </c>
      <c r="BI228" s="164">
        <f t="shared" si="38"/>
        <v>0</v>
      </c>
      <c r="BJ228" s="2" t="s">
        <v>91</v>
      </c>
      <c r="BK228" s="165">
        <f t="shared" si="39"/>
        <v>0</v>
      </c>
      <c r="BL228" s="2" t="s">
        <v>258</v>
      </c>
      <c r="BM228" s="163" t="s">
        <v>1031</v>
      </c>
    </row>
    <row r="229" spans="1:65" s="20" customFormat="1" ht="16.5" customHeight="1">
      <c r="A229" s="16"/>
      <c r="B229" s="151"/>
      <c r="C229" s="152" t="s">
        <v>652</v>
      </c>
      <c r="D229" s="152" t="s">
        <v>133</v>
      </c>
      <c r="E229" s="153" t="s">
        <v>1032</v>
      </c>
      <c r="F229" s="154" t="s">
        <v>1033</v>
      </c>
      <c r="G229" s="155" t="s">
        <v>143</v>
      </c>
      <c r="H229" s="156">
        <v>104</v>
      </c>
      <c r="I229" s="157"/>
      <c r="J229" s="156">
        <f t="shared" si="30"/>
        <v>0</v>
      </c>
      <c r="K229" s="158"/>
      <c r="L229" s="17"/>
      <c r="M229" s="159"/>
      <c r="N229" s="160" t="s">
        <v>41</v>
      </c>
      <c r="O229" s="47"/>
      <c r="P229" s="161">
        <f t="shared" si="31"/>
        <v>0</v>
      </c>
      <c r="Q229" s="161">
        <v>0</v>
      </c>
      <c r="R229" s="161">
        <f t="shared" si="32"/>
        <v>0</v>
      </c>
      <c r="S229" s="161">
        <v>0</v>
      </c>
      <c r="T229" s="162">
        <f t="shared" si="33"/>
        <v>0</v>
      </c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R229" s="163" t="s">
        <v>258</v>
      </c>
      <c r="AT229" s="163" t="s">
        <v>133</v>
      </c>
      <c r="AU229" s="163" t="s">
        <v>91</v>
      </c>
      <c r="AY229" s="2" t="s">
        <v>131</v>
      </c>
      <c r="BE229" s="164">
        <f t="shared" si="34"/>
        <v>0</v>
      </c>
      <c r="BF229" s="164">
        <f t="shared" si="35"/>
        <v>0</v>
      </c>
      <c r="BG229" s="164">
        <f t="shared" si="36"/>
        <v>0</v>
      </c>
      <c r="BH229" s="164">
        <f t="shared" si="37"/>
        <v>0</v>
      </c>
      <c r="BI229" s="164">
        <f t="shared" si="38"/>
        <v>0</v>
      </c>
      <c r="BJ229" s="2" t="s">
        <v>91</v>
      </c>
      <c r="BK229" s="165">
        <f t="shared" si="39"/>
        <v>0</v>
      </c>
      <c r="BL229" s="2" t="s">
        <v>258</v>
      </c>
      <c r="BM229" s="163" t="s">
        <v>1034</v>
      </c>
    </row>
    <row r="230" spans="1:65" s="20" customFormat="1" ht="21.75" customHeight="1">
      <c r="A230" s="16"/>
      <c r="B230" s="151"/>
      <c r="C230" s="152" t="s">
        <v>623</v>
      </c>
      <c r="D230" s="152" t="s">
        <v>133</v>
      </c>
      <c r="E230" s="153" t="s">
        <v>1035</v>
      </c>
      <c r="F230" s="154" t="s">
        <v>1036</v>
      </c>
      <c r="G230" s="155" t="s">
        <v>143</v>
      </c>
      <c r="H230" s="156">
        <v>25</v>
      </c>
      <c r="I230" s="157"/>
      <c r="J230" s="156">
        <f t="shared" si="30"/>
        <v>0</v>
      </c>
      <c r="K230" s="158"/>
      <c r="L230" s="17"/>
      <c r="M230" s="159"/>
      <c r="N230" s="160" t="s">
        <v>41</v>
      </c>
      <c r="O230" s="47"/>
      <c r="P230" s="161">
        <f t="shared" si="31"/>
        <v>0</v>
      </c>
      <c r="Q230" s="161">
        <v>0</v>
      </c>
      <c r="R230" s="161">
        <f t="shared" si="32"/>
        <v>0</v>
      </c>
      <c r="S230" s="161">
        <v>0</v>
      </c>
      <c r="T230" s="162">
        <f t="shared" si="33"/>
        <v>0</v>
      </c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R230" s="163" t="s">
        <v>258</v>
      </c>
      <c r="AT230" s="163" t="s">
        <v>133</v>
      </c>
      <c r="AU230" s="163" t="s">
        <v>91</v>
      </c>
      <c r="AY230" s="2" t="s">
        <v>131</v>
      </c>
      <c r="BE230" s="164">
        <f t="shared" si="34"/>
        <v>0</v>
      </c>
      <c r="BF230" s="164">
        <f t="shared" si="35"/>
        <v>0</v>
      </c>
      <c r="BG230" s="164">
        <f t="shared" si="36"/>
        <v>0</v>
      </c>
      <c r="BH230" s="164">
        <f t="shared" si="37"/>
        <v>0</v>
      </c>
      <c r="BI230" s="164">
        <f t="shared" si="38"/>
        <v>0</v>
      </c>
      <c r="BJ230" s="2" t="s">
        <v>91</v>
      </c>
      <c r="BK230" s="165">
        <f t="shared" si="39"/>
        <v>0</v>
      </c>
      <c r="BL230" s="2" t="s">
        <v>258</v>
      </c>
      <c r="BM230" s="163" t="s">
        <v>1037</v>
      </c>
    </row>
    <row r="231" spans="1:65" s="20" customFormat="1" ht="21.75" customHeight="1">
      <c r="A231" s="16"/>
      <c r="B231" s="151"/>
      <c r="C231" s="152" t="s">
        <v>627</v>
      </c>
      <c r="D231" s="152" t="s">
        <v>133</v>
      </c>
      <c r="E231" s="153" t="s">
        <v>1038</v>
      </c>
      <c r="F231" s="154" t="s">
        <v>1039</v>
      </c>
      <c r="G231" s="155" t="s">
        <v>143</v>
      </c>
      <c r="H231" s="156">
        <v>230</v>
      </c>
      <c r="I231" s="157"/>
      <c r="J231" s="156">
        <f t="shared" si="30"/>
        <v>0</v>
      </c>
      <c r="K231" s="158"/>
      <c r="L231" s="17"/>
      <c r="M231" s="159"/>
      <c r="N231" s="160" t="s">
        <v>41</v>
      </c>
      <c r="O231" s="47"/>
      <c r="P231" s="161">
        <f t="shared" si="31"/>
        <v>0</v>
      </c>
      <c r="Q231" s="161">
        <v>0</v>
      </c>
      <c r="R231" s="161">
        <f t="shared" si="32"/>
        <v>0</v>
      </c>
      <c r="S231" s="161">
        <v>0</v>
      </c>
      <c r="T231" s="162">
        <f t="shared" si="33"/>
        <v>0</v>
      </c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R231" s="163" t="s">
        <v>258</v>
      </c>
      <c r="AT231" s="163" t="s">
        <v>133</v>
      </c>
      <c r="AU231" s="163" t="s">
        <v>91</v>
      </c>
      <c r="AY231" s="2" t="s">
        <v>131</v>
      </c>
      <c r="BE231" s="164">
        <f t="shared" si="34"/>
        <v>0</v>
      </c>
      <c r="BF231" s="164">
        <f t="shared" si="35"/>
        <v>0</v>
      </c>
      <c r="BG231" s="164">
        <f t="shared" si="36"/>
        <v>0</v>
      </c>
      <c r="BH231" s="164">
        <f t="shared" si="37"/>
        <v>0</v>
      </c>
      <c r="BI231" s="164">
        <f t="shared" si="38"/>
        <v>0</v>
      </c>
      <c r="BJ231" s="2" t="s">
        <v>91</v>
      </c>
      <c r="BK231" s="165">
        <f t="shared" si="39"/>
        <v>0</v>
      </c>
      <c r="BL231" s="2" t="s">
        <v>258</v>
      </c>
      <c r="BM231" s="163" t="s">
        <v>1040</v>
      </c>
    </row>
    <row r="232" spans="1:65" s="20" customFormat="1" ht="21.75" customHeight="1">
      <c r="A232" s="16"/>
      <c r="B232" s="151"/>
      <c r="C232" s="152" t="s">
        <v>1041</v>
      </c>
      <c r="D232" s="152" t="s">
        <v>133</v>
      </c>
      <c r="E232" s="153" t="s">
        <v>1042</v>
      </c>
      <c r="F232" s="154" t="s">
        <v>1043</v>
      </c>
      <c r="G232" s="155" t="s">
        <v>143</v>
      </c>
      <c r="H232" s="156">
        <v>80</v>
      </c>
      <c r="I232" s="157"/>
      <c r="J232" s="156">
        <f t="shared" si="30"/>
        <v>0</v>
      </c>
      <c r="K232" s="158"/>
      <c r="L232" s="17"/>
      <c r="M232" s="159"/>
      <c r="N232" s="160" t="s">
        <v>41</v>
      </c>
      <c r="O232" s="47"/>
      <c r="P232" s="161">
        <f t="shared" si="31"/>
        <v>0</v>
      </c>
      <c r="Q232" s="161">
        <v>0</v>
      </c>
      <c r="R232" s="161">
        <f t="shared" si="32"/>
        <v>0</v>
      </c>
      <c r="S232" s="161">
        <v>0</v>
      </c>
      <c r="T232" s="162">
        <f t="shared" si="33"/>
        <v>0</v>
      </c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R232" s="163" t="s">
        <v>258</v>
      </c>
      <c r="AT232" s="163" t="s">
        <v>133</v>
      </c>
      <c r="AU232" s="163" t="s">
        <v>91</v>
      </c>
      <c r="AY232" s="2" t="s">
        <v>131</v>
      </c>
      <c r="BE232" s="164">
        <f t="shared" si="34"/>
        <v>0</v>
      </c>
      <c r="BF232" s="164">
        <f t="shared" si="35"/>
        <v>0</v>
      </c>
      <c r="BG232" s="164">
        <f t="shared" si="36"/>
        <v>0</v>
      </c>
      <c r="BH232" s="164">
        <f t="shared" si="37"/>
        <v>0</v>
      </c>
      <c r="BI232" s="164">
        <f t="shared" si="38"/>
        <v>0</v>
      </c>
      <c r="BJ232" s="2" t="s">
        <v>91</v>
      </c>
      <c r="BK232" s="165">
        <f t="shared" si="39"/>
        <v>0</v>
      </c>
      <c r="BL232" s="2" t="s">
        <v>258</v>
      </c>
      <c r="BM232" s="163" t="s">
        <v>1044</v>
      </c>
    </row>
    <row r="233" spans="1:65" s="20" customFormat="1" ht="21.75" customHeight="1">
      <c r="A233" s="16"/>
      <c r="B233" s="151"/>
      <c r="C233" s="152" t="s">
        <v>882</v>
      </c>
      <c r="D233" s="152" t="s">
        <v>133</v>
      </c>
      <c r="E233" s="153" t="s">
        <v>1045</v>
      </c>
      <c r="F233" s="154" t="s">
        <v>1046</v>
      </c>
      <c r="G233" s="155" t="s">
        <v>143</v>
      </c>
      <c r="H233" s="156">
        <v>18</v>
      </c>
      <c r="I233" s="157"/>
      <c r="J233" s="156">
        <f t="shared" si="30"/>
        <v>0</v>
      </c>
      <c r="K233" s="158"/>
      <c r="L233" s="17"/>
      <c r="M233" s="159"/>
      <c r="N233" s="160" t="s">
        <v>41</v>
      </c>
      <c r="O233" s="47"/>
      <c r="P233" s="161">
        <f t="shared" si="31"/>
        <v>0</v>
      </c>
      <c r="Q233" s="161">
        <v>0</v>
      </c>
      <c r="R233" s="161">
        <f t="shared" si="32"/>
        <v>0</v>
      </c>
      <c r="S233" s="161">
        <v>0</v>
      </c>
      <c r="T233" s="162">
        <f t="shared" si="33"/>
        <v>0</v>
      </c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R233" s="163" t="s">
        <v>258</v>
      </c>
      <c r="AT233" s="163" t="s">
        <v>133</v>
      </c>
      <c r="AU233" s="163" t="s">
        <v>91</v>
      </c>
      <c r="AY233" s="2" t="s">
        <v>131</v>
      </c>
      <c r="BE233" s="164">
        <f t="shared" si="34"/>
        <v>0</v>
      </c>
      <c r="BF233" s="164">
        <f t="shared" si="35"/>
        <v>0</v>
      </c>
      <c r="BG233" s="164">
        <f t="shared" si="36"/>
        <v>0</v>
      </c>
      <c r="BH233" s="164">
        <f t="shared" si="37"/>
        <v>0</v>
      </c>
      <c r="BI233" s="164">
        <f t="shared" si="38"/>
        <v>0</v>
      </c>
      <c r="BJ233" s="2" t="s">
        <v>91</v>
      </c>
      <c r="BK233" s="165">
        <f t="shared" si="39"/>
        <v>0</v>
      </c>
      <c r="BL233" s="2" t="s">
        <v>258</v>
      </c>
      <c r="BM233" s="163" t="s">
        <v>1047</v>
      </c>
    </row>
    <row r="234" spans="1:65" s="20" customFormat="1" ht="21.75" customHeight="1">
      <c r="A234" s="16"/>
      <c r="B234" s="151"/>
      <c r="C234" s="152" t="s">
        <v>1048</v>
      </c>
      <c r="D234" s="152" t="s">
        <v>133</v>
      </c>
      <c r="E234" s="153" t="s">
        <v>1049</v>
      </c>
      <c r="F234" s="154" t="s">
        <v>1050</v>
      </c>
      <c r="G234" s="155" t="s">
        <v>143</v>
      </c>
      <c r="H234" s="156">
        <v>80</v>
      </c>
      <c r="I234" s="157"/>
      <c r="J234" s="156">
        <f t="shared" si="30"/>
        <v>0</v>
      </c>
      <c r="K234" s="158"/>
      <c r="L234" s="17"/>
      <c r="M234" s="159"/>
      <c r="N234" s="160" t="s">
        <v>41</v>
      </c>
      <c r="O234" s="47"/>
      <c r="P234" s="161">
        <f t="shared" si="31"/>
        <v>0</v>
      </c>
      <c r="Q234" s="161">
        <v>0</v>
      </c>
      <c r="R234" s="161">
        <f t="shared" si="32"/>
        <v>0</v>
      </c>
      <c r="S234" s="161">
        <v>0</v>
      </c>
      <c r="T234" s="162">
        <f t="shared" si="33"/>
        <v>0</v>
      </c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R234" s="163" t="s">
        <v>258</v>
      </c>
      <c r="AT234" s="163" t="s">
        <v>133</v>
      </c>
      <c r="AU234" s="163" t="s">
        <v>91</v>
      </c>
      <c r="AY234" s="2" t="s">
        <v>131</v>
      </c>
      <c r="BE234" s="164">
        <f t="shared" si="34"/>
        <v>0</v>
      </c>
      <c r="BF234" s="164">
        <f t="shared" si="35"/>
        <v>0</v>
      </c>
      <c r="BG234" s="164">
        <f t="shared" si="36"/>
        <v>0</v>
      </c>
      <c r="BH234" s="164">
        <f t="shared" si="37"/>
        <v>0</v>
      </c>
      <c r="BI234" s="164">
        <f t="shared" si="38"/>
        <v>0</v>
      </c>
      <c r="BJ234" s="2" t="s">
        <v>91</v>
      </c>
      <c r="BK234" s="165">
        <f t="shared" si="39"/>
        <v>0</v>
      </c>
      <c r="BL234" s="2" t="s">
        <v>258</v>
      </c>
      <c r="BM234" s="163" t="s">
        <v>1051</v>
      </c>
    </row>
    <row r="235" spans="1:65" s="20" customFormat="1" ht="21.75" customHeight="1">
      <c r="A235" s="16"/>
      <c r="B235" s="151"/>
      <c r="C235" s="152" t="s">
        <v>885</v>
      </c>
      <c r="D235" s="152" t="s">
        <v>133</v>
      </c>
      <c r="E235" s="153" t="s">
        <v>1052</v>
      </c>
      <c r="F235" s="154" t="s">
        <v>1053</v>
      </c>
      <c r="G235" s="155" t="s">
        <v>143</v>
      </c>
      <c r="H235" s="156">
        <v>25</v>
      </c>
      <c r="I235" s="157"/>
      <c r="J235" s="156">
        <f t="shared" si="30"/>
        <v>0</v>
      </c>
      <c r="K235" s="158"/>
      <c r="L235" s="17"/>
      <c r="M235" s="159"/>
      <c r="N235" s="160" t="s">
        <v>41</v>
      </c>
      <c r="O235" s="47"/>
      <c r="P235" s="161">
        <f t="shared" si="31"/>
        <v>0</v>
      </c>
      <c r="Q235" s="161">
        <v>0</v>
      </c>
      <c r="R235" s="161">
        <f t="shared" si="32"/>
        <v>0</v>
      </c>
      <c r="S235" s="161">
        <v>0</v>
      </c>
      <c r="T235" s="162">
        <f t="shared" si="33"/>
        <v>0</v>
      </c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R235" s="163" t="s">
        <v>258</v>
      </c>
      <c r="AT235" s="163" t="s">
        <v>133</v>
      </c>
      <c r="AU235" s="163" t="s">
        <v>91</v>
      </c>
      <c r="AY235" s="2" t="s">
        <v>131</v>
      </c>
      <c r="BE235" s="164">
        <f t="shared" si="34"/>
        <v>0</v>
      </c>
      <c r="BF235" s="164">
        <f t="shared" si="35"/>
        <v>0</v>
      </c>
      <c r="BG235" s="164">
        <f t="shared" si="36"/>
        <v>0</v>
      </c>
      <c r="BH235" s="164">
        <f t="shared" si="37"/>
        <v>0</v>
      </c>
      <c r="BI235" s="164">
        <f t="shared" si="38"/>
        <v>0</v>
      </c>
      <c r="BJ235" s="2" t="s">
        <v>91</v>
      </c>
      <c r="BK235" s="165">
        <f t="shared" si="39"/>
        <v>0</v>
      </c>
      <c r="BL235" s="2" t="s">
        <v>258</v>
      </c>
      <c r="BM235" s="163" t="s">
        <v>1054</v>
      </c>
    </row>
    <row r="236" spans="1:65" s="20" customFormat="1" ht="24.2" customHeight="1">
      <c r="A236" s="16"/>
      <c r="B236" s="151"/>
      <c r="C236" s="152" t="s">
        <v>1055</v>
      </c>
      <c r="D236" s="152" t="s">
        <v>133</v>
      </c>
      <c r="E236" s="153" t="s">
        <v>1056</v>
      </c>
      <c r="F236" s="154" t="s">
        <v>1057</v>
      </c>
      <c r="G236" s="155" t="s">
        <v>143</v>
      </c>
      <c r="H236" s="156">
        <v>60</v>
      </c>
      <c r="I236" s="157"/>
      <c r="J236" s="156">
        <f t="shared" si="30"/>
        <v>0</v>
      </c>
      <c r="K236" s="158"/>
      <c r="L236" s="17"/>
      <c r="M236" s="159"/>
      <c r="N236" s="160" t="s">
        <v>41</v>
      </c>
      <c r="O236" s="47"/>
      <c r="P236" s="161">
        <f t="shared" si="31"/>
        <v>0</v>
      </c>
      <c r="Q236" s="161">
        <v>0</v>
      </c>
      <c r="R236" s="161">
        <f t="shared" si="32"/>
        <v>0</v>
      </c>
      <c r="S236" s="161">
        <v>0</v>
      </c>
      <c r="T236" s="162">
        <f t="shared" si="33"/>
        <v>0</v>
      </c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R236" s="163" t="s">
        <v>258</v>
      </c>
      <c r="AT236" s="163" t="s">
        <v>133</v>
      </c>
      <c r="AU236" s="163" t="s">
        <v>91</v>
      </c>
      <c r="AY236" s="2" t="s">
        <v>131</v>
      </c>
      <c r="BE236" s="164">
        <f t="shared" si="34"/>
        <v>0</v>
      </c>
      <c r="BF236" s="164">
        <f t="shared" si="35"/>
        <v>0</v>
      </c>
      <c r="BG236" s="164">
        <f t="shared" si="36"/>
        <v>0</v>
      </c>
      <c r="BH236" s="164">
        <f t="shared" si="37"/>
        <v>0</v>
      </c>
      <c r="BI236" s="164">
        <f t="shared" si="38"/>
        <v>0</v>
      </c>
      <c r="BJ236" s="2" t="s">
        <v>91</v>
      </c>
      <c r="BK236" s="165">
        <f t="shared" si="39"/>
        <v>0</v>
      </c>
      <c r="BL236" s="2" t="s">
        <v>258</v>
      </c>
      <c r="BM236" s="163" t="s">
        <v>1058</v>
      </c>
    </row>
    <row r="237" spans="1:65" s="20" customFormat="1" ht="24.2" customHeight="1">
      <c r="A237" s="16"/>
      <c r="B237" s="151"/>
      <c r="C237" s="152" t="s">
        <v>888</v>
      </c>
      <c r="D237" s="152" t="s">
        <v>133</v>
      </c>
      <c r="E237" s="153" t="s">
        <v>1059</v>
      </c>
      <c r="F237" s="154" t="s">
        <v>1060</v>
      </c>
      <c r="G237" s="155" t="s">
        <v>143</v>
      </c>
      <c r="H237" s="156">
        <v>20</v>
      </c>
      <c r="I237" s="157"/>
      <c r="J237" s="156">
        <f t="shared" si="30"/>
        <v>0</v>
      </c>
      <c r="K237" s="158"/>
      <c r="L237" s="17"/>
      <c r="M237" s="159"/>
      <c r="N237" s="160" t="s">
        <v>41</v>
      </c>
      <c r="O237" s="47"/>
      <c r="P237" s="161">
        <f t="shared" si="31"/>
        <v>0</v>
      </c>
      <c r="Q237" s="161">
        <v>0</v>
      </c>
      <c r="R237" s="161">
        <f t="shared" si="32"/>
        <v>0</v>
      </c>
      <c r="S237" s="161">
        <v>0</v>
      </c>
      <c r="T237" s="162">
        <f t="shared" si="33"/>
        <v>0</v>
      </c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R237" s="163" t="s">
        <v>258</v>
      </c>
      <c r="AT237" s="163" t="s">
        <v>133</v>
      </c>
      <c r="AU237" s="163" t="s">
        <v>91</v>
      </c>
      <c r="AY237" s="2" t="s">
        <v>131</v>
      </c>
      <c r="BE237" s="164">
        <f t="shared" si="34"/>
        <v>0</v>
      </c>
      <c r="BF237" s="164">
        <f t="shared" si="35"/>
        <v>0</v>
      </c>
      <c r="BG237" s="164">
        <f t="shared" si="36"/>
        <v>0</v>
      </c>
      <c r="BH237" s="164">
        <f t="shared" si="37"/>
        <v>0</v>
      </c>
      <c r="BI237" s="164">
        <f t="shared" si="38"/>
        <v>0</v>
      </c>
      <c r="BJ237" s="2" t="s">
        <v>91</v>
      </c>
      <c r="BK237" s="165">
        <f t="shared" si="39"/>
        <v>0</v>
      </c>
      <c r="BL237" s="2" t="s">
        <v>258</v>
      </c>
      <c r="BM237" s="163" t="s">
        <v>1061</v>
      </c>
    </row>
    <row r="238" spans="1:65" s="20" customFormat="1" ht="16.5" customHeight="1">
      <c r="A238" s="16"/>
      <c r="B238" s="151"/>
      <c r="C238" s="152" t="s">
        <v>1062</v>
      </c>
      <c r="D238" s="152" t="s">
        <v>133</v>
      </c>
      <c r="E238" s="153" t="s">
        <v>1063</v>
      </c>
      <c r="F238" s="154" t="s">
        <v>1064</v>
      </c>
      <c r="G238" s="155" t="s">
        <v>265</v>
      </c>
      <c r="H238" s="156">
        <v>20</v>
      </c>
      <c r="I238" s="157"/>
      <c r="J238" s="156">
        <f t="shared" si="30"/>
        <v>0</v>
      </c>
      <c r="K238" s="158"/>
      <c r="L238" s="17"/>
      <c r="M238" s="159"/>
      <c r="N238" s="160" t="s">
        <v>41</v>
      </c>
      <c r="O238" s="47"/>
      <c r="P238" s="161">
        <f t="shared" si="31"/>
        <v>0</v>
      </c>
      <c r="Q238" s="161">
        <v>0</v>
      </c>
      <c r="R238" s="161">
        <f t="shared" si="32"/>
        <v>0</v>
      </c>
      <c r="S238" s="161">
        <v>0</v>
      </c>
      <c r="T238" s="162">
        <f t="shared" si="33"/>
        <v>0</v>
      </c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R238" s="163" t="s">
        <v>258</v>
      </c>
      <c r="AT238" s="163" t="s">
        <v>133</v>
      </c>
      <c r="AU238" s="163" t="s">
        <v>91</v>
      </c>
      <c r="AY238" s="2" t="s">
        <v>131</v>
      </c>
      <c r="BE238" s="164">
        <f t="shared" si="34"/>
        <v>0</v>
      </c>
      <c r="BF238" s="164">
        <f t="shared" si="35"/>
        <v>0</v>
      </c>
      <c r="BG238" s="164">
        <f t="shared" si="36"/>
        <v>0</v>
      </c>
      <c r="BH238" s="164">
        <f t="shared" si="37"/>
        <v>0</v>
      </c>
      <c r="BI238" s="164">
        <f t="shared" si="38"/>
        <v>0</v>
      </c>
      <c r="BJ238" s="2" t="s">
        <v>91</v>
      </c>
      <c r="BK238" s="165">
        <f t="shared" si="39"/>
        <v>0</v>
      </c>
      <c r="BL238" s="2" t="s">
        <v>258</v>
      </c>
      <c r="BM238" s="163" t="s">
        <v>1065</v>
      </c>
    </row>
    <row r="239" spans="1:65" s="20" customFormat="1" ht="21.75" customHeight="1">
      <c r="A239" s="16"/>
      <c r="B239" s="151"/>
      <c r="C239" s="152" t="s">
        <v>891</v>
      </c>
      <c r="D239" s="152" t="s">
        <v>133</v>
      </c>
      <c r="E239" s="153" t="s">
        <v>1066</v>
      </c>
      <c r="F239" s="154" t="s">
        <v>1067</v>
      </c>
      <c r="G239" s="155" t="s">
        <v>257</v>
      </c>
      <c r="H239" s="156">
        <v>36</v>
      </c>
      <c r="I239" s="157"/>
      <c r="J239" s="156">
        <f t="shared" si="30"/>
        <v>0</v>
      </c>
      <c r="K239" s="158"/>
      <c r="L239" s="17"/>
      <c r="M239" s="159"/>
      <c r="N239" s="160" t="s">
        <v>41</v>
      </c>
      <c r="O239" s="47"/>
      <c r="P239" s="161">
        <f t="shared" si="31"/>
        <v>0</v>
      </c>
      <c r="Q239" s="161">
        <v>0</v>
      </c>
      <c r="R239" s="161">
        <f t="shared" si="32"/>
        <v>0</v>
      </c>
      <c r="S239" s="161">
        <v>0</v>
      </c>
      <c r="T239" s="162">
        <f t="shared" si="33"/>
        <v>0</v>
      </c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R239" s="163" t="s">
        <v>258</v>
      </c>
      <c r="AT239" s="163" t="s">
        <v>133</v>
      </c>
      <c r="AU239" s="163" t="s">
        <v>91</v>
      </c>
      <c r="AY239" s="2" t="s">
        <v>131</v>
      </c>
      <c r="BE239" s="164">
        <f t="shared" si="34"/>
        <v>0</v>
      </c>
      <c r="BF239" s="164">
        <f t="shared" si="35"/>
        <v>0</v>
      </c>
      <c r="BG239" s="164">
        <f t="shared" si="36"/>
        <v>0</v>
      </c>
      <c r="BH239" s="164">
        <f t="shared" si="37"/>
        <v>0</v>
      </c>
      <c r="BI239" s="164">
        <f t="shared" si="38"/>
        <v>0</v>
      </c>
      <c r="BJ239" s="2" t="s">
        <v>91</v>
      </c>
      <c r="BK239" s="165">
        <f t="shared" si="39"/>
        <v>0</v>
      </c>
      <c r="BL239" s="2" t="s">
        <v>258</v>
      </c>
      <c r="BM239" s="163" t="s">
        <v>1068</v>
      </c>
    </row>
    <row r="240" spans="1:65" s="20" customFormat="1" ht="16.5" customHeight="1">
      <c r="A240" s="16"/>
      <c r="B240" s="151"/>
      <c r="C240" s="152" t="s">
        <v>1069</v>
      </c>
      <c r="D240" s="152" t="s">
        <v>133</v>
      </c>
      <c r="E240" s="153" t="s">
        <v>1070</v>
      </c>
      <c r="F240" s="154" t="s">
        <v>1071</v>
      </c>
      <c r="G240" s="155" t="s">
        <v>265</v>
      </c>
      <c r="H240" s="156">
        <v>12</v>
      </c>
      <c r="I240" s="157"/>
      <c r="J240" s="156">
        <f t="shared" si="30"/>
        <v>0</v>
      </c>
      <c r="K240" s="158"/>
      <c r="L240" s="17"/>
      <c r="M240" s="159"/>
      <c r="N240" s="160" t="s">
        <v>41</v>
      </c>
      <c r="O240" s="47"/>
      <c r="P240" s="161">
        <f t="shared" si="31"/>
        <v>0</v>
      </c>
      <c r="Q240" s="161">
        <v>0</v>
      </c>
      <c r="R240" s="161">
        <f t="shared" si="32"/>
        <v>0</v>
      </c>
      <c r="S240" s="161">
        <v>0</v>
      </c>
      <c r="T240" s="162">
        <f t="shared" si="33"/>
        <v>0</v>
      </c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R240" s="163" t="s">
        <v>258</v>
      </c>
      <c r="AT240" s="163" t="s">
        <v>133</v>
      </c>
      <c r="AU240" s="163" t="s">
        <v>91</v>
      </c>
      <c r="AY240" s="2" t="s">
        <v>131</v>
      </c>
      <c r="BE240" s="164">
        <f t="shared" si="34"/>
        <v>0</v>
      </c>
      <c r="BF240" s="164">
        <f t="shared" si="35"/>
        <v>0</v>
      </c>
      <c r="BG240" s="164">
        <f t="shared" si="36"/>
        <v>0</v>
      </c>
      <c r="BH240" s="164">
        <f t="shared" si="37"/>
        <v>0</v>
      </c>
      <c r="BI240" s="164">
        <f t="shared" si="38"/>
        <v>0</v>
      </c>
      <c r="BJ240" s="2" t="s">
        <v>91</v>
      </c>
      <c r="BK240" s="165">
        <f t="shared" si="39"/>
        <v>0</v>
      </c>
      <c r="BL240" s="2" t="s">
        <v>258</v>
      </c>
      <c r="BM240" s="163" t="s">
        <v>1072</v>
      </c>
    </row>
    <row r="241" spans="1:65" s="20" customFormat="1" ht="16.5" customHeight="1">
      <c r="A241" s="16"/>
      <c r="B241" s="151"/>
      <c r="C241" s="152" t="s">
        <v>894</v>
      </c>
      <c r="D241" s="152" t="s">
        <v>133</v>
      </c>
      <c r="E241" s="153" t="s">
        <v>1073</v>
      </c>
      <c r="F241" s="154" t="s">
        <v>1074</v>
      </c>
      <c r="G241" s="155" t="s">
        <v>265</v>
      </c>
      <c r="H241" s="156">
        <v>8</v>
      </c>
      <c r="I241" s="157"/>
      <c r="J241" s="156">
        <f t="shared" si="30"/>
        <v>0</v>
      </c>
      <c r="K241" s="158"/>
      <c r="L241" s="17"/>
      <c r="M241" s="159"/>
      <c r="N241" s="160" t="s">
        <v>41</v>
      </c>
      <c r="O241" s="47"/>
      <c r="P241" s="161">
        <f t="shared" si="31"/>
        <v>0</v>
      </c>
      <c r="Q241" s="161">
        <v>0</v>
      </c>
      <c r="R241" s="161">
        <f t="shared" si="32"/>
        <v>0</v>
      </c>
      <c r="S241" s="161">
        <v>0</v>
      </c>
      <c r="T241" s="162">
        <f t="shared" si="33"/>
        <v>0</v>
      </c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R241" s="163" t="s">
        <v>258</v>
      </c>
      <c r="AT241" s="163" t="s">
        <v>133</v>
      </c>
      <c r="AU241" s="163" t="s">
        <v>91</v>
      </c>
      <c r="AY241" s="2" t="s">
        <v>131</v>
      </c>
      <c r="BE241" s="164">
        <f t="shared" si="34"/>
        <v>0</v>
      </c>
      <c r="BF241" s="164">
        <f t="shared" si="35"/>
        <v>0</v>
      </c>
      <c r="BG241" s="164">
        <f t="shared" si="36"/>
        <v>0</v>
      </c>
      <c r="BH241" s="164">
        <f t="shared" si="37"/>
        <v>0</v>
      </c>
      <c r="BI241" s="164">
        <f t="shared" si="38"/>
        <v>0</v>
      </c>
      <c r="BJ241" s="2" t="s">
        <v>91</v>
      </c>
      <c r="BK241" s="165">
        <f t="shared" si="39"/>
        <v>0</v>
      </c>
      <c r="BL241" s="2" t="s">
        <v>258</v>
      </c>
      <c r="BM241" s="163" t="s">
        <v>1075</v>
      </c>
    </row>
    <row r="242" spans="1:65" s="20" customFormat="1" ht="16.5" customHeight="1">
      <c r="A242" s="16"/>
      <c r="B242" s="151"/>
      <c r="C242" s="152" t="s">
        <v>1076</v>
      </c>
      <c r="D242" s="152" t="s">
        <v>133</v>
      </c>
      <c r="E242" s="153" t="s">
        <v>1077</v>
      </c>
      <c r="F242" s="154" t="s">
        <v>1078</v>
      </c>
      <c r="G242" s="155" t="s">
        <v>731</v>
      </c>
      <c r="H242" s="157"/>
      <c r="I242" s="157"/>
      <c r="J242" s="156">
        <f t="shared" si="30"/>
        <v>0</v>
      </c>
      <c r="K242" s="158"/>
      <c r="L242" s="17"/>
      <c r="M242" s="159"/>
      <c r="N242" s="160" t="s">
        <v>41</v>
      </c>
      <c r="O242" s="47"/>
      <c r="P242" s="161">
        <f t="shared" si="31"/>
        <v>0</v>
      </c>
      <c r="Q242" s="161">
        <v>0</v>
      </c>
      <c r="R242" s="161">
        <f t="shared" si="32"/>
        <v>0</v>
      </c>
      <c r="S242" s="161">
        <v>0</v>
      </c>
      <c r="T242" s="162">
        <f t="shared" si="33"/>
        <v>0</v>
      </c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R242" s="163" t="s">
        <v>258</v>
      </c>
      <c r="AT242" s="163" t="s">
        <v>133</v>
      </c>
      <c r="AU242" s="163" t="s">
        <v>91</v>
      </c>
      <c r="AY242" s="2" t="s">
        <v>131</v>
      </c>
      <c r="BE242" s="164">
        <f t="shared" si="34"/>
        <v>0</v>
      </c>
      <c r="BF242" s="164">
        <f t="shared" si="35"/>
        <v>0</v>
      </c>
      <c r="BG242" s="164">
        <f t="shared" si="36"/>
        <v>0</v>
      </c>
      <c r="BH242" s="164">
        <f t="shared" si="37"/>
        <v>0</v>
      </c>
      <c r="BI242" s="164">
        <f t="shared" si="38"/>
        <v>0</v>
      </c>
      <c r="BJ242" s="2" t="s">
        <v>91</v>
      </c>
      <c r="BK242" s="165">
        <f t="shared" si="39"/>
        <v>0</v>
      </c>
      <c r="BL242" s="2" t="s">
        <v>258</v>
      </c>
      <c r="BM242" s="163" t="s">
        <v>1079</v>
      </c>
    </row>
    <row r="243" spans="1:65" s="137" customFormat="1" ht="25.9" customHeight="1">
      <c r="B243" s="138"/>
      <c r="D243" s="139" t="s">
        <v>74</v>
      </c>
      <c r="E243" s="140" t="s">
        <v>260</v>
      </c>
      <c r="F243" s="140" t="s">
        <v>1080</v>
      </c>
      <c r="I243" s="141"/>
      <c r="J243" s="142">
        <f>BK243</f>
        <v>0</v>
      </c>
      <c r="L243" s="138"/>
      <c r="M243" s="143"/>
      <c r="N243" s="144"/>
      <c r="O243" s="144"/>
      <c r="P243" s="145">
        <f>SUM(P244:P250)</f>
        <v>0</v>
      </c>
      <c r="Q243" s="144"/>
      <c r="R243" s="145">
        <f>SUM(R244:R250)</f>
        <v>0</v>
      </c>
      <c r="S243" s="144"/>
      <c r="T243" s="146">
        <f>SUM(T244:T250)</f>
        <v>0</v>
      </c>
      <c r="AR243" s="139" t="s">
        <v>137</v>
      </c>
      <c r="AT243" s="147" t="s">
        <v>74</v>
      </c>
      <c r="AU243" s="147" t="s">
        <v>75</v>
      </c>
      <c r="AY243" s="139" t="s">
        <v>131</v>
      </c>
      <c r="BK243" s="148">
        <f>SUM(BK244:BK250)</f>
        <v>0</v>
      </c>
    </row>
    <row r="244" spans="1:65" s="20" customFormat="1" ht="16.5" customHeight="1">
      <c r="A244" s="16"/>
      <c r="B244" s="151"/>
      <c r="C244" s="152" t="s">
        <v>897</v>
      </c>
      <c r="D244" s="152" t="s">
        <v>133</v>
      </c>
      <c r="E244" s="153" t="s">
        <v>1081</v>
      </c>
      <c r="F244" s="154" t="s">
        <v>1082</v>
      </c>
      <c r="G244" s="155" t="s">
        <v>265</v>
      </c>
      <c r="H244" s="156">
        <v>30</v>
      </c>
      <c r="I244" s="157"/>
      <c r="J244" s="156">
        <f t="shared" ref="J244:J250" si="40">ROUND(I244*H244,3)</f>
        <v>0</v>
      </c>
      <c r="K244" s="158"/>
      <c r="L244" s="17"/>
      <c r="M244" s="159"/>
      <c r="N244" s="160" t="s">
        <v>41</v>
      </c>
      <c r="O244" s="47"/>
      <c r="P244" s="161">
        <f t="shared" ref="P244:P250" si="41">O244*H244</f>
        <v>0</v>
      </c>
      <c r="Q244" s="161">
        <v>0</v>
      </c>
      <c r="R244" s="161">
        <f t="shared" ref="R244:R250" si="42">Q244*H244</f>
        <v>0</v>
      </c>
      <c r="S244" s="161">
        <v>0</v>
      </c>
      <c r="T244" s="162">
        <f t="shared" ref="T244:T250" si="43">S244*H244</f>
        <v>0</v>
      </c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R244" s="163" t="s">
        <v>769</v>
      </c>
      <c r="AT244" s="163" t="s">
        <v>133</v>
      </c>
      <c r="AU244" s="163" t="s">
        <v>83</v>
      </c>
      <c r="AY244" s="2" t="s">
        <v>131</v>
      </c>
      <c r="BE244" s="164">
        <f t="shared" ref="BE244:BE250" si="44">IF(N244="základná",J244,0)</f>
        <v>0</v>
      </c>
      <c r="BF244" s="164">
        <f t="shared" ref="BF244:BF250" si="45">IF(N244="znížená",J244,0)</f>
        <v>0</v>
      </c>
      <c r="BG244" s="164">
        <f t="shared" ref="BG244:BG250" si="46">IF(N244="zákl. prenesená",J244,0)</f>
        <v>0</v>
      </c>
      <c r="BH244" s="164">
        <f t="shared" ref="BH244:BH250" si="47">IF(N244="zníž. prenesená",J244,0)</f>
        <v>0</v>
      </c>
      <c r="BI244" s="164">
        <f t="shared" ref="BI244:BI250" si="48">IF(N244="nulová",J244,0)</f>
        <v>0</v>
      </c>
      <c r="BJ244" s="2" t="s">
        <v>91</v>
      </c>
      <c r="BK244" s="165">
        <f t="shared" ref="BK244:BK250" si="49">ROUND(I244*H244,3)</f>
        <v>0</v>
      </c>
      <c r="BL244" s="2" t="s">
        <v>769</v>
      </c>
      <c r="BM244" s="163" t="s">
        <v>1083</v>
      </c>
    </row>
    <row r="245" spans="1:65" s="20" customFormat="1" ht="16.5" customHeight="1">
      <c r="A245" s="16"/>
      <c r="B245" s="151"/>
      <c r="C245" s="152" t="s">
        <v>1084</v>
      </c>
      <c r="D245" s="152" t="s">
        <v>133</v>
      </c>
      <c r="E245" s="153" t="s">
        <v>1085</v>
      </c>
      <c r="F245" s="154" t="s">
        <v>1086</v>
      </c>
      <c r="G245" s="155" t="s">
        <v>273</v>
      </c>
      <c r="H245" s="156">
        <v>1</v>
      </c>
      <c r="I245" s="157"/>
      <c r="J245" s="156">
        <f t="shared" si="40"/>
        <v>0</v>
      </c>
      <c r="K245" s="158"/>
      <c r="L245" s="17"/>
      <c r="M245" s="159"/>
      <c r="N245" s="160" t="s">
        <v>41</v>
      </c>
      <c r="O245" s="47"/>
      <c r="P245" s="161">
        <f t="shared" si="41"/>
        <v>0</v>
      </c>
      <c r="Q245" s="161">
        <v>0</v>
      </c>
      <c r="R245" s="161">
        <f t="shared" si="42"/>
        <v>0</v>
      </c>
      <c r="S245" s="161">
        <v>0</v>
      </c>
      <c r="T245" s="162">
        <f t="shared" si="43"/>
        <v>0</v>
      </c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R245" s="163" t="s">
        <v>769</v>
      </c>
      <c r="AT245" s="163" t="s">
        <v>133</v>
      </c>
      <c r="AU245" s="163" t="s">
        <v>83</v>
      </c>
      <c r="AY245" s="2" t="s">
        <v>131</v>
      </c>
      <c r="BE245" s="164">
        <f t="shared" si="44"/>
        <v>0</v>
      </c>
      <c r="BF245" s="164">
        <f t="shared" si="45"/>
        <v>0</v>
      </c>
      <c r="BG245" s="164">
        <f t="shared" si="46"/>
        <v>0</v>
      </c>
      <c r="BH245" s="164">
        <f t="shared" si="47"/>
        <v>0</v>
      </c>
      <c r="BI245" s="164">
        <f t="shared" si="48"/>
        <v>0</v>
      </c>
      <c r="BJ245" s="2" t="s">
        <v>91</v>
      </c>
      <c r="BK245" s="165">
        <f t="shared" si="49"/>
        <v>0</v>
      </c>
      <c r="BL245" s="2" t="s">
        <v>769</v>
      </c>
      <c r="BM245" s="163" t="s">
        <v>1087</v>
      </c>
    </row>
    <row r="246" spans="1:65" s="20" customFormat="1" ht="16.5" customHeight="1">
      <c r="A246" s="16"/>
      <c r="B246" s="151"/>
      <c r="C246" s="152" t="s">
        <v>900</v>
      </c>
      <c r="D246" s="152" t="s">
        <v>133</v>
      </c>
      <c r="E246" s="153" t="s">
        <v>1088</v>
      </c>
      <c r="F246" s="154" t="s">
        <v>1089</v>
      </c>
      <c r="G246" s="155" t="s">
        <v>1090</v>
      </c>
      <c r="H246" s="156">
        <v>1</v>
      </c>
      <c r="I246" s="157"/>
      <c r="J246" s="156">
        <f t="shared" si="40"/>
        <v>0</v>
      </c>
      <c r="K246" s="158"/>
      <c r="L246" s="17"/>
      <c r="M246" s="159"/>
      <c r="N246" s="160" t="s">
        <v>41</v>
      </c>
      <c r="O246" s="47"/>
      <c r="P246" s="161">
        <f t="shared" si="41"/>
        <v>0</v>
      </c>
      <c r="Q246" s="161">
        <v>0</v>
      </c>
      <c r="R246" s="161">
        <f t="shared" si="42"/>
        <v>0</v>
      </c>
      <c r="S246" s="161">
        <v>0</v>
      </c>
      <c r="T246" s="162">
        <f t="shared" si="43"/>
        <v>0</v>
      </c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R246" s="163" t="s">
        <v>769</v>
      </c>
      <c r="AT246" s="163" t="s">
        <v>133</v>
      </c>
      <c r="AU246" s="163" t="s">
        <v>83</v>
      </c>
      <c r="AY246" s="2" t="s">
        <v>131</v>
      </c>
      <c r="BE246" s="164">
        <f t="shared" si="44"/>
        <v>0</v>
      </c>
      <c r="BF246" s="164">
        <f t="shared" si="45"/>
        <v>0</v>
      </c>
      <c r="BG246" s="164">
        <f t="shared" si="46"/>
        <v>0</v>
      </c>
      <c r="BH246" s="164">
        <f t="shared" si="47"/>
        <v>0</v>
      </c>
      <c r="BI246" s="164">
        <f t="shared" si="48"/>
        <v>0</v>
      </c>
      <c r="BJ246" s="2" t="s">
        <v>91</v>
      </c>
      <c r="BK246" s="165">
        <f t="shared" si="49"/>
        <v>0</v>
      </c>
      <c r="BL246" s="2" t="s">
        <v>769</v>
      </c>
      <c r="BM246" s="163" t="s">
        <v>1091</v>
      </c>
    </row>
    <row r="247" spans="1:65" s="20" customFormat="1" ht="16.5" customHeight="1">
      <c r="A247" s="16"/>
      <c r="B247" s="151"/>
      <c r="C247" s="152" t="s">
        <v>1092</v>
      </c>
      <c r="D247" s="152" t="s">
        <v>133</v>
      </c>
      <c r="E247" s="153" t="s">
        <v>1093</v>
      </c>
      <c r="F247" s="154" t="s">
        <v>1094</v>
      </c>
      <c r="G247" s="155" t="s">
        <v>257</v>
      </c>
      <c r="H247" s="156">
        <v>1</v>
      </c>
      <c r="I247" s="157"/>
      <c r="J247" s="156">
        <f t="shared" si="40"/>
        <v>0</v>
      </c>
      <c r="K247" s="158"/>
      <c r="L247" s="17"/>
      <c r="M247" s="159"/>
      <c r="N247" s="160" t="s">
        <v>41</v>
      </c>
      <c r="O247" s="47"/>
      <c r="P247" s="161">
        <f t="shared" si="41"/>
        <v>0</v>
      </c>
      <c r="Q247" s="161">
        <v>0</v>
      </c>
      <c r="R247" s="161">
        <f t="shared" si="42"/>
        <v>0</v>
      </c>
      <c r="S247" s="161">
        <v>0</v>
      </c>
      <c r="T247" s="162">
        <f t="shared" si="43"/>
        <v>0</v>
      </c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R247" s="163" t="s">
        <v>769</v>
      </c>
      <c r="AT247" s="163" t="s">
        <v>133</v>
      </c>
      <c r="AU247" s="163" t="s">
        <v>83</v>
      </c>
      <c r="AY247" s="2" t="s">
        <v>131</v>
      </c>
      <c r="BE247" s="164">
        <f t="shared" si="44"/>
        <v>0</v>
      </c>
      <c r="BF247" s="164">
        <f t="shared" si="45"/>
        <v>0</v>
      </c>
      <c r="BG247" s="164">
        <f t="shared" si="46"/>
        <v>0</v>
      </c>
      <c r="BH247" s="164">
        <f t="shared" si="47"/>
        <v>0</v>
      </c>
      <c r="BI247" s="164">
        <f t="shared" si="48"/>
        <v>0</v>
      </c>
      <c r="BJ247" s="2" t="s">
        <v>91</v>
      </c>
      <c r="BK247" s="165">
        <f t="shared" si="49"/>
        <v>0</v>
      </c>
      <c r="BL247" s="2" t="s">
        <v>769</v>
      </c>
      <c r="BM247" s="163" t="s">
        <v>1095</v>
      </c>
    </row>
    <row r="248" spans="1:65" s="20" customFormat="1" ht="16.5" customHeight="1">
      <c r="A248" s="16"/>
      <c r="B248" s="151"/>
      <c r="C248" s="152" t="s">
        <v>903</v>
      </c>
      <c r="D248" s="152" t="s">
        <v>133</v>
      </c>
      <c r="E248" s="153" t="s">
        <v>1096</v>
      </c>
      <c r="F248" s="154" t="s">
        <v>1097</v>
      </c>
      <c r="G248" s="155" t="s">
        <v>265</v>
      </c>
      <c r="H248" s="156">
        <v>96</v>
      </c>
      <c r="I248" s="157"/>
      <c r="J248" s="156">
        <f t="shared" si="40"/>
        <v>0</v>
      </c>
      <c r="K248" s="158"/>
      <c r="L248" s="17"/>
      <c r="M248" s="159"/>
      <c r="N248" s="160" t="s">
        <v>41</v>
      </c>
      <c r="O248" s="47"/>
      <c r="P248" s="161">
        <f t="shared" si="41"/>
        <v>0</v>
      </c>
      <c r="Q248" s="161">
        <v>0</v>
      </c>
      <c r="R248" s="161">
        <f t="shared" si="42"/>
        <v>0</v>
      </c>
      <c r="S248" s="161">
        <v>0</v>
      </c>
      <c r="T248" s="162">
        <f t="shared" si="43"/>
        <v>0</v>
      </c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R248" s="163" t="s">
        <v>769</v>
      </c>
      <c r="AT248" s="163" t="s">
        <v>133</v>
      </c>
      <c r="AU248" s="163" t="s">
        <v>83</v>
      </c>
      <c r="AY248" s="2" t="s">
        <v>131</v>
      </c>
      <c r="BE248" s="164">
        <f t="shared" si="44"/>
        <v>0</v>
      </c>
      <c r="BF248" s="164">
        <f t="shared" si="45"/>
        <v>0</v>
      </c>
      <c r="BG248" s="164">
        <f t="shared" si="46"/>
        <v>0</v>
      </c>
      <c r="BH248" s="164">
        <f t="shared" si="47"/>
        <v>0</v>
      </c>
      <c r="BI248" s="164">
        <f t="shared" si="48"/>
        <v>0</v>
      </c>
      <c r="BJ248" s="2" t="s">
        <v>91</v>
      </c>
      <c r="BK248" s="165">
        <f t="shared" si="49"/>
        <v>0</v>
      </c>
      <c r="BL248" s="2" t="s">
        <v>769</v>
      </c>
      <c r="BM248" s="163" t="s">
        <v>1098</v>
      </c>
    </row>
    <row r="249" spans="1:65" s="20" customFormat="1" ht="16.5" customHeight="1">
      <c r="A249" s="16"/>
      <c r="B249" s="151"/>
      <c r="C249" s="152" t="s">
        <v>1099</v>
      </c>
      <c r="D249" s="152" t="s">
        <v>133</v>
      </c>
      <c r="E249" s="153" t="s">
        <v>1100</v>
      </c>
      <c r="F249" s="154" t="s">
        <v>1101</v>
      </c>
      <c r="G249" s="155" t="s">
        <v>265</v>
      </c>
      <c r="H249" s="156">
        <v>8</v>
      </c>
      <c r="I249" s="157"/>
      <c r="J249" s="156">
        <f t="shared" si="40"/>
        <v>0</v>
      </c>
      <c r="K249" s="158"/>
      <c r="L249" s="17"/>
      <c r="M249" s="159"/>
      <c r="N249" s="160" t="s">
        <v>41</v>
      </c>
      <c r="O249" s="47"/>
      <c r="P249" s="161">
        <f t="shared" si="41"/>
        <v>0</v>
      </c>
      <c r="Q249" s="161">
        <v>0</v>
      </c>
      <c r="R249" s="161">
        <f t="shared" si="42"/>
        <v>0</v>
      </c>
      <c r="S249" s="161">
        <v>0</v>
      </c>
      <c r="T249" s="162">
        <f t="shared" si="43"/>
        <v>0</v>
      </c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R249" s="163" t="s">
        <v>769</v>
      </c>
      <c r="AT249" s="163" t="s">
        <v>133</v>
      </c>
      <c r="AU249" s="163" t="s">
        <v>83</v>
      </c>
      <c r="AY249" s="2" t="s">
        <v>131</v>
      </c>
      <c r="BE249" s="164">
        <f t="shared" si="44"/>
        <v>0</v>
      </c>
      <c r="BF249" s="164">
        <f t="shared" si="45"/>
        <v>0</v>
      </c>
      <c r="BG249" s="164">
        <f t="shared" si="46"/>
        <v>0</v>
      </c>
      <c r="BH249" s="164">
        <f t="shared" si="47"/>
        <v>0</v>
      </c>
      <c r="BI249" s="164">
        <f t="shared" si="48"/>
        <v>0</v>
      </c>
      <c r="BJ249" s="2" t="s">
        <v>91</v>
      </c>
      <c r="BK249" s="165">
        <f t="shared" si="49"/>
        <v>0</v>
      </c>
      <c r="BL249" s="2" t="s">
        <v>769</v>
      </c>
      <c r="BM249" s="163" t="s">
        <v>1102</v>
      </c>
    </row>
    <row r="250" spans="1:65" s="20" customFormat="1" ht="16.5" customHeight="1">
      <c r="A250" s="16"/>
      <c r="B250" s="151"/>
      <c r="C250" s="152" t="s">
        <v>906</v>
      </c>
      <c r="D250" s="152" t="s">
        <v>133</v>
      </c>
      <c r="E250" s="153" t="s">
        <v>1103</v>
      </c>
      <c r="F250" s="154" t="s">
        <v>1104</v>
      </c>
      <c r="G250" s="155" t="s">
        <v>265</v>
      </c>
      <c r="H250" s="156">
        <v>16</v>
      </c>
      <c r="I250" s="157"/>
      <c r="J250" s="156">
        <f t="shared" si="40"/>
        <v>0</v>
      </c>
      <c r="K250" s="158"/>
      <c r="L250" s="17"/>
      <c r="M250" s="166"/>
      <c r="N250" s="167" t="s">
        <v>41</v>
      </c>
      <c r="O250" s="168"/>
      <c r="P250" s="169">
        <f t="shared" si="41"/>
        <v>0</v>
      </c>
      <c r="Q250" s="169">
        <v>0</v>
      </c>
      <c r="R250" s="169">
        <f t="shared" si="42"/>
        <v>0</v>
      </c>
      <c r="S250" s="169">
        <v>0</v>
      </c>
      <c r="T250" s="170">
        <f t="shared" si="43"/>
        <v>0</v>
      </c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R250" s="163" t="s">
        <v>769</v>
      </c>
      <c r="AT250" s="163" t="s">
        <v>133</v>
      </c>
      <c r="AU250" s="163" t="s">
        <v>83</v>
      </c>
      <c r="AY250" s="2" t="s">
        <v>131</v>
      </c>
      <c r="BE250" s="164">
        <f t="shared" si="44"/>
        <v>0</v>
      </c>
      <c r="BF250" s="164">
        <f t="shared" si="45"/>
        <v>0</v>
      </c>
      <c r="BG250" s="164">
        <f t="shared" si="46"/>
        <v>0</v>
      </c>
      <c r="BH250" s="164">
        <f t="shared" si="47"/>
        <v>0</v>
      </c>
      <c r="BI250" s="164">
        <f t="shared" si="48"/>
        <v>0</v>
      </c>
      <c r="BJ250" s="2" t="s">
        <v>91</v>
      </c>
      <c r="BK250" s="165">
        <f t="shared" si="49"/>
        <v>0</v>
      </c>
      <c r="BL250" s="2" t="s">
        <v>769</v>
      </c>
      <c r="BM250" s="163" t="s">
        <v>1105</v>
      </c>
    </row>
    <row r="251" spans="1:65" s="20" customFormat="1" ht="6.95" customHeight="1">
      <c r="A251" s="16"/>
      <c r="B251" s="35"/>
      <c r="C251" s="36"/>
      <c r="D251" s="36"/>
      <c r="E251" s="36"/>
      <c r="F251" s="36"/>
      <c r="G251" s="36"/>
      <c r="H251" s="36"/>
      <c r="I251" s="36"/>
      <c r="J251" s="36"/>
      <c r="K251" s="36"/>
      <c r="L251" s="17"/>
      <c r="M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</row>
  </sheetData>
  <autoFilter ref="C124:K250" xr:uid="{00000000-0009-0000-0000-000004000000}"/>
  <mergeCells count="12">
    <mergeCell ref="L2:V2"/>
    <mergeCell ref="E7:H7"/>
    <mergeCell ref="E9:H9"/>
    <mergeCell ref="E11:H11"/>
    <mergeCell ref="E20:H20"/>
    <mergeCell ref="E115:H115"/>
    <mergeCell ref="E117:H117"/>
    <mergeCell ref="E29:H29"/>
    <mergeCell ref="E85:H85"/>
    <mergeCell ref="E87:H87"/>
    <mergeCell ref="E89:H89"/>
    <mergeCell ref="E113:H113"/>
  </mergeCells>
  <pageMargins left="0.39374999999999999" right="0.39374999999999999" top="0.39374999999999999" bottom="0.39374999999999999" header="0.51180555555555496" footer="0"/>
  <pageSetup paperSize="9" fitToHeight="100" orientation="portrait" horizontalDpi="300" verticalDpi="300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2022-021 - SO.01 - Búraci...</vt:lpstr>
      <vt:lpstr>2022-0221 - SO.02 - 2.1 S...</vt:lpstr>
      <vt:lpstr>2022-0222 - SO.02 - 2.3 Z...</vt:lpstr>
      <vt:lpstr>2022-0223 - SO.02 - 2.4 E...</vt:lpstr>
      <vt:lpstr>'2022-021 - SO.01 - Búraci...'!Názvy_tlače</vt:lpstr>
      <vt:lpstr>'2022-0221 - SO.02 - 2.1 S...'!Názvy_tlače</vt:lpstr>
      <vt:lpstr>'2022-0222 - SO.02 - 2.3 Z...'!Názvy_tlače</vt:lpstr>
      <vt:lpstr>'2022-0223 - SO.02 - 2.4 E...'!Názvy_tlače</vt:lpstr>
      <vt:lpstr>'Rekapitulácia stavby'!Názvy_tlače</vt:lpstr>
      <vt:lpstr>'2022-021 - SO.01 - Búraci...'!Oblasť_tlače</vt:lpstr>
      <vt:lpstr>'2022-0221 - SO.02 - 2.1 S...'!Oblasť_tlače</vt:lpstr>
      <vt:lpstr>'2022-0222 - SO.02 - 2.3 Z...'!Oblasť_tlače</vt:lpstr>
      <vt:lpstr>'2022-0223 - SO.02 - 2.4 E...'!Oblasť_tlače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2022-08-04T09:49:31Z</dcterms:created>
  <dcterms:modified xsi:type="dcterms:W3CDTF">2022-08-04T09:49:43Z</dcterms:modified>
  <dc:language/>
</cp:coreProperties>
</file>