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zuzana.noskovicova\NZ_PC\14_VEREJNÉ OBSTARÁVANIE\2022_VEREJNÉ OBSTARÁVANIA\16a_21_07_2022_DNS_Rača_Oprava DS a okolia-realizácia\2_FINAL-do VO\"/>
    </mc:Choice>
  </mc:AlternateContent>
  <xr:revisionPtr revIDLastSave="0" documentId="13_ncr:1_{B7A005F6-3898-4E9C-BE56-6763A853FA4B}" xr6:coauthVersionLast="47" xr6:coauthVersionMax="47" xr10:uidLastSave="{00000000-0000-0000-0000-000000000000}"/>
  <bookViews>
    <workbookView xWindow="-120" yWindow="-120" windowWidth="29040" windowHeight="15060" xr2:uid="{00000000-000D-0000-FFFF-FFFF00000000}"/>
  </bookViews>
  <sheets>
    <sheet name="Rekapitulácia stavby" sheetId="1" r:id="rId1"/>
    <sheet name="1 - Stavebná časť" sheetId="2" r:id="rId2"/>
    <sheet name="2 - ZTI" sheetId="3" r:id="rId3"/>
    <sheet name="3 - Elektroinštalácia" sheetId="4" r:id="rId4"/>
    <sheet name="4 - ÚK" sheetId="5" r:id="rId5"/>
  </sheets>
  <definedNames>
    <definedName name="_xlnm._FilterDatabase" localSheetId="1" hidden="1">'1 - Stavebná časť'!$C$142:$K$361</definedName>
    <definedName name="_xlnm._FilterDatabase" localSheetId="2" hidden="1">'2 - ZTI'!$C$131:$K$201</definedName>
    <definedName name="_xlnm._FilterDatabase" localSheetId="3" hidden="1">'3 - Elektroinštalácia'!$C$121:$K$158</definedName>
    <definedName name="_xlnm._FilterDatabase" localSheetId="4" hidden="1">'4 - ÚK'!$C$121:$K$129</definedName>
    <definedName name="_xlnm.Print_Titles" localSheetId="1">'1 - Stavebná časť'!$142:$142</definedName>
    <definedName name="_xlnm.Print_Titles" localSheetId="2">'2 - ZTI'!$131:$131</definedName>
    <definedName name="_xlnm.Print_Titles" localSheetId="3">'3 - Elektroinštalácia'!$121:$121</definedName>
    <definedName name="_xlnm.Print_Titles" localSheetId="4">'4 - ÚK'!$121:$121</definedName>
    <definedName name="_xlnm.Print_Titles" localSheetId="0">'Rekapitulácia stavby'!$92:$92</definedName>
    <definedName name="_xlnm.Print_Area" localSheetId="1">'1 - Stavebná časť'!$C$4:$J$76,'1 - Stavebná časť'!$C$82:$J$124,'1 - Stavebná časť'!$C$130:$J$361</definedName>
    <definedName name="_xlnm.Print_Area" localSheetId="2">'2 - ZTI'!$C$4:$J$76,'2 - ZTI'!$C$82:$J$113,'2 - ZTI'!$C$119:$J$201</definedName>
    <definedName name="_xlnm.Print_Area" localSheetId="3">'3 - Elektroinštalácia'!$C$4:$J$76,'3 - Elektroinštalácia'!$C$82:$J$103,'3 - Elektroinštalácia'!$C$109:$J$158</definedName>
    <definedName name="_xlnm.Print_Area" localSheetId="4">'4 - ÚK'!$C$4:$J$76,'4 - ÚK'!$C$82:$J$103,'4 - ÚK'!$C$109:$J$129</definedName>
    <definedName name="_xlnm.Print_Area" localSheetId="0">'Rekapitulácia stavby'!$D$4:$AO$76,'Rekapitulácia stavby'!$C$82:$AQ$102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60" i="2" l="1"/>
  <c r="BF360" i="2" s="1"/>
  <c r="P360" i="2"/>
  <c r="R360" i="2"/>
  <c r="T360" i="2"/>
  <c r="BE360" i="2"/>
  <c r="BG360" i="2"/>
  <c r="BH360" i="2"/>
  <c r="BI360" i="2"/>
  <c r="BK360" i="2"/>
  <c r="J39" i="5"/>
  <c r="J38" i="5"/>
  <c r="AY98" i="1"/>
  <c r="J37" i="5"/>
  <c r="AX98" i="1"/>
  <c r="BI129" i="5"/>
  <c r="BH129" i="5"/>
  <c r="BG129" i="5"/>
  <c r="BE129" i="5"/>
  <c r="T129" i="5"/>
  <c r="R129" i="5"/>
  <c r="P129" i="5"/>
  <c r="BI128" i="5"/>
  <c r="BH128" i="5"/>
  <c r="BG128" i="5"/>
  <c r="BE128" i="5"/>
  <c r="T128" i="5"/>
  <c r="R128" i="5"/>
  <c r="P128" i="5"/>
  <c r="BI127" i="5"/>
  <c r="BH127" i="5"/>
  <c r="BG127" i="5"/>
  <c r="BE127" i="5"/>
  <c r="T127" i="5"/>
  <c r="R127" i="5"/>
  <c r="P127" i="5"/>
  <c r="BI126" i="5"/>
  <c r="BH126" i="5"/>
  <c r="BG126" i="5"/>
  <c r="BE126" i="5"/>
  <c r="T126" i="5"/>
  <c r="R126" i="5"/>
  <c r="P126" i="5"/>
  <c r="BI125" i="5"/>
  <c r="BH125" i="5"/>
  <c r="BG125" i="5"/>
  <c r="BE125" i="5"/>
  <c r="T125" i="5"/>
  <c r="R125" i="5"/>
  <c r="P125" i="5"/>
  <c r="J119" i="5"/>
  <c r="F119" i="5"/>
  <c r="F116" i="5"/>
  <c r="E114" i="5"/>
  <c r="J31" i="5"/>
  <c r="J92" i="5"/>
  <c r="F92" i="5"/>
  <c r="F89" i="5"/>
  <c r="E87" i="5"/>
  <c r="J21" i="5"/>
  <c r="E21" i="5"/>
  <c r="J91" i="5"/>
  <c r="J20" i="5"/>
  <c r="J15" i="5"/>
  <c r="E15" i="5"/>
  <c r="F118" i="5" s="1"/>
  <c r="J14" i="5"/>
  <c r="J12" i="5"/>
  <c r="J116" i="5"/>
  <c r="E7" i="5"/>
  <c r="E85" i="5" s="1"/>
  <c r="J39" i="4"/>
  <c r="J38" i="4"/>
  <c r="AY97" i="1"/>
  <c r="J37" i="4"/>
  <c r="AX97" i="1"/>
  <c r="BI158" i="4"/>
  <c r="BH158" i="4"/>
  <c r="BG158" i="4"/>
  <c r="BE158" i="4"/>
  <c r="T158" i="4"/>
  <c r="R158" i="4"/>
  <c r="P158" i="4"/>
  <c r="BI157" i="4"/>
  <c r="BH157" i="4"/>
  <c r="BG157" i="4"/>
  <c r="BE157" i="4"/>
  <c r="T157" i="4"/>
  <c r="R157" i="4"/>
  <c r="P157" i="4"/>
  <c r="BI156" i="4"/>
  <c r="BH156" i="4"/>
  <c r="BG156" i="4"/>
  <c r="BE156" i="4"/>
  <c r="T156" i="4"/>
  <c r="R156" i="4"/>
  <c r="P156" i="4"/>
  <c r="BI155" i="4"/>
  <c r="BH155" i="4"/>
  <c r="BG155" i="4"/>
  <c r="BE155" i="4"/>
  <c r="T155" i="4"/>
  <c r="R155" i="4"/>
  <c r="P155" i="4"/>
  <c r="BI154" i="4"/>
  <c r="BH154" i="4"/>
  <c r="BG154" i="4"/>
  <c r="BE154" i="4"/>
  <c r="T154" i="4"/>
  <c r="R154" i="4"/>
  <c r="P154" i="4"/>
  <c r="BI153" i="4"/>
  <c r="BH153" i="4"/>
  <c r="BG153" i="4"/>
  <c r="BE153" i="4"/>
  <c r="T153" i="4"/>
  <c r="R153" i="4"/>
  <c r="P153" i="4"/>
  <c r="BI152" i="4"/>
  <c r="BH152" i="4"/>
  <c r="BG152" i="4"/>
  <c r="BE152" i="4"/>
  <c r="T152" i="4"/>
  <c r="R152" i="4"/>
  <c r="P152" i="4"/>
  <c r="BI151" i="4"/>
  <c r="BH151" i="4"/>
  <c r="BG151" i="4"/>
  <c r="BE151" i="4"/>
  <c r="T151" i="4"/>
  <c r="R151" i="4"/>
  <c r="P151" i="4"/>
  <c r="BI150" i="4"/>
  <c r="BH150" i="4"/>
  <c r="BG150" i="4"/>
  <c r="BE150" i="4"/>
  <c r="T150" i="4"/>
  <c r="R150" i="4"/>
  <c r="P150" i="4"/>
  <c r="BI149" i="4"/>
  <c r="BH149" i="4"/>
  <c r="BG149" i="4"/>
  <c r="BE149" i="4"/>
  <c r="T149" i="4"/>
  <c r="R149" i="4"/>
  <c r="P149" i="4"/>
  <c r="BI148" i="4"/>
  <c r="BH148" i="4"/>
  <c r="BG148" i="4"/>
  <c r="BE148" i="4"/>
  <c r="T148" i="4"/>
  <c r="R148" i="4"/>
  <c r="P148" i="4"/>
  <c r="BI147" i="4"/>
  <c r="BH147" i="4"/>
  <c r="BG147" i="4"/>
  <c r="BE147" i="4"/>
  <c r="T147" i="4"/>
  <c r="R147" i="4"/>
  <c r="P147" i="4"/>
  <c r="BI146" i="4"/>
  <c r="BH146" i="4"/>
  <c r="BG146" i="4"/>
  <c r="BE146" i="4"/>
  <c r="T146" i="4"/>
  <c r="R146" i="4"/>
  <c r="P146" i="4"/>
  <c r="BI145" i="4"/>
  <c r="BH145" i="4"/>
  <c r="BG145" i="4"/>
  <c r="BE145" i="4"/>
  <c r="T145" i="4"/>
  <c r="R145" i="4"/>
  <c r="P145" i="4"/>
  <c r="BI144" i="4"/>
  <c r="BH144" i="4"/>
  <c r="BG144" i="4"/>
  <c r="BE144" i="4"/>
  <c r="T144" i="4"/>
  <c r="R144" i="4"/>
  <c r="P144" i="4"/>
  <c r="BI143" i="4"/>
  <c r="BH143" i="4"/>
  <c r="BG143" i="4"/>
  <c r="BE143" i="4"/>
  <c r="T143" i="4"/>
  <c r="R143" i="4"/>
  <c r="P143" i="4"/>
  <c r="BI142" i="4"/>
  <c r="BH142" i="4"/>
  <c r="BG142" i="4"/>
  <c r="BE142" i="4"/>
  <c r="T142" i="4"/>
  <c r="R142" i="4"/>
  <c r="P142" i="4"/>
  <c r="BI141" i="4"/>
  <c r="BH141" i="4"/>
  <c r="BG141" i="4"/>
  <c r="BE141" i="4"/>
  <c r="T141" i="4"/>
  <c r="R141" i="4"/>
  <c r="P141" i="4"/>
  <c r="BI140" i="4"/>
  <c r="BH140" i="4"/>
  <c r="BG140" i="4"/>
  <c r="BE140" i="4"/>
  <c r="T140" i="4"/>
  <c r="R140" i="4"/>
  <c r="P140" i="4"/>
  <c r="BI139" i="4"/>
  <c r="BH139" i="4"/>
  <c r="BG139" i="4"/>
  <c r="BE139" i="4"/>
  <c r="T139" i="4"/>
  <c r="R139" i="4"/>
  <c r="P139" i="4"/>
  <c r="BI138" i="4"/>
  <c r="BH138" i="4"/>
  <c r="BG138" i="4"/>
  <c r="BE138" i="4"/>
  <c r="T138" i="4"/>
  <c r="R138" i="4"/>
  <c r="P138" i="4"/>
  <c r="BI137" i="4"/>
  <c r="BH137" i="4"/>
  <c r="BG137" i="4"/>
  <c r="BE137" i="4"/>
  <c r="T137" i="4"/>
  <c r="R137" i="4"/>
  <c r="P137" i="4"/>
  <c r="BI136" i="4"/>
  <c r="BH136" i="4"/>
  <c r="BG136" i="4"/>
  <c r="BE136" i="4"/>
  <c r="T136" i="4"/>
  <c r="R136" i="4"/>
  <c r="P136" i="4"/>
  <c r="BI135" i="4"/>
  <c r="BH135" i="4"/>
  <c r="BG135" i="4"/>
  <c r="BE135" i="4"/>
  <c r="T135" i="4"/>
  <c r="R135" i="4"/>
  <c r="P135" i="4"/>
  <c r="BI134" i="4"/>
  <c r="BH134" i="4"/>
  <c r="BG134" i="4"/>
  <c r="BE134" i="4"/>
  <c r="T134" i="4"/>
  <c r="R134" i="4"/>
  <c r="P134" i="4"/>
  <c r="BI133" i="4"/>
  <c r="BH133" i="4"/>
  <c r="BG133" i="4"/>
  <c r="BE133" i="4"/>
  <c r="T133" i="4"/>
  <c r="R133" i="4"/>
  <c r="P133" i="4"/>
  <c r="BI132" i="4"/>
  <c r="BH132" i="4"/>
  <c r="BG132" i="4"/>
  <c r="BE132" i="4"/>
  <c r="T132" i="4"/>
  <c r="R132" i="4"/>
  <c r="P132" i="4"/>
  <c r="BI131" i="4"/>
  <c r="BH131" i="4"/>
  <c r="BG131" i="4"/>
  <c r="BE131" i="4"/>
  <c r="T131" i="4"/>
  <c r="R131" i="4"/>
  <c r="P131" i="4"/>
  <c r="BI130" i="4"/>
  <c r="BH130" i="4"/>
  <c r="BG130" i="4"/>
  <c r="BE130" i="4"/>
  <c r="T130" i="4"/>
  <c r="R130" i="4"/>
  <c r="P130" i="4"/>
  <c r="BI129" i="4"/>
  <c r="BH129" i="4"/>
  <c r="BG129" i="4"/>
  <c r="BE129" i="4"/>
  <c r="T129" i="4"/>
  <c r="R129" i="4"/>
  <c r="P129" i="4"/>
  <c r="BI128" i="4"/>
  <c r="BH128" i="4"/>
  <c r="BG128" i="4"/>
  <c r="BE128" i="4"/>
  <c r="T128" i="4"/>
  <c r="R128" i="4"/>
  <c r="P128" i="4"/>
  <c r="BI127" i="4"/>
  <c r="BH127" i="4"/>
  <c r="BG127" i="4"/>
  <c r="BE127" i="4"/>
  <c r="T127" i="4"/>
  <c r="R127" i="4"/>
  <c r="P127" i="4"/>
  <c r="BI126" i="4"/>
  <c r="BH126" i="4"/>
  <c r="BG126" i="4"/>
  <c r="BE126" i="4"/>
  <c r="T126" i="4"/>
  <c r="R126" i="4"/>
  <c r="P126" i="4"/>
  <c r="BI125" i="4"/>
  <c r="BH125" i="4"/>
  <c r="BG125" i="4"/>
  <c r="BE125" i="4"/>
  <c r="T125" i="4"/>
  <c r="R125" i="4"/>
  <c r="P125" i="4"/>
  <c r="J119" i="4"/>
  <c r="F119" i="4"/>
  <c r="F116" i="4"/>
  <c r="E114" i="4"/>
  <c r="J31" i="4"/>
  <c r="J92" i="4"/>
  <c r="F92" i="4"/>
  <c r="F89" i="4"/>
  <c r="E87" i="4"/>
  <c r="J21" i="4"/>
  <c r="E21" i="4"/>
  <c r="J118" i="4" s="1"/>
  <c r="J20" i="4"/>
  <c r="J15" i="4"/>
  <c r="E15" i="4"/>
  <c r="F118" i="4" s="1"/>
  <c r="J14" i="4"/>
  <c r="J12" i="4"/>
  <c r="J116" i="4"/>
  <c r="E7" i="4"/>
  <c r="E112" i="4" s="1"/>
  <c r="J39" i="3"/>
  <c r="J38" i="3"/>
  <c r="AY96" i="1"/>
  <c r="J37" i="3"/>
  <c r="AX96" i="1"/>
  <c r="BI201" i="3"/>
  <c r="BH201" i="3"/>
  <c r="BG201" i="3"/>
  <c r="BE201" i="3"/>
  <c r="T201" i="3"/>
  <c r="R201" i="3"/>
  <c r="P201" i="3"/>
  <c r="BI200" i="3"/>
  <c r="BH200" i="3"/>
  <c r="BG200" i="3"/>
  <c r="BE200" i="3"/>
  <c r="T200" i="3"/>
  <c r="R200" i="3"/>
  <c r="P200" i="3"/>
  <c r="BI198" i="3"/>
  <c r="BH198" i="3"/>
  <c r="BG198" i="3"/>
  <c r="BE198" i="3"/>
  <c r="T198" i="3"/>
  <c r="T197" i="3" s="1"/>
  <c r="R198" i="3"/>
  <c r="R197" i="3" s="1"/>
  <c r="P198" i="3"/>
  <c r="P197" i="3"/>
  <c r="BI196" i="3"/>
  <c r="BH196" i="3"/>
  <c r="BG196" i="3"/>
  <c r="BE196" i="3"/>
  <c r="T196" i="3"/>
  <c r="R196" i="3"/>
  <c r="P196" i="3"/>
  <c r="BI195" i="3"/>
  <c r="BH195" i="3"/>
  <c r="BG195" i="3"/>
  <c r="BE195" i="3"/>
  <c r="T195" i="3"/>
  <c r="R195" i="3"/>
  <c r="P195" i="3"/>
  <c r="BI194" i="3"/>
  <c r="BH194" i="3"/>
  <c r="BG194" i="3"/>
  <c r="BE194" i="3"/>
  <c r="T194" i="3"/>
  <c r="R194" i="3"/>
  <c r="P194" i="3"/>
  <c r="BI193" i="3"/>
  <c r="BH193" i="3"/>
  <c r="BG193" i="3"/>
  <c r="BE193" i="3"/>
  <c r="T193" i="3"/>
  <c r="R193" i="3"/>
  <c r="P193" i="3"/>
  <c r="BI192" i="3"/>
  <c r="BH192" i="3"/>
  <c r="BG192" i="3"/>
  <c r="BE192" i="3"/>
  <c r="T192" i="3"/>
  <c r="R192" i="3"/>
  <c r="P192" i="3"/>
  <c r="BI191" i="3"/>
  <c r="BH191" i="3"/>
  <c r="BG191" i="3"/>
  <c r="BE191" i="3"/>
  <c r="T191" i="3"/>
  <c r="R191" i="3"/>
  <c r="P191" i="3"/>
  <c r="BI190" i="3"/>
  <c r="BH190" i="3"/>
  <c r="BG190" i="3"/>
  <c r="BE190" i="3"/>
  <c r="T190" i="3"/>
  <c r="R190" i="3"/>
  <c r="P190" i="3"/>
  <c r="BI189" i="3"/>
  <c r="BH189" i="3"/>
  <c r="BG189" i="3"/>
  <c r="BE189" i="3"/>
  <c r="T189" i="3"/>
  <c r="R189" i="3"/>
  <c r="P189" i="3"/>
  <c r="BI188" i="3"/>
  <c r="BH188" i="3"/>
  <c r="BG188" i="3"/>
  <c r="BE188" i="3"/>
  <c r="T188" i="3"/>
  <c r="R188" i="3"/>
  <c r="P188" i="3"/>
  <c r="BI187" i="3"/>
  <c r="BH187" i="3"/>
  <c r="BG187" i="3"/>
  <c r="BE187" i="3"/>
  <c r="T187" i="3"/>
  <c r="R187" i="3"/>
  <c r="P187" i="3"/>
  <c r="BI186" i="3"/>
  <c r="BH186" i="3"/>
  <c r="BG186" i="3"/>
  <c r="BE186" i="3"/>
  <c r="T186" i="3"/>
  <c r="R186" i="3"/>
  <c r="P186" i="3"/>
  <c r="BI185" i="3"/>
  <c r="BH185" i="3"/>
  <c r="BG185" i="3"/>
  <c r="BE185" i="3"/>
  <c r="T185" i="3"/>
  <c r="R185" i="3"/>
  <c r="P185" i="3"/>
  <c r="BI184" i="3"/>
  <c r="BH184" i="3"/>
  <c r="BG184" i="3"/>
  <c r="BE184" i="3"/>
  <c r="T184" i="3"/>
  <c r="R184" i="3"/>
  <c r="P184" i="3"/>
  <c r="BI183" i="3"/>
  <c r="BH183" i="3"/>
  <c r="BG183" i="3"/>
  <c r="BE183" i="3"/>
  <c r="T183" i="3"/>
  <c r="R183" i="3"/>
  <c r="P183" i="3"/>
  <c r="BI182" i="3"/>
  <c r="BH182" i="3"/>
  <c r="BG182" i="3"/>
  <c r="BE182" i="3"/>
  <c r="T182" i="3"/>
  <c r="R182" i="3"/>
  <c r="P182" i="3"/>
  <c r="BI181" i="3"/>
  <c r="BH181" i="3"/>
  <c r="BG181" i="3"/>
  <c r="BE181" i="3"/>
  <c r="T181" i="3"/>
  <c r="R181" i="3"/>
  <c r="P181" i="3"/>
  <c r="BI180" i="3"/>
  <c r="BH180" i="3"/>
  <c r="BG180" i="3"/>
  <c r="BE180" i="3"/>
  <c r="T180" i="3"/>
  <c r="R180" i="3"/>
  <c r="P180" i="3"/>
  <c r="BI179" i="3"/>
  <c r="BH179" i="3"/>
  <c r="BG179" i="3"/>
  <c r="BE179" i="3"/>
  <c r="T179" i="3"/>
  <c r="R179" i="3"/>
  <c r="P179" i="3"/>
  <c r="BI178" i="3"/>
  <c r="BH178" i="3"/>
  <c r="BG178" i="3"/>
  <c r="BE178" i="3"/>
  <c r="T178" i="3"/>
  <c r="R178" i="3"/>
  <c r="P178" i="3"/>
  <c r="BI177" i="3"/>
  <c r="BH177" i="3"/>
  <c r="BG177" i="3"/>
  <c r="BE177" i="3"/>
  <c r="T177" i="3"/>
  <c r="R177" i="3"/>
  <c r="P177" i="3"/>
  <c r="BI176" i="3"/>
  <c r="BH176" i="3"/>
  <c r="BG176" i="3"/>
  <c r="BE176" i="3"/>
  <c r="T176" i="3"/>
  <c r="R176" i="3"/>
  <c r="P176" i="3"/>
  <c r="BI175" i="3"/>
  <c r="BH175" i="3"/>
  <c r="BG175" i="3"/>
  <c r="BE175" i="3"/>
  <c r="T175" i="3"/>
  <c r="R175" i="3"/>
  <c r="P175" i="3"/>
  <c r="BI173" i="3"/>
  <c r="BH173" i="3"/>
  <c r="BG173" i="3"/>
  <c r="BE173" i="3"/>
  <c r="T173" i="3"/>
  <c r="R173" i="3"/>
  <c r="P173" i="3"/>
  <c r="BI172" i="3"/>
  <c r="BH172" i="3"/>
  <c r="BG172" i="3"/>
  <c r="BE172" i="3"/>
  <c r="T172" i="3"/>
  <c r="R172" i="3"/>
  <c r="P172" i="3"/>
  <c r="BI171" i="3"/>
  <c r="BH171" i="3"/>
  <c r="BG171" i="3"/>
  <c r="BE171" i="3"/>
  <c r="T171" i="3"/>
  <c r="R171" i="3"/>
  <c r="P171" i="3"/>
  <c r="BI170" i="3"/>
  <c r="BH170" i="3"/>
  <c r="BG170" i="3"/>
  <c r="BE170" i="3"/>
  <c r="T170" i="3"/>
  <c r="R170" i="3"/>
  <c r="P170" i="3"/>
  <c r="BI169" i="3"/>
  <c r="BH169" i="3"/>
  <c r="BG169" i="3"/>
  <c r="BE169" i="3"/>
  <c r="T169" i="3"/>
  <c r="R169" i="3"/>
  <c r="P169" i="3"/>
  <c r="BI168" i="3"/>
  <c r="BH168" i="3"/>
  <c r="BG168" i="3"/>
  <c r="BE168" i="3"/>
  <c r="T168" i="3"/>
  <c r="R168" i="3"/>
  <c r="P168" i="3"/>
  <c r="BI167" i="3"/>
  <c r="BH167" i="3"/>
  <c r="BG167" i="3"/>
  <c r="BE167" i="3"/>
  <c r="T167" i="3"/>
  <c r="R167" i="3"/>
  <c r="P167" i="3"/>
  <c r="BI166" i="3"/>
  <c r="BH166" i="3"/>
  <c r="BG166" i="3"/>
  <c r="BE166" i="3"/>
  <c r="T166" i="3"/>
  <c r="R166" i="3"/>
  <c r="P166" i="3"/>
  <c r="BI164" i="3"/>
  <c r="BH164" i="3"/>
  <c r="BG164" i="3"/>
  <c r="BE164" i="3"/>
  <c r="T164" i="3"/>
  <c r="R164" i="3"/>
  <c r="P164" i="3"/>
  <c r="BI163" i="3"/>
  <c r="BH163" i="3"/>
  <c r="BG163" i="3"/>
  <c r="BE163" i="3"/>
  <c r="T163" i="3"/>
  <c r="R163" i="3"/>
  <c r="P163" i="3"/>
  <c r="BI162" i="3"/>
  <c r="BH162" i="3"/>
  <c r="BG162" i="3"/>
  <c r="BE162" i="3"/>
  <c r="T162" i="3"/>
  <c r="R162" i="3"/>
  <c r="P162" i="3"/>
  <c r="BI161" i="3"/>
  <c r="BH161" i="3"/>
  <c r="BG161" i="3"/>
  <c r="BE161" i="3"/>
  <c r="T161" i="3"/>
  <c r="R161" i="3"/>
  <c r="P161" i="3"/>
  <c r="BI160" i="3"/>
  <c r="BH160" i="3"/>
  <c r="BG160" i="3"/>
  <c r="BE160" i="3"/>
  <c r="T160" i="3"/>
  <c r="R160" i="3"/>
  <c r="P160" i="3"/>
  <c r="BI159" i="3"/>
  <c r="BH159" i="3"/>
  <c r="BG159" i="3"/>
  <c r="BE159" i="3"/>
  <c r="T159" i="3"/>
  <c r="R159" i="3"/>
  <c r="P159" i="3"/>
  <c r="BI158" i="3"/>
  <c r="BH158" i="3"/>
  <c r="BG158" i="3"/>
  <c r="BE158" i="3"/>
  <c r="T158" i="3"/>
  <c r="R158" i="3"/>
  <c r="P158" i="3"/>
  <c r="BI157" i="3"/>
  <c r="BH157" i="3"/>
  <c r="BG157" i="3"/>
  <c r="BE157" i="3"/>
  <c r="T157" i="3"/>
  <c r="R157" i="3"/>
  <c r="P157" i="3"/>
  <c r="BI156" i="3"/>
  <c r="BH156" i="3"/>
  <c r="BG156" i="3"/>
  <c r="BE156" i="3"/>
  <c r="T156" i="3"/>
  <c r="R156" i="3"/>
  <c r="P156" i="3"/>
  <c r="BI155" i="3"/>
  <c r="BH155" i="3"/>
  <c r="BG155" i="3"/>
  <c r="BE155" i="3"/>
  <c r="T155" i="3"/>
  <c r="R155" i="3"/>
  <c r="P155" i="3"/>
  <c r="BI154" i="3"/>
  <c r="BH154" i="3"/>
  <c r="BG154" i="3"/>
  <c r="BE154" i="3"/>
  <c r="T154" i="3"/>
  <c r="R154" i="3"/>
  <c r="P154" i="3"/>
  <c r="BI153" i="3"/>
  <c r="BH153" i="3"/>
  <c r="BG153" i="3"/>
  <c r="BE153" i="3"/>
  <c r="T153" i="3"/>
  <c r="R153" i="3"/>
  <c r="P153" i="3"/>
  <c r="BI150" i="3"/>
  <c r="BH150" i="3"/>
  <c r="BG150" i="3"/>
  <c r="BE150" i="3"/>
  <c r="T150" i="3"/>
  <c r="R150" i="3"/>
  <c r="P150" i="3"/>
  <c r="BI149" i="3"/>
  <c r="BH149" i="3"/>
  <c r="BG149" i="3"/>
  <c r="BE149" i="3"/>
  <c r="T149" i="3"/>
  <c r="R149" i="3"/>
  <c r="P149" i="3"/>
  <c r="BI148" i="3"/>
  <c r="BH148" i="3"/>
  <c r="BG148" i="3"/>
  <c r="BE148" i="3"/>
  <c r="T148" i="3"/>
  <c r="R148" i="3"/>
  <c r="P148" i="3"/>
  <c r="BI147" i="3"/>
  <c r="BH147" i="3"/>
  <c r="BG147" i="3"/>
  <c r="BE147" i="3"/>
  <c r="T147" i="3"/>
  <c r="R147" i="3"/>
  <c r="P147" i="3"/>
  <c r="BI145" i="3"/>
  <c r="BH145" i="3"/>
  <c r="BG145" i="3"/>
  <c r="BE145" i="3"/>
  <c r="T145" i="3"/>
  <c r="T144" i="3"/>
  <c r="R145" i="3"/>
  <c r="R144" i="3"/>
  <c r="P145" i="3"/>
  <c r="P144" i="3" s="1"/>
  <c r="BI143" i="3"/>
  <c r="BH143" i="3"/>
  <c r="BG143" i="3"/>
  <c r="BE143" i="3"/>
  <c r="T143" i="3"/>
  <c r="T142" i="3" s="1"/>
  <c r="R143" i="3"/>
  <c r="R142" i="3"/>
  <c r="P143" i="3"/>
  <c r="P142" i="3"/>
  <c r="BI141" i="3"/>
  <c r="BH141" i="3"/>
  <c r="BG141" i="3"/>
  <c r="BE141" i="3"/>
  <c r="T141" i="3"/>
  <c r="T140" i="3"/>
  <c r="R141" i="3"/>
  <c r="R140" i="3" s="1"/>
  <c r="P141" i="3"/>
  <c r="P140" i="3"/>
  <c r="BI138" i="3"/>
  <c r="BH138" i="3"/>
  <c r="BG138" i="3"/>
  <c r="BE138" i="3"/>
  <c r="T138" i="3"/>
  <c r="R138" i="3"/>
  <c r="P138" i="3"/>
  <c r="BI137" i="3"/>
  <c r="BH137" i="3"/>
  <c r="BG137" i="3"/>
  <c r="BE137" i="3"/>
  <c r="T137" i="3"/>
  <c r="R137" i="3"/>
  <c r="P137" i="3"/>
  <c r="BI136" i="3"/>
  <c r="BH136" i="3"/>
  <c r="BG136" i="3"/>
  <c r="BE136" i="3"/>
  <c r="T136" i="3"/>
  <c r="R136" i="3"/>
  <c r="P136" i="3"/>
  <c r="BI135" i="3"/>
  <c r="BH135" i="3"/>
  <c r="BG135" i="3"/>
  <c r="BE135" i="3"/>
  <c r="T135" i="3"/>
  <c r="R135" i="3"/>
  <c r="P135" i="3"/>
  <c r="J129" i="3"/>
  <c r="F129" i="3"/>
  <c r="F126" i="3"/>
  <c r="E124" i="3"/>
  <c r="J31" i="3"/>
  <c r="F92" i="3"/>
  <c r="F89" i="3"/>
  <c r="E87" i="3"/>
  <c r="J21" i="3"/>
  <c r="E21" i="3"/>
  <c r="J128" i="3" s="1"/>
  <c r="J20" i="3"/>
  <c r="J15" i="3"/>
  <c r="E15" i="3"/>
  <c r="F128" i="3"/>
  <c r="J14" i="3"/>
  <c r="J12" i="3"/>
  <c r="J126" i="3"/>
  <c r="E7" i="3"/>
  <c r="E122" i="3"/>
  <c r="J39" i="2"/>
  <c r="J38" i="2"/>
  <c r="AY95" i="1" s="1"/>
  <c r="J37" i="2"/>
  <c r="AX95" i="1" s="1"/>
  <c r="BI361" i="2"/>
  <c r="BH361" i="2"/>
  <c r="BG361" i="2"/>
  <c r="BE361" i="2"/>
  <c r="T361" i="2"/>
  <c r="R361" i="2"/>
  <c r="P361" i="2"/>
  <c r="BI359" i="2"/>
  <c r="BH359" i="2"/>
  <c r="BG359" i="2"/>
  <c r="BE359" i="2"/>
  <c r="T359" i="2"/>
  <c r="R359" i="2"/>
  <c r="P359" i="2"/>
  <c r="BI357" i="2"/>
  <c r="BH357" i="2"/>
  <c r="BG357" i="2"/>
  <c r="BE357" i="2"/>
  <c r="T357" i="2"/>
  <c r="R357" i="2"/>
  <c r="P357" i="2"/>
  <c r="BI356" i="2"/>
  <c r="BH356" i="2"/>
  <c r="BG356" i="2"/>
  <c r="BE356" i="2"/>
  <c r="T356" i="2"/>
  <c r="R356" i="2"/>
  <c r="P356" i="2"/>
  <c r="BI355" i="2"/>
  <c r="BH355" i="2"/>
  <c r="BG355" i="2"/>
  <c r="BE355" i="2"/>
  <c r="T355" i="2"/>
  <c r="R355" i="2"/>
  <c r="P355" i="2"/>
  <c r="BI353" i="2"/>
  <c r="BH353" i="2"/>
  <c r="BG353" i="2"/>
  <c r="BE353" i="2"/>
  <c r="T353" i="2"/>
  <c r="R353" i="2"/>
  <c r="P353" i="2"/>
  <c r="BI351" i="2"/>
  <c r="BH351" i="2"/>
  <c r="BG351" i="2"/>
  <c r="BE351" i="2"/>
  <c r="T351" i="2"/>
  <c r="R351" i="2"/>
  <c r="P351" i="2"/>
  <c r="BI345" i="2"/>
  <c r="BH345" i="2"/>
  <c r="BG345" i="2"/>
  <c r="BE345" i="2"/>
  <c r="T345" i="2"/>
  <c r="R345" i="2"/>
  <c r="P345" i="2"/>
  <c r="BI342" i="2"/>
  <c r="BH342" i="2"/>
  <c r="BG342" i="2"/>
  <c r="BE342" i="2"/>
  <c r="T342" i="2"/>
  <c r="R342" i="2"/>
  <c r="P342" i="2"/>
  <c r="BI341" i="2"/>
  <c r="BH341" i="2"/>
  <c r="BG341" i="2"/>
  <c r="BE341" i="2"/>
  <c r="T341" i="2"/>
  <c r="R341" i="2"/>
  <c r="P341" i="2"/>
  <c r="BI339" i="2"/>
  <c r="BH339" i="2"/>
  <c r="BG339" i="2"/>
  <c r="BE339" i="2"/>
  <c r="T339" i="2"/>
  <c r="R339" i="2"/>
  <c r="P339" i="2"/>
  <c r="BI338" i="2"/>
  <c r="BH338" i="2"/>
  <c r="BG338" i="2"/>
  <c r="BE338" i="2"/>
  <c r="T338" i="2"/>
  <c r="R338" i="2"/>
  <c r="P338" i="2"/>
  <c r="BI337" i="2"/>
  <c r="BH337" i="2"/>
  <c r="BG337" i="2"/>
  <c r="BE337" i="2"/>
  <c r="T337" i="2"/>
  <c r="R337" i="2"/>
  <c r="P337" i="2"/>
  <c r="BI336" i="2"/>
  <c r="BH336" i="2"/>
  <c r="BG336" i="2"/>
  <c r="BE336" i="2"/>
  <c r="T336" i="2"/>
  <c r="R336" i="2"/>
  <c r="P336" i="2"/>
  <c r="BI335" i="2"/>
  <c r="BH335" i="2"/>
  <c r="BG335" i="2"/>
  <c r="BE335" i="2"/>
  <c r="T335" i="2"/>
  <c r="R335" i="2"/>
  <c r="P335" i="2"/>
  <c r="BI334" i="2"/>
  <c r="BH334" i="2"/>
  <c r="BG334" i="2"/>
  <c r="BE334" i="2"/>
  <c r="T334" i="2"/>
  <c r="R334" i="2"/>
  <c r="P334" i="2"/>
  <c r="BI333" i="2"/>
  <c r="BH333" i="2"/>
  <c r="BG333" i="2"/>
  <c r="BE333" i="2"/>
  <c r="T333" i="2"/>
  <c r="R333" i="2"/>
  <c r="P333" i="2"/>
  <c r="BI332" i="2"/>
  <c r="BH332" i="2"/>
  <c r="BG332" i="2"/>
  <c r="BE332" i="2"/>
  <c r="T332" i="2"/>
  <c r="R332" i="2"/>
  <c r="P332" i="2"/>
  <c r="BI331" i="2"/>
  <c r="BH331" i="2"/>
  <c r="BG331" i="2"/>
  <c r="BE331" i="2"/>
  <c r="T331" i="2"/>
  <c r="R331" i="2"/>
  <c r="P331" i="2"/>
  <c r="BI330" i="2"/>
  <c r="BH330" i="2"/>
  <c r="BG330" i="2"/>
  <c r="BE330" i="2"/>
  <c r="T330" i="2"/>
  <c r="R330" i="2"/>
  <c r="P330" i="2"/>
  <c r="BI324" i="2"/>
  <c r="BH324" i="2"/>
  <c r="BG324" i="2"/>
  <c r="BE324" i="2"/>
  <c r="T324" i="2"/>
  <c r="R324" i="2"/>
  <c r="P324" i="2"/>
  <c r="BI319" i="2"/>
  <c r="BH319" i="2"/>
  <c r="BG319" i="2"/>
  <c r="BE319" i="2"/>
  <c r="T319" i="2"/>
  <c r="R319" i="2"/>
  <c r="P319" i="2"/>
  <c r="BI318" i="2"/>
  <c r="BH318" i="2"/>
  <c r="BG318" i="2"/>
  <c r="BE318" i="2"/>
  <c r="T318" i="2"/>
  <c r="R318" i="2"/>
  <c r="P318" i="2"/>
  <c r="BI317" i="2"/>
  <c r="BH317" i="2"/>
  <c r="BG317" i="2"/>
  <c r="BE317" i="2"/>
  <c r="T317" i="2"/>
  <c r="R317" i="2"/>
  <c r="P317" i="2"/>
  <c r="BI316" i="2"/>
  <c r="BH316" i="2"/>
  <c r="BG316" i="2"/>
  <c r="BE316" i="2"/>
  <c r="T316" i="2"/>
  <c r="R316" i="2"/>
  <c r="P316" i="2"/>
  <c r="BI313" i="2"/>
  <c r="BH313" i="2"/>
  <c r="BG313" i="2"/>
  <c r="BE313" i="2"/>
  <c r="T313" i="2"/>
  <c r="R313" i="2"/>
  <c r="P313" i="2"/>
  <c r="BI311" i="2"/>
  <c r="BH311" i="2"/>
  <c r="BG311" i="2"/>
  <c r="BE311" i="2"/>
  <c r="T311" i="2"/>
  <c r="R311" i="2"/>
  <c r="P311" i="2"/>
  <c r="BI310" i="2"/>
  <c r="BH310" i="2"/>
  <c r="BG310" i="2"/>
  <c r="BE310" i="2"/>
  <c r="T310" i="2"/>
  <c r="R310" i="2"/>
  <c r="P310" i="2"/>
  <c r="BI309" i="2"/>
  <c r="BH309" i="2"/>
  <c r="BG309" i="2"/>
  <c r="BE309" i="2"/>
  <c r="T309" i="2"/>
  <c r="R309" i="2"/>
  <c r="P309" i="2"/>
  <c r="BI308" i="2"/>
  <c r="BH308" i="2"/>
  <c r="BG308" i="2"/>
  <c r="BE308" i="2"/>
  <c r="T308" i="2"/>
  <c r="R308" i="2"/>
  <c r="P308" i="2"/>
  <c r="BI307" i="2"/>
  <c r="BH307" i="2"/>
  <c r="BG307" i="2"/>
  <c r="BE307" i="2"/>
  <c r="T307" i="2"/>
  <c r="R307" i="2"/>
  <c r="P307" i="2"/>
  <c r="BI306" i="2"/>
  <c r="BH306" i="2"/>
  <c r="BG306" i="2"/>
  <c r="BE306" i="2"/>
  <c r="T306" i="2"/>
  <c r="R306" i="2"/>
  <c r="P306" i="2"/>
  <c r="BI305" i="2"/>
  <c r="BH305" i="2"/>
  <c r="BG305" i="2"/>
  <c r="BE305" i="2"/>
  <c r="T305" i="2"/>
  <c r="R305" i="2"/>
  <c r="P305" i="2"/>
  <c r="BI304" i="2"/>
  <c r="BH304" i="2"/>
  <c r="BG304" i="2"/>
  <c r="BE304" i="2"/>
  <c r="T304" i="2"/>
  <c r="R304" i="2"/>
  <c r="P304" i="2"/>
  <c r="BI303" i="2"/>
  <c r="BH303" i="2"/>
  <c r="BG303" i="2"/>
  <c r="BE303" i="2"/>
  <c r="T303" i="2"/>
  <c r="R303" i="2"/>
  <c r="P303" i="2"/>
  <c r="BI297" i="2"/>
  <c r="BH297" i="2"/>
  <c r="BG297" i="2"/>
  <c r="BE297" i="2"/>
  <c r="T297" i="2"/>
  <c r="R297" i="2"/>
  <c r="P297" i="2"/>
  <c r="BI296" i="2"/>
  <c r="BH296" i="2"/>
  <c r="BG296" i="2"/>
  <c r="BE296" i="2"/>
  <c r="T296" i="2"/>
  <c r="R296" i="2"/>
  <c r="P296" i="2"/>
  <c r="BI295" i="2"/>
  <c r="BH295" i="2"/>
  <c r="BG295" i="2"/>
  <c r="BE295" i="2"/>
  <c r="T295" i="2"/>
  <c r="R295" i="2"/>
  <c r="P295" i="2"/>
  <c r="BI294" i="2"/>
  <c r="BH294" i="2"/>
  <c r="BG294" i="2"/>
  <c r="BE294" i="2"/>
  <c r="T294" i="2"/>
  <c r="R294" i="2"/>
  <c r="P294" i="2"/>
  <c r="BI293" i="2"/>
  <c r="BH293" i="2"/>
  <c r="BG293" i="2"/>
  <c r="BE293" i="2"/>
  <c r="T293" i="2"/>
  <c r="R293" i="2"/>
  <c r="P293" i="2"/>
  <c r="BI292" i="2"/>
  <c r="BH292" i="2"/>
  <c r="BG292" i="2"/>
  <c r="BE292" i="2"/>
  <c r="T292" i="2"/>
  <c r="R292" i="2"/>
  <c r="P292" i="2"/>
  <c r="BI291" i="2"/>
  <c r="BH291" i="2"/>
  <c r="BG291" i="2"/>
  <c r="BE291" i="2"/>
  <c r="T291" i="2"/>
  <c r="R291" i="2"/>
  <c r="P291" i="2"/>
  <c r="BI290" i="2"/>
  <c r="BH290" i="2"/>
  <c r="BG290" i="2"/>
  <c r="BE290" i="2"/>
  <c r="T290" i="2"/>
  <c r="R290" i="2"/>
  <c r="P290" i="2"/>
  <c r="BI289" i="2"/>
  <c r="BH289" i="2"/>
  <c r="BG289" i="2"/>
  <c r="BE289" i="2"/>
  <c r="T289" i="2"/>
  <c r="R289" i="2"/>
  <c r="P289" i="2"/>
  <c r="BI288" i="2"/>
  <c r="BH288" i="2"/>
  <c r="BG288" i="2"/>
  <c r="BE288" i="2"/>
  <c r="T288" i="2"/>
  <c r="R288" i="2"/>
  <c r="P288" i="2"/>
  <c r="BI286" i="2"/>
  <c r="BH286" i="2"/>
  <c r="BG286" i="2"/>
  <c r="BE286" i="2"/>
  <c r="T286" i="2"/>
  <c r="R286" i="2"/>
  <c r="P286" i="2"/>
  <c r="BI284" i="2"/>
  <c r="BH284" i="2"/>
  <c r="BG284" i="2"/>
  <c r="BE284" i="2"/>
  <c r="T284" i="2"/>
  <c r="R284" i="2"/>
  <c r="P284" i="2"/>
  <c r="BI283" i="2"/>
  <c r="BH283" i="2"/>
  <c r="BG283" i="2"/>
  <c r="BE283" i="2"/>
  <c r="T283" i="2"/>
  <c r="R283" i="2"/>
  <c r="P283" i="2"/>
  <c r="BI282" i="2"/>
  <c r="BH282" i="2"/>
  <c r="BG282" i="2"/>
  <c r="BE282" i="2"/>
  <c r="T282" i="2"/>
  <c r="R282" i="2"/>
  <c r="P282" i="2"/>
  <c r="BI280" i="2"/>
  <c r="BH280" i="2"/>
  <c r="BG280" i="2"/>
  <c r="BE280" i="2"/>
  <c r="T280" i="2"/>
  <c r="R280" i="2"/>
  <c r="P280" i="2"/>
  <c r="BI279" i="2"/>
  <c r="BH279" i="2"/>
  <c r="BG279" i="2"/>
  <c r="BE279" i="2"/>
  <c r="T279" i="2"/>
  <c r="R279" i="2"/>
  <c r="P279" i="2"/>
  <c r="BI277" i="2"/>
  <c r="BH277" i="2"/>
  <c r="BG277" i="2"/>
  <c r="BE277" i="2"/>
  <c r="T277" i="2"/>
  <c r="R277" i="2"/>
  <c r="P277" i="2"/>
  <c r="BI276" i="2"/>
  <c r="BH276" i="2"/>
  <c r="BG276" i="2"/>
  <c r="BE276" i="2"/>
  <c r="T276" i="2"/>
  <c r="R276" i="2"/>
  <c r="P276" i="2"/>
  <c r="BI275" i="2"/>
  <c r="BH275" i="2"/>
  <c r="BG275" i="2"/>
  <c r="BE275" i="2"/>
  <c r="T275" i="2"/>
  <c r="R275" i="2"/>
  <c r="P275" i="2"/>
  <c r="BI273" i="2"/>
  <c r="BH273" i="2"/>
  <c r="BG273" i="2"/>
  <c r="BE273" i="2"/>
  <c r="T273" i="2"/>
  <c r="R273" i="2"/>
  <c r="P273" i="2"/>
  <c r="BI271" i="2"/>
  <c r="BH271" i="2"/>
  <c r="BG271" i="2"/>
  <c r="BE271" i="2"/>
  <c r="T271" i="2"/>
  <c r="R271" i="2"/>
  <c r="P271" i="2"/>
  <c r="BI270" i="2"/>
  <c r="BH270" i="2"/>
  <c r="BG270" i="2"/>
  <c r="BE270" i="2"/>
  <c r="T270" i="2"/>
  <c r="R270" i="2"/>
  <c r="P270" i="2"/>
  <c r="BI268" i="2"/>
  <c r="BH268" i="2"/>
  <c r="BG268" i="2"/>
  <c r="BE268" i="2"/>
  <c r="T268" i="2"/>
  <c r="R268" i="2"/>
  <c r="P268" i="2"/>
  <c r="BI267" i="2"/>
  <c r="BH267" i="2"/>
  <c r="BG267" i="2"/>
  <c r="BE267" i="2"/>
  <c r="T267" i="2"/>
  <c r="R267" i="2"/>
  <c r="P267" i="2"/>
  <c r="BI264" i="2"/>
  <c r="BH264" i="2"/>
  <c r="BG264" i="2"/>
  <c r="BE264" i="2"/>
  <c r="T264" i="2"/>
  <c r="R264" i="2"/>
  <c r="P264" i="2"/>
  <c r="BI262" i="2"/>
  <c r="BH262" i="2"/>
  <c r="BG262" i="2"/>
  <c r="BE262" i="2"/>
  <c r="T262" i="2"/>
  <c r="R262" i="2"/>
  <c r="P262" i="2"/>
  <c r="BI261" i="2"/>
  <c r="BH261" i="2"/>
  <c r="BG261" i="2"/>
  <c r="BE261" i="2"/>
  <c r="T261" i="2"/>
  <c r="R261" i="2"/>
  <c r="P261" i="2"/>
  <c r="BI260" i="2"/>
  <c r="BH260" i="2"/>
  <c r="BG260" i="2"/>
  <c r="BE260" i="2"/>
  <c r="T260" i="2"/>
  <c r="R260" i="2"/>
  <c r="P260" i="2"/>
  <c r="BI257" i="2"/>
  <c r="BH257" i="2"/>
  <c r="BG257" i="2"/>
  <c r="BE257" i="2"/>
  <c r="T257" i="2"/>
  <c r="R257" i="2"/>
  <c r="P257" i="2"/>
  <c r="BI256" i="2"/>
  <c r="BH256" i="2"/>
  <c r="BG256" i="2"/>
  <c r="BE256" i="2"/>
  <c r="T256" i="2"/>
  <c r="R256" i="2"/>
  <c r="P256" i="2"/>
  <c r="BI255" i="2"/>
  <c r="BH255" i="2"/>
  <c r="BG255" i="2"/>
  <c r="BE255" i="2"/>
  <c r="T255" i="2"/>
  <c r="R255" i="2"/>
  <c r="P255" i="2"/>
  <c r="BI252" i="2"/>
  <c r="BH252" i="2"/>
  <c r="BG252" i="2"/>
  <c r="BE252" i="2"/>
  <c r="T252" i="2"/>
  <c r="R252" i="2"/>
  <c r="P252" i="2"/>
  <c r="BI250" i="2"/>
  <c r="BH250" i="2"/>
  <c r="BG250" i="2"/>
  <c r="BE250" i="2"/>
  <c r="T250" i="2"/>
  <c r="R250" i="2"/>
  <c r="P250" i="2"/>
  <c r="BI249" i="2"/>
  <c r="BH249" i="2"/>
  <c r="BG249" i="2"/>
  <c r="BE249" i="2"/>
  <c r="T249" i="2"/>
  <c r="R249" i="2"/>
  <c r="P249" i="2"/>
  <c r="BI248" i="2"/>
  <c r="BH248" i="2"/>
  <c r="BG248" i="2"/>
  <c r="BE248" i="2"/>
  <c r="T248" i="2"/>
  <c r="R248" i="2"/>
  <c r="P248" i="2"/>
  <c r="BI247" i="2"/>
  <c r="BH247" i="2"/>
  <c r="BG247" i="2"/>
  <c r="BE247" i="2"/>
  <c r="T247" i="2"/>
  <c r="R247" i="2"/>
  <c r="P247" i="2"/>
  <c r="BI246" i="2"/>
  <c r="BH246" i="2"/>
  <c r="BG246" i="2"/>
  <c r="BE246" i="2"/>
  <c r="T246" i="2"/>
  <c r="R246" i="2"/>
  <c r="P246" i="2"/>
  <c r="BI245" i="2"/>
  <c r="BH245" i="2"/>
  <c r="BG245" i="2"/>
  <c r="BE245" i="2"/>
  <c r="T245" i="2"/>
  <c r="R245" i="2"/>
  <c r="P245" i="2"/>
  <c r="BI243" i="2"/>
  <c r="BH243" i="2"/>
  <c r="BG243" i="2"/>
  <c r="BE243" i="2"/>
  <c r="T243" i="2"/>
  <c r="R243" i="2"/>
  <c r="P243" i="2"/>
  <c r="BI242" i="2"/>
  <c r="BH242" i="2"/>
  <c r="BG242" i="2"/>
  <c r="BE242" i="2"/>
  <c r="T242" i="2"/>
  <c r="R242" i="2"/>
  <c r="P242" i="2"/>
  <c r="BI241" i="2"/>
  <c r="BH241" i="2"/>
  <c r="BG241" i="2"/>
  <c r="BE241" i="2"/>
  <c r="T241" i="2"/>
  <c r="R241" i="2"/>
  <c r="P241" i="2"/>
  <c r="BI239" i="2"/>
  <c r="BH239" i="2"/>
  <c r="BG239" i="2"/>
  <c r="BE239" i="2"/>
  <c r="T239" i="2"/>
  <c r="R239" i="2"/>
  <c r="P239" i="2"/>
  <c r="BI238" i="2"/>
  <c r="BH238" i="2"/>
  <c r="BG238" i="2"/>
  <c r="BE238" i="2"/>
  <c r="T238" i="2"/>
  <c r="R238" i="2"/>
  <c r="P238" i="2"/>
  <c r="BI236" i="2"/>
  <c r="BH236" i="2"/>
  <c r="BG236" i="2"/>
  <c r="BE236" i="2"/>
  <c r="T236" i="2"/>
  <c r="R236" i="2"/>
  <c r="P236" i="2"/>
  <c r="BI235" i="2"/>
  <c r="BH235" i="2"/>
  <c r="BG235" i="2"/>
  <c r="BE235" i="2"/>
  <c r="T235" i="2"/>
  <c r="R235" i="2"/>
  <c r="P235" i="2"/>
  <c r="BI232" i="2"/>
  <c r="BH232" i="2"/>
  <c r="BG232" i="2"/>
  <c r="BE232" i="2"/>
  <c r="T232" i="2"/>
  <c r="T231" i="2"/>
  <c r="R232" i="2"/>
  <c r="R231" i="2" s="1"/>
  <c r="P232" i="2"/>
  <c r="P231" i="2" s="1"/>
  <c r="BI230" i="2"/>
  <c r="BH230" i="2"/>
  <c r="BG230" i="2"/>
  <c r="BE230" i="2"/>
  <c r="T230" i="2"/>
  <c r="R230" i="2"/>
  <c r="P230" i="2"/>
  <c r="BI228" i="2"/>
  <c r="BH228" i="2"/>
  <c r="BG228" i="2"/>
  <c r="BE228" i="2"/>
  <c r="T228" i="2"/>
  <c r="R228" i="2"/>
  <c r="P228" i="2"/>
  <c r="BI227" i="2"/>
  <c r="BH227" i="2"/>
  <c r="BG227" i="2"/>
  <c r="BE227" i="2"/>
  <c r="T227" i="2"/>
  <c r="R227" i="2"/>
  <c r="P227" i="2"/>
  <c r="BI225" i="2"/>
  <c r="BH225" i="2"/>
  <c r="BG225" i="2"/>
  <c r="BE225" i="2"/>
  <c r="T225" i="2"/>
  <c r="R225" i="2"/>
  <c r="P225" i="2"/>
  <c r="BI224" i="2"/>
  <c r="BH224" i="2"/>
  <c r="BG224" i="2"/>
  <c r="BE224" i="2"/>
  <c r="T224" i="2"/>
  <c r="R224" i="2"/>
  <c r="P224" i="2"/>
  <c r="BI219" i="2"/>
  <c r="BH219" i="2"/>
  <c r="BG219" i="2"/>
  <c r="BE219" i="2"/>
  <c r="T219" i="2"/>
  <c r="R219" i="2"/>
  <c r="P219" i="2"/>
  <c r="BI218" i="2"/>
  <c r="BH218" i="2"/>
  <c r="BG218" i="2"/>
  <c r="BE218" i="2"/>
  <c r="T218" i="2"/>
  <c r="R218" i="2"/>
  <c r="P218" i="2"/>
  <c r="BI211" i="2"/>
  <c r="BH211" i="2"/>
  <c r="BG211" i="2"/>
  <c r="BE211" i="2"/>
  <c r="T211" i="2"/>
  <c r="R211" i="2"/>
  <c r="P211" i="2"/>
  <c r="BI208" i="2"/>
  <c r="BH208" i="2"/>
  <c r="BG208" i="2"/>
  <c r="BE208" i="2"/>
  <c r="T208" i="2"/>
  <c r="R208" i="2"/>
  <c r="P208" i="2"/>
  <c r="BI207" i="2"/>
  <c r="BH207" i="2"/>
  <c r="BG207" i="2"/>
  <c r="BE207" i="2"/>
  <c r="T207" i="2"/>
  <c r="R207" i="2"/>
  <c r="P207" i="2"/>
  <c r="BI206" i="2"/>
  <c r="BH206" i="2"/>
  <c r="BG206" i="2"/>
  <c r="BE206" i="2"/>
  <c r="T206" i="2"/>
  <c r="R206" i="2"/>
  <c r="P206" i="2"/>
  <c r="BI205" i="2"/>
  <c r="BH205" i="2"/>
  <c r="BG205" i="2"/>
  <c r="BE205" i="2"/>
  <c r="T205" i="2"/>
  <c r="R205" i="2"/>
  <c r="P205" i="2"/>
  <c r="BI202" i="2"/>
  <c r="BH202" i="2"/>
  <c r="BG202" i="2"/>
  <c r="BE202" i="2"/>
  <c r="T202" i="2"/>
  <c r="R202" i="2"/>
  <c r="P202" i="2"/>
  <c r="BI201" i="2"/>
  <c r="BH201" i="2"/>
  <c r="BG201" i="2"/>
  <c r="BE201" i="2"/>
  <c r="T201" i="2"/>
  <c r="R201" i="2"/>
  <c r="P201" i="2"/>
  <c r="BI200" i="2"/>
  <c r="BH200" i="2"/>
  <c r="BG200" i="2"/>
  <c r="BE200" i="2"/>
  <c r="T200" i="2"/>
  <c r="R200" i="2"/>
  <c r="P200" i="2"/>
  <c r="BI199" i="2"/>
  <c r="BH199" i="2"/>
  <c r="BG199" i="2"/>
  <c r="BE199" i="2"/>
  <c r="T199" i="2"/>
  <c r="R199" i="2"/>
  <c r="P199" i="2"/>
  <c r="BI198" i="2"/>
  <c r="BH198" i="2"/>
  <c r="BG198" i="2"/>
  <c r="BE198" i="2"/>
  <c r="T198" i="2"/>
  <c r="R198" i="2"/>
  <c r="P198" i="2"/>
  <c r="BI196" i="2"/>
  <c r="BH196" i="2"/>
  <c r="BG196" i="2"/>
  <c r="BE196" i="2"/>
  <c r="T196" i="2"/>
  <c r="R196" i="2"/>
  <c r="P196" i="2"/>
  <c r="BI195" i="2"/>
  <c r="BH195" i="2"/>
  <c r="BG195" i="2"/>
  <c r="BE195" i="2"/>
  <c r="T195" i="2"/>
  <c r="R195" i="2"/>
  <c r="P195" i="2"/>
  <c r="BI194" i="2"/>
  <c r="BH194" i="2"/>
  <c r="BG194" i="2"/>
  <c r="BE194" i="2"/>
  <c r="T194" i="2"/>
  <c r="R194" i="2"/>
  <c r="P194" i="2"/>
  <c r="BI193" i="2"/>
  <c r="BH193" i="2"/>
  <c r="BG193" i="2"/>
  <c r="BE193" i="2"/>
  <c r="T193" i="2"/>
  <c r="R193" i="2"/>
  <c r="P193" i="2"/>
  <c r="BI192" i="2"/>
  <c r="BH192" i="2"/>
  <c r="BG192" i="2"/>
  <c r="BE192" i="2"/>
  <c r="T192" i="2"/>
  <c r="R192" i="2"/>
  <c r="P192" i="2"/>
  <c r="BI190" i="2"/>
  <c r="BH190" i="2"/>
  <c r="BG190" i="2"/>
  <c r="BE190" i="2"/>
  <c r="T190" i="2"/>
  <c r="R190" i="2"/>
  <c r="P190" i="2"/>
  <c r="BI187" i="2"/>
  <c r="BH187" i="2"/>
  <c r="BG187" i="2"/>
  <c r="BE187" i="2"/>
  <c r="T187" i="2"/>
  <c r="R187" i="2"/>
  <c r="P187" i="2"/>
  <c r="BI186" i="2"/>
  <c r="BH186" i="2"/>
  <c r="BG186" i="2"/>
  <c r="BE186" i="2"/>
  <c r="T186" i="2"/>
  <c r="R186" i="2"/>
  <c r="P186" i="2"/>
  <c r="BI183" i="2"/>
  <c r="BH183" i="2"/>
  <c r="BG183" i="2"/>
  <c r="BE183" i="2"/>
  <c r="T183" i="2"/>
  <c r="R183" i="2"/>
  <c r="P183" i="2"/>
  <c r="BI182" i="2"/>
  <c r="BH182" i="2"/>
  <c r="BG182" i="2"/>
  <c r="BE182" i="2"/>
  <c r="T182" i="2"/>
  <c r="R182" i="2"/>
  <c r="P182" i="2"/>
  <c r="BI181" i="2"/>
  <c r="BH181" i="2"/>
  <c r="BG181" i="2"/>
  <c r="BE181" i="2"/>
  <c r="T181" i="2"/>
  <c r="R181" i="2"/>
  <c r="P181" i="2"/>
  <c r="BI175" i="2"/>
  <c r="BH175" i="2"/>
  <c r="BG175" i="2"/>
  <c r="BE175" i="2"/>
  <c r="T175" i="2"/>
  <c r="R175" i="2"/>
  <c r="P175" i="2"/>
  <c r="BI174" i="2"/>
  <c r="BH174" i="2"/>
  <c r="BG174" i="2"/>
  <c r="BE174" i="2"/>
  <c r="T174" i="2"/>
  <c r="R174" i="2"/>
  <c r="P174" i="2"/>
  <c r="BI173" i="2"/>
  <c r="BH173" i="2"/>
  <c r="BG173" i="2"/>
  <c r="BE173" i="2"/>
  <c r="T173" i="2"/>
  <c r="R173" i="2"/>
  <c r="P173" i="2"/>
  <c r="BI170" i="2"/>
  <c r="BH170" i="2"/>
  <c r="BG170" i="2"/>
  <c r="BE170" i="2"/>
  <c r="T170" i="2"/>
  <c r="R170" i="2"/>
  <c r="P170" i="2"/>
  <c r="BI169" i="2"/>
  <c r="BH169" i="2"/>
  <c r="BG169" i="2"/>
  <c r="BE169" i="2"/>
  <c r="T169" i="2"/>
  <c r="R169" i="2"/>
  <c r="P169" i="2"/>
  <c r="BI168" i="2"/>
  <c r="BH168" i="2"/>
  <c r="BG168" i="2"/>
  <c r="BE168" i="2"/>
  <c r="T168" i="2"/>
  <c r="R168" i="2"/>
  <c r="P168" i="2"/>
  <c r="BI166" i="2"/>
  <c r="BH166" i="2"/>
  <c r="BG166" i="2"/>
  <c r="BE166" i="2"/>
  <c r="T166" i="2"/>
  <c r="R166" i="2"/>
  <c r="P166" i="2"/>
  <c r="BI165" i="2"/>
  <c r="BH165" i="2"/>
  <c r="BG165" i="2"/>
  <c r="BE165" i="2"/>
  <c r="T165" i="2"/>
  <c r="R165" i="2"/>
  <c r="P165" i="2"/>
  <c r="BI163" i="2"/>
  <c r="BH163" i="2"/>
  <c r="BG163" i="2"/>
  <c r="BE163" i="2"/>
  <c r="T163" i="2"/>
  <c r="R163" i="2"/>
  <c r="P163" i="2"/>
  <c r="BI162" i="2"/>
  <c r="BH162" i="2"/>
  <c r="BG162" i="2"/>
  <c r="BE162" i="2"/>
  <c r="T162" i="2"/>
  <c r="R162" i="2"/>
  <c r="P162" i="2"/>
  <c r="BI161" i="2"/>
  <c r="BH161" i="2"/>
  <c r="BG161" i="2"/>
  <c r="BE161" i="2"/>
  <c r="T161" i="2"/>
  <c r="R161" i="2"/>
  <c r="P161" i="2"/>
  <c r="BI160" i="2"/>
  <c r="BH160" i="2"/>
  <c r="BG160" i="2"/>
  <c r="BE160" i="2"/>
  <c r="T160" i="2"/>
  <c r="R160" i="2"/>
  <c r="P160" i="2"/>
  <c r="BI159" i="2"/>
  <c r="BH159" i="2"/>
  <c r="BG159" i="2"/>
  <c r="BE159" i="2"/>
  <c r="T159" i="2"/>
  <c r="R159" i="2"/>
  <c r="P159" i="2"/>
  <c r="BI158" i="2"/>
  <c r="BH158" i="2"/>
  <c r="BG158" i="2"/>
  <c r="BE158" i="2"/>
  <c r="T158" i="2"/>
  <c r="R158" i="2"/>
  <c r="P158" i="2"/>
  <c r="BI157" i="2"/>
  <c r="BH157" i="2"/>
  <c r="BG157" i="2"/>
  <c r="BE157" i="2"/>
  <c r="T157" i="2"/>
  <c r="R157" i="2"/>
  <c r="P157" i="2"/>
  <c r="BI155" i="2"/>
  <c r="BH155" i="2"/>
  <c r="BG155" i="2"/>
  <c r="BE155" i="2"/>
  <c r="T155" i="2"/>
  <c r="R155" i="2"/>
  <c r="P155" i="2"/>
  <c r="BI152" i="2"/>
  <c r="BH152" i="2"/>
  <c r="BG152" i="2"/>
  <c r="BE152" i="2"/>
  <c r="T152" i="2"/>
  <c r="R152" i="2"/>
  <c r="P152" i="2"/>
  <c r="BI151" i="2"/>
  <c r="BH151" i="2"/>
  <c r="BG151" i="2"/>
  <c r="BE151" i="2"/>
  <c r="T151" i="2"/>
  <c r="R151" i="2"/>
  <c r="P151" i="2"/>
  <c r="BI149" i="2"/>
  <c r="BH149" i="2"/>
  <c r="BG149" i="2"/>
  <c r="BE149" i="2"/>
  <c r="T149" i="2"/>
  <c r="R149" i="2"/>
  <c r="P149" i="2"/>
  <c r="BI148" i="2"/>
  <c r="BH148" i="2"/>
  <c r="BG148" i="2"/>
  <c r="BE148" i="2"/>
  <c r="T148" i="2"/>
  <c r="R148" i="2"/>
  <c r="P148" i="2"/>
  <c r="BI146" i="2"/>
  <c r="BH146" i="2"/>
  <c r="BG146" i="2"/>
  <c r="BE146" i="2"/>
  <c r="T146" i="2"/>
  <c r="T145" i="2" s="1"/>
  <c r="R146" i="2"/>
  <c r="R145" i="2" s="1"/>
  <c r="P146" i="2"/>
  <c r="P145" i="2" s="1"/>
  <c r="J140" i="2"/>
  <c r="F140" i="2"/>
  <c r="F137" i="2"/>
  <c r="E135" i="2"/>
  <c r="BI122" i="2"/>
  <c r="BH122" i="2"/>
  <c r="BG122" i="2"/>
  <c r="BF122" i="2"/>
  <c r="BE122" i="2"/>
  <c r="BI121" i="2"/>
  <c r="BH121" i="2"/>
  <c r="BG121" i="2"/>
  <c r="BF121" i="2"/>
  <c r="BE121" i="2"/>
  <c r="BI120" i="2"/>
  <c r="BH120" i="2"/>
  <c r="BG120" i="2"/>
  <c r="BF120" i="2"/>
  <c r="BE120" i="2"/>
  <c r="F92" i="2"/>
  <c r="F89" i="2"/>
  <c r="E87" i="2"/>
  <c r="J21" i="2"/>
  <c r="E21" i="2"/>
  <c r="J91" i="2" s="1"/>
  <c r="J20" i="2"/>
  <c r="J15" i="2"/>
  <c r="E15" i="2"/>
  <c r="F139" i="2" s="1"/>
  <c r="J14" i="2"/>
  <c r="J12" i="2"/>
  <c r="J89" i="2"/>
  <c r="E7" i="2"/>
  <c r="E133" i="2" s="1"/>
  <c r="L90" i="1"/>
  <c r="AM90" i="1"/>
  <c r="AM89" i="1"/>
  <c r="L89" i="1"/>
  <c r="AM87" i="1"/>
  <c r="L87" i="1"/>
  <c r="L85" i="1"/>
  <c r="L84" i="1"/>
  <c r="J357" i="2"/>
  <c r="J351" i="2"/>
  <c r="BK336" i="2"/>
  <c r="J334" i="2"/>
  <c r="BK313" i="2"/>
  <c r="J309" i="2"/>
  <c r="BK303" i="2"/>
  <c r="BK288" i="2"/>
  <c r="J276" i="2"/>
  <c r="J268" i="2"/>
  <c r="J261" i="2"/>
  <c r="J255" i="2"/>
  <c r="BK248" i="2"/>
  <c r="BK241" i="2"/>
  <c r="J232" i="2"/>
  <c r="J225" i="2"/>
  <c r="BK218" i="2"/>
  <c r="BK206" i="2"/>
  <c r="J200" i="2"/>
  <c r="J199" i="2"/>
  <c r="BK192" i="2"/>
  <c r="BK174" i="2"/>
  <c r="BK168" i="2"/>
  <c r="J157" i="2"/>
  <c r="BK148" i="2"/>
  <c r="AS94" i="1"/>
  <c r="BK319" i="2"/>
  <c r="BK316" i="2"/>
  <c r="BK307" i="2"/>
  <c r="J304" i="2"/>
  <c r="J295" i="2"/>
  <c r="BK283" i="2"/>
  <c r="BK273" i="2"/>
  <c r="J267" i="2"/>
  <c r="BK257" i="2"/>
  <c r="J249" i="2"/>
  <c r="J238" i="2"/>
  <c r="BK219" i="2"/>
  <c r="J195" i="2"/>
  <c r="BK182" i="2"/>
  <c r="J173" i="2"/>
  <c r="BK166" i="2"/>
  <c r="J158" i="2"/>
  <c r="J149" i="2"/>
  <c r="J356" i="2"/>
  <c r="BK342" i="2"/>
  <c r="BK337" i="2"/>
  <c r="J310" i="2"/>
  <c r="BK297" i="2"/>
  <c r="BK291" i="2"/>
  <c r="J288" i="2"/>
  <c r="BK277" i="2"/>
  <c r="BK270" i="2"/>
  <c r="J246" i="2"/>
  <c r="J230" i="2"/>
  <c r="J207" i="2"/>
  <c r="J193" i="2"/>
  <c r="J166" i="2"/>
  <c r="BK160" i="2"/>
  <c r="J155" i="2"/>
  <c r="J119" i="2"/>
  <c r="BK351" i="2"/>
  <c r="BK335" i="2"/>
  <c r="J331" i="2"/>
  <c r="BK324" i="2"/>
  <c r="J316" i="2"/>
  <c r="BK308" i="2"/>
  <c r="BK296" i="2"/>
  <c r="BK292" i="2"/>
  <c r="BK289" i="2"/>
  <c r="J283" i="2"/>
  <c r="BK271" i="2"/>
  <c r="BK261" i="2"/>
  <c r="BK255" i="2"/>
  <c r="J248" i="2"/>
  <c r="BK246" i="2"/>
  <c r="J241" i="2"/>
  <c r="BK235" i="2"/>
  <c r="J224" i="2"/>
  <c r="BK207" i="2"/>
  <c r="BK205" i="2"/>
  <c r="J190" i="2"/>
  <c r="J182" i="2"/>
  <c r="BK169" i="2"/>
  <c r="J163" i="2"/>
  <c r="J160" i="2"/>
  <c r="BK201" i="3"/>
  <c r="J198" i="3"/>
  <c r="BK193" i="3"/>
  <c r="J189" i="3"/>
  <c r="J184" i="3"/>
  <c r="J180" i="3"/>
  <c r="BK175" i="3"/>
  <c r="J171" i="3"/>
  <c r="BK167" i="3"/>
  <c r="J162" i="3"/>
  <c r="J158" i="3"/>
  <c r="BK155" i="3"/>
  <c r="J192" i="3"/>
  <c r="J188" i="3"/>
  <c r="BK184" i="3"/>
  <c r="BK179" i="3"/>
  <c r="J175" i="3"/>
  <c r="BK171" i="3"/>
  <c r="J167" i="3"/>
  <c r="BK356" i="2"/>
  <c r="J355" i="2"/>
  <c r="BK341" i="2"/>
  <c r="J335" i="2"/>
  <c r="J332" i="2"/>
  <c r="J311" i="2"/>
  <c r="J306" i="2"/>
  <c r="J293" i="2"/>
  <c r="J282" i="2"/>
  <c r="J275" i="2"/>
  <c r="BK262" i="2"/>
  <c r="J256" i="2"/>
  <c r="BK250" i="2"/>
  <c r="BK239" i="2"/>
  <c r="BK230" i="2"/>
  <c r="BK224" i="2"/>
  <c r="BK211" i="2"/>
  <c r="BK202" i="2"/>
  <c r="J198" i="2"/>
  <c r="BK194" i="2"/>
  <c r="BK175" i="2"/>
  <c r="J169" i="2"/>
  <c r="BK155" i="2"/>
  <c r="BK146" i="2"/>
  <c r="BK359" i="2"/>
  <c r="J341" i="2"/>
  <c r="J338" i="2"/>
  <c r="BK331" i="2"/>
  <c r="J330" i="2"/>
  <c r="BK318" i="2"/>
  <c r="BK311" i="2"/>
  <c r="BK306" i="2"/>
  <c r="J297" i="2"/>
  <c r="BK294" i="2"/>
  <c r="BK279" i="2"/>
  <c r="BK275" i="2"/>
  <c r="BK268" i="2"/>
  <c r="J262" i="2"/>
  <c r="BK245" i="2"/>
  <c r="J242" i="2"/>
  <c r="J208" i="2"/>
  <c r="BK200" i="2"/>
  <c r="BK186" i="2"/>
  <c r="BK170" i="2"/>
  <c r="BK161" i="2"/>
  <c r="BK152" i="2"/>
  <c r="J361" i="2"/>
  <c r="J353" i="2"/>
  <c r="J337" i="2"/>
  <c r="J308" i="2"/>
  <c r="J292" i="2"/>
  <c r="J289" i="2"/>
  <c r="BK280" i="2"/>
  <c r="J273" i="2"/>
  <c r="BK247" i="2"/>
  <c r="J235" i="2"/>
  <c r="J227" i="2"/>
  <c r="BK195" i="2"/>
  <c r="J192" i="2"/>
  <c r="J183" i="2"/>
  <c r="BK163" i="2"/>
  <c r="BK158" i="2"/>
  <c r="J151" i="2"/>
  <c r="J146" i="2"/>
  <c r="BK355" i="2"/>
  <c r="J336" i="2"/>
  <c r="BK333" i="2"/>
  <c r="BK330" i="2"/>
  <c r="J318" i="2"/>
  <c r="BK309" i="2"/>
  <c r="J307" i="2"/>
  <c r="BK295" i="2"/>
  <c r="BK290" i="2"/>
  <c r="J286" i="2"/>
  <c r="J280" i="2"/>
  <c r="BK267" i="2"/>
  <c r="J257" i="2"/>
  <c r="J250" i="2"/>
  <c r="J247" i="2"/>
  <c r="BK242" i="2"/>
  <c r="BK236" i="2"/>
  <c r="BK232" i="2"/>
  <c r="J218" i="2"/>
  <c r="BK201" i="2"/>
  <c r="BK193" i="2"/>
  <c r="BK183" i="2"/>
  <c r="J170" i="2"/>
  <c r="J165" i="2"/>
  <c r="J161" i="2"/>
  <c r="BK149" i="2"/>
  <c r="J200" i="3"/>
  <c r="J194" i="3"/>
  <c r="J190" i="3"/>
  <c r="BK185" i="3"/>
  <c r="J183" i="3"/>
  <c r="J179" i="3"/>
  <c r="BK176" i="3"/>
  <c r="BK172" i="3"/>
  <c r="BK168" i="3"/>
  <c r="J163" i="3"/>
  <c r="J159" i="3"/>
  <c r="J149" i="3"/>
  <c r="BK148" i="3"/>
  <c r="BK145" i="3"/>
  <c r="J143" i="3"/>
  <c r="BK141" i="3"/>
  <c r="BK136" i="3"/>
  <c r="BK135" i="3"/>
  <c r="BK194" i="3"/>
  <c r="BK187" i="3"/>
  <c r="BK183" i="3"/>
  <c r="BK180" i="3"/>
  <c r="J176" i="3"/>
  <c r="BK170" i="3"/>
  <c r="J168" i="3"/>
  <c r="J166" i="3"/>
  <c r="BK361" i="2"/>
  <c r="BK353" i="2"/>
  <c r="J339" i="2"/>
  <c r="BK334" i="2"/>
  <c r="BK317" i="2"/>
  <c r="BK304" i="2"/>
  <c r="BK284" i="2"/>
  <c r="J279" i="2"/>
  <c r="J271" i="2"/>
  <c r="J264" i="2"/>
  <c r="J260" i="2"/>
  <c r="BK252" i="2"/>
  <c r="J245" i="2"/>
  <c r="J236" i="2"/>
  <c r="BK228" i="2"/>
  <c r="J219" i="2"/>
  <c r="BK208" i="2"/>
  <c r="J201" i="2"/>
  <c r="J196" i="2"/>
  <c r="J181" i="2"/>
  <c r="BK173" i="2"/>
  <c r="J159" i="2"/>
  <c r="J152" i="2"/>
  <c r="AK27" i="1"/>
  <c r="J342" i="2"/>
  <c r="BK339" i="2"/>
  <c r="J333" i="2"/>
  <c r="J324" i="2"/>
  <c r="J317" i="2"/>
  <c r="BK310" i="2"/>
  <c r="J305" i="2"/>
  <c r="J296" i="2"/>
  <c r="BK286" i="2"/>
  <c r="J270" i="2"/>
  <c r="BK264" i="2"/>
  <c r="BK256" i="2"/>
  <c r="BK243" i="2"/>
  <c r="BK227" i="2"/>
  <c r="J205" i="2"/>
  <c r="BK187" i="2"/>
  <c r="J175" i="2"/>
  <c r="BK165" i="2"/>
  <c r="BK151" i="2"/>
  <c r="BK357" i="2"/>
  <c r="J345" i="2"/>
  <c r="BK338" i="2"/>
  <c r="BK305" i="2"/>
  <c r="J294" i="2"/>
  <c r="J290" i="2"/>
  <c r="BK282" i="2"/>
  <c r="BK276" i="2"/>
  <c r="BK249" i="2"/>
  <c r="J239" i="2"/>
  <c r="J228" i="2"/>
  <c r="BK198" i="2"/>
  <c r="BK190" i="2"/>
  <c r="BK181" i="2"/>
  <c r="J162" i="2"/>
  <c r="BK157" i="2"/>
  <c r="J148" i="2"/>
  <c r="J359" i="2"/>
  <c r="BK345" i="2"/>
  <c r="BK332" i="2"/>
  <c r="J319" i="2"/>
  <c r="J313" i="2"/>
  <c r="J303" i="2"/>
  <c r="BK293" i="2"/>
  <c r="J291" i="2"/>
  <c r="J284" i="2"/>
  <c r="J277" i="2"/>
  <c r="BK260" i="2"/>
  <c r="J252" i="2"/>
  <c r="J243" i="2"/>
  <c r="BK238" i="2"/>
  <c r="BK225" i="2"/>
  <c r="J211" i="2"/>
  <c r="J206" i="2"/>
  <c r="J202" i="2"/>
  <c r="BK199" i="2"/>
  <c r="BK196" i="2"/>
  <c r="J194" i="2"/>
  <c r="J187" i="2"/>
  <c r="J186" i="2"/>
  <c r="J174" i="2"/>
  <c r="J168" i="2"/>
  <c r="BK162" i="2"/>
  <c r="BK159" i="2"/>
  <c r="J196" i="3"/>
  <c r="BK192" i="3"/>
  <c r="J187" i="3"/>
  <c r="J181" i="3"/>
  <c r="BK178" i="3"/>
  <c r="J173" i="3"/>
  <c r="BK169" i="3"/>
  <c r="BK164" i="3"/>
  <c r="BK160" i="3"/>
  <c r="BK156" i="3"/>
  <c r="J201" i="3"/>
  <c r="BK191" i="3"/>
  <c r="J186" i="3"/>
  <c r="BK182" i="3"/>
  <c r="J177" i="3"/>
  <c r="J172" i="3"/>
  <c r="J169" i="3"/>
  <c r="BK163" i="3"/>
  <c r="J161" i="3"/>
  <c r="BK159" i="3"/>
  <c r="BK157" i="3"/>
  <c r="BK138" i="3"/>
  <c r="J136" i="3"/>
  <c r="BK200" i="3"/>
  <c r="J195" i="3"/>
  <c r="BK188" i="3"/>
  <c r="BK195" i="3"/>
  <c r="J191" i="3"/>
  <c r="BK186" i="3"/>
  <c r="J182" i="3"/>
  <c r="J178" i="3"/>
  <c r="BK173" i="3"/>
  <c r="J170" i="3"/>
  <c r="BK162" i="3"/>
  <c r="J157" i="3"/>
  <c r="J155" i="3"/>
  <c r="J154" i="3"/>
  <c r="BK150" i="3"/>
  <c r="BK149" i="3"/>
  <c r="BK147" i="3"/>
  <c r="J145" i="3"/>
  <c r="J141" i="3"/>
  <c r="BK158" i="4"/>
  <c r="BK156" i="4"/>
  <c r="J153" i="4"/>
  <c r="BK151" i="4"/>
  <c r="BK146" i="4"/>
  <c r="J143" i="4"/>
  <c r="BK137" i="4"/>
  <c r="J135" i="4"/>
  <c r="BK132" i="4"/>
  <c r="BK128" i="4"/>
  <c r="BK125" i="4"/>
  <c r="J155" i="4"/>
  <c r="BK153" i="4"/>
  <c r="J151" i="4"/>
  <c r="J149" i="4"/>
  <c r="J146" i="4"/>
  <c r="J144" i="4"/>
  <c r="BK139" i="4"/>
  <c r="J131" i="4"/>
  <c r="J125" i="4"/>
  <c r="J157" i="4"/>
  <c r="BK150" i="4"/>
  <c r="J145" i="4"/>
  <c r="J141" i="4"/>
  <c r="BK138" i="4"/>
  <c r="J136" i="4"/>
  <c r="J134" i="4"/>
  <c r="J130" i="4"/>
  <c r="J126" i="4"/>
  <c r="J148" i="4"/>
  <c r="J142" i="4"/>
  <c r="J138" i="4"/>
  <c r="BK131" i="4"/>
  <c r="J128" i="4"/>
  <c r="BK127" i="5"/>
  <c r="BK129" i="5"/>
  <c r="J128" i="5"/>
  <c r="J127" i="5"/>
  <c r="J126" i="5"/>
  <c r="BK125" i="5"/>
  <c r="J129" i="5"/>
  <c r="BK126" i="5"/>
  <c r="J164" i="3"/>
  <c r="J160" i="3"/>
  <c r="BK158" i="3"/>
  <c r="BK153" i="3"/>
  <c r="J137" i="3"/>
  <c r="J135" i="3"/>
  <c r="BK196" i="3"/>
  <c r="BK190" i="3"/>
  <c r="BK198" i="3"/>
  <c r="J193" i="3"/>
  <c r="BK189" i="3"/>
  <c r="J185" i="3"/>
  <c r="BK181" i="3"/>
  <c r="BK177" i="3"/>
  <c r="BK166" i="3"/>
  <c r="BK161" i="3"/>
  <c r="J156" i="3"/>
  <c r="BK154" i="3"/>
  <c r="J153" i="3"/>
  <c r="J150" i="3"/>
  <c r="J148" i="3"/>
  <c r="J147" i="3"/>
  <c r="BK143" i="3"/>
  <c r="J138" i="3"/>
  <c r="BK137" i="3"/>
  <c r="BK157" i="4"/>
  <c r="J154" i="4"/>
  <c r="J152" i="4"/>
  <c r="BK147" i="4"/>
  <c r="BK144" i="4"/>
  <c r="BK140" i="4"/>
  <c r="BK136" i="4"/>
  <c r="BK134" i="4"/>
  <c r="BK130" i="4"/>
  <c r="BK126" i="4"/>
  <c r="J156" i="4"/>
  <c r="BK154" i="4"/>
  <c r="BK152" i="4"/>
  <c r="J150" i="4"/>
  <c r="J147" i="4"/>
  <c r="BK145" i="4"/>
  <c r="BK141" i="4"/>
  <c r="BK133" i="4"/>
  <c r="BK129" i="4"/>
  <c r="J158" i="4"/>
  <c r="BK155" i="4"/>
  <c r="BK148" i="4"/>
  <c r="BK142" i="4"/>
  <c r="J140" i="4"/>
  <c r="J137" i="4"/>
  <c r="BK135" i="4"/>
  <c r="J133" i="4"/>
  <c r="J127" i="4"/>
  <c r="BK149" i="4"/>
  <c r="BK143" i="4"/>
  <c r="J139" i="4"/>
  <c r="J132" i="4"/>
  <c r="J129" i="4"/>
  <c r="BK127" i="4"/>
  <c r="BK128" i="5"/>
  <c r="J125" i="5"/>
  <c r="P134" i="3" l="1"/>
  <c r="BK146" i="3"/>
  <c r="J146" i="3"/>
  <c r="J102" i="3" s="1"/>
  <c r="R152" i="3"/>
  <c r="P165" i="3"/>
  <c r="R174" i="3"/>
  <c r="T199" i="3"/>
  <c r="BK124" i="4"/>
  <c r="J124" i="4" s="1"/>
  <c r="J98" i="4" s="1"/>
  <c r="R124" i="4"/>
  <c r="R123" i="4" s="1"/>
  <c r="R122" i="4" s="1"/>
  <c r="BK147" i="2"/>
  <c r="J147" i="2" s="1"/>
  <c r="J99" i="2" s="1"/>
  <c r="P150" i="2"/>
  <c r="BK156" i="2"/>
  <c r="J156" i="2" s="1"/>
  <c r="J101" i="2" s="1"/>
  <c r="T156" i="2"/>
  <c r="T172" i="2"/>
  <c r="P197" i="2"/>
  <c r="R234" i="2"/>
  <c r="P244" i="2"/>
  <c r="BK263" i="2"/>
  <c r="J263" i="2" s="1"/>
  <c r="J108" i="2" s="1"/>
  <c r="T263" i="2"/>
  <c r="R274" i="2"/>
  <c r="R278" i="2"/>
  <c r="P312" i="2"/>
  <c r="P344" i="2"/>
  <c r="R354" i="2"/>
  <c r="P358" i="2"/>
  <c r="R134" i="3"/>
  <c r="T146" i="3"/>
  <c r="BK152" i="3"/>
  <c r="J152" i="3"/>
  <c r="J104" i="3" s="1"/>
  <c r="BK165" i="3"/>
  <c r="J165" i="3" s="1"/>
  <c r="J105" i="3" s="1"/>
  <c r="BK174" i="3"/>
  <c r="J174" i="3" s="1"/>
  <c r="J106" i="3" s="1"/>
  <c r="BK199" i="3"/>
  <c r="J199" i="3" s="1"/>
  <c r="J108" i="3" s="1"/>
  <c r="P124" i="4"/>
  <c r="P123" i="4"/>
  <c r="P122" i="4" s="1"/>
  <c r="AU97" i="1" s="1"/>
  <c r="P124" i="5"/>
  <c r="P123" i="5"/>
  <c r="P122" i="5"/>
  <c r="AU98" i="1"/>
  <c r="R147" i="2"/>
  <c r="R144" i="2" s="1"/>
  <c r="BK150" i="2"/>
  <c r="J150" i="2" s="1"/>
  <c r="J100" i="2" s="1"/>
  <c r="T150" i="2"/>
  <c r="R156" i="2"/>
  <c r="P172" i="2"/>
  <c r="BK197" i="2"/>
  <c r="J197" i="2" s="1"/>
  <c r="J103" i="2" s="1"/>
  <c r="R197" i="2"/>
  <c r="P234" i="2"/>
  <c r="T234" i="2"/>
  <c r="R244" i="2"/>
  <c r="R263" i="2"/>
  <c r="BK274" i="2"/>
  <c r="J274" i="2" s="1"/>
  <c r="J109" i="2" s="1"/>
  <c r="T274" i="2"/>
  <c r="BK287" i="2"/>
  <c r="J287" i="2" s="1"/>
  <c r="J111" i="2" s="1"/>
  <c r="P287" i="2"/>
  <c r="BK312" i="2"/>
  <c r="J312" i="2" s="1"/>
  <c r="J112" i="2" s="1"/>
  <c r="R312" i="2"/>
  <c r="BK340" i="2"/>
  <c r="J340" i="2" s="1"/>
  <c r="J113" i="2" s="1"/>
  <c r="R340" i="2"/>
  <c r="T340" i="2"/>
  <c r="R344" i="2"/>
  <c r="P354" i="2"/>
  <c r="BK358" i="2"/>
  <c r="J358" i="2" s="1"/>
  <c r="J116" i="2" s="1"/>
  <c r="R358" i="2"/>
  <c r="BK134" i="3"/>
  <c r="J134" i="3" s="1"/>
  <c r="J98" i="3" s="1"/>
  <c r="R146" i="3"/>
  <c r="T152" i="3"/>
  <c r="T165" i="3"/>
  <c r="P174" i="3"/>
  <c r="R199" i="3"/>
  <c r="T124" i="4"/>
  <c r="T123" i="4"/>
  <c r="T122" i="4" s="1"/>
  <c r="R124" i="5"/>
  <c r="R123" i="5"/>
  <c r="R122" i="5" s="1"/>
  <c r="P147" i="2"/>
  <c r="T147" i="2"/>
  <c r="R150" i="2"/>
  <c r="P156" i="2"/>
  <c r="BK172" i="2"/>
  <c r="J172" i="2" s="1"/>
  <c r="J102" i="2" s="1"/>
  <c r="R172" i="2"/>
  <c r="T197" i="2"/>
  <c r="BK234" i="2"/>
  <c r="J234" i="2" s="1"/>
  <c r="J106" i="2" s="1"/>
  <c r="BK244" i="2"/>
  <c r="J244" i="2" s="1"/>
  <c r="J107" i="2" s="1"/>
  <c r="T244" i="2"/>
  <c r="P263" i="2"/>
  <c r="P274" i="2"/>
  <c r="BK278" i="2"/>
  <c r="J278" i="2" s="1"/>
  <c r="J110" i="2" s="1"/>
  <c r="P278" i="2"/>
  <c r="T278" i="2"/>
  <c r="R287" i="2"/>
  <c r="T287" i="2"/>
  <c r="T312" i="2"/>
  <c r="P340" i="2"/>
  <c r="BK344" i="2"/>
  <c r="J344" i="2" s="1"/>
  <c r="J114" i="2" s="1"/>
  <c r="T344" i="2"/>
  <c r="BK354" i="2"/>
  <c r="J354" i="2"/>
  <c r="J115" i="2" s="1"/>
  <c r="T354" i="2"/>
  <c r="T358" i="2"/>
  <c r="T134" i="3"/>
  <c r="T133" i="3"/>
  <c r="P146" i="3"/>
  <c r="P152" i="3"/>
  <c r="P151" i="3"/>
  <c r="R165" i="3"/>
  <c r="T174" i="3"/>
  <c r="P199" i="3"/>
  <c r="BK124" i="5"/>
  <c r="J124" i="5" s="1"/>
  <c r="J98" i="5" s="1"/>
  <c r="T124" i="5"/>
  <c r="T123" i="5"/>
  <c r="T122" i="5"/>
  <c r="BK144" i="3"/>
  <c r="J144" i="3"/>
  <c r="J101" i="3" s="1"/>
  <c r="BK145" i="2"/>
  <c r="J145" i="2" s="1"/>
  <c r="J98" i="2" s="1"/>
  <c r="BK231" i="2"/>
  <c r="J231" i="2" s="1"/>
  <c r="J104" i="2" s="1"/>
  <c r="BK140" i="3"/>
  <c r="J140" i="3" s="1"/>
  <c r="J99" i="3" s="1"/>
  <c r="BK197" i="3"/>
  <c r="J197" i="3"/>
  <c r="J107" i="3" s="1"/>
  <c r="BK142" i="3"/>
  <c r="J142" i="3" s="1"/>
  <c r="J100" i="3" s="1"/>
  <c r="J89" i="5"/>
  <c r="E112" i="5"/>
  <c r="BF128" i="5"/>
  <c r="F91" i="5"/>
  <c r="J118" i="5"/>
  <c r="BF125" i="5"/>
  <c r="BF127" i="5"/>
  <c r="BF126" i="5"/>
  <c r="BF129" i="5"/>
  <c r="F91" i="4"/>
  <c r="BF126" i="4"/>
  <c r="BF128" i="4"/>
  <c r="BF130" i="4"/>
  <c r="BF133" i="4"/>
  <c r="BF136" i="4"/>
  <c r="BF138" i="4"/>
  <c r="BF145" i="4"/>
  <c r="BF148" i="4"/>
  <c r="J91" i="4"/>
  <c r="BF125" i="4"/>
  <c r="BF129" i="4"/>
  <c r="BF135" i="4"/>
  <c r="BF137" i="4"/>
  <c r="BF139" i="4"/>
  <c r="BF144" i="4"/>
  <c r="BF149" i="4"/>
  <c r="BF153" i="4"/>
  <c r="BF155" i="4"/>
  <c r="BF158" i="4"/>
  <c r="J89" i="4"/>
  <c r="BF131" i="4"/>
  <c r="BF132" i="4"/>
  <c r="BF140" i="4"/>
  <c r="BF141" i="4"/>
  <c r="BF146" i="4"/>
  <c r="BF150" i="4"/>
  <c r="BF156" i="4"/>
  <c r="BF157" i="4"/>
  <c r="E85" i="4"/>
  <c r="BF127" i="4"/>
  <c r="BF134" i="4"/>
  <c r="BF142" i="4"/>
  <c r="BF143" i="4"/>
  <c r="BF147" i="4"/>
  <c r="BF151" i="4"/>
  <c r="BF152" i="4"/>
  <c r="BF154" i="4"/>
  <c r="E85" i="3"/>
  <c r="J89" i="3"/>
  <c r="F91" i="3"/>
  <c r="J91" i="3"/>
  <c r="BF135" i="3"/>
  <c r="BF141" i="3"/>
  <c r="BF145" i="3"/>
  <c r="BF147" i="3"/>
  <c r="BF148" i="3"/>
  <c r="BF149" i="3"/>
  <c r="BF153" i="3"/>
  <c r="BF154" i="3"/>
  <c r="BF155" i="3"/>
  <c r="BF157" i="3"/>
  <c r="BF158" i="3"/>
  <c r="BF162" i="3"/>
  <c r="BF163" i="3"/>
  <c r="BF167" i="3"/>
  <c r="BF168" i="3"/>
  <c r="BF169" i="3"/>
  <c r="BF172" i="3"/>
  <c r="BF175" i="3"/>
  <c r="BF178" i="3"/>
  <c r="BF179" i="3"/>
  <c r="BF182" i="3"/>
  <c r="BF183" i="3"/>
  <c r="BF192" i="3"/>
  <c r="BF194" i="3"/>
  <c r="BF196" i="3"/>
  <c r="BF198" i="3"/>
  <c r="BF150" i="3"/>
  <c r="BF161" i="3"/>
  <c r="BF166" i="3"/>
  <c r="BF170" i="3"/>
  <c r="BF173" i="3"/>
  <c r="BF177" i="3"/>
  <c r="BF180" i="3"/>
  <c r="BF184" i="3"/>
  <c r="BF185" i="3"/>
  <c r="BF187" i="3"/>
  <c r="BF188" i="3"/>
  <c r="BF190" i="3"/>
  <c r="BF191" i="3"/>
  <c r="BF193" i="3"/>
  <c r="BF195" i="3"/>
  <c r="BF136" i="3"/>
  <c r="BF137" i="3"/>
  <c r="BF138" i="3"/>
  <c r="BF143" i="3"/>
  <c r="BF156" i="3"/>
  <c r="BF159" i="3"/>
  <c r="BF160" i="3"/>
  <c r="BF164" i="3"/>
  <c r="BF171" i="3"/>
  <c r="BF176" i="3"/>
  <c r="BF181" i="3"/>
  <c r="BF186" i="3"/>
  <c r="BF189" i="3"/>
  <c r="BF200" i="3"/>
  <c r="BF201" i="3"/>
  <c r="E85" i="2"/>
  <c r="F91" i="2"/>
  <c r="J31" i="2"/>
  <c r="J137" i="2"/>
  <c r="BF148" i="2"/>
  <c r="BF162" i="2"/>
  <c r="BF163" i="2"/>
  <c r="BF169" i="2"/>
  <c r="BF173" i="2"/>
  <c r="BF187" i="2"/>
  <c r="BF200" i="2"/>
  <c r="BF205" i="2"/>
  <c r="BF208" i="2"/>
  <c r="BF211" i="2"/>
  <c r="BF219" i="2"/>
  <c r="BF232" i="2"/>
  <c r="BF235" i="2"/>
  <c r="BF236" i="2"/>
  <c r="BF241" i="2"/>
  <c r="BF246" i="2"/>
  <c r="BF247" i="2"/>
  <c r="BF249" i="2"/>
  <c r="BF250" i="2"/>
  <c r="BF256" i="2"/>
  <c r="BF260" i="2"/>
  <c r="BF262" i="2"/>
  <c r="BF264" i="2"/>
  <c r="BF275" i="2"/>
  <c r="BF276" i="2"/>
  <c r="BF279" i="2"/>
  <c r="BF280" i="2"/>
  <c r="BF284" i="2"/>
  <c r="BF290" i="2"/>
  <c r="BF294" i="2"/>
  <c r="BF295" i="2"/>
  <c r="BF306" i="2"/>
  <c r="BF317" i="2"/>
  <c r="BF331" i="2"/>
  <c r="BF336" i="2"/>
  <c r="BF357" i="2"/>
  <c r="BF359" i="2"/>
  <c r="J139" i="2"/>
  <c r="BF149" i="2"/>
  <c r="BF152" i="2"/>
  <c r="BF155" i="2"/>
  <c r="BF159" i="2"/>
  <c r="BF165" i="2"/>
  <c r="BF182" i="2"/>
  <c r="BF190" i="2"/>
  <c r="BF192" i="2"/>
  <c r="BF193" i="2"/>
  <c r="BF198" i="2"/>
  <c r="BF202" i="2"/>
  <c r="BF206" i="2"/>
  <c r="BF218" i="2"/>
  <c r="BF225" i="2"/>
  <c r="BF227" i="2"/>
  <c r="BF228" i="2"/>
  <c r="BF238" i="2"/>
  <c r="BF242" i="2"/>
  <c r="BF245" i="2"/>
  <c r="BF271" i="2"/>
  <c r="BF283" i="2"/>
  <c r="BF286" i="2"/>
  <c r="BF289" i="2"/>
  <c r="BF291" i="2"/>
  <c r="BF293" i="2"/>
  <c r="BF309" i="2"/>
  <c r="BF337" i="2"/>
  <c r="BF338" i="2"/>
  <c r="BF339" i="2"/>
  <c r="BF342" i="2"/>
  <c r="BF353" i="2"/>
  <c r="BF356" i="2"/>
  <c r="BF157" i="2"/>
  <c r="BF158" i="2"/>
  <c r="BF160" i="2"/>
  <c r="BF161" i="2"/>
  <c r="BF166" i="2"/>
  <c r="BF168" i="2"/>
  <c r="BF170" i="2"/>
  <c r="BF174" i="2"/>
  <c r="BF175" i="2"/>
  <c r="BF183" i="2"/>
  <c r="BF186" i="2"/>
  <c r="BF194" i="2"/>
  <c r="BF199" i="2"/>
  <c r="BF207" i="2"/>
  <c r="BF230" i="2"/>
  <c r="BF239" i="2"/>
  <c r="BF243" i="2"/>
  <c r="BF248" i="2"/>
  <c r="BF267" i="2"/>
  <c r="BF268" i="2"/>
  <c r="BF273" i="2"/>
  <c r="BF282" i="2"/>
  <c r="BF296" i="2"/>
  <c r="BF297" i="2"/>
  <c r="BF303" i="2"/>
  <c r="BF308" i="2"/>
  <c r="BF310" i="2"/>
  <c r="BF313" i="2"/>
  <c r="BF318" i="2"/>
  <c r="BF319" i="2"/>
  <c r="BF324" i="2"/>
  <c r="BF332" i="2"/>
  <c r="BF334" i="2"/>
  <c r="BF146" i="2"/>
  <c r="BF151" i="2"/>
  <c r="BF181" i="2"/>
  <c r="BF195" i="2"/>
  <c r="BF196" i="2"/>
  <c r="BF201" i="2"/>
  <c r="BF224" i="2"/>
  <c r="BF252" i="2"/>
  <c r="BF255" i="2"/>
  <c r="BF257" i="2"/>
  <c r="BF261" i="2"/>
  <c r="BF270" i="2"/>
  <c r="BF277" i="2"/>
  <c r="BF288" i="2"/>
  <c r="BF292" i="2"/>
  <c r="BF304" i="2"/>
  <c r="BF305" i="2"/>
  <c r="BF307" i="2"/>
  <c r="BF311" i="2"/>
  <c r="BF316" i="2"/>
  <c r="BF330" i="2"/>
  <c r="BF333" i="2"/>
  <c r="BF335" i="2"/>
  <c r="BF341" i="2"/>
  <c r="BF345" i="2"/>
  <c r="BF351" i="2"/>
  <c r="BF355" i="2"/>
  <c r="BF361" i="2"/>
  <c r="J35" i="2"/>
  <c r="AV95" i="1" s="1"/>
  <c r="F37" i="3"/>
  <c r="BB96" i="1" s="1"/>
  <c r="F38" i="4"/>
  <c r="BC97" i="1" s="1"/>
  <c r="F37" i="4"/>
  <c r="BB97" i="1"/>
  <c r="F35" i="5"/>
  <c r="AZ98" i="1" s="1"/>
  <c r="F37" i="2"/>
  <c r="BB95" i="1" s="1"/>
  <c r="J35" i="3"/>
  <c r="AV96" i="1" s="1"/>
  <c r="F38" i="3"/>
  <c r="BC96" i="1"/>
  <c r="F39" i="3"/>
  <c r="BD96" i="1"/>
  <c r="F35" i="4"/>
  <c r="AZ97" i="1" s="1"/>
  <c r="J35" i="5"/>
  <c r="AV98" i="1" s="1"/>
  <c r="F37" i="5"/>
  <c r="BB98" i="1" s="1"/>
  <c r="F38" i="2"/>
  <c r="BC95" i="1" s="1"/>
  <c r="F35" i="2"/>
  <c r="AZ95" i="1" s="1"/>
  <c r="F39" i="2"/>
  <c r="BD95" i="1" s="1"/>
  <c r="F35" i="3"/>
  <c r="AZ96" i="1" s="1"/>
  <c r="F39" i="4"/>
  <c r="BD97" i="1" s="1"/>
  <c r="J35" i="4"/>
  <c r="AV97" i="1" s="1"/>
  <c r="F39" i="5"/>
  <c r="BD98" i="1" s="1"/>
  <c r="F38" i="5"/>
  <c r="BC98" i="1"/>
  <c r="T144" i="2" l="1"/>
  <c r="P144" i="2"/>
  <c r="P233" i="2"/>
  <c r="P143" i="2" s="1"/>
  <c r="AU95" i="1" s="1"/>
  <c r="R233" i="2"/>
  <c r="R143" i="2" s="1"/>
  <c r="R151" i="3"/>
  <c r="T151" i="3"/>
  <c r="T132" i="3"/>
  <c r="T233" i="2"/>
  <c r="T143" i="2" s="1"/>
  <c r="R133" i="3"/>
  <c r="R132" i="3"/>
  <c r="P133" i="3"/>
  <c r="P132" i="3" s="1"/>
  <c r="AU96" i="1" s="1"/>
  <c r="BK151" i="3"/>
  <c r="J151" i="3"/>
  <c r="J103" i="3"/>
  <c r="BK133" i="3"/>
  <c r="J133" i="3"/>
  <c r="J97" i="3" s="1"/>
  <c r="BK123" i="4"/>
  <c r="J123" i="4"/>
  <c r="J97" i="4" s="1"/>
  <c r="BK144" i="2"/>
  <c r="J144" i="2" s="1"/>
  <c r="J97" i="2" s="1"/>
  <c r="BK233" i="2"/>
  <c r="J233" i="2" s="1"/>
  <c r="J105" i="2" s="1"/>
  <c r="BK123" i="5"/>
  <c r="J123" i="5"/>
  <c r="J97" i="5"/>
  <c r="F36" i="2"/>
  <c r="BA95" i="1" s="1"/>
  <c r="F36" i="3"/>
  <c r="BA96" i="1" s="1"/>
  <c r="F36" i="4"/>
  <c r="BA97" i="1" s="1"/>
  <c r="BB94" i="1"/>
  <c r="W34" i="1" s="1"/>
  <c r="AZ94" i="1"/>
  <c r="W32" i="1" s="1"/>
  <c r="J36" i="5"/>
  <c r="AW98" i="1"/>
  <c r="AT98" i="1" s="1"/>
  <c r="J36" i="2"/>
  <c r="AW95" i="1" s="1"/>
  <c r="AT95" i="1" s="1"/>
  <c r="J36" i="3"/>
  <c r="AW96" i="1" s="1"/>
  <c r="AT96" i="1" s="1"/>
  <c r="J36" i="4"/>
  <c r="AW97" i="1" s="1"/>
  <c r="AT97" i="1" s="1"/>
  <c r="F36" i="5"/>
  <c r="BA98" i="1"/>
  <c r="BD94" i="1"/>
  <c r="W36" i="1" s="1"/>
  <c r="BC94" i="1"/>
  <c r="W35" i="1" s="1"/>
  <c r="BK143" i="2" l="1"/>
  <c r="J143" i="2" s="1"/>
  <c r="J96" i="2" s="1"/>
  <c r="J30" i="2" s="1"/>
  <c r="J32" i="2" s="1"/>
  <c r="AG95" i="1" s="1"/>
  <c r="AN95" i="1" s="1"/>
  <c r="BK132" i="3"/>
  <c r="J132" i="3" s="1"/>
  <c r="J96" i="3" s="1"/>
  <c r="J30" i="3" s="1"/>
  <c r="J32" i="3" s="1"/>
  <c r="AG96" i="1" s="1"/>
  <c r="BK122" i="5"/>
  <c r="J122" i="5" s="1"/>
  <c r="J96" i="5" s="1"/>
  <c r="J30" i="5" s="1"/>
  <c r="J32" i="5" s="1"/>
  <c r="AG98" i="1" s="1"/>
  <c r="BK122" i="4"/>
  <c r="J122" i="4"/>
  <c r="J96" i="4"/>
  <c r="J30" i="4" s="1"/>
  <c r="J32" i="4" s="1"/>
  <c r="AG97" i="1" s="1"/>
  <c r="AU94" i="1"/>
  <c r="AX94" i="1"/>
  <c r="AV94" i="1"/>
  <c r="AK32" i="1" s="1"/>
  <c r="AY94" i="1"/>
  <c r="BA94" i="1"/>
  <c r="AW94" i="1" s="1"/>
  <c r="AK33" i="1" s="1"/>
  <c r="J41" i="5" l="1"/>
  <c r="J41" i="3"/>
  <c r="J41" i="2"/>
  <c r="J41" i="4"/>
  <c r="AN98" i="1"/>
  <c r="AN96" i="1"/>
  <c r="AN97" i="1"/>
  <c r="J103" i="5"/>
  <c r="J103" i="4"/>
  <c r="AT94" i="1"/>
  <c r="J124" i="2"/>
  <c r="J113" i="3"/>
  <c r="AG94" i="1"/>
  <c r="AK26" i="1" s="1"/>
  <c r="AK29" i="1" s="1"/>
  <c r="AK38" i="1" s="1"/>
  <c r="W33" i="1"/>
  <c r="AN94" i="1" l="1"/>
  <c r="AN102" i="1" s="1"/>
  <c r="AG102" i="1"/>
</calcChain>
</file>

<file path=xl/sharedStrings.xml><?xml version="1.0" encoding="utf-8"?>
<sst xmlns="http://schemas.openxmlformats.org/spreadsheetml/2006/main" count="4477" uniqueCount="970">
  <si>
    <t>Export Komplet</t>
  </si>
  <si>
    <t/>
  </si>
  <si>
    <t>2.0</t>
  </si>
  <si>
    <t>False</t>
  </si>
  <si>
    <t>{16aa0e1a-05f3-4f68-ac39-2e21ad51cff2}</t>
  </si>
  <si>
    <t>&gt;&gt;  skryté stĺpce  &lt;&lt;</t>
  </si>
  <si>
    <t>0,01</t>
  </si>
  <si>
    <t>20</t>
  </si>
  <si>
    <t>REKAPITULÁCIA STAVBY</t>
  </si>
  <si>
    <t>v ---  nižšie sa nachádzajú doplnkové a pomocné údaje k zostavám  --- v</t>
  </si>
  <si>
    <t>0,001</t>
  </si>
  <si>
    <t>Kód:</t>
  </si>
  <si>
    <t>844</t>
  </si>
  <si>
    <t>Stavba:</t>
  </si>
  <si>
    <t>Dom smútku Rača</t>
  </si>
  <si>
    <t>JKSO:</t>
  </si>
  <si>
    <t>KS:</t>
  </si>
  <si>
    <t>Miesto:</t>
  </si>
  <si>
    <t xml:space="preserve"> </t>
  </si>
  <si>
    <t>Dátum:</t>
  </si>
  <si>
    <t>5. 8. 2022</t>
  </si>
  <si>
    <t>Objednávateľ:</t>
  </si>
  <si>
    <t>IČO:</t>
  </si>
  <si>
    <t>IČ DPH:</t>
  </si>
  <si>
    <t>Zhotoviteľ:</t>
  </si>
  <si>
    <t>Projektant:</t>
  </si>
  <si>
    <t>True</t>
  </si>
  <si>
    <t>Spracovateľ: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</si>
  <si>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</si>
  <si>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</si>
  <si>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</si>
  <si>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</si>
  <si>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</si>
  <si>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</si>
  <si>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</si>
  <si>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</si>
  <si>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</si>
  <si>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</si>
  <si>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</si>
  <si>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</si>
  <si>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</si>
  <si>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</si>
  <si>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</si>
  <si>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</si>
  <si>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</si>
  <si>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</si>
  <si>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</si>
  <si>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</si>
  <si>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</si>
  <si>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</si>
  <si>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</si>
  <si>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</si>
  <si>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</si>
  <si>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</si>
  <si>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</si>
  <si>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</si>
  <si>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</si>
  <si>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</si>
  <si>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</si>
  <si>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</si>
  <si>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</si>
  <si>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</si>
  <si>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</si>
  <si>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</si>
  <si>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</si>
  <si>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</si>
  <si>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</si>
  <si>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</si>
  <si>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</si>
  <si>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</si>
  <si>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</si>
  <si>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</si>
  <si>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</si>
  <si>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</si>
  <si>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</si>
  <si>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</si>
  <si>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1</t>
  </si>
  <si>
    <t>Stavebná časť</t>
  </si>
  <si>
    <t>STA</t>
  </si>
  <si>
    <t>{fdfbd0c8-e9d5-4928-bdc0-5ba4bc3340df}</t>
  </si>
  <si>
    <t>2</t>
  </si>
  <si>
    <t>ZTI</t>
  </si>
  <si>
    <t>{171a403e-bc2d-4c03-a30a-375f49fa8129}</t>
  </si>
  <si>
    <t>3</t>
  </si>
  <si>
    <t>Elektroinštalácia</t>
  </si>
  <si>
    <t>{943d4016-aa30-4ed7-b417-527da3ae3835}</t>
  </si>
  <si>
    <t>4</t>
  </si>
  <si>
    <t>ÚK</t>
  </si>
  <si>
    <t>{3dc0a4ca-0f1c-42ac-a5e9-de9a0faa8c39}</t>
  </si>
  <si>
    <t>2) Ostatné náklady zo súhrnného listu</t>
  </si>
  <si>
    <t>Percent. zadanie_x000D_
[% nákladov rozpočtu]</t>
  </si>
  <si>
    <t>Zaradenie nákladov</t>
  </si>
  <si>
    <t>Celkové náklady za stavbu 1) + 2)</t>
  </si>
  <si>
    <t>KRYCÍ LIST ROZPOČTU</t>
  </si>
  <si>
    <t>Objekt:</t>
  </si>
  <si>
    <t>1 - Stavebná časť</t>
  </si>
  <si>
    <t>Náklady z rozpočtu</t>
  </si>
  <si>
    <t>Ostatné náklady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</si>
  <si>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</si>
  <si>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</si>
  <si>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</si>
  <si>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</si>
  <si>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</si>
  <si>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</si>
  <si>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</si>
  <si>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</si>
  <si>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</si>
  <si>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5 - Komunikácie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</si>
  <si>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</si>
  <si>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</si>
  <si>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</si>
  <si>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</si>
  <si>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</si>
  <si>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</si>
  <si>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</si>
  <si>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722 - Zdravotechnika - vnútorný vodovod</t>
  </si>
  <si>
    <t xml:space="preserve">    762 - Konštrukcie tesárske</t>
  </si>
  <si>
    <t xml:space="preserve">    764 - Konštrukcie klampiarske</t>
  </si>
  <si>
    <t xml:space="preserve">    766 - Konštrukcie stolárske</t>
  </si>
  <si>
    <t xml:space="preserve">    771 - Podlahy z dlaždíc</t>
  </si>
  <si>
    <t xml:space="preserve">    781 - Obklady</t>
  </si>
  <si>
    <t xml:space="preserve">    784 - Maľby</t>
  </si>
  <si>
    <t>HZS - Hodinové zúčtovacie sadzby</t>
  </si>
  <si>
    <t>2) Ostatné náklady</t>
  </si>
  <si>
    <t>GZS</t>
  </si>
  <si>
    <t>VRN</t>
  </si>
  <si>
    <t>Vplyv prostredia</t>
  </si>
  <si>
    <t>Iné VRN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</si>
  <si>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</si>
  <si>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</si>
  <si>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</si>
  <si>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</si>
  <si>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</si>
  <si>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</si>
  <si>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</si>
  <si>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</si>
  <si>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</si>
  <si>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</si>
  <si>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</si>
  <si>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</si>
  <si>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</si>
  <si>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</si>
  <si>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</si>
  <si>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</si>
  <si>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K</t>
  </si>
  <si>
    <t>113107131.S</t>
  </si>
  <si>
    <t>Odstránenie krytu v ploche do 200 m2 z betónu prostého, hr. vrstvy do 150 mm,  -0,22500t</t>
  </si>
  <si>
    <t>m2</t>
  </si>
  <si>
    <t>-836452664</t>
  </si>
  <si>
    <t>Zakladanie</t>
  </si>
  <si>
    <t>279311116.S1</t>
  </si>
  <si>
    <t>Oprava prasknutého muriva - helikálna výstuž podľa PD statika</t>
  </si>
  <si>
    <t>kpl</t>
  </si>
  <si>
    <t>170078406</t>
  </si>
  <si>
    <t>279311220.S</t>
  </si>
  <si>
    <t>Oprava poškodených pilierov, výplň maltou Vusokret, hydrofóbny náter</t>
  </si>
  <si>
    <t>ks</t>
  </si>
  <si>
    <t>-1095031198</t>
  </si>
  <si>
    <t>Zvislé a kompletné konštrukcie</t>
  </si>
  <si>
    <t>317944311.S1</t>
  </si>
  <si>
    <t>Oprava uvoľnených tehál v nadpraží, výmena L profilov</t>
  </si>
  <si>
    <t>800528518</t>
  </si>
  <si>
    <t>342240161.S</t>
  </si>
  <si>
    <t>Priečky z tehál pálených dierovaných brúsených na pero a drážku hrúbky 140 mm, na maltu pre tenké škáry</t>
  </si>
  <si>
    <t>-111261101</t>
  </si>
  <si>
    <t>VV</t>
  </si>
  <si>
    <t>(5,4+2,79+2,76+2,025)*3</t>
  </si>
  <si>
    <t>Súčet</t>
  </si>
  <si>
    <t>346244371.S</t>
  </si>
  <si>
    <t>Zamurovanie okenného otvoru</t>
  </si>
  <si>
    <t>2097737985</t>
  </si>
  <si>
    <t>5</t>
  </si>
  <si>
    <t>Komunikácie</t>
  </si>
  <si>
    <t>564201111.S</t>
  </si>
  <si>
    <t>Podklad alebo podsyp zo štrkopiesku s rozprestretím, vlhčením a zhutnením, po zhutnení hr. 40 mm</t>
  </si>
  <si>
    <t>-575401808</t>
  </si>
  <si>
    <t>564750111.S</t>
  </si>
  <si>
    <t>Podklad alebo kryt z kameniva hrubého drveného veľ. 8-16 mm s rozprestretím a zhutnením hr. 150 mm</t>
  </si>
  <si>
    <t>-36563568</t>
  </si>
  <si>
    <t>564752111.S</t>
  </si>
  <si>
    <t>Podklad alebo kryt z kameniva hrubého drveného veľ. 0-63 mm (vibr.štrk) po zhut.hr. 150 mm</t>
  </si>
  <si>
    <t>-1165661969</t>
  </si>
  <si>
    <t>564760211.S</t>
  </si>
  <si>
    <t>Podklad alebo kryt z kameniva hrubého drveného veľ. 16-32 mm s rozprestretím a zhutnením hr. 200 mm</t>
  </si>
  <si>
    <t>972589194</t>
  </si>
  <si>
    <t>567124115.S</t>
  </si>
  <si>
    <t>Podklad z podkladového betónu PB I tr. C 20/25 hr. 150 mm</t>
  </si>
  <si>
    <t>-1513923248</t>
  </si>
  <si>
    <t>596911121.S</t>
  </si>
  <si>
    <t>Kladenie betónovej zámkovej dlažby komunikácií pre peších hr. 40 mm pre peších do 50 m2 so zriadením lôžka z kameniva hr. 30 mm</t>
  </si>
  <si>
    <t>-1387962178</t>
  </si>
  <si>
    <t>M</t>
  </si>
  <si>
    <t>592460018100.S</t>
  </si>
  <si>
    <t>Dlažba betónová, rozmer 100x200x40 mm, prírodná</t>
  </si>
  <si>
    <t>8</t>
  </si>
  <si>
    <t>1977520512</t>
  </si>
  <si>
    <t>10*1,05 'Prepočítané koeficientom množstva</t>
  </si>
  <si>
    <t>596911143.S</t>
  </si>
  <si>
    <t>Kladenie betónovej zámkovej dlažby komunikácií pre peších hr. 60 mm pre peších nad 100 do 300 m2 so zriadením lôžka z kameniva hr. 30 mm</t>
  </si>
  <si>
    <t>-1940016010</t>
  </si>
  <si>
    <t>592460019800.S</t>
  </si>
  <si>
    <t>Dlažba betónová, systémová, hrúbky 60 mm, rozmerov 600x600 mm</t>
  </si>
  <si>
    <t>-526143671</t>
  </si>
  <si>
    <t>140*1,05 'Prepočítané koeficientom množstva</t>
  </si>
  <si>
    <t>585820002000</t>
  </si>
  <si>
    <t>Flexibilné rýchlotuhnúce cementové lepidlo PCI Pericol Fluid, na dlažby, trieda C2FE S1</t>
  </si>
  <si>
    <t>kg</t>
  </si>
  <si>
    <t>440299175</t>
  </si>
  <si>
    <t>596911163.S</t>
  </si>
  <si>
    <t>Kladenie betónovej zámkovej dlažby komunikácií pre peších hr. 80 mm pre peších nad 100 do 300 m2 so zriadením lôžka z kameniva hr. 30 mm</t>
  </si>
  <si>
    <t>1916015175</t>
  </si>
  <si>
    <t>592460021800.S</t>
  </si>
  <si>
    <t>Platňa betónová, rozmer 600x600x80 mm</t>
  </si>
  <si>
    <t>1088705145</t>
  </si>
  <si>
    <t>135*1,05 'Prepočítané koeficientom množstva</t>
  </si>
  <si>
    <t>6</t>
  </si>
  <si>
    <t>Úpravy povrchov, podlahy, osadenie</t>
  </si>
  <si>
    <t>611460112.S</t>
  </si>
  <si>
    <t>Príprava vnútorného podkladu stropov na betónové podklady kontaktným mostíkom</t>
  </si>
  <si>
    <t>-1779061929</t>
  </si>
  <si>
    <t>611460364.S</t>
  </si>
  <si>
    <t>Vnútorná omietka stropov vápennocementová jednovrstvová, hr. 15 mm</t>
  </si>
  <si>
    <t>159723847</t>
  </si>
  <si>
    <t>612460122.S</t>
  </si>
  <si>
    <t>Príprava vnútorného podkladu stien penetráciou hĺbkovou na nasiakavé podklady</t>
  </si>
  <si>
    <t>-1942930242</t>
  </si>
  <si>
    <t>(1,75*2+4,58*2)*3</t>
  </si>
  <si>
    <t>(1,55*2+3,82*2)*3</t>
  </si>
  <si>
    <t>(8,55*2+12,37*2+1,2*4)*3</t>
  </si>
  <si>
    <t>(5,4+2,79+2,76+2,025)*3*2</t>
  </si>
  <si>
    <t>612460364.S</t>
  </si>
  <si>
    <t>Vnútorná omietka stien vápennocementová jednovrstvová, hr. 15 mm</t>
  </si>
  <si>
    <t>-39244144</t>
  </si>
  <si>
    <t>622460121.S</t>
  </si>
  <si>
    <t>Príprava vonkajšieho podkladu stien penetráciou základnou</t>
  </si>
  <si>
    <t>188731967</t>
  </si>
  <si>
    <t>622460124.S</t>
  </si>
  <si>
    <t>Príprava vonkajšieho podkladu stien penetráciou pod omietky a nátery</t>
  </si>
  <si>
    <t>-579379281</t>
  </si>
  <si>
    <t>185+30+5+5</t>
  </si>
  <si>
    <t>622461033.S</t>
  </si>
  <si>
    <t>Vonkajšia omietka stien pastovitá silikátová roztieraná, hr. 2 mm</t>
  </si>
  <si>
    <t>174202389</t>
  </si>
  <si>
    <t>36</t>
  </si>
  <si>
    <t>625250312.S</t>
  </si>
  <si>
    <t>Kontaktný zatepľovací systém z bieleho EPS hr. 20 mm</t>
  </si>
  <si>
    <t>-1520521059</t>
  </si>
  <si>
    <t>185+5</t>
  </si>
  <si>
    <t>625250612.S</t>
  </si>
  <si>
    <t>Kontaktný zatepľovací systém soklovej alebo vodou namáhanej časti hr. 20 mm</t>
  </si>
  <si>
    <t>-1423487197</t>
  </si>
  <si>
    <t>30+5</t>
  </si>
  <si>
    <t>632001051.S</t>
  </si>
  <si>
    <t>Zhotovenie jednonásobného penetračného náteru pre potery a stierky</t>
  </si>
  <si>
    <t>-1390327440</t>
  </si>
  <si>
    <t>585520008700.S</t>
  </si>
  <si>
    <t>Penetračný náter na nasiakavé podklady pod potery, samonivelizačné hmoty a stavebné lepidlá</t>
  </si>
  <si>
    <t>965348133</t>
  </si>
  <si>
    <t>632452223.S</t>
  </si>
  <si>
    <t>Cementový poter, pevnosti v tlaku 20 MPa, hr. 70 mm</t>
  </si>
  <si>
    <t>-1551807006</t>
  </si>
  <si>
    <t>632452618.S</t>
  </si>
  <si>
    <t>Cementová samonivelizačná stierka, pevnosti v tlaku 20 MPa, hr. do 10 mm</t>
  </si>
  <si>
    <t>1845424059</t>
  </si>
  <si>
    <t>632921411.S</t>
  </si>
  <si>
    <t>Dlažba z betónových dlaždíc hr. 40 mm do cem malty MC-10</t>
  </si>
  <si>
    <t>1848290183</t>
  </si>
  <si>
    <t>9</t>
  </si>
  <si>
    <t>Ostatné konštrukcie a práce-búranie</t>
  </si>
  <si>
    <t>919735123.S</t>
  </si>
  <si>
    <t>Rezanie existujúceho betónového krytu alebo podkladu hĺbky nad 100 do 150 mm</t>
  </si>
  <si>
    <t>m</t>
  </si>
  <si>
    <t>-205263513</t>
  </si>
  <si>
    <t>941941031.S</t>
  </si>
  <si>
    <t>Montáž lešenia ľahkého pracovného radového s podlahami šírky od 0,80 do 1,00 m, výšky do 10 m</t>
  </si>
  <si>
    <t>1444202132</t>
  </si>
  <si>
    <t>941941191.S</t>
  </si>
  <si>
    <t>Príplatok za prvý a každý ďalší i začatý mesiac použitia lešenia ľahkého pracovného radového s podlahami šírky od 0,80 do 1,00 m, výšky do 10 m</t>
  </si>
  <si>
    <t>-1347709285</t>
  </si>
  <si>
    <t>941941831.S</t>
  </si>
  <si>
    <t>Demontáž lešenia ľahkého pracovného radového s podlahami šírky nad 0,80 do 1,00 m, výšky do 10 m</t>
  </si>
  <si>
    <t>-2009328207</t>
  </si>
  <si>
    <t>962031132.S</t>
  </si>
  <si>
    <t>Búranie priečok alebo vybúranie otvorov plochy nad 4 m2 z tehál pálených, plných alebo dutých hr. do 150 mm,  -0,19600t</t>
  </si>
  <si>
    <t>1148727715</t>
  </si>
  <si>
    <t>(5,4+4,4+1,16+1,16+1,5*3+1,2+1,1)*3</t>
  </si>
  <si>
    <t>963042819.S</t>
  </si>
  <si>
    <t>Búranie akýchkoľvek betónových schodiskových stupňov zhotovených na mieste,  -0,07000t</t>
  </si>
  <si>
    <t>-468282494</t>
  </si>
  <si>
    <t>965043341.S</t>
  </si>
  <si>
    <t>Búranie podkladov pod dlažby, liatych dlažieb a mazanín,betón s poterom,teracom hr.do 100 mm, plochy nad 4 m2  -2,20000t</t>
  </si>
  <si>
    <t>m3</t>
  </si>
  <si>
    <t>-209756752</t>
  </si>
  <si>
    <t>965081712.S</t>
  </si>
  <si>
    <t>Búranie dlažieb, bez podklad. lôžka z xylolit., alebo keramických dlaždíc hr. do 10 mm,  -0,02000t</t>
  </si>
  <si>
    <t>2016070878</t>
  </si>
  <si>
    <t>968061115.S</t>
  </si>
  <si>
    <t>Demontáž okien drevených, 1 bm obvodu - 0,008t</t>
  </si>
  <si>
    <t>2118193768</t>
  </si>
  <si>
    <t>0,6*4*9</t>
  </si>
  <si>
    <t>968061116.S</t>
  </si>
  <si>
    <t>Demontáž dverí drevených vchodových, 1 bm obvodu - 0,012t</t>
  </si>
  <si>
    <t>384312252</t>
  </si>
  <si>
    <t>(0,8*2+2*2)*5</t>
  </si>
  <si>
    <t>(0,7*2+2*2)*2</t>
  </si>
  <si>
    <t>(0,6*2+2*2)*4</t>
  </si>
  <si>
    <t>(0,9*2+2*2)</t>
  </si>
  <si>
    <t>(0,85*2+2,66*2)</t>
  </si>
  <si>
    <t>978011161.S</t>
  </si>
  <si>
    <t>Otlčenie omietok stropov vnútorných vápenných alebo vápennocementových v rozsahu do 50 %,  -0,02000t</t>
  </si>
  <si>
    <t>-1576649667</t>
  </si>
  <si>
    <t>978013161.S</t>
  </si>
  <si>
    <t>Otlčenie omietok stien vnútorných vápenných alebo vápennocementových v rozsahu do 50 %,  -0,02000t</t>
  </si>
  <si>
    <t>-1878696373</t>
  </si>
  <si>
    <t>979081111.S</t>
  </si>
  <si>
    <t>Odvoz sutiny a vybúraných hmôt na skládku do 1 km</t>
  </si>
  <si>
    <t>t</t>
  </si>
  <si>
    <t>-2014571105</t>
  </si>
  <si>
    <t>979081121.S</t>
  </si>
  <si>
    <t>Odvoz sutiny a vybúraných hmôt na skládku za každý ďalší 1 km</t>
  </si>
  <si>
    <t>-1753005366</t>
  </si>
  <si>
    <t>105,69*15 'Prepočítané koeficientom množstva</t>
  </si>
  <si>
    <t>99</t>
  </si>
  <si>
    <t>979082111.S</t>
  </si>
  <si>
    <t>Vnútrostavenisková doprava sutiny a vybúraných hmôt do 10 m</t>
  </si>
  <si>
    <t>358531848</t>
  </si>
  <si>
    <t>979082121.S</t>
  </si>
  <si>
    <t>Vnútrostavenisková doprava sutiny a vybúraných hmôt za každých ďalších 5 m</t>
  </si>
  <si>
    <t>-1553135064</t>
  </si>
  <si>
    <t>105,69*4 'Prepočítané koeficientom množstva</t>
  </si>
  <si>
    <t>979089612.S</t>
  </si>
  <si>
    <t>Poplatok za skladovanie - iné odpady zo stavieb a demolácií (17 09), ostatné</t>
  </si>
  <si>
    <t>-725492938</t>
  </si>
  <si>
    <t>Presun hmôt HSV</t>
  </si>
  <si>
    <t>998011002.S</t>
  </si>
  <si>
    <t>Presun hmôt pre budovy (801, 803, 812), zvislá konštr. z tehál, tvárnic, z kovu výšky do 12 m</t>
  </si>
  <si>
    <t>-1826736471</t>
  </si>
  <si>
    <t>PSV</t>
  </si>
  <si>
    <t>Práce a dodávky PSV</t>
  </si>
  <si>
    <t>711</t>
  </si>
  <si>
    <t>Izolácie proti vode a vlhkosti</t>
  </si>
  <si>
    <t>711141559.S</t>
  </si>
  <si>
    <t>Zhotovenie  izolácie proti zemnej vlhkosti a tlakovej vode vodorovná NAIP pritavením</t>
  </si>
  <si>
    <t>16</t>
  </si>
  <si>
    <t>-829427906</t>
  </si>
  <si>
    <t>628330000100.S</t>
  </si>
  <si>
    <t>Pás asfaltový SBS s bridličným posypom hr. 5,2 mm vystužený netkanou polyesterovou rohožou modifikovaný</t>
  </si>
  <si>
    <t>32</t>
  </si>
  <si>
    <t>549909321</t>
  </si>
  <si>
    <t>125*1,15 'Prepočítané koeficientom množstva</t>
  </si>
  <si>
    <t>711142559.S</t>
  </si>
  <si>
    <t>Zhotovenie  izolácie proti zemnej vlhkosti a tlakovej vode zvislá NAIP pritavením</t>
  </si>
  <si>
    <t>1872790943</t>
  </si>
  <si>
    <t>628420000800.S</t>
  </si>
  <si>
    <t>Pás asfaltový SBS, hr. 2,5 mm vystužený sklenenou rohožou</t>
  </si>
  <si>
    <t>958309360</t>
  </si>
  <si>
    <t>35*1,2 'Prepočítané koeficientom množstva</t>
  </si>
  <si>
    <t>711210200.S</t>
  </si>
  <si>
    <t>Zhotovenie dvojnásobnej izol. stierky na ploche vodorovnej</t>
  </si>
  <si>
    <t>-1987080930</t>
  </si>
  <si>
    <t>245650000400.S</t>
  </si>
  <si>
    <t>Stierka hydroizolačná na báze cementu, 1-zložková, pružná</t>
  </si>
  <si>
    <t>-1249486113</t>
  </si>
  <si>
    <t>247710007700.S</t>
  </si>
  <si>
    <t>Pás tesniaci š. 120 mm, na utesnenie rohových a spojovacích škár pri aplikácii hydroizolácií</t>
  </si>
  <si>
    <t>1978039914</t>
  </si>
  <si>
    <t>712</t>
  </si>
  <si>
    <t>Izolácie striech, povlakové krytiny</t>
  </si>
  <si>
    <t>712300832.S</t>
  </si>
  <si>
    <t>Odstránenie krytiny na strechách plochých 10°,  -0,01000t</t>
  </si>
  <si>
    <t>1150042741</t>
  </si>
  <si>
    <t>712370070.S</t>
  </si>
  <si>
    <t>Zhotovenie povlakovej krytiny striech plochých do 10° PVC-P fóliou upevnenou prikotvením so zvarením spoju</t>
  </si>
  <si>
    <t>390695791</t>
  </si>
  <si>
    <t>283220002000.S</t>
  </si>
  <si>
    <t>Hydroizolačná fólia PVC-P hr. 1,5 mm izolácia plochých striech</t>
  </si>
  <si>
    <t>127506488</t>
  </si>
  <si>
    <t>311970001500.S</t>
  </si>
  <si>
    <t>Vrut do dĺžky 150 mm na upevnenie do kombi dosiek</t>
  </si>
  <si>
    <t>-1808711916</t>
  </si>
  <si>
    <t>712990040.S</t>
  </si>
  <si>
    <t>Položenie geotextílie vodorovne alebo zvislo na strechy ploché do 10°</t>
  </si>
  <si>
    <t>1173391060</t>
  </si>
  <si>
    <t>693110004500.S</t>
  </si>
  <si>
    <t>Geotextília polypropylénová netkaná 300 g/m2</t>
  </si>
  <si>
    <t>-1983633206</t>
  </si>
  <si>
    <t>230*1,2 'Prepočítané koeficientom množstva</t>
  </si>
  <si>
    <t>712991030.S</t>
  </si>
  <si>
    <t>Montáž podkladnej konštrukcie z OSB dosiek na atike šírky 311 - 410 mm pod klampiarske konštrukcie</t>
  </si>
  <si>
    <t>-1885970761</t>
  </si>
  <si>
    <t>10+15+5+10</t>
  </si>
  <si>
    <t>311690001000.S</t>
  </si>
  <si>
    <t>Rozperný nit 6x30 mm do betónu, hliníkový</t>
  </si>
  <si>
    <t>-712811757</t>
  </si>
  <si>
    <t>10</t>
  </si>
  <si>
    <t>607260000300.S</t>
  </si>
  <si>
    <t>Doska OSB nebrúsená hr. 18 mm</t>
  </si>
  <si>
    <t>-1272770189</t>
  </si>
  <si>
    <t>17</t>
  </si>
  <si>
    <t>712991040.S</t>
  </si>
  <si>
    <t>Montáž podkladnej konštrukcie z OSB dosiek na atike šírky 411 - 620 mm pod klampiarske konštrukcie</t>
  </si>
  <si>
    <t>658919878</t>
  </si>
  <si>
    <t>35+2</t>
  </si>
  <si>
    <t>18</t>
  </si>
  <si>
    <t>300470833</t>
  </si>
  <si>
    <t>19</t>
  </si>
  <si>
    <t>-1488546010</t>
  </si>
  <si>
    <t>998712202.S</t>
  </si>
  <si>
    <t>Presun hmôt pre izoláciu povlakovej krytiny v objektoch výšky nad 6 do 12 m</t>
  </si>
  <si>
    <t>%</t>
  </si>
  <si>
    <t>416390716</t>
  </si>
  <si>
    <t>713</t>
  </si>
  <si>
    <t>Izolácie tepelné</t>
  </si>
  <si>
    <t>713000041.S</t>
  </si>
  <si>
    <t>Odstránenie nadstresnej tepelnej izolácie striech plochých kladenej voľne z vláknitých materiálov hr. nad 10 cm -0,018t</t>
  </si>
  <si>
    <t>574356768</t>
  </si>
  <si>
    <t>58,023+20,202+26,902</t>
  </si>
  <si>
    <t>713122121.S</t>
  </si>
  <si>
    <t>Montáž tepelnej izolácie podláh polystyrénom, kladeným voľne v dvoch vrstvách</t>
  </si>
  <si>
    <t>2020793081</t>
  </si>
  <si>
    <t>283720001900.S</t>
  </si>
  <si>
    <t>Doska EPS 100 S, na zateplenie podláh a plochých striech</t>
  </si>
  <si>
    <t>-2027388243</t>
  </si>
  <si>
    <t>7,2*2,04 'Prepočítané koeficientom množstva</t>
  </si>
  <si>
    <t>713142160.S</t>
  </si>
  <si>
    <t>Montáž tepelnej izolácie striech plochých do 10° spádovými doskami z polystyrénu v jednej vrstve</t>
  </si>
  <si>
    <t>1968810944</t>
  </si>
  <si>
    <t>55</t>
  </si>
  <si>
    <t>283760007500.S</t>
  </si>
  <si>
    <t>Doska spádová EPS, pevnosť v tlaku 150 kPa, polystyrén pre vyspádovanie plochých striech</t>
  </si>
  <si>
    <t>-307126764</t>
  </si>
  <si>
    <t>8*1,15 'Prepočítané koeficientom množstva</t>
  </si>
  <si>
    <t>56</t>
  </si>
  <si>
    <t>998713202.S</t>
  </si>
  <si>
    <t>Presun hmôt pre izolácie tepelné v objektoch výšky nad 6 m do 12 m</t>
  </si>
  <si>
    <t>1983098174</t>
  </si>
  <si>
    <t>722</t>
  </si>
  <si>
    <t>Zdravotechnika - vnútorný vodovod</t>
  </si>
  <si>
    <t>722250180.S</t>
  </si>
  <si>
    <t>Montáž hasiaceho prístroja na stenu</t>
  </si>
  <si>
    <t>-53780625</t>
  </si>
  <si>
    <t>449170000900.S</t>
  </si>
  <si>
    <t>Prenosný hasiaci prístroj práškový P6Če 6 kg, 21A</t>
  </si>
  <si>
    <t>179889462</t>
  </si>
  <si>
    <t>348150001208</t>
  </si>
  <si>
    <t>LED svietidlo núdzové EXIT 2W, STANDARD, IP65, 3h stály/núdzový režim, AMI</t>
  </si>
  <si>
    <t>1744126984</t>
  </si>
  <si>
    <t>762</t>
  </si>
  <si>
    <t>Konštrukcie tesárske</t>
  </si>
  <si>
    <t>762341021.S</t>
  </si>
  <si>
    <t>Montáž debnenia odkvapov z dosiek pre všetky druhy striech</t>
  </si>
  <si>
    <t>1088182262</t>
  </si>
  <si>
    <t>64</t>
  </si>
  <si>
    <t>605110004300.S</t>
  </si>
  <si>
    <t>Dosky a fošne z borovice neopracované neomietané akosť I hr. 24-32 mm, š. 60-160 mm</t>
  </si>
  <si>
    <t>251716470</t>
  </si>
  <si>
    <t>5*0,0264 'Prepočítané koeficientom množstva</t>
  </si>
  <si>
    <t>762343811.S</t>
  </si>
  <si>
    <t>Demontáž debnenia odkvapov a štítových ríms z dosiek hrubých, hobľovaných hr. do 32 mm, -0,01700 t</t>
  </si>
  <si>
    <t>595116949</t>
  </si>
  <si>
    <t>762431231.S</t>
  </si>
  <si>
    <t>Montáž obloženia stien doskami z drevovláknitých hmôt tvrdými cementotrieskovými na zraz</t>
  </si>
  <si>
    <t>-1107718716</t>
  </si>
  <si>
    <t>591510001300.S</t>
  </si>
  <si>
    <t>Cementotriesková doska hr. 16 mm, s hladkým cementovo šedým povrchom</t>
  </si>
  <si>
    <t>492231372</t>
  </si>
  <si>
    <t>10*1,2 'Prepočítané koeficientom množstva</t>
  </si>
  <si>
    <t>998762202.S</t>
  </si>
  <si>
    <t>Presun hmôt pre konštrukcie tesárske v objektoch výšky do 12 m</t>
  </si>
  <si>
    <t>-436439039</t>
  </si>
  <si>
    <t>764</t>
  </si>
  <si>
    <t>Konštrukcie klampiarske</t>
  </si>
  <si>
    <t>764312343.S</t>
  </si>
  <si>
    <t>Krytiny hladké z hliníkového farebného Al plechu, zo šablón, sklon nad 45°</t>
  </si>
  <si>
    <t>670892964</t>
  </si>
  <si>
    <t>764312822.S</t>
  </si>
  <si>
    <t>Demontáž krytiny hladkej strešnej z tabúľ.,  -0,00751t</t>
  </si>
  <si>
    <t>1735241108</t>
  </si>
  <si>
    <t>764317496.S</t>
  </si>
  <si>
    <t>Montáž oddeľovacej štruktúrovanej rohože s integrovanou poistnou hydroizoláciou pre plechové krytiny z farbeného hliníka</t>
  </si>
  <si>
    <t>969620394</t>
  </si>
  <si>
    <t>283280002700.S</t>
  </si>
  <si>
    <t>Hydroizolačná PP fólia 3-vrstvová, s nakašírovanou rohožou s nopovou štruktúrou, hmotnosť 380 g/m2</t>
  </si>
  <si>
    <t>-348010290</t>
  </si>
  <si>
    <t>764321830.S</t>
  </si>
  <si>
    <t>Demontáž oplechovania ríms pod nadrímsovým žľabom vrátane podkladového plechu, do 30° rš do 660 mm,  -0,00520t</t>
  </si>
  <si>
    <t>-1172551841</t>
  </si>
  <si>
    <t>15</t>
  </si>
  <si>
    <t>764322240.S</t>
  </si>
  <si>
    <t>Oplechovanie z pozinkovaného PZ plechu, odkvapov na strechách s tvrdou krytinou r.š. 450 mm</t>
  </si>
  <si>
    <t>-79791290</t>
  </si>
  <si>
    <t>764341230.S</t>
  </si>
  <si>
    <t>Lemovanie z pozinkovaného PZ plechu, rúr, konzol alebo držiakov na vlnitej, hladkej, drážk. krytine, D 100-150 mm</t>
  </si>
  <si>
    <t>339868148</t>
  </si>
  <si>
    <t>764359236.S</t>
  </si>
  <si>
    <t>Kotlík zberný z pozinkovaného PZ plechu, pre rúry s priemerom D 80 - 120 mm</t>
  </si>
  <si>
    <t>-1128568746</t>
  </si>
  <si>
    <t>7</t>
  </si>
  <si>
    <t>764394245.S</t>
  </si>
  <si>
    <t>Oplechovanie okapu z pozinkovaného PZ plechu, r.š. 370 mm</t>
  </si>
  <si>
    <t>579564971</t>
  </si>
  <si>
    <t>764410240.S</t>
  </si>
  <si>
    <t>Oplechovanie parapetov z pozinkovaného PZ plechu, vrátane rohov r.š. 275 - 355 mm</t>
  </si>
  <si>
    <t>34354537</t>
  </si>
  <si>
    <t>KV 1401</t>
  </si>
  <si>
    <t>0,6*4</t>
  </si>
  <si>
    <t>KV 1402</t>
  </si>
  <si>
    <t>0,6*6</t>
  </si>
  <si>
    <t>14</t>
  </si>
  <si>
    <t>764430210.S</t>
  </si>
  <si>
    <t>Oplechovanie muriva a atík z pozinkovaného PZ plechu, vrátane rohov r.š. 320 mm</t>
  </si>
  <si>
    <t>-786520454</t>
  </si>
  <si>
    <t>11</t>
  </si>
  <si>
    <t>764430220.S</t>
  </si>
  <si>
    <t>Oplechovanie muriva a atík z pozinkovaného PZ plechu, vrátane rohov r.š. 370 mm</t>
  </si>
  <si>
    <t>268030858</t>
  </si>
  <si>
    <t>13</t>
  </si>
  <si>
    <t>764430230.S</t>
  </si>
  <si>
    <t>Oplechovanie muriva a atík z pozinkovaného PZ plechu, vrátane rohov r.š. 390 mm</t>
  </si>
  <si>
    <t>-904275008</t>
  </si>
  <si>
    <t>12</t>
  </si>
  <si>
    <t>764430250.S</t>
  </si>
  <si>
    <t>Oplechovanie muriva a atík z pozinkovaného PZ plechu, vrátane rohov r.š. 590 mm</t>
  </si>
  <si>
    <t>-449731575</t>
  </si>
  <si>
    <t>764451802.S</t>
  </si>
  <si>
    <t>Demontáž odpadových rúr štvorcových so stranou 100 mm,  -0,00338t</t>
  </si>
  <si>
    <t>1848355019</t>
  </si>
  <si>
    <t>764454234.S</t>
  </si>
  <si>
    <t>Montáž kruhových kolien z pozinkovaného PZ plechu, pre zvodové rúry s priemerom 60 - 150 mm</t>
  </si>
  <si>
    <t>1900047381</t>
  </si>
  <si>
    <t>553440039200.S</t>
  </si>
  <si>
    <t>Koleno lisované pozinkované 72°, priemer 100 mm</t>
  </si>
  <si>
    <t>1623040504</t>
  </si>
  <si>
    <t>764454253.S</t>
  </si>
  <si>
    <t>Zvodové rúry z pozinkovaného PZ plechu, kruhové priemer 100 mm</t>
  </si>
  <si>
    <t>94421882</t>
  </si>
  <si>
    <t>998764202.S</t>
  </si>
  <si>
    <t>Presun hmôt pre konštrukcie klampiarske v objektoch výšky nad 6 do 12 m</t>
  </si>
  <si>
    <t>-1137165082</t>
  </si>
  <si>
    <t>766</t>
  </si>
  <si>
    <t>Konštrukcie stolárske</t>
  </si>
  <si>
    <t>21</t>
  </si>
  <si>
    <t>766621400.S</t>
  </si>
  <si>
    <t>Montáž okien plastových s hydroizolačnými ISO páskami (exteriérová a interiérová)</t>
  </si>
  <si>
    <t>589368984</t>
  </si>
  <si>
    <t>0,6*4*10</t>
  </si>
  <si>
    <t>22</t>
  </si>
  <si>
    <t>283290006100.S</t>
  </si>
  <si>
    <t>Tesniaca paropriepustná fólia polymér-flísová, š. 290 mm, dĺ. 30 m, pre tesnenie pripájacej škáry okenného rámu a muriva z exteriéru</t>
  </si>
  <si>
    <t>-1178327762</t>
  </si>
  <si>
    <t>23</t>
  </si>
  <si>
    <t>283290006200.S</t>
  </si>
  <si>
    <t>Tesniaca paronepriepustná fólia polymér-flísová, š. 70 mm, dĺ. 30 m, pre tesnenie pripájacej škáry okenného rámu a muriva z interiéru</t>
  </si>
  <si>
    <t>614649690</t>
  </si>
  <si>
    <t>24</t>
  </si>
  <si>
    <t>611410000100.S</t>
  </si>
  <si>
    <t>Plastové okno jednokrídlové OS, vxš 600x600 mm, izolačné dvojsklo, 6 komorový profil</t>
  </si>
  <si>
    <t>1243494149</t>
  </si>
  <si>
    <t>34</t>
  </si>
  <si>
    <t>766641161.S</t>
  </si>
  <si>
    <t>Montáž dverí plastových, vchodových, 1 m obvodu dverí</t>
  </si>
  <si>
    <t>-2145999001</t>
  </si>
  <si>
    <t>0,9*2+2,68*2</t>
  </si>
  <si>
    <t>0,9*2+2,53*2</t>
  </si>
  <si>
    <t>1,1*2+2,68*2</t>
  </si>
  <si>
    <t>35</t>
  </si>
  <si>
    <t>611670001000.S</t>
  </si>
  <si>
    <t>Plastové dvere s nadsvetlíkom</t>
  </si>
  <si>
    <t>169850321</t>
  </si>
  <si>
    <t>D502, 503, 504</t>
  </si>
  <si>
    <t>0,9*2,68</t>
  </si>
  <si>
    <t>0,9*2,53</t>
  </si>
  <si>
    <t>1,1*2,68</t>
  </si>
  <si>
    <t>28</t>
  </si>
  <si>
    <t>766662112.S</t>
  </si>
  <si>
    <t>Montáž dverového krídla otočného jednokrídlového poldrážkového, do existujúcej zárubne, vrátane kovania</t>
  </si>
  <si>
    <t>1988081842</t>
  </si>
  <si>
    <t>29</t>
  </si>
  <si>
    <t>549150000600.S</t>
  </si>
  <si>
    <t>Kľučka dverová a rozeta 2x, nehrdzavejúca oceľ, povrch nerez brúsený</t>
  </si>
  <si>
    <t>1274880974</t>
  </si>
  <si>
    <t>30</t>
  </si>
  <si>
    <t>611610000400.S</t>
  </si>
  <si>
    <t>Dvere vnútorné jednokrídlové, šírka 600-900 mm, výplň papierová voština, povrch fólia, plné</t>
  </si>
  <si>
    <t>-1887404614</t>
  </si>
  <si>
    <t>33</t>
  </si>
  <si>
    <t>766662132.S</t>
  </si>
  <si>
    <t>Dvere dvojkrídlové poldrážkové, do existujúcej zárubne, vrátane kovania, 2150x2550 mm - repas</t>
  </si>
  <si>
    <t>928649638</t>
  </si>
  <si>
    <t>25</t>
  </si>
  <si>
    <t>766694141.S</t>
  </si>
  <si>
    <t>Montáž parapetnej dosky plastovej šírky do 300 mm, dĺžky do 1000 mm</t>
  </si>
  <si>
    <t>1485552229</t>
  </si>
  <si>
    <t>26</t>
  </si>
  <si>
    <t>611560000400.S</t>
  </si>
  <si>
    <t>Parapetná doska plastová, šírka 300 mm, komôrková vnútorná, biela</t>
  </si>
  <si>
    <t>1735031958</t>
  </si>
  <si>
    <t>27</t>
  </si>
  <si>
    <t>611560000800.S</t>
  </si>
  <si>
    <t>Plastové krytky k vnútorným parapetom plastovým, pár, vo farbe biela, mramor, zlatý dub, buk, mahagón, orech</t>
  </si>
  <si>
    <t>490528142</t>
  </si>
  <si>
    <t>31</t>
  </si>
  <si>
    <t>766702111.S</t>
  </si>
  <si>
    <t>Montáž zárubní obložkových pre dvere jednokrídlové</t>
  </si>
  <si>
    <t>2074010799</t>
  </si>
  <si>
    <t>611810002200.S</t>
  </si>
  <si>
    <t>Zárubňa vnútorná obložková, šírka 600-900 mm, výška 1970 mm, DTD doska, povrch fólia, pre stenu hrúbky 60-170 mm, pre jednokrídlové dvere</t>
  </si>
  <si>
    <t>-2041844171</t>
  </si>
  <si>
    <t>998766202.S</t>
  </si>
  <si>
    <t>Presun hmot pre konštrukcie stolárske v objektoch výšky nad 6 do 12 m</t>
  </si>
  <si>
    <t>851183328</t>
  </si>
  <si>
    <t>771</t>
  </si>
  <si>
    <t>Podlahy z dlaždíc</t>
  </si>
  <si>
    <t>771571112.S</t>
  </si>
  <si>
    <t>Montáž podláh z dlaždíc keramických do malty veľ. 300 x 300 mm</t>
  </si>
  <si>
    <t>1455897827</t>
  </si>
  <si>
    <t>597740001600.S</t>
  </si>
  <si>
    <t>Dlaždice keramické, lxvxhr 297x297x8 mm, hutné glazované</t>
  </si>
  <si>
    <t>141711203</t>
  </si>
  <si>
    <t>30*1,1 'Prepočítané koeficientom množstva</t>
  </si>
  <si>
    <t>781</t>
  </si>
  <si>
    <t>Obklady</t>
  </si>
  <si>
    <t>781445011.S</t>
  </si>
  <si>
    <t>Montáž obkladov vnútor. stien z obkladačiek kladených do tmelu veľ. 100x100 mm</t>
  </si>
  <si>
    <t>-1154744643</t>
  </si>
  <si>
    <t>Obklad</t>
  </si>
  <si>
    <t>(1*2+2,79*2)*1,2</t>
  </si>
  <si>
    <t>(1,15*2+2,025*2)*1,2</t>
  </si>
  <si>
    <t>(1,5*2+2,025*2)*1,2</t>
  </si>
  <si>
    <t>597640000100.S</t>
  </si>
  <si>
    <t>Obkladačky keramické glazované jednofarebné hladké lxv 100x100x14 mm</t>
  </si>
  <si>
    <t>-1666367643</t>
  </si>
  <si>
    <t>25,176*1,05 'Prepočítané koeficientom množstva</t>
  </si>
  <si>
    <t>998781203.S</t>
  </si>
  <si>
    <t>Presun hmôt pre obklady keramické v objektoch výšky nad 12 do 24 m</t>
  </si>
  <si>
    <t>1709045699</t>
  </si>
  <si>
    <t>784</t>
  </si>
  <si>
    <t>Maľby</t>
  </si>
  <si>
    <t>784410100.S</t>
  </si>
  <si>
    <t>Penetrovanie jednonásobné jemnozrnných podkladov výšky do 3,80 m</t>
  </si>
  <si>
    <t>2079847541</t>
  </si>
  <si>
    <t>784418013.S</t>
  </si>
  <si>
    <t>Zakrývanie podláh a zariadení plachtou v miestnostiach alebo na schodisku</t>
  </si>
  <si>
    <t>808952923</t>
  </si>
  <si>
    <t>784441010.S</t>
  </si>
  <si>
    <t>Maľby latexové dvojnásobné základné, ručne nanášané na jemnozrnný podklad výšky do 3,80 m</t>
  </si>
  <si>
    <t>-605701402</t>
  </si>
  <si>
    <t>HZS</t>
  </si>
  <si>
    <t>Hodinové zúčtovacie sadzby</t>
  </si>
  <si>
    <t>HZS000111.S</t>
  </si>
  <si>
    <t>Stavebno montážne práce menej náročne, pomocné alebo manupulačné (Tr. 1) v rozsahu viac ako 8 hodín</t>
  </si>
  <si>
    <t>hod</t>
  </si>
  <si>
    <t>512</t>
  </si>
  <si>
    <t>-165099035</t>
  </si>
  <si>
    <t>HZS000113.S</t>
  </si>
  <si>
    <t>Stavebno montážne práce náročné ucelené - odborné, tvorivé remeselné (Tr. 3) v rozsahu viac ako 8 hodín</t>
  </si>
  <si>
    <t>-1157155802</t>
  </si>
  <si>
    <t>2 - ZTI</t>
  </si>
  <si>
    <t xml:space="preserve">    4 - Vodorovné konštrukcie</t>
  </si>
  <si>
    <t xml:space="preserve">    8 - Rúrové vedenie</t>
  </si>
  <si>
    <t xml:space="preserve">    721 - Zdravotechnika - vnútorná kanalizácia</t>
  </si>
  <si>
    <t xml:space="preserve">    725 - Zdravotechnika - zariaďovacie predmety</t>
  </si>
  <si>
    <t>OST - Ostatné</t>
  </si>
  <si>
    <t>130001101.S</t>
  </si>
  <si>
    <t>Príplatok k cenám za sťaženie výkopu v blízkosti podzemného vedenia alebo výbušbnín - pre všetky triedy</t>
  </si>
  <si>
    <t>-434251363</t>
  </si>
  <si>
    <t>130301001.S</t>
  </si>
  <si>
    <t>Výkop jamy a ryhy v obmedzenom priestore horn. tr.4 ručne</t>
  </si>
  <si>
    <t>1101068870</t>
  </si>
  <si>
    <t>174101001.S</t>
  </si>
  <si>
    <t>Zásyp sypaninou so zhutnením jám, šachiet, rýh, zárezov alebo okolo objektov do 100 m3</t>
  </si>
  <si>
    <t>1894173642</t>
  </si>
  <si>
    <t>583310003800.S</t>
  </si>
  <si>
    <t>Štrkopiesok frakcia 16-32 mm</t>
  </si>
  <si>
    <t>928503780</t>
  </si>
  <si>
    <t>4,9*1,89 'Prepočítané koeficientom množstva</t>
  </si>
  <si>
    <t>212752127.S</t>
  </si>
  <si>
    <t>Trativody z flexodrenážnych rúr DN 160 vrátane geotextílie</t>
  </si>
  <si>
    <t>-421528010</t>
  </si>
  <si>
    <t>311102002.S1</t>
  </si>
  <si>
    <t>Prestup v streche - vyspravenie</t>
  </si>
  <si>
    <t>1112654253</t>
  </si>
  <si>
    <t>Vodorovné konštrukcie</t>
  </si>
  <si>
    <t>451572111.S</t>
  </si>
  <si>
    <t>Lôžko pod potrubie, stoky a drobné objekty, v otvorenom výkope z kameniva drobného ťaženého 0-4 mm</t>
  </si>
  <si>
    <t>-1973523127</t>
  </si>
  <si>
    <t>Rúrové vedenie</t>
  </si>
  <si>
    <t>871315506.S</t>
  </si>
  <si>
    <t>Potrubie kanalizačné PVC-U gravitačné hladké viacvrstvové SN 4 DN 150</t>
  </si>
  <si>
    <t>-1664701743</t>
  </si>
  <si>
    <t>895970003.S</t>
  </si>
  <si>
    <t>Montáž vsakovacieho bloku neinšpekčného 1200x600x600 mm vrátane geotextílie, kamenivo frakcie 32-63</t>
  </si>
  <si>
    <t>-1337630631</t>
  </si>
  <si>
    <t>899721121.S</t>
  </si>
  <si>
    <t>Signalizačný vodič na potrubí PVC DN do 150</t>
  </si>
  <si>
    <t>1241385198</t>
  </si>
  <si>
    <t>899721132.S</t>
  </si>
  <si>
    <t>Označenie kanalizačného potrubia hnedou výstražnou fóliou</t>
  </si>
  <si>
    <t>-1911722678</t>
  </si>
  <si>
    <t>721</t>
  </si>
  <si>
    <t>Zdravotechnika - vnútorná kanalizácia</t>
  </si>
  <si>
    <t>721171106.S</t>
  </si>
  <si>
    <t>Potrubie z PVC - U odpadové ležaté hrdlové D 50 mm</t>
  </si>
  <si>
    <t>-1835493336</t>
  </si>
  <si>
    <t>721171109.S</t>
  </si>
  <si>
    <t>Potrubie z PVC - U odpadové ležaté hrdlové D 110 mm</t>
  </si>
  <si>
    <t>-975156440</t>
  </si>
  <si>
    <t>721171112.S1</t>
  </si>
  <si>
    <t>Výmena existjúceho potrubia splaškovej kanalizácie ležate potrubie DN150 PVC</t>
  </si>
  <si>
    <t>1484121986</t>
  </si>
  <si>
    <t>721171114.S1</t>
  </si>
  <si>
    <t>Napojenie nového potrubia splaškovej kanalizácie K1 DN150, PVC -KG</t>
  </si>
  <si>
    <t>-1395701522</t>
  </si>
  <si>
    <t>721171808.S</t>
  </si>
  <si>
    <t>Demontáž potrubia z PVC-U rúr odpadového alebo pripojovacieho nad D 75 mm - D 114 mm,  -0,00198 t</t>
  </si>
  <si>
    <t>1465668957</t>
  </si>
  <si>
    <t>721172109.S</t>
  </si>
  <si>
    <t>Potrubie z PVC - U odpadové zvislé hrdlové Dxt 110x2,2 mm</t>
  </si>
  <si>
    <t>-1556255547</t>
  </si>
  <si>
    <t>721194109.S1</t>
  </si>
  <si>
    <t>Čistiaci kus DN110</t>
  </si>
  <si>
    <t>1629826861</t>
  </si>
  <si>
    <t>721213000.S</t>
  </si>
  <si>
    <t>Montáž podlahového vpustu s vodorovným odtokom DN 50</t>
  </si>
  <si>
    <t>83954142</t>
  </si>
  <si>
    <t>286630023600.S</t>
  </si>
  <si>
    <t>Podlahový vpust horizontálny odtok DN 50, mriežka/krytka nerez, zápachová uzávierka</t>
  </si>
  <si>
    <t>1342871564</t>
  </si>
  <si>
    <t>721229010.S</t>
  </si>
  <si>
    <t>Vetracia hlavica PP - exteriér (HL810)</t>
  </si>
  <si>
    <t>-626161634</t>
  </si>
  <si>
    <t>721290112.S</t>
  </si>
  <si>
    <t>Ostatné - skúška tesnosti kanalizácie v objektoch vodou DN 150 alebo DN 200</t>
  </si>
  <si>
    <t>-2056057557</t>
  </si>
  <si>
    <t>998721202.S</t>
  </si>
  <si>
    <t>Presun hmôt pre vnútornú kanalizáciu v objektoch výšky nad 6 do 12 m</t>
  </si>
  <si>
    <t>1355787105</t>
  </si>
  <si>
    <t>722170911.S</t>
  </si>
  <si>
    <t>Úprava existujúceho prívodu vody do podlahy D32 - V1</t>
  </si>
  <si>
    <t>318254580</t>
  </si>
  <si>
    <t>722171132.S</t>
  </si>
  <si>
    <t>Plasthliníkové potrubie v tyčiach spájané lisovaním d 20 mm</t>
  </si>
  <si>
    <t>-1623731326</t>
  </si>
  <si>
    <t>722171133.S</t>
  </si>
  <si>
    <t>Plasthliníkové potrubie v tyčiach spájané lisovaním d 25/26 mm</t>
  </si>
  <si>
    <t>160738370</t>
  </si>
  <si>
    <t>722221015.S</t>
  </si>
  <si>
    <t>Montáž guľového kohúta závitového priameho pre vodu G 3/4</t>
  </si>
  <si>
    <t>-1885031147</t>
  </si>
  <si>
    <t>551110005000.S</t>
  </si>
  <si>
    <t>Guľový uzáver pre vodu 3/4", niklovaná mosadz</t>
  </si>
  <si>
    <t>1936363199</t>
  </si>
  <si>
    <t>722290226.S</t>
  </si>
  <si>
    <t>Tlaková skúška vodovodného potrubia závitového do DN 50</t>
  </si>
  <si>
    <t>-480024674</t>
  </si>
  <si>
    <t>722290234.S</t>
  </si>
  <si>
    <t>Prepláchnutie a dezinfekcia vodovodného potrubia do DN 80</t>
  </si>
  <si>
    <t>595642707</t>
  </si>
  <si>
    <t>998722202.S</t>
  </si>
  <si>
    <t>Presun hmôt pre vnútorný vodovod v objektoch výšky nad 6 do 12 m</t>
  </si>
  <si>
    <t>-1196157989</t>
  </si>
  <si>
    <t>725</t>
  </si>
  <si>
    <t>Zdravotechnika - zariaďovacie predmety</t>
  </si>
  <si>
    <t>725149701.S</t>
  </si>
  <si>
    <t>Montáž predstenového systému záchodov do masívnej murovanej konštrukcie</t>
  </si>
  <si>
    <t>-82761215</t>
  </si>
  <si>
    <t>552370001600.S</t>
  </si>
  <si>
    <t>Predstenový systém pre závesné WC s podomietkovou nádržou do murovaných alebo betónových konštrukcií</t>
  </si>
  <si>
    <t>-1764798561</t>
  </si>
  <si>
    <t>725149720.S</t>
  </si>
  <si>
    <t>Montáž záchodu do predstenového systému</t>
  </si>
  <si>
    <t>-377416341</t>
  </si>
  <si>
    <t>642360000500.S</t>
  </si>
  <si>
    <t>Misa záchodová keramická závesná so splachovacím okruhom</t>
  </si>
  <si>
    <t>-564647676</t>
  </si>
  <si>
    <t>642360004900.S</t>
  </si>
  <si>
    <t>Misa záchodová keramická závesná bezbariérová, bez splachovacieho okruhu</t>
  </si>
  <si>
    <t>1974430222</t>
  </si>
  <si>
    <t>725219201.S</t>
  </si>
  <si>
    <t>Montáž umývadla keramického na konzoly, bez výtokovej armatúry</t>
  </si>
  <si>
    <t>1083870253</t>
  </si>
  <si>
    <t>642110005300.S</t>
  </si>
  <si>
    <t>Umývadlo keramické pre imobilných</t>
  </si>
  <si>
    <t>-1463897356</t>
  </si>
  <si>
    <t>725219401.S</t>
  </si>
  <si>
    <t>Montáž umývadla keramického na skrutky do muriva, bez výtokovej armatúry</t>
  </si>
  <si>
    <t>-1959240283</t>
  </si>
  <si>
    <t>642110004300.S</t>
  </si>
  <si>
    <t>Umývadlo keramické bežný typ</t>
  </si>
  <si>
    <t>1123751754</t>
  </si>
  <si>
    <t>725291112.S</t>
  </si>
  <si>
    <t>Montáž záchodového sedadla s poklopom</t>
  </si>
  <si>
    <t>-235225028</t>
  </si>
  <si>
    <t>554330000200.S</t>
  </si>
  <si>
    <t>Záchodové sedadlo plastové s poklopom s automatickým pozvoľným sklápaním</t>
  </si>
  <si>
    <t>-1604876477</t>
  </si>
  <si>
    <t>725292000.S</t>
  </si>
  <si>
    <t>Montáž revíznej skrinky</t>
  </si>
  <si>
    <t>1718099672</t>
  </si>
  <si>
    <t>615220001300.S</t>
  </si>
  <si>
    <t>Revízna skrinka 150*150*150 mm - biela</t>
  </si>
  <si>
    <t>1301355623</t>
  </si>
  <si>
    <t>725539142.S</t>
  </si>
  <si>
    <t>Montáž a dodávka - prietokový ohrievač vody ELX10, príkon 10kW, 3x400V, 3x16A, IP24</t>
  </si>
  <si>
    <t>-1112947560</t>
  </si>
  <si>
    <t>725819401.S</t>
  </si>
  <si>
    <t>Montáž ventilu rohového s pripojovacou rúrkou G 1/2</t>
  </si>
  <si>
    <t>-444462821</t>
  </si>
  <si>
    <t>551110019900.S</t>
  </si>
  <si>
    <t>Guľový ventil rohový, 1/2" - 3/8", s filtrom, bez matice, chrómovaná mosadz</t>
  </si>
  <si>
    <t>672410185</t>
  </si>
  <si>
    <t>725829601.S</t>
  </si>
  <si>
    <t>Montáž batérie umývadlovej a drezovej stojankovej, pákovej alebo klasickej s mechanickým ovládaním</t>
  </si>
  <si>
    <t>-1490294766</t>
  </si>
  <si>
    <t>551450003800.S</t>
  </si>
  <si>
    <t>Batéria umývadlová stojanková páková</t>
  </si>
  <si>
    <t>-569628906</t>
  </si>
  <si>
    <t>551450003500.S</t>
  </si>
  <si>
    <t>Batéria umývadlová nástenná páková</t>
  </si>
  <si>
    <t>1366820764</t>
  </si>
  <si>
    <t>725869301.S</t>
  </si>
  <si>
    <t>Montáž zápachovej uzávierky pre zariaďovacie predmety, umývadlovej do D 40 mm</t>
  </si>
  <si>
    <t>1885824553</t>
  </si>
  <si>
    <t>551620006400.S</t>
  </si>
  <si>
    <t>Zápachová uzávierka - sifón pre umývadlá DN 40</t>
  </si>
  <si>
    <t>1191351183</t>
  </si>
  <si>
    <t>998725202.S</t>
  </si>
  <si>
    <t>Presun hmôt pre zariaďovacie predmety v objektoch výšky nad 6 do 12 m</t>
  </si>
  <si>
    <t>1978369734</t>
  </si>
  <si>
    <t>764454212.1</t>
  </si>
  <si>
    <t>Úprava existujúcich dažďových zvodov</t>
  </si>
  <si>
    <t>-1597549301</t>
  </si>
  <si>
    <t>OST</t>
  </si>
  <si>
    <t>Ostatné</t>
  </si>
  <si>
    <t>01</t>
  </si>
  <si>
    <t>Podružné práce</t>
  </si>
  <si>
    <t>-337786788</t>
  </si>
  <si>
    <t>02</t>
  </si>
  <si>
    <t>Podružný materiál</t>
  </si>
  <si>
    <t>1058995900</t>
  </si>
  <si>
    <t>3 - Elektroinštalácia</t>
  </si>
  <si>
    <t>M - Práce a dodávky M</t>
  </si>
  <si>
    <t xml:space="preserve">    21-M - Elektromontáže</t>
  </si>
  <si>
    <t>Práce a dodávky M</t>
  </si>
  <si>
    <t>21-M</t>
  </si>
  <si>
    <t>Elektromontáže</t>
  </si>
  <si>
    <t>001</t>
  </si>
  <si>
    <t>Stropné, stropné, prisadené, LED - obradná sieň a kancelária</t>
  </si>
  <si>
    <t>39007270</t>
  </si>
  <si>
    <t>002</t>
  </si>
  <si>
    <t>Stropné, stropné, prisadené, LED - soc. časť.</t>
  </si>
  <si>
    <t>-375923222</t>
  </si>
  <si>
    <t>003</t>
  </si>
  <si>
    <t>Nástenné LED svietidla</t>
  </si>
  <si>
    <t>9172850</t>
  </si>
  <si>
    <t>004</t>
  </si>
  <si>
    <t>LED vonkajšie, nástenné</t>
  </si>
  <si>
    <t>1924247299</t>
  </si>
  <si>
    <t>005</t>
  </si>
  <si>
    <t xml:space="preserve">Legrand Valenia, biela, vypínač </t>
  </si>
  <si>
    <t>1170858701</t>
  </si>
  <si>
    <t>006</t>
  </si>
  <si>
    <t>Legrand Valenia, biela, vypínač striedavý</t>
  </si>
  <si>
    <t>792004880</t>
  </si>
  <si>
    <t>007</t>
  </si>
  <si>
    <t>Legrand Valenia, biela, vypínač - regulovateľný</t>
  </si>
  <si>
    <t>-350945063</t>
  </si>
  <si>
    <t>008</t>
  </si>
  <si>
    <t>Legrand Valenia, biela, zásuvka</t>
  </si>
  <si>
    <t>-701070064</t>
  </si>
  <si>
    <t>009</t>
  </si>
  <si>
    <t>Kábel CYKY-O3x1,5</t>
  </si>
  <si>
    <t>1652986817</t>
  </si>
  <si>
    <t>010</t>
  </si>
  <si>
    <t>Kábel CYKY-J3x1,5</t>
  </si>
  <si>
    <t>75128055</t>
  </si>
  <si>
    <t>011</t>
  </si>
  <si>
    <t>Kábel CYKY-J3x2,5</t>
  </si>
  <si>
    <t>-1385765760</t>
  </si>
  <si>
    <t>012</t>
  </si>
  <si>
    <t>Kábel CYKY-O5x1,5</t>
  </si>
  <si>
    <t>823299209</t>
  </si>
  <si>
    <t>013</t>
  </si>
  <si>
    <t>Kábel CYKY-J5x10</t>
  </si>
  <si>
    <t>731926408</t>
  </si>
  <si>
    <t>014</t>
  </si>
  <si>
    <t>Kábel CYKY-J5x6</t>
  </si>
  <si>
    <t>-914112028</t>
  </si>
  <si>
    <t>015</t>
  </si>
  <si>
    <t>Krabica KP 67/3</t>
  </si>
  <si>
    <t>335263909</t>
  </si>
  <si>
    <t>016</t>
  </si>
  <si>
    <t>Krabica KUP68 (hlboká 43,5)</t>
  </si>
  <si>
    <t>-1841834781</t>
  </si>
  <si>
    <t>017</t>
  </si>
  <si>
    <t>Krabica KO 68 so svorkovnicou</t>
  </si>
  <si>
    <t>1200497177</t>
  </si>
  <si>
    <t>018</t>
  </si>
  <si>
    <t>Skiňa merania RE HASMA</t>
  </si>
  <si>
    <t>1900507189</t>
  </si>
  <si>
    <t>019</t>
  </si>
  <si>
    <t>Rozvádzač RS, Legrand Nedbox nástenný 42 modulový</t>
  </si>
  <si>
    <t>-17057123</t>
  </si>
  <si>
    <t>020</t>
  </si>
  <si>
    <t>AlMgSi 8 mm ( FeZn 8mm)</t>
  </si>
  <si>
    <t>2047620580</t>
  </si>
  <si>
    <t>021</t>
  </si>
  <si>
    <t>FeZn 10 mm</t>
  </si>
  <si>
    <t>309478680</t>
  </si>
  <si>
    <t>022</t>
  </si>
  <si>
    <t>Zberač JP15</t>
  </si>
  <si>
    <t>-475674196</t>
  </si>
  <si>
    <t>023</t>
  </si>
  <si>
    <t>Svorka SS</t>
  </si>
  <si>
    <t>-1930480973</t>
  </si>
  <si>
    <t>024</t>
  </si>
  <si>
    <t>Svorka SK</t>
  </si>
  <si>
    <t>660658506</t>
  </si>
  <si>
    <t>025</t>
  </si>
  <si>
    <t>Svorka SO</t>
  </si>
  <si>
    <t>1025601660</t>
  </si>
  <si>
    <t>026</t>
  </si>
  <si>
    <t>Svorka SR03</t>
  </si>
  <si>
    <t>30980310</t>
  </si>
  <si>
    <t>027</t>
  </si>
  <si>
    <t>Svorka SJ01</t>
  </si>
  <si>
    <t>-2087772038</t>
  </si>
  <si>
    <t>028</t>
  </si>
  <si>
    <t>Svorka SJ02</t>
  </si>
  <si>
    <t>58721788</t>
  </si>
  <si>
    <t>029</t>
  </si>
  <si>
    <t>Skúšobná svorka SZ</t>
  </si>
  <si>
    <t>1518283637</t>
  </si>
  <si>
    <t>030</t>
  </si>
  <si>
    <t>Ochranný uholník OU</t>
  </si>
  <si>
    <t>48253010</t>
  </si>
  <si>
    <t>031</t>
  </si>
  <si>
    <t>ZT 2m</t>
  </si>
  <si>
    <t>-603507833</t>
  </si>
  <si>
    <t>032</t>
  </si>
  <si>
    <t>-1180647681</t>
  </si>
  <si>
    <t>033</t>
  </si>
  <si>
    <t>24475295</t>
  </si>
  <si>
    <t>034</t>
  </si>
  <si>
    <t>Revízie</t>
  </si>
  <si>
    <t>-1775186418</t>
  </si>
  <si>
    <t>4 - ÚK</t>
  </si>
  <si>
    <t xml:space="preserve">    735 - Ústredné kúrenie - vykurovacie telesá</t>
  </si>
  <si>
    <t>735</t>
  </si>
  <si>
    <t>Ústredné kúrenie - vykurovacie telesá</t>
  </si>
  <si>
    <t>735413120.S</t>
  </si>
  <si>
    <t xml:space="preserve">Montáž konvektora nástenného </t>
  </si>
  <si>
    <t>súb.</t>
  </si>
  <si>
    <t>-926088897</t>
  </si>
  <si>
    <t>484540009710.S</t>
  </si>
  <si>
    <t>Elektricky konvektor nastenny o vykone 1000W</t>
  </si>
  <si>
    <t>-414465735</t>
  </si>
  <si>
    <t>484540009710.S1</t>
  </si>
  <si>
    <t>Elektricky konvektor nastenny o vykone 1500W</t>
  </si>
  <si>
    <t>-168826367</t>
  </si>
  <si>
    <t>484540009710.S2</t>
  </si>
  <si>
    <t>Elektricky konvektor nastenny o vykone 500W</t>
  </si>
  <si>
    <t>1867359499</t>
  </si>
  <si>
    <t>998735202.S</t>
  </si>
  <si>
    <t>Presun hmôt pre vykurovacie telesá v objektoch výšky nad 6 do 12 m</t>
  </si>
  <si>
    <t>-1407162149</t>
  </si>
  <si>
    <t>,</t>
  </si>
  <si>
    <t>513</t>
  </si>
  <si>
    <t>HZS000111.Sx</t>
  </si>
  <si>
    <t>Vytýčenie existujúcich sieti riešeného priľahlého okolia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</si>
</sst>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9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sz val="10"/>
      <color rgb="FF46464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/>
      <right style="thin">
        <color rgb="FF000000"/>
      </right>
      <top/>
      <bottom/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8" fillId="0" borderId="0" applyNumberFormat="0" applyFill="0" applyBorder="0" applyAlignment="0" applyProtection="0"/>
  </cellStyleXfs>
  <cellXfs count="23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5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3" xfId="0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23" fillId="4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0" fillId="0" borderId="22" xfId="0" applyBorder="1" applyAlignment="1">
      <alignment vertical="center"/>
    </xf>
    <xf numFmtId="0" fontId="25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31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6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7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4" fontId="17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4" borderId="0" xfId="0" applyFont="1" applyFill="1" applyAlignment="1">
      <alignment horizontal="left" vertical="center"/>
    </xf>
    <xf numFmtId="0" fontId="23" fillId="4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32" fillId="0" borderId="0" xfId="0" applyNumberFormat="1" applyFont="1" applyAlignment="1">
      <alignment vertical="center"/>
    </xf>
    <xf numFmtId="0" fontId="24" fillId="0" borderId="0" xfId="0" applyFont="1" applyAlignment="1">
      <alignment horizontal="center" vertical="center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" fontId="7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0" fontId="0" fillId="0" borderId="3" xfId="0" applyBorder="1" applyAlignment="1">
      <alignment horizontal="center" vertical="center" wrapText="1"/>
    </xf>
    <xf numFmtId="0" fontId="23" fillId="4" borderId="16" xfId="0" applyFont="1" applyFill="1" applyBorder="1" applyAlignment="1">
      <alignment horizontal="center" vertical="center" wrapText="1"/>
    </xf>
    <xf numFmtId="0" fontId="23" fillId="4" borderId="17" xfId="0" applyFont="1" applyFill="1" applyBorder="1" applyAlignment="1">
      <alignment horizontal="center" vertical="center" wrapText="1"/>
    </xf>
    <xf numFmtId="0" fontId="23" fillId="4" borderId="18" xfId="0" applyFont="1" applyFill="1" applyBorder="1" applyAlignment="1">
      <alignment horizontal="center" vertical="center" wrapText="1"/>
    </xf>
    <xf numFmtId="0" fontId="23" fillId="4" borderId="0" xfId="0" applyFont="1" applyFill="1" applyAlignment="1">
      <alignment horizontal="center" vertical="center" wrapText="1"/>
    </xf>
    <xf numFmtId="4" fontId="25" fillId="0" borderId="0" xfId="0" applyNumberFormat="1" applyFont="1"/>
    <xf numFmtId="166" fontId="33" fillId="0" borderId="12" xfId="0" applyNumberFormat="1" applyFont="1" applyBorder="1"/>
    <xf numFmtId="166" fontId="33" fillId="0" borderId="13" xfId="0" applyNumberFormat="1" applyFont="1" applyBorder="1"/>
    <xf numFmtId="4" fontId="34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3" fillId="0" borderId="23" xfId="0" applyFont="1" applyBorder="1" applyAlignment="1" applyProtection="1">
      <alignment horizontal="center" vertical="center"/>
      <protection locked="0"/>
    </xf>
    <xf numFmtId="49" fontId="23" fillId="0" borderId="23" xfId="0" applyNumberFormat="1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3" xfId="0" applyFont="1" applyBorder="1" applyAlignment="1" applyProtection="1">
      <alignment horizontal="center" vertical="center" wrapText="1"/>
      <protection locked="0"/>
    </xf>
    <xf numFmtId="167" fontId="23" fillId="0" borderId="23" xfId="0" applyNumberFormat="1" applyFont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24" fillId="0" borderId="14" xfId="0" applyFont="1" applyBorder="1" applyAlignment="1">
      <alignment horizontal="left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36" fillId="0" borderId="23" xfId="0" applyFont="1" applyBorder="1" applyAlignment="1" applyProtection="1">
      <alignment horizontal="center" vertical="center"/>
      <protection locked="0"/>
    </xf>
    <xf numFmtId="49" fontId="36" fillId="0" borderId="23" xfId="0" applyNumberFormat="1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left" vertical="center" wrapText="1"/>
      <protection locked="0"/>
    </xf>
    <xf numFmtId="0" fontId="36" fillId="0" borderId="23" xfId="0" applyFont="1" applyBorder="1" applyAlignment="1" applyProtection="1">
      <alignment horizontal="center" vertical="center" wrapText="1"/>
      <protection locked="0"/>
    </xf>
    <xf numFmtId="167" fontId="36" fillId="0" borderId="23" xfId="0" applyNumberFormat="1" applyFont="1" applyBorder="1" applyAlignment="1" applyProtection="1">
      <alignment vertical="center"/>
      <protection locked="0"/>
    </xf>
    <xf numFmtId="4" fontId="36" fillId="0" borderId="23" xfId="0" applyNumberFormat="1" applyFont="1" applyBorder="1" applyAlignment="1" applyProtection="1">
      <alignment vertical="center"/>
      <protection locked="0"/>
    </xf>
    <xf numFmtId="0" fontId="37" fillId="0" borderId="23" xfId="0" applyFont="1" applyBorder="1" applyAlignment="1" applyProtection="1">
      <alignment vertical="center"/>
      <protection locked="0"/>
    </xf>
    <xf numFmtId="0" fontId="37" fillId="0" borderId="3" xfId="0" applyFont="1" applyBorder="1" applyAlignment="1">
      <alignment vertical="center"/>
    </xf>
    <xf numFmtId="0" fontId="36" fillId="0" borderId="14" xfId="0" applyFont="1" applyBorder="1" applyAlignment="1">
      <alignment horizontal="left" vertical="center"/>
    </xf>
    <xf numFmtId="0" fontId="36" fillId="0" borderId="0" xfId="0" applyFont="1" applyAlignment="1">
      <alignment horizontal="center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24" fillId="0" borderId="19" xfId="0" applyFont="1" applyBorder="1" applyAlignment="1">
      <alignment horizontal="left" vertical="center"/>
    </xf>
    <xf numFmtId="0" fontId="24" fillId="0" borderId="20" xfId="0" applyFont="1" applyBorder="1" applyAlignment="1">
      <alignment horizontal="center"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19" xfId="0" applyFont="1" applyBorder="1" applyAlignment="1">
      <alignment horizontal="left" vertical="center"/>
    </xf>
    <xf numFmtId="0" fontId="36" fillId="0" borderId="20" xfId="0" applyFont="1" applyBorder="1" applyAlignment="1">
      <alignment horizontal="center"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164" fontId="17" fillId="0" borderId="0" xfId="0" applyNumberFormat="1" applyFont="1" applyAlignment="1">
      <alignment horizontal="left"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4" fontId="25" fillId="0" borderId="0" xfId="0" applyNumberFormat="1" applyFont="1" applyAlignment="1">
      <alignment vertical="center"/>
    </xf>
    <xf numFmtId="4" fontId="25" fillId="4" borderId="0" xfId="0" applyNumberFormat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5" fillId="0" borderId="0" xfId="0" applyNumberFormat="1" applyFont="1" applyAlignment="1">
      <alignment horizontal="right" vertical="center"/>
    </xf>
    <xf numFmtId="0" fontId="23" fillId="4" borderId="6" xfId="0" applyFont="1" applyFill="1" applyBorder="1" applyAlignment="1">
      <alignment horizontal="center" vertical="center"/>
    </xf>
    <xf numFmtId="0" fontId="23" fillId="4" borderId="7" xfId="0" applyFont="1" applyFill="1" applyBorder="1" applyAlignment="1">
      <alignment horizontal="left" vertical="center"/>
    </xf>
    <xf numFmtId="0" fontId="23" fillId="4" borderId="7" xfId="0" applyFont="1" applyFill="1" applyBorder="1" applyAlignment="1">
      <alignment horizontal="right" vertical="center"/>
    </xf>
    <xf numFmtId="0" fontId="23" fillId="4" borderId="7" xfId="0" applyFont="1" applyFill="1" applyBorder="1" applyAlignment="1">
      <alignment horizontal="center" vertical="center"/>
    </xf>
    <xf numFmtId="0" fontId="23" fillId="4" borderId="8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é prepojenie" xfId="1" builtinId="8"/>
    <cellStyle name="Normálna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3"/>
  <sheetViews>
    <sheetView showGridLines="0" tabSelected="1" workbookViewId="0">
      <selection activeCell="O14" sqref="O1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5" t="s">
        <v>0</v>
      </c>
      <c r="AZ1" s="15" t="s">
        <v>1</v>
      </c>
      <c r="BA1" s="15" t="s">
        <v>2</v>
      </c>
      <c r="BB1" s="15" t="s">
        <v>1</v>
      </c>
      <c r="BT1" s="15" t="s">
        <v>3</v>
      </c>
      <c r="BU1" s="15" t="s">
        <v>3</v>
      </c>
      <c r="BV1" s="15" t="s">
        <v>4</v>
      </c>
    </row>
    <row r="2" spans="1:74" ht="36.950000000000003" customHeight="1">
      <c r="AR2" s="197" t="s">
        <v>5</v>
      </c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S2" s="16" t="s">
        <v>6</v>
      </c>
      <c r="BT2" s="16" t="s">
        <v>7</v>
      </c>
    </row>
    <row r="3" spans="1:74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7</v>
      </c>
    </row>
    <row r="4" spans="1:74" ht="24.95" customHeight="1">
      <c r="B4" s="19"/>
      <c r="D4" s="20" t="s">
        <v>8</v>
      </c>
      <c r="AR4" s="19"/>
      <c r="AS4" s="21" t="s">
        <v>9</v>
      </c>
      <c r="BS4" s="16" t="s">
        <v>10</v>
      </c>
    </row>
    <row r="5" spans="1:74" ht="12" customHeight="1">
      <c r="B5" s="19"/>
      <c r="D5" s="22" t="s">
        <v>11</v>
      </c>
      <c r="K5" s="207" t="s">
        <v>12</v>
      </c>
      <c r="L5" s="198"/>
      <c r="M5" s="198"/>
      <c r="N5" s="198"/>
      <c r="O5" s="198"/>
      <c r="P5" s="198"/>
      <c r="Q5" s="198"/>
      <c r="R5" s="198"/>
      <c r="S5" s="198"/>
      <c r="T5" s="198"/>
      <c r="U5" s="198"/>
      <c r="V5" s="198"/>
      <c r="W5" s="198"/>
      <c r="X5" s="198"/>
      <c r="Y5" s="198"/>
      <c r="Z5" s="198"/>
      <c r="AA5" s="198"/>
      <c r="AB5" s="198"/>
      <c r="AC5" s="198"/>
      <c r="AD5" s="198"/>
      <c r="AE5" s="198"/>
      <c r="AF5" s="198"/>
      <c r="AG5" s="198"/>
      <c r="AH5" s="198"/>
      <c r="AI5" s="198"/>
      <c r="AJ5" s="198"/>
      <c r="AR5" s="19"/>
      <c r="BS5" s="16" t="s">
        <v>6</v>
      </c>
    </row>
    <row r="6" spans="1:74" ht="36.950000000000003" customHeight="1">
      <c r="B6" s="19"/>
      <c r="D6" s="24" t="s">
        <v>13</v>
      </c>
      <c r="K6" s="208" t="s">
        <v>14</v>
      </c>
      <c r="L6" s="198"/>
      <c r="M6" s="198"/>
      <c r="N6" s="198"/>
      <c r="O6" s="198"/>
      <c r="P6" s="198"/>
      <c r="Q6" s="198"/>
      <c r="R6" s="198"/>
      <c r="S6" s="198"/>
      <c r="T6" s="198"/>
      <c r="U6" s="198"/>
      <c r="V6" s="198"/>
      <c r="W6" s="198"/>
      <c r="X6" s="198"/>
      <c r="Y6" s="198"/>
      <c r="Z6" s="198"/>
      <c r="AA6" s="198"/>
      <c r="AB6" s="198"/>
      <c r="AC6" s="198"/>
      <c r="AD6" s="198"/>
      <c r="AE6" s="198"/>
      <c r="AF6" s="198"/>
      <c r="AG6" s="198"/>
      <c r="AH6" s="198"/>
      <c r="AI6" s="198"/>
      <c r="AJ6" s="198"/>
      <c r="AR6" s="19"/>
      <c r="BS6" s="16" t="s">
        <v>6</v>
      </c>
    </row>
    <row r="7" spans="1:74" ht="12" customHeight="1">
      <c r="B7" s="19"/>
      <c r="D7" s="25" t="s">
        <v>15</v>
      </c>
      <c r="K7" s="23" t="s">
        <v>1</v>
      </c>
      <c r="AK7" s="25" t="s">
        <v>16</v>
      </c>
      <c r="AN7" s="23" t="s">
        <v>1</v>
      </c>
      <c r="AR7" s="19"/>
      <c r="BS7" s="16" t="s">
        <v>6</v>
      </c>
    </row>
    <row r="8" spans="1:74" ht="12" customHeight="1">
      <c r="B8" s="19"/>
      <c r="D8" s="25" t="s">
        <v>17</v>
      </c>
      <c r="K8" s="23" t="s">
        <v>18</v>
      </c>
      <c r="AK8" s="25" t="s">
        <v>19</v>
      </c>
      <c r="AN8" s="23" t="s">
        <v>20</v>
      </c>
      <c r="AR8" s="19"/>
      <c r="BS8" s="16" t="s">
        <v>6</v>
      </c>
    </row>
    <row r="9" spans="1:74" ht="14.45" customHeight="1">
      <c r="B9" s="19"/>
      <c r="AR9" s="19"/>
      <c r="BS9" s="16" t="s">
        <v>6</v>
      </c>
    </row>
    <row r="10" spans="1:74" ht="12" customHeight="1">
      <c r="B10" s="19"/>
      <c r="D10" s="25" t="s">
        <v>21</v>
      </c>
      <c r="AK10" s="25" t="s">
        <v>22</v>
      </c>
      <c r="AN10" s="23" t="s">
        <v>1</v>
      </c>
      <c r="AR10" s="19"/>
      <c r="BS10" s="16" t="s">
        <v>6</v>
      </c>
    </row>
    <row r="11" spans="1:74" ht="18.399999999999999" customHeight="1">
      <c r="B11" s="19"/>
      <c r="E11" s="23" t="s">
        <v>18</v>
      </c>
      <c r="AK11" s="25" t="s">
        <v>23</v>
      </c>
      <c r="AN11" s="23" t="s">
        <v>1</v>
      </c>
      <c r="AR11" s="19"/>
      <c r="BS11" s="16" t="s">
        <v>6</v>
      </c>
    </row>
    <row r="12" spans="1:74" ht="6.95" customHeight="1">
      <c r="B12" s="19"/>
      <c r="AR12" s="19"/>
      <c r="BS12" s="16" t="s">
        <v>6</v>
      </c>
    </row>
    <row r="13" spans="1:74" ht="12" customHeight="1">
      <c r="B13" s="19"/>
      <c r="D13" s="25" t="s">
        <v>24</v>
      </c>
      <c r="AK13" s="25" t="s">
        <v>22</v>
      </c>
      <c r="AN13" s="23"/>
      <c r="AR13" s="19"/>
      <c r="BS13" s="16" t="s">
        <v>6</v>
      </c>
    </row>
    <row r="14" spans="1:74" ht="12.75">
      <c r="B14" s="19"/>
      <c r="E14" s="23"/>
      <c r="AK14" s="25" t="s">
        <v>23</v>
      </c>
      <c r="AN14" s="23"/>
      <c r="AR14" s="19"/>
      <c r="BS14" s="16" t="s">
        <v>6</v>
      </c>
    </row>
    <row r="15" spans="1:74" ht="6.95" customHeight="1">
      <c r="B15" s="19"/>
      <c r="AR15" s="19"/>
      <c r="BS15" s="16" t="s">
        <v>3</v>
      </c>
    </row>
    <row r="16" spans="1:74" ht="12" customHeight="1">
      <c r="B16" s="19"/>
      <c r="D16" s="25" t="s">
        <v>25</v>
      </c>
      <c r="AK16" s="25" t="s">
        <v>22</v>
      </c>
      <c r="AN16" s="23" t="s">
        <v>1</v>
      </c>
      <c r="AR16" s="19"/>
      <c r="BS16" s="16" t="s">
        <v>3</v>
      </c>
    </row>
    <row r="17" spans="2:71" ht="18.399999999999999" customHeight="1">
      <c r="B17" s="19"/>
      <c r="E17" s="23" t="s">
        <v>18</v>
      </c>
      <c r="AK17" s="25" t="s">
        <v>23</v>
      </c>
      <c r="AN17" s="23" t="s">
        <v>1</v>
      </c>
      <c r="AR17" s="19"/>
      <c r="BS17" s="16" t="s">
        <v>26</v>
      </c>
    </row>
    <row r="18" spans="2:71" ht="6.95" customHeight="1">
      <c r="B18" s="19"/>
      <c r="AR18" s="19"/>
      <c r="BS18" s="16" t="s">
        <v>6</v>
      </c>
    </row>
    <row r="19" spans="2:71" ht="12" customHeight="1">
      <c r="B19" s="19"/>
      <c r="D19" s="25" t="s">
        <v>27</v>
      </c>
      <c r="AK19" s="25" t="s">
        <v>22</v>
      </c>
      <c r="AN19" s="23" t="s">
        <v>1</v>
      </c>
      <c r="AR19" s="19"/>
      <c r="BS19" s="16" t="s">
        <v>6</v>
      </c>
    </row>
    <row r="20" spans="2:71" ht="18.399999999999999" customHeight="1">
      <c r="B20" s="19"/>
      <c r="E20" s="23"/>
      <c r="AK20" s="25" t="s">
        <v>23</v>
      </c>
      <c r="AN20" s="23" t="s">
        <v>1</v>
      </c>
      <c r="AR20" s="19"/>
      <c r="BS20" s="16" t="s">
        <v>26</v>
      </c>
    </row>
    <row r="21" spans="2:71" ht="6.95" customHeight="1">
      <c r="B21" s="19"/>
      <c r="AR21" s="19"/>
    </row>
    <row r="22" spans="2:71" ht="12" customHeight="1">
      <c r="B22" s="19"/>
      <c r="D22" s="25" t="s">
        <v>28</v>
      </c>
      <c r="AR22" s="19"/>
    </row>
    <row r="23" spans="2:71" ht="16.5" customHeight="1">
      <c r="B23" s="19"/>
      <c r="E23" s="209" t="s">
        <v>1</v>
      </c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209"/>
      <c r="AA23" s="209"/>
      <c r="AB23" s="209"/>
      <c r="AC23" s="209"/>
      <c r="AD23" s="209"/>
      <c r="AE23" s="209"/>
      <c r="AF23" s="209"/>
      <c r="AG23" s="209"/>
      <c r="AH23" s="209"/>
      <c r="AI23" s="209"/>
      <c r="AJ23" s="209"/>
      <c r="AK23" s="209"/>
      <c r="AL23" s="209"/>
      <c r="AM23" s="209"/>
      <c r="AN23" s="209"/>
      <c r="AR23" s="19"/>
    </row>
    <row r="24" spans="2:71" ht="6.95" customHeight="1">
      <c r="B24" s="19"/>
      <c r="AR24" s="19"/>
    </row>
    <row r="25" spans="2:71" ht="6.95" customHeight="1">
      <c r="B25" s="19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R25" s="19"/>
    </row>
    <row r="26" spans="2:71" ht="14.45" customHeight="1">
      <c r="B26" s="19"/>
      <c r="D26" s="28" t="s">
        <v>29</v>
      </c>
      <c r="AK26" s="210">
        <f>ROUND(AG94,2)</f>
        <v>0</v>
      </c>
      <c r="AL26" s="198"/>
      <c r="AM26" s="198"/>
      <c r="AN26" s="198"/>
      <c r="AO26" s="198"/>
      <c r="AR26" s="19"/>
    </row>
    <row r="27" spans="2:71" ht="14.45" customHeight="1">
      <c r="B27" s="19"/>
      <c r="D27" s="28" t="s">
        <v>30</v>
      </c>
      <c r="AK27" s="210">
        <f>ROUND(AG100, 2)</f>
        <v>0</v>
      </c>
      <c r="AL27" s="210"/>
      <c r="AM27" s="210"/>
      <c r="AN27" s="210"/>
      <c r="AO27" s="210"/>
      <c r="AR27" s="19"/>
    </row>
    <row r="28" spans="2:71" s="1" customFormat="1" ht="6.95" customHeight="1">
      <c r="B28" s="30"/>
      <c r="AR28" s="30"/>
    </row>
    <row r="29" spans="2:71" s="1" customFormat="1" ht="25.9" customHeight="1">
      <c r="B29" s="30"/>
      <c r="D29" s="31" t="s">
        <v>31</v>
      </c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211">
        <f>ROUND(AK26 + AK27, 2)</f>
        <v>0</v>
      </c>
      <c r="AL29" s="212"/>
      <c r="AM29" s="212"/>
      <c r="AN29" s="212"/>
      <c r="AO29" s="212"/>
      <c r="AR29" s="30"/>
    </row>
    <row r="30" spans="2:71" s="1" customFormat="1" ht="6.95" customHeight="1">
      <c r="B30" s="30"/>
      <c r="AR30" s="30"/>
    </row>
    <row r="31" spans="2:71" s="1" customFormat="1" ht="12.75">
      <c r="B31" s="30"/>
      <c r="L31" s="213" t="s">
        <v>32</v>
      </c>
      <c r="M31" s="213"/>
      <c r="N31" s="213"/>
      <c r="O31" s="213"/>
      <c r="P31" s="213"/>
      <c r="W31" s="213" t="s">
        <v>33</v>
      </c>
      <c r="X31" s="213"/>
      <c r="Y31" s="213"/>
      <c r="Z31" s="213"/>
      <c r="AA31" s="213"/>
      <c r="AB31" s="213"/>
      <c r="AC31" s="213"/>
      <c r="AD31" s="213"/>
      <c r="AE31" s="213"/>
      <c r="AK31" s="213" t="s">
        <v>34</v>
      </c>
      <c r="AL31" s="213"/>
      <c r="AM31" s="213"/>
      <c r="AN31" s="213"/>
      <c r="AO31" s="213"/>
      <c r="AR31" s="30"/>
    </row>
    <row r="32" spans="2:71" s="2" customFormat="1" ht="14.45" customHeight="1">
      <c r="B32" s="34"/>
      <c r="D32" s="25" t="s">
        <v>35</v>
      </c>
      <c r="F32" s="35" t="s">
        <v>36</v>
      </c>
      <c r="L32" s="202">
        <v>0.2</v>
      </c>
      <c r="M32" s="203"/>
      <c r="N32" s="203"/>
      <c r="O32" s="203"/>
      <c r="P32" s="203"/>
      <c r="Q32" s="36"/>
      <c r="R32" s="36"/>
      <c r="S32" s="36"/>
      <c r="T32" s="36"/>
      <c r="U32" s="36"/>
      <c r="V32" s="36"/>
      <c r="W32" s="204">
        <f>ROUND(AZ94 + SUM(CD100), 2)</f>
        <v>0</v>
      </c>
      <c r="X32" s="203"/>
      <c r="Y32" s="203"/>
      <c r="Z32" s="203"/>
      <c r="AA32" s="203"/>
      <c r="AB32" s="203"/>
      <c r="AC32" s="203"/>
      <c r="AD32" s="203"/>
      <c r="AE32" s="203"/>
      <c r="AF32" s="36"/>
      <c r="AG32" s="36"/>
      <c r="AH32" s="36"/>
      <c r="AI32" s="36"/>
      <c r="AJ32" s="36"/>
      <c r="AK32" s="204">
        <f>ROUND(AV94 + SUM(BY100), 2)</f>
        <v>0</v>
      </c>
      <c r="AL32" s="203"/>
      <c r="AM32" s="203"/>
      <c r="AN32" s="203"/>
      <c r="AO32" s="203"/>
      <c r="AP32" s="36"/>
      <c r="AQ32" s="36"/>
      <c r="AR32" s="37"/>
      <c r="AS32" s="36"/>
      <c r="AT32" s="36"/>
      <c r="AU32" s="36"/>
      <c r="AV32" s="36"/>
      <c r="AW32" s="36"/>
      <c r="AX32" s="36"/>
      <c r="AY32" s="36"/>
      <c r="AZ32" s="36"/>
    </row>
    <row r="33" spans="2:52" s="2" customFormat="1" ht="14.45" customHeight="1">
      <c r="B33" s="34"/>
      <c r="F33" s="35" t="s">
        <v>37</v>
      </c>
      <c r="L33" s="199">
        <v>0.2</v>
      </c>
      <c r="M33" s="200"/>
      <c r="N33" s="200"/>
      <c r="O33" s="200"/>
      <c r="P33" s="200"/>
      <c r="W33" s="201">
        <f>ROUND(BA94 + SUM(CE100), 2)</f>
        <v>0</v>
      </c>
      <c r="X33" s="200"/>
      <c r="Y33" s="200"/>
      <c r="Z33" s="200"/>
      <c r="AA33" s="200"/>
      <c r="AB33" s="200"/>
      <c r="AC33" s="200"/>
      <c r="AD33" s="200"/>
      <c r="AE33" s="200"/>
      <c r="AK33" s="201">
        <f>ROUND(AW94 + SUM(BZ100), 2)</f>
        <v>0</v>
      </c>
      <c r="AL33" s="200"/>
      <c r="AM33" s="200"/>
      <c r="AN33" s="200"/>
      <c r="AO33" s="200"/>
      <c r="AR33" s="34"/>
    </row>
    <row r="34" spans="2:52" s="2" customFormat="1" ht="14.45" hidden="1" customHeight="1">
      <c r="B34" s="34"/>
      <c r="F34" s="25" t="s">
        <v>38</v>
      </c>
      <c r="L34" s="199">
        <v>0.2</v>
      </c>
      <c r="M34" s="200"/>
      <c r="N34" s="200"/>
      <c r="O34" s="200"/>
      <c r="P34" s="200"/>
      <c r="W34" s="201">
        <f>ROUND(BB94 + SUM(CF100), 2)</f>
        <v>0</v>
      </c>
      <c r="X34" s="200"/>
      <c r="Y34" s="200"/>
      <c r="Z34" s="200"/>
      <c r="AA34" s="200"/>
      <c r="AB34" s="200"/>
      <c r="AC34" s="200"/>
      <c r="AD34" s="200"/>
      <c r="AE34" s="200"/>
      <c r="AK34" s="201">
        <v>0</v>
      </c>
      <c r="AL34" s="200"/>
      <c r="AM34" s="200"/>
      <c r="AN34" s="200"/>
      <c r="AO34" s="200"/>
      <c r="AR34" s="34"/>
    </row>
    <row r="35" spans="2:52" s="2" customFormat="1" ht="14.45" hidden="1" customHeight="1">
      <c r="B35" s="34"/>
      <c r="F35" s="25" t="s">
        <v>39</v>
      </c>
      <c r="L35" s="199">
        <v>0.2</v>
      </c>
      <c r="M35" s="200"/>
      <c r="N35" s="200"/>
      <c r="O35" s="200"/>
      <c r="P35" s="200"/>
      <c r="W35" s="201">
        <f>ROUND(BC94 + SUM(CG100), 2)</f>
        <v>0</v>
      </c>
      <c r="X35" s="200"/>
      <c r="Y35" s="200"/>
      <c r="Z35" s="200"/>
      <c r="AA35" s="200"/>
      <c r="AB35" s="200"/>
      <c r="AC35" s="200"/>
      <c r="AD35" s="200"/>
      <c r="AE35" s="200"/>
      <c r="AK35" s="201">
        <v>0</v>
      </c>
      <c r="AL35" s="200"/>
      <c r="AM35" s="200"/>
      <c r="AN35" s="200"/>
      <c r="AO35" s="200"/>
      <c r="AR35" s="34"/>
    </row>
    <row r="36" spans="2:52" s="2" customFormat="1" ht="14.45" hidden="1" customHeight="1">
      <c r="B36" s="34"/>
      <c r="F36" s="35" t="s">
        <v>40</v>
      </c>
      <c r="L36" s="202">
        <v>0</v>
      </c>
      <c r="M36" s="203"/>
      <c r="N36" s="203"/>
      <c r="O36" s="203"/>
      <c r="P36" s="203"/>
      <c r="Q36" s="36"/>
      <c r="R36" s="36"/>
      <c r="S36" s="36"/>
      <c r="T36" s="36"/>
      <c r="U36" s="36"/>
      <c r="V36" s="36"/>
      <c r="W36" s="204">
        <f>ROUND(BD94 + SUM(CH100), 2)</f>
        <v>0</v>
      </c>
      <c r="X36" s="203"/>
      <c r="Y36" s="203"/>
      <c r="Z36" s="203"/>
      <c r="AA36" s="203"/>
      <c r="AB36" s="203"/>
      <c r="AC36" s="203"/>
      <c r="AD36" s="203"/>
      <c r="AE36" s="203"/>
      <c r="AF36" s="36"/>
      <c r="AG36" s="36"/>
      <c r="AH36" s="36"/>
      <c r="AI36" s="36"/>
      <c r="AJ36" s="36"/>
      <c r="AK36" s="204">
        <v>0</v>
      </c>
      <c r="AL36" s="203"/>
      <c r="AM36" s="203"/>
      <c r="AN36" s="203"/>
      <c r="AO36" s="203"/>
      <c r="AP36" s="36"/>
      <c r="AQ36" s="36"/>
      <c r="AR36" s="37"/>
      <c r="AS36" s="36"/>
      <c r="AT36" s="36"/>
      <c r="AU36" s="36"/>
      <c r="AV36" s="36"/>
      <c r="AW36" s="36"/>
      <c r="AX36" s="36"/>
      <c r="AY36" s="36"/>
      <c r="AZ36" s="36"/>
    </row>
    <row r="37" spans="2:52" s="1" customFormat="1" ht="6.95" customHeight="1">
      <c r="B37" s="30"/>
      <c r="AR37" s="30"/>
    </row>
    <row r="38" spans="2:52" s="1" customFormat="1" ht="25.9" customHeight="1">
      <c r="B38" s="30"/>
      <c r="C38" s="38"/>
      <c r="D38" s="39" t="s">
        <v>41</v>
      </c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1" t="s">
        <v>42</v>
      </c>
      <c r="U38" s="40"/>
      <c r="V38" s="40"/>
      <c r="W38" s="40"/>
      <c r="X38" s="196" t="s">
        <v>43</v>
      </c>
      <c r="Y38" s="194"/>
      <c r="Z38" s="194"/>
      <c r="AA38" s="194"/>
      <c r="AB38" s="194"/>
      <c r="AC38" s="40"/>
      <c r="AD38" s="40"/>
      <c r="AE38" s="40"/>
      <c r="AF38" s="40"/>
      <c r="AG38" s="40"/>
      <c r="AH38" s="40"/>
      <c r="AI38" s="40"/>
      <c r="AJ38" s="40"/>
      <c r="AK38" s="193">
        <f>SUM(AK29:AK36)</f>
        <v>0</v>
      </c>
      <c r="AL38" s="194"/>
      <c r="AM38" s="194"/>
      <c r="AN38" s="194"/>
      <c r="AO38" s="195"/>
      <c r="AP38" s="38"/>
      <c r="AQ38" s="38"/>
      <c r="AR38" s="30"/>
    </row>
    <row r="39" spans="2:52" s="1" customFormat="1" ht="6.95" customHeight="1">
      <c r="B39" s="30"/>
      <c r="AR39" s="30"/>
    </row>
    <row r="40" spans="2:52" s="1" customFormat="1" ht="14.45" customHeight="1">
      <c r="B40" s="30"/>
      <c r="AR40" s="30"/>
    </row>
    <row r="41" spans="2:52" ht="14.45" customHeight="1">
      <c r="B41" s="19"/>
      <c r="AR41" s="19"/>
    </row>
    <row r="42" spans="2:52" ht="14.45" customHeight="1">
      <c r="B42" s="19"/>
      <c r="AR42" s="19"/>
    </row>
    <row r="43" spans="2:52" ht="14.45" customHeight="1">
      <c r="B43" s="19"/>
      <c r="AR43" s="19"/>
    </row>
    <row r="44" spans="2:52" ht="14.45" customHeight="1">
      <c r="B44" s="19"/>
      <c r="AR44" s="19"/>
    </row>
    <row r="45" spans="2:52" ht="14.45" customHeight="1">
      <c r="B45" s="19"/>
      <c r="AR45" s="19"/>
    </row>
    <row r="46" spans="2:52" ht="14.45" customHeight="1">
      <c r="B46" s="19"/>
      <c r="AR46" s="19"/>
    </row>
    <row r="47" spans="2:52" ht="14.45" customHeight="1">
      <c r="B47" s="19"/>
      <c r="AR47" s="19"/>
    </row>
    <row r="48" spans="2:52" ht="14.45" customHeight="1">
      <c r="B48" s="19"/>
      <c r="AR48" s="19"/>
    </row>
    <row r="49" spans="2:44" s="1" customFormat="1" ht="14.45" customHeight="1">
      <c r="B49" s="30"/>
      <c r="D49" s="42" t="s">
        <v>44</v>
      </c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2" t="s">
        <v>45</v>
      </c>
      <c r="AI49" s="43"/>
      <c r="AJ49" s="43"/>
      <c r="AK49" s="43"/>
      <c r="AL49" s="43"/>
      <c r="AM49" s="43"/>
      <c r="AN49" s="43"/>
      <c r="AO49" s="43"/>
      <c r="AR49" s="30"/>
    </row>
    <row r="50" spans="2:44">
      <c r="B50" s="19"/>
      <c r="AR50" s="19"/>
    </row>
    <row r="51" spans="2:44">
      <c r="B51" s="19"/>
      <c r="AR51" s="19"/>
    </row>
    <row r="52" spans="2:44">
      <c r="B52" s="19"/>
      <c r="AR52" s="19"/>
    </row>
    <row r="53" spans="2:44">
      <c r="B53" s="19"/>
      <c r="AR53" s="19"/>
    </row>
    <row r="54" spans="2:44">
      <c r="B54" s="19"/>
      <c r="AR54" s="19"/>
    </row>
    <row r="55" spans="2:44">
      <c r="B55" s="19"/>
      <c r="AR55" s="19"/>
    </row>
    <row r="56" spans="2:44">
      <c r="B56" s="19"/>
      <c r="AR56" s="19"/>
    </row>
    <row r="57" spans="2:44">
      <c r="B57" s="19"/>
      <c r="AR57" s="19"/>
    </row>
    <row r="58" spans="2:44">
      <c r="B58" s="19"/>
      <c r="AR58" s="19"/>
    </row>
    <row r="59" spans="2:44">
      <c r="B59" s="19"/>
      <c r="AR59" s="19"/>
    </row>
    <row r="60" spans="2:44" s="1" customFormat="1" ht="12.75">
      <c r="B60" s="30"/>
      <c r="D60" s="44" t="s">
        <v>46</v>
      </c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44" t="s">
        <v>47</v>
      </c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44" t="s">
        <v>46</v>
      </c>
      <c r="AI60" s="32"/>
      <c r="AJ60" s="32"/>
      <c r="AK60" s="32"/>
      <c r="AL60" s="32"/>
      <c r="AM60" s="44" t="s">
        <v>47</v>
      </c>
      <c r="AN60" s="32"/>
      <c r="AO60" s="32"/>
      <c r="AR60" s="30"/>
    </row>
    <row r="61" spans="2:44">
      <c r="B61" s="19"/>
      <c r="AR61" s="19"/>
    </row>
    <row r="62" spans="2:44">
      <c r="B62" s="19"/>
      <c r="AR62" s="19"/>
    </row>
    <row r="63" spans="2:44">
      <c r="B63" s="19"/>
      <c r="AR63" s="19"/>
    </row>
    <row r="64" spans="2:44" s="1" customFormat="1" ht="12.75">
      <c r="B64" s="30"/>
      <c r="D64" s="42" t="s">
        <v>48</v>
      </c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2" t="s">
        <v>49</v>
      </c>
      <c r="AI64" s="43"/>
      <c r="AJ64" s="43"/>
      <c r="AK64" s="43"/>
      <c r="AL64" s="43"/>
      <c r="AM64" s="43"/>
      <c r="AN64" s="43"/>
      <c r="AO64" s="43"/>
      <c r="AR64" s="30"/>
    </row>
    <row r="65" spans="2:44">
      <c r="B65" s="19"/>
      <c r="AR65" s="19"/>
    </row>
    <row r="66" spans="2:44">
      <c r="B66" s="19"/>
      <c r="AR66" s="19"/>
    </row>
    <row r="67" spans="2:44">
      <c r="B67" s="19"/>
      <c r="AR67" s="19"/>
    </row>
    <row r="68" spans="2:44">
      <c r="B68" s="19"/>
      <c r="AR68" s="19"/>
    </row>
    <row r="69" spans="2:44">
      <c r="B69" s="19"/>
      <c r="AR69" s="19"/>
    </row>
    <row r="70" spans="2:44">
      <c r="B70" s="19"/>
      <c r="AR70" s="19"/>
    </row>
    <row r="71" spans="2:44">
      <c r="B71" s="19"/>
      <c r="AR71" s="19"/>
    </row>
    <row r="72" spans="2:44">
      <c r="B72" s="19"/>
      <c r="AR72" s="19"/>
    </row>
    <row r="73" spans="2:44">
      <c r="B73" s="19"/>
      <c r="AR73" s="19"/>
    </row>
    <row r="74" spans="2:44">
      <c r="B74" s="19"/>
      <c r="AR74" s="19"/>
    </row>
    <row r="75" spans="2:44" s="1" customFormat="1" ht="12.75">
      <c r="B75" s="30"/>
      <c r="D75" s="44" t="s">
        <v>46</v>
      </c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44" t="s">
        <v>47</v>
      </c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44" t="s">
        <v>46</v>
      </c>
      <c r="AI75" s="32"/>
      <c r="AJ75" s="32"/>
      <c r="AK75" s="32"/>
      <c r="AL75" s="32"/>
      <c r="AM75" s="44" t="s">
        <v>47</v>
      </c>
      <c r="AN75" s="32"/>
      <c r="AO75" s="32"/>
      <c r="AR75" s="30"/>
    </row>
    <row r="76" spans="2:44" s="1" customFormat="1">
      <c r="B76" s="30"/>
      <c r="AR76" s="30"/>
    </row>
    <row r="77" spans="2:44" s="1" customFormat="1" ht="6.9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46"/>
      <c r="M77" s="46"/>
      <c r="N77" s="46"/>
      <c r="O77" s="46"/>
      <c r="P77" s="46"/>
      <c r="Q77" s="46"/>
      <c r="R77" s="46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6"/>
      <c r="AF77" s="46"/>
      <c r="AG77" s="46"/>
      <c r="AH77" s="46"/>
      <c r="AI77" s="46"/>
      <c r="AJ77" s="46"/>
      <c r="AK77" s="46"/>
      <c r="AL77" s="46"/>
      <c r="AM77" s="46"/>
      <c r="AN77" s="46"/>
      <c r="AO77" s="46"/>
      <c r="AP77" s="46"/>
      <c r="AQ77" s="46"/>
      <c r="AR77" s="30"/>
    </row>
    <row r="81" spans="1:91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48"/>
      <c r="M81" s="48"/>
      <c r="N81" s="48"/>
      <c r="O81" s="48"/>
      <c r="P81" s="48"/>
      <c r="Q81" s="48"/>
      <c r="R81" s="48"/>
      <c r="S81" s="48"/>
      <c r="T81" s="48"/>
      <c r="U81" s="48"/>
      <c r="V81" s="48"/>
      <c r="W81" s="48"/>
      <c r="X81" s="48"/>
      <c r="Y81" s="48"/>
      <c r="Z81" s="48"/>
      <c r="AA81" s="48"/>
      <c r="AB81" s="48"/>
      <c r="AC81" s="48"/>
      <c r="AD81" s="48"/>
      <c r="AE81" s="48"/>
      <c r="AF81" s="48"/>
      <c r="AG81" s="48"/>
      <c r="AH81" s="48"/>
      <c r="AI81" s="48"/>
      <c r="AJ81" s="48"/>
      <c r="AK81" s="48"/>
      <c r="AL81" s="48"/>
      <c r="AM81" s="48"/>
      <c r="AN81" s="48"/>
      <c r="AO81" s="48"/>
      <c r="AP81" s="48"/>
      <c r="AQ81" s="48"/>
      <c r="AR81" s="30"/>
    </row>
    <row r="82" spans="1:91" s="1" customFormat="1" ht="24.95" customHeight="1">
      <c r="B82" s="30"/>
      <c r="C82" s="20" t="s">
        <v>50</v>
      </c>
      <c r="AR82" s="30"/>
    </row>
    <row r="83" spans="1:91" s="1" customFormat="1" ht="6.95" customHeight="1">
      <c r="B83" s="30"/>
      <c r="AR83" s="30"/>
    </row>
    <row r="84" spans="1:91" s="3" customFormat="1" ht="12" customHeight="1">
      <c r="B84" s="49"/>
      <c r="C84" s="25" t="s">
        <v>11</v>
      </c>
      <c r="L84" s="3" t="str">
        <f>K5</f>
        <v>844</v>
      </c>
      <c r="AR84" s="49"/>
    </row>
    <row r="85" spans="1:91" s="4" customFormat="1" ht="36.950000000000003" customHeight="1">
      <c r="B85" s="50"/>
      <c r="C85" s="51" t="s">
        <v>13</v>
      </c>
      <c r="L85" s="223" t="str">
        <f>K6</f>
        <v>Dom smútku Rača</v>
      </c>
      <c r="M85" s="224"/>
      <c r="N85" s="224"/>
      <c r="O85" s="224"/>
      <c r="P85" s="224"/>
      <c r="Q85" s="224"/>
      <c r="R85" s="224"/>
      <c r="S85" s="224"/>
      <c r="T85" s="224"/>
      <c r="U85" s="224"/>
      <c r="V85" s="224"/>
      <c r="W85" s="224"/>
      <c r="X85" s="224"/>
      <c r="Y85" s="224"/>
      <c r="Z85" s="224"/>
      <c r="AA85" s="224"/>
      <c r="AB85" s="224"/>
      <c r="AC85" s="224"/>
      <c r="AD85" s="224"/>
      <c r="AE85" s="224"/>
      <c r="AF85" s="224"/>
      <c r="AG85" s="224"/>
      <c r="AH85" s="224"/>
      <c r="AI85" s="224"/>
      <c r="AJ85" s="224"/>
      <c r="AR85" s="50"/>
    </row>
    <row r="86" spans="1:91" s="1" customFormat="1" ht="6.95" customHeight="1">
      <c r="B86" s="30"/>
      <c r="AR86" s="30"/>
    </row>
    <row r="87" spans="1:91" s="1" customFormat="1" ht="12" customHeight="1">
      <c r="B87" s="30"/>
      <c r="C87" s="25" t="s">
        <v>17</v>
      </c>
      <c r="L87" s="52" t="str">
        <f>IF(K8="","",K8)</f>
        <v xml:space="preserve"> </v>
      </c>
      <c r="AI87" s="25" t="s">
        <v>19</v>
      </c>
      <c r="AM87" s="225" t="str">
        <f>IF(AN8= "","",AN8)</f>
        <v>5. 8. 2022</v>
      </c>
      <c r="AN87" s="225"/>
      <c r="AR87" s="30"/>
    </row>
    <row r="88" spans="1:91" s="1" customFormat="1" ht="6.95" customHeight="1">
      <c r="B88" s="30"/>
      <c r="AR88" s="30"/>
    </row>
    <row r="89" spans="1:91" s="1" customFormat="1" ht="15.2" customHeight="1">
      <c r="B89" s="30"/>
      <c r="C89" s="25" t="s">
        <v>21</v>
      </c>
      <c r="L89" s="3" t="str">
        <f>IF(E11= "","",E11)</f>
        <v xml:space="preserve"> </v>
      </c>
      <c r="AI89" s="25" t="s">
        <v>25</v>
      </c>
      <c r="AM89" s="226" t="str">
        <f>IF(E17="","",E17)</f>
        <v xml:space="preserve"> </v>
      </c>
      <c r="AN89" s="227"/>
      <c r="AO89" s="227"/>
      <c r="AP89" s="227"/>
      <c r="AR89" s="30"/>
      <c r="AS89" s="228" t="s">
        <v>51</v>
      </c>
      <c r="AT89" s="229"/>
      <c r="AU89" s="54"/>
      <c r="AV89" s="54"/>
      <c r="AW89" s="54"/>
      <c r="AX89" s="54"/>
      <c r="AY89" s="54"/>
      <c r="AZ89" s="54"/>
      <c r="BA89" s="54"/>
      <c r="BB89" s="54"/>
      <c r="BC89" s="54"/>
      <c r="BD89" s="55"/>
    </row>
    <row r="90" spans="1:91" s="1" customFormat="1" ht="15.2" customHeight="1">
      <c r="B90" s="30"/>
      <c r="C90" s="25" t="s">
        <v>24</v>
      </c>
      <c r="L90" s="3" t="str">
        <f>IF(E14="","",E14)</f>
        <v/>
      </c>
      <c r="AI90" s="25" t="s">
        <v>27</v>
      </c>
      <c r="AM90" s="226" t="str">
        <f>IF(E20="","",E20)</f>
        <v/>
      </c>
      <c r="AN90" s="227"/>
      <c r="AO90" s="227"/>
      <c r="AP90" s="227"/>
      <c r="AR90" s="30"/>
      <c r="AS90" s="230"/>
      <c r="AT90" s="231"/>
      <c r="BD90" s="56"/>
    </row>
    <row r="91" spans="1:91" s="1" customFormat="1" ht="10.9" customHeight="1">
      <c r="B91" s="30"/>
      <c r="AR91" s="30"/>
      <c r="AS91" s="230"/>
      <c r="AT91" s="231"/>
      <c r="BD91" s="56"/>
    </row>
    <row r="92" spans="1:91" s="1" customFormat="1" ht="29.25" customHeight="1">
      <c r="B92" s="30"/>
      <c r="C92" s="218" t="s">
        <v>52</v>
      </c>
      <c r="D92" s="219"/>
      <c r="E92" s="219"/>
      <c r="F92" s="219"/>
      <c r="G92" s="219"/>
      <c r="H92" s="57"/>
      <c r="I92" s="221" t="s">
        <v>53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54</v>
      </c>
      <c r="AH92" s="219"/>
      <c r="AI92" s="219"/>
      <c r="AJ92" s="219"/>
      <c r="AK92" s="219"/>
      <c r="AL92" s="219"/>
      <c r="AM92" s="219"/>
      <c r="AN92" s="221" t="s">
        <v>55</v>
      </c>
      <c r="AO92" s="219"/>
      <c r="AP92" s="222"/>
      <c r="AQ92" s="58" t="s">
        <v>56</v>
      </c>
      <c r="AR92" s="30"/>
      <c r="AS92" s="59" t="s">
        <v>57</v>
      </c>
      <c r="AT92" s="60" t="s">
        <v>58</v>
      </c>
      <c r="AU92" s="60" t="s">
        <v>59</v>
      </c>
      <c r="AV92" s="60" t="s">
        <v>60</v>
      </c>
      <c r="AW92" s="60" t="s">
        <v>61</v>
      </c>
      <c r="AX92" s="60" t="s">
        <v>62</v>
      </c>
      <c r="AY92" s="60" t="s">
        <v>63</v>
      </c>
      <c r="AZ92" s="60" t="s">
        <v>64</v>
      </c>
      <c r="BA92" s="60" t="s">
        <v>65</v>
      </c>
      <c r="BB92" s="60" t="s">
        <v>66</v>
      </c>
      <c r="BC92" s="60" t="s">
        <v>67</v>
      </c>
      <c r="BD92" s="61" t="s">
        <v>68</v>
      </c>
    </row>
    <row r="93" spans="1:91" s="1" customFormat="1" ht="10.9" customHeight="1">
      <c r="B93" s="30"/>
      <c r="AR93" s="30"/>
      <c r="AS93" s="62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5"/>
    </row>
    <row r="94" spans="1:91" s="5" customFormat="1" ht="32.450000000000003" customHeight="1">
      <c r="B94" s="63"/>
      <c r="C94" s="64" t="s">
        <v>69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17">
        <f>ROUND(SUM(AG95:AG98),2)</f>
        <v>0</v>
      </c>
      <c r="AH94" s="217"/>
      <c r="AI94" s="217"/>
      <c r="AJ94" s="217"/>
      <c r="AK94" s="217"/>
      <c r="AL94" s="217"/>
      <c r="AM94" s="217"/>
      <c r="AN94" s="205">
        <f>SUM(AG94,AT94)</f>
        <v>0</v>
      </c>
      <c r="AO94" s="205"/>
      <c r="AP94" s="205"/>
      <c r="AQ94" s="67" t="s">
        <v>1</v>
      </c>
      <c r="AR94" s="63"/>
      <c r="AS94" s="68">
        <f>ROUND(SUM(AS95:AS98),2)</f>
        <v>0</v>
      </c>
      <c r="AT94" s="69">
        <f>ROUND(SUM(AV94:AW94),2)</f>
        <v>0</v>
      </c>
      <c r="AU94" s="70">
        <f>ROUND(SUM(AU95:AU98),5)</f>
        <v>2543.4102499999999</v>
      </c>
      <c r="AV94" s="69">
        <f>ROUND(AZ94*L32,2)</f>
        <v>0</v>
      </c>
      <c r="AW94" s="69">
        <f>ROUND(BA94*L33,2)</f>
        <v>0</v>
      </c>
      <c r="AX94" s="69">
        <f>ROUND(BB94*L32,2)</f>
        <v>0</v>
      </c>
      <c r="AY94" s="69">
        <f>ROUND(BC94*L33,2)</f>
        <v>0</v>
      </c>
      <c r="AZ94" s="69">
        <f>ROUND(SUM(AZ95:AZ98),2)</f>
        <v>0</v>
      </c>
      <c r="BA94" s="69">
        <f>ROUND(SUM(BA95:BA98),2)</f>
        <v>0</v>
      </c>
      <c r="BB94" s="69">
        <f>ROUND(SUM(BB95:BB98),2)</f>
        <v>0</v>
      </c>
      <c r="BC94" s="69">
        <f>ROUND(SUM(BC95:BC98),2)</f>
        <v>0</v>
      </c>
      <c r="BD94" s="71">
        <f>ROUND(SUM(BD95:BD98),2)</f>
        <v>0</v>
      </c>
      <c r="BS94" s="72" t="s">
        <v>70</v>
      </c>
      <c r="BT94" s="72" t="s">
        <v>71</v>
      </c>
      <c r="BU94" s="73" t="s">
        <v>72</v>
      </c>
      <c r="BV94" s="72" t="s">
        <v>73</v>
      </c>
      <c r="BW94" s="72" t="s">
        <v>4</v>
      </c>
      <c r="BX94" s="72" t="s">
        <v>74</v>
      </c>
      <c r="CL94" s="72" t="s">
        <v>1</v>
      </c>
    </row>
    <row r="95" spans="1:91" s="6" customFormat="1" ht="16.5" customHeight="1">
      <c r="A95" s="74" t="s">
        <v>75</v>
      </c>
      <c r="B95" s="75"/>
      <c r="C95" s="76"/>
      <c r="D95" s="216" t="s">
        <v>76</v>
      </c>
      <c r="E95" s="216"/>
      <c r="F95" s="216"/>
      <c r="G95" s="216"/>
      <c r="H95" s="216"/>
      <c r="I95" s="77"/>
      <c r="J95" s="216" t="s">
        <v>77</v>
      </c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  <c r="AA95" s="216"/>
      <c r="AB95" s="216"/>
      <c r="AC95" s="216"/>
      <c r="AD95" s="216"/>
      <c r="AE95" s="216"/>
      <c r="AF95" s="216"/>
      <c r="AG95" s="214">
        <f>'1 - Stavebná časť'!J32</f>
        <v>0</v>
      </c>
      <c r="AH95" s="215"/>
      <c r="AI95" s="215"/>
      <c r="AJ95" s="215"/>
      <c r="AK95" s="215"/>
      <c r="AL95" s="215"/>
      <c r="AM95" s="215"/>
      <c r="AN95" s="214">
        <f>SUM(AG95,AT95)</f>
        <v>0</v>
      </c>
      <c r="AO95" s="215"/>
      <c r="AP95" s="215"/>
      <c r="AQ95" s="78" t="s">
        <v>78</v>
      </c>
      <c r="AR95" s="75"/>
      <c r="AS95" s="79">
        <v>0</v>
      </c>
      <c r="AT95" s="80">
        <f>ROUND(SUM(AV95:AW95),2)</f>
        <v>0</v>
      </c>
      <c r="AU95" s="81">
        <f>'1 - Stavebná časť'!P143</f>
        <v>2430.4111893000004</v>
      </c>
      <c r="AV95" s="80">
        <f>'1 - Stavebná časť'!J35</f>
        <v>0</v>
      </c>
      <c r="AW95" s="80">
        <f>'1 - Stavebná časť'!J36</f>
        <v>0</v>
      </c>
      <c r="AX95" s="80">
        <f>'1 - Stavebná časť'!J37</f>
        <v>0</v>
      </c>
      <c r="AY95" s="80">
        <f>'1 - Stavebná časť'!J38</f>
        <v>0</v>
      </c>
      <c r="AZ95" s="80">
        <f>'1 - Stavebná časť'!F35</f>
        <v>0</v>
      </c>
      <c r="BA95" s="80">
        <f>'1 - Stavebná časť'!F36</f>
        <v>0</v>
      </c>
      <c r="BB95" s="80">
        <f>'1 - Stavebná časť'!F37</f>
        <v>0</v>
      </c>
      <c r="BC95" s="80">
        <f>'1 - Stavebná časť'!F38</f>
        <v>0</v>
      </c>
      <c r="BD95" s="82">
        <f>'1 - Stavebná časť'!F39</f>
        <v>0</v>
      </c>
      <c r="BT95" s="83" t="s">
        <v>76</v>
      </c>
      <c r="BV95" s="83" t="s">
        <v>73</v>
      </c>
      <c r="BW95" s="83" t="s">
        <v>79</v>
      </c>
      <c r="BX95" s="83" t="s">
        <v>4</v>
      </c>
      <c r="CL95" s="83" t="s">
        <v>1</v>
      </c>
      <c r="CM95" s="83" t="s">
        <v>71</v>
      </c>
    </row>
    <row r="96" spans="1:91" s="6" customFormat="1" ht="16.5" customHeight="1">
      <c r="A96" s="74" t="s">
        <v>75</v>
      </c>
      <c r="B96" s="75"/>
      <c r="C96" s="76"/>
      <c r="D96" s="216" t="s">
        <v>80</v>
      </c>
      <c r="E96" s="216"/>
      <c r="F96" s="216"/>
      <c r="G96" s="216"/>
      <c r="H96" s="216"/>
      <c r="I96" s="77"/>
      <c r="J96" s="216" t="s">
        <v>81</v>
      </c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  <c r="AA96" s="216"/>
      <c r="AB96" s="216"/>
      <c r="AC96" s="216"/>
      <c r="AD96" s="216"/>
      <c r="AE96" s="216"/>
      <c r="AF96" s="216"/>
      <c r="AG96" s="214">
        <f>'2 - ZTI'!J32</f>
        <v>0</v>
      </c>
      <c r="AH96" s="215"/>
      <c r="AI96" s="215"/>
      <c r="AJ96" s="215"/>
      <c r="AK96" s="215"/>
      <c r="AL96" s="215"/>
      <c r="AM96" s="215"/>
      <c r="AN96" s="214">
        <f>SUM(AG96,AT96)</f>
        <v>0</v>
      </c>
      <c r="AO96" s="215"/>
      <c r="AP96" s="215"/>
      <c r="AQ96" s="78" t="s">
        <v>78</v>
      </c>
      <c r="AR96" s="75"/>
      <c r="AS96" s="79">
        <v>0</v>
      </c>
      <c r="AT96" s="80">
        <f>ROUND(SUM(AV96:AW96),2)</f>
        <v>0</v>
      </c>
      <c r="AU96" s="81">
        <f>'2 - ZTI'!P132</f>
        <v>108.38465880000001</v>
      </c>
      <c r="AV96" s="80">
        <f>'2 - ZTI'!J35</f>
        <v>0</v>
      </c>
      <c r="AW96" s="80">
        <f>'2 - ZTI'!J36</f>
        <v>0</v>
      </c>
      <c r="AX96" s="80">
        <f>'2 - ZTI'!J37</f>
        <v>0</v>
      </c>
      <c r="AY96" s="80">
        <f>'2 - ZTI'!J38</f>
        <v>0</v>
      </c>
      <c r="AZ96" s="80">
        <f>'2 - ZTI'!F35</f>
        <v>0</v>
      </c>
      <c r="BA96" s="80">
        <f>'2 - ZTI'!F36</f>
        <v>0</v>
      </c>
      <c r="BB96" s="80">
        <f>'2 - ZTI'!F37</f>
        <v>0</v>
      </c>
      <c r="BC96" s="80">
        <f>'2 - ZTI'!F38</f>
        <v>0</v>
      </c>
      <c r="BD96" s="82">
        <f>'2 - ZTI'!F39</f>
        <v>0</v>
      </c>
      <c r="BT96" s="83" t="s">
        <v>76</v>
      </c>
      <c r="BV96" s="83" t="s">
        <v>73</v>
      </c>
      <c r="BW96" s="83" t="s">
        <v>82</v>
      </c>
      <c r="BX96" s="83" t="s">
        <v>4</v>
      </c>
      <c r="CL96" s="83" t="s">
        <v>1</v>
      </c>
      <c r="CM96" s="83" t="s">
        <v>71</v>
      </c>
    </row>
    <row r="97" spans="1:91" s="6" customFormat="1" ht="16.5" customHeight="1">
      <c r="A97" s="74" t="s">
        <v>75</v>
      </c>
      <c r="B97" s="75"/>
      <c r="C97" s="76"/>
      <c r="D97" s="216" t="s">
        <v>83</v>
      </c>
      <c r="E97" s="216"/>
      <c r="F97" s="216"/>
      <c r="G97" s="216"/>
      <c r="H97" s="216"/>
      <c r="I97" s="77"/>
      <c r="J97" s="216" t="s">
        <v>84</v>
      </c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4">
        <f>'3 - Elektroinštalácia'!J32</f>
        <v>0</v>
      </c>
      <c r="AH97" s="215"/>
      <c r="AI97" s="215"/>
      <c r="AJ97" s="215"/>
      <c r="AK97" s="215"/>
      <c r="AL97" s="215"/>
      <c r="AM97" s="215"/>
      <c r="AN97" s="214">
        <f>SUM(AG97,AT97)</f>
        <v>0</v>
      </c>
      <c r="AO97" s="215"/>
      <c r="AP97" s="215"/>
      <c r="AQ97" s="78" t="s">
        <v>78</v>
      </c>
      <c r="AR97" s="75"/>
      <c r="AS97" s="79">
        <v>0</v>
      </c>
      <c r="AT97" s="80">
        <f>ROUND(SUM(AV97:AW97),2)</f>
        <v>0</v>
      </c>
      <c r="AU97" s="81">
        <f>'3 - Elektroinštalácia'!P122</f>
        <v>0</v>
      </c>
      <c r="AV97" s="80">
        <f>'3 - Elektroinštalácia'!J35</f>
        <v>0</v>
      </c>
      <c r="AW97" s="80">
        <f>'3 - Elektroinštalácia'!J36</f>
        <v>0</v>
      </c>
      <c r="AX97" s="80">
        <f>'3 - Elektroinštalácia'!J37</f>
        <v>0</v>
      </c>
      <c r="AY97" s="80">
        <f>'3 - Elektroinštalácia'!J38</f>
        <v>0</v>
      </c>
      <c r="AZ97" s="80">
        <f>'3 - Elektroinštalácia'!F35</f>
        <v>0</v>
      </c>
      <c r="BA97" s="80">
        <f>'3 - Elektroinštalácia'!F36</f>
        <v>0</v>
      </c>
      <c r="BB97" s="80">
        <f>'3 - Elektroinštalácia'!F37</f>
        <v>0</v>
      </c>
      <c r="BC97" s="80">
        <f>'3 - Elektroinštalácia'!F38</f>
        <v>0</v>
      </c>
      <c r="BD97" s="82">
        <f>'3 - Elektroinštalácia'!F39</f>
        <v>0</v>
      </c>
      <c r="BT97" s="83" t="s">
        <v>76</v>
      </c>
      <c r="BV97" s="83" t="s">
        <v>73</v>
      </c>
      <c r="BW97" s="83" t="s">
        <v>85</v>
      </c>
      <c r="BX97" s="83" t="s">
        <v>4</v>
      </c>
      <c r="CL97" s="83" t="s">
        <v>1</v>
      </c>
      <c r="CM97" s="83" t="s">
        <v>71</v>
      </c>
    </row>
    <row r="98" spans="1:91" s="6" customFormat="1" ht="16.5" customHeight="1">
      <c r="A98" s="74" t="s">
        <v>75</v>
      </c>
      <c r="B98" s="75"/>
      <c r="C98" s="76"/>
      <c r="D98" s="216" t="s">
        <v>86</v>
      </c>
      <c r="E98" s="216"/>
      <c r="F98" s="216"/>
      <c r="G98" s="216"/>
      <c r="H98" s="216"/>
      <c r="I98" s="77"/>
      <c r="J98" s="216" t="s">
        <v>87</v>
      </c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  <c r="AA98" s="216"/>
      <c r="AB98" s="216"/>
      <c r="AC98" s="216"/>
      <c r="AD98" s="216"/>
      <c r="AE98" s="216"/>
      <c r="AF98" s="216"/>
      <c r="AG98" s="214">
        <f>'4 - ÚK'!J32</f>
        <v>0</v>
      </c>
      <c r="AH98" s="215"/>
      <c r="AI98" s="215"/>
      <c r="AJ98" s="215"/>
      <c r="AK98" s="215"/>
      <c r="AL98" s="215"/>
      <c r="AM98" s="215"/>
      <c r="AN98" s="214">
        <f>SUM(AG98,AT98)</f>
        <v>0</v>
      </c>
      <c r="AO98" s="215"/>
      <c r="AP98" s="215"/>
      <c r="AQ98" s="78" t="s">
        <v>78</v>
      </c>
      <c r="AR98" s="75"/>
      <c r="AS98" s="84">
        <v>0</v>
      </c>
      <c r="AT98" s="85">
        <f>ROUND(SUM(AV98:AW98),2)</f>
        <v>0</v>
      </c>
      <c r="AU98" s="86">
        <f>'4 - ÚK'!P122</f>
        <v>4.6143999999999998</v>
      </c>
      <c r="AV98" s="85">
        <f>'4 - ÚK'!J35</f>
        <v>0</v>
      </c>
      <c r="AW98" s="85">
        <f>'4 - ÚK'!J36</f>
        <v>0</v>
      </c>
      <c r="AX98" s="85">
        <f>'4 - ÚK'!J37</f>
        <v>0</v>
      </c>
      <c r="AY98" s="85">
        <f>'4 - ÚK'!J38</f>
        <v>0</v>
      </c>
      <c r="AZ98" s="85">
        <f>'4 - ÚK'!F35</f>
        <v>0</v>
      </c>
      <c r="BA98" s="85">
        <f>'4 - ÚK'!F36</f>
        <v>0</v>
      </c>
      <c r="BB98" s="85">
        <f>'4 - ÚK'!F37</f>
        <v>0</v>
      </c>
      <c r="BC98" s="85">
        <f>'4 - ÚK'!F38</f>
        <v>0</v>
      </c>
      <c r="BD98" s="87">
        <f>'4 - ÚK'!F39</f>
        <v>0</v>
      </c>
      <c r="BT98" s="83" t="s">
        <v>76</v>
      </c>
      <c r="BV98" s="83" t="s">
        <v>73</v>
      </c>
      <c r="BW98" s="83" t="s">
        <v>88</v>
      </c>
      <c r="BX98" s="83" t="s">
        <v>4</v>
      </c>
      <c r="CL98" s="83" t="s">
        <v>1</v>
      </c>
      <c r="CM98" s="83" t="s">
        <v>71</v>
      </c>
    </row>
    <row r="99" spans="1:91">
      <c r="B99" s="19"/>
      <c r="AR99" s="19"/>
    </row>
    <row r="100" spans="1:91" s="1" customFormat="1" ht="30" customHeight="1">
      <c r="B100" s="30"/>
      <c r="C100" s="64" t="s">
        <v>89</v>
      </c>
      <c r="AG100" s="205">
        <v>0</v>
      </c>
      <c r="AH100" s="205"/>
      <c r="AI100" s="205"/>
      <c r="AJ100" s="205"/>
      <c r="AK100" s="205"/>
      <c r="AL100" s="205"/>
      <c r="AM100" s="205"/>
      <c r="AN100" s="205">
        <v>0</v>
      </c>
      <c r="AO100" s="205"/>
      <c r="AP100" s="205"/>
      <c r="AQ100" s="88"/>
      <c r="AR100" s="30"/>
      <c r="AS100" s="59" t="s">
        <v>90</v>
      </c>
      <c r="AT100" s="60" t="s">
        <v>91</v>
      </c>
      <c r="AU100" s="60" t="s">
        <v>35</v>
      </c>
      <c r="AV100" s="61" t="s">
        <v>58</v>
      </c>
    </row>
    <row r="101" spans="1:91" s="1" customFormat="1" ht="10.9" customHeight="1">
      <c r="B101" s="30"/>
      <c r="AR101" s="30"/>
    </row>
    <row r="102" spans="1:91" s="1" customFormat="1" ht="30" customHeight="1">
      <c r="B102" s="30"/>
      <c r="C102" s="89" t="s">
        <v>92</v>
      </c>
      <c r="D102" s="90"/>
      <c r="E102" s="90"/>
      <c r="F102" s="90"/>
      <c r="G102" s="90"/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  <c r="AB102" s="90"/>
      <c r="AC102" s="90"/>
      <c r="AD102" s="90"/>
      <c r="AE102" s="90"/>
      <c r="AF102" s="90"/>
      <c r="AG102" s="206">
        <f>ROUND(AG94 + AG100, 2)</f>
        <v>0</v>
      </c>
      <c r="AH102" s="206"/>
      <c r="AI102" s="206"/>
      <c r="AJ102" s="206"/>
      <c r="AK102" s="206"/>
      <c r="AL102" s="206"/>
      <c r="AM102" s="206"/>
      <c r="AN102" s="206">
        <f>ROUND(AN94 + AN100, 2)</f>
        <v>0</v>
      </c>
      <c r="AO102" s="206"/>
      <c r="AP102" s="206"/>
      <c r="AQ102" s="90"/>
      <c r="AR102" s="30"/>
    </row>
    <row r="103" spans="1:91" s="1" customFormat="1" ht="6.95" customHeight="1">
      <c r="B103" s="45"/>
      <c r="C103" s="46"/>
      <c r="D103" s="46"/>
      <c r="E103" s="46"/>
      <c r="F103" s="46"/>
      <c r="G103" s="46"/>
      <c r="H103" s="46"/>
      <c r="I103" s="46"/>
      <c r="J103" s="46"/>
      <c r="K103" s="46"/>
      <c r="L103" s="46"/>
      <c r="M103" s="46"/>
      <c r="N103" s="46"/>
      <c r="O103" s="46"/>
      <c r="P103" s="46"/>
      <c r="Q103" s="46"/>
      <c r="R103" s="46"/>
      <c r="S103" s="46"/>
      <c r="T103" s="46"/>
      <c r="U103" s="46"/>
      <c r="V103" s="46"/>
      <c r="W103" s="46"/>
      <c r="X103" s="46"/>
      <c r="Y103" s="46"/>
      <c r="Z103" s="46"/>
      <c r="AA103" s="46"/>
      <c r="AB103" s="46"/>
      <c r="AC103" s="46"/>
      <c r="AD103" s="46"/>
      <c r="AE103" s="46"/>
      <c r="AF103" s="46"/>
      <c r="AG103" s="46"/>
      <c r="AH103" s="46"/>
      <c r="AI103" s="46"/>
      <c r="AJ103" s="46"/>
      <c r="AK103" s="46"/>
      <c r="AL103" s="46"/>
      <c r="AM103" s="46"/>
      <c r="AN103" s="46"/>
      <c r="AO103" s="46"/>
      <c r="AP103" s="46"/>
      <c r="AQ103" s="46"/>
      <c r="AR103" s="30"/>
    </row>
  </sheetData>
  <mergeCells count="58">
    <mergeCell ref="L85:AJ85"/>
    <mergeCell ref="AM87:AN87"/>
    <mergeCell ref="AM89:AP89"/>
    <mergeCell ref="AS89:AT91"/>
    <mergeCell ref="AM90:AP90"/>
    <mergeCell ref="C92:G92"/>
    <mergeCell ref="AG92:AM92"/>
    <mergeCell ref="AN92:AP92"/>
    <mergeCell ref="I92:AF92"/>
    <mergeCell ref="AG95:AM95"/>
    <mergeCell ref="AN95:AP95"/>
    <mergeCell ref="J95:AF95"/>
    <mergeCell ref="D95:H95"/>
    <mergeCell ref="AG98:AM98"/>
    <mergeCell ref="AN98:AP98"/>
    <mergeCell ref="D98:H98"/>
    <mergeCell ref="J98:AF98"/>
    <mergeCell ref="AG94:AM94"/>
    <mergeCell ref="AN94:AP94"/>
    <mergeCell ref="AN96:AP96"/>
    <mergeCell ref="D96:H96"/>
    <mergeCell ref="J96:AF96"/>
    <mergeCell ref="AG96:AM96"/>
    <mergeCell ref="J97:AF97"/>
    <mergeCell ref="AN97:AP97"/>
    <mergeCell ref="D97:H97"/>
    <mergeCell ref="AG97:AM97"/>
    <mergeCell ref="AG100:AM100"/>
    <mergeCell ref="AN100:AP100"/>
    <mergeCell ref="AG102:AM102"/>
    <mergeCell ref="AN102:AP102"/>
    <mergeCell ref="K5:AJ5"/>
    <mergeCell ref="K6:AJ6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W32:AE32"/>
    <mergeCell ref="L32:P32"/>
    <mergeCell ref="AK38:AO38"/>
    <mergeCell ref="X38:AB38"/>
    <mergeCell ref="AR2:BE2"/>
    <mergeCell ref="L35:P35"/>
    <mergeCell ref="W35:AE35"/>
    <mergeCell ref="AK35:AO35"/>
    <mergeCell ref="L36:P36"/>
    <mergeCell ref="W36:AE36"/>
    <mergeCell ref="AK36:AO36"/>
    <mergeCell ref="L33:P33"/>
    <mergeCell ref="AK33:AO33"/>
    <mergeCell ref="W33:AE33"/>
    <mergeCell ref="W34:AE34"/>
    <mergeCell ref="AK34:AO34"/>
    <mergeCell ref="L34:P34"/>
  </mergeCells>
  <hyperlinks>
    <hyperlink ref="A95" location="'1 - Stavebná časť'!C2" display="/" xr:uid="{00000000-0004-0000-0000-000000000000}"/>
    <hyperlink ref="A96" location="'2 - ZTI'!C2" display="/" xr:uid="{00000000-0004-0000-0000-000001000000}"/>
    <hyperlink ref="A97" location="'3 - Elektroinštalácia'!C2" display="/" xr:uid="{00000000-0004-0000-0000-000002000000}"/>
    <hyperlink ref="A98" location="'4 - ÚK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362"/>
  <sheetViews>
    <sheetView showGridLines="0" zoomScale="110" zoomScaleNormal="110" workbookViewId="0">
      <selection activeCell="W124" sqref="W124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79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2:46" ht="24.95" customHeight="1">
      <c r="B4" s="19"/>
      <c r="D4" s="20" t="s">
        <v>93</v>
      </c>
      <c r="L4" s="19"/>
      <c r="M4" s="92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33" t="str">
        <f>'Rekapitulácia stavby'!K6</f>
        <v>Dom smútku Rača</v>
      </c>
      <c r="F7" s="234"/>
      <c r="G7" s="234"/>
      <c r="H7" s="234"/>
      <c r="L7" s="19"/>
    </row>
    <row r="8" spans="2:46" s="1" customFormat="1" ht="12" customHeight="1">
      <c r="B8" s="30"/>
      <c r="D8" s="25" t="s">
        <v>94</v>
      </c>
      <c r="L8" s="30"/>
    </row>
    <row r="9" spans="2:46" s="1" customFormat="1" ht="16.5" customHeight="1">
      <c r="B9" s="30"/>
      <c r="E9" s="223" t="s">
        <v>95</v>
      </c>
      <c r="F9" s="235"/>
      <c r="G9" s="235"/>
      <c r="H9" s="23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15</v>
      </c>
      <c r="F11" s="23" t="s">
        <v>1</v>
      </c>
      <c r="I11" s="25" t="s">
        <v>16</v>
      </c>
      <c r="J11" s="23" t="s">
        <v>1</v>
      </c>
      <c r="L11" s="30"/>
    </row>
    <row r="12" spans="2:46" s="1" customFormat="1" ht="12" customHeight="1">
      <c r="B12" s="30"/>
      <c r="D12" s="25" t="s">
        <v>17</v>
      </c>
      <c r="F12" s="23" t="s">
        <v>18</v>
      </c>
      <c r="I12" s="25" t="s">
        <v>19</v>
      </c>
      <c r="J12" s="53" t="str">
        <f>'Rekapitulácia stavby'!AN8</f>
        <v>5. 8. 2022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21</v>
      </c>
      <c r="I14" s="25" t="s">
        <v>22</v>
      </c>
      <c r="J14" s="23" t="str">
        <f>IF('Rekapitulácia stavby'!AN10="","",'Rekapitulácia stavby'!AN10)</f>
        <v/>
      </c>
      <c r="L14" s="30"/>
    </row>
    <row r="15" spans="2:46" s="1" customFormat="1" ht="18" customHeight="1">
      <c r="B15" s="30"/>
      <c r="E15" s="23" t="str">
        <f>IF('Rekapitulácia stavby'!E11="","",'Rekapitulácia stavby'!E11)</f>
        <v xml:space="preserve"> </v>
      </c>
      <c r="I15" s="25" t="s">
        <v>23</v>
      </c>
      <c r="J15" s="23" t="str">
        <f>IF('Rekapitulácia stavby'!AN11="","",'Rekapitulácia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24</v>
      </c>
      <c r="I17" s="25" t="s">
        <v>22</v>
      </c>
      <c r="J17" s="23"/>
      <c r="L17" s="30"/>
    </row>
    <row r="18" spans="2:12" s="1" customFormat="1" ht="18" customHeight="1">
      <c r="B18" s="30"/>
      <c r="E18" s="23"/>
      <c r="I18" s="25" t="s">
        <v>23</v>
      </c>
      <c r="J18" s="23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25</v>
      </c>
      <c r="I20" s="25" t="s">
        <v>22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23</v>
      </c>
      <c r="J21" s="23" t="str">
        <f>IF('Rekapitulácia stavby'!AN17="","",'Rekapitulácia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27</v>
      </c>
      <c r="I23" s="25" t="s">
        <v>22</v>
      </c>
      <c r="J23" s="23" t="s">
        <v>1</v>
      </c>
      <c r="L23" s="30"/>
    </row>
    <row r="24" spans="2:12" s="1" customFormat="1" ht="18" customHeight="1">
      <c r="B24" s="30"/>
      <c r="E24" s="23"/>
      <c r="I24" s="25" t="s">
        <v>23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28</v>
      </c>
      <c r="L26" s="30"/>
    </row>
    <row r="27" spans="2:12" s="7" customFormat="1" ht="16.5" customHeight="1">
      <c r="B27" s="93"/>
      <c r="E27" s="209" t="s">
        <v>1</v>
      </c>
      <c r="F27" s="209"/>
      <c r="G27" s="209"/>
      <c r="H27" s="209"/>
      <c r="L27" s="9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3" t="s">
        <v>96</v>
      </c>
      <c r="J30" s="29">
        <f>J96</f>
        <v>0</v>
      </c>
      <c r="L30" s="30"/>
    </row>
    <row r="31" spans="2:12" s="1" customFormat="1" ht="14.45" customHeight="1">
      <c r="B31" s="30"/>
      <c r="D31" s="28" t="s">
        <v>97</v>
      </c>
      <c r="J31" s="29">
        <f>J119</f>
        <v>0</v>
      </c>
      <c r="L31" s="30"/>
    </row>
    <row r="32" spans="2:12" s="1" customFormat="1" ht="25.35" customHeight="1">
      <c r="B32" s="30"/>
      <c r="D32" s="94" t="s">
        <v>31</v>
      </c>
      <c r="J32" s="66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33</v>
      </c>
      <c r="I34" s="33" t="s">
        <v>32</v>
      </c>
      <c r="J34" s="33" t="s">
        <v>34</v>
      </c>
      <c r="L34" s="30"/>
    </row>
    <row r="35" spans="2:12" s="1" customFormat="1" ht="14.45" customHeight="1">
      <c r="B35" s="30"/>
      <c r="D35" s="95" t="s">
        <v>35</v>
      </c>
      <c r="E35" s="35" t="s">
        <v>36</v>
      </c>
      <c r="F35" s="96">
        <f>ROUND((SUM(BE119:BE123) + SUM(BE143:BE361)),  2)</f>
        <v>0</v>
      </c>
      <c r="G35" s="97"/>
      <c r="H35" s="97"/>
      <c r="I35" s="98">
        <v>0.2</v>
      </c>
      <c r="J35" s="96">
        <f>ROUND(((SUM(BE119:BE123) + SUM(BE143:BE361))*I35),  2)</f>
        <v>0</v>
      </c>
      <c r="L35" s="30"/>
    </row>
    <row r="36" spans="2:12" s="1" customFormat="1" ht="14.45" customHeight="1">
      <c r="B36" s="30"/>
      <c r="E36" s="35" t="s">
        <v>37</v>
      </c>
      <c r="F36" s="99">
        <f>ROUND((SUM(BF119:BF123) + SUM(BF143:BF361)),  2)</f>
        <v>0</v>
      </c>
      <c r="I36" s="100">
        <v>0.2</v>
      </c>
      <c r="J36" s="99">
        <f>ROUND(((SUM(BF119:BF123) + SUM(BF143:BF361))*I36),  2)</f>
        <v>0</v>
      </c>
      <c r="L36" s="30"/>
    </row>
    <row r="37" spans="2:12" s="1" customFormat="1" ht="14.45" hidden="1" customHeight="1">
      <c r="B37" s="30"/>
      <c r="E37" s="25" t="s">
        <v>38</v>
      </c>
      <c r="F37" s="99">
        <f>ROUND((SUM(BG119:BG123) + SUM(BG143:BG361)),  2)</f>
        <v>0</v>
      </c>
      <c r="I37" s="100">
        <v>0.2</v>
      </c>
      <c r="J37" s="99">
        <f>0</f>
        <v>0</v>
      </c>
      <c r="L37" s="30"/>
    </row>
    <row r="38" spans="2:12" s="1" customFormat="1" ht="14.45" hidden="1" customHeight="1">
      <c r="B38" s="30"/>
      <c r="E38" s="25" t="s">
        <v>39</v>
      </c>
      <c r="F38" s="99">
        <f>ROUND((SUM(BH119:BH123) + SUM(BH143:BH361)),  2)</f>
        <v>0</v>
      </c>
      <c r="I38" s="100">
        <v>0.2</v>
      </c>
      <c r="J38" s="99">
        <f>0</f>
        <v>0</v>
      </c>
      <c r="L38" s="30"/>
    </row>
    <row r="39" spans="2:12" s="1" customFormat="1" ht="14.45" hidden="1" customHeight="1">
      <c r="B39" s="30"/>
      <c r="E39" s="35" t="s">
        <v>40</v>
      </c>
      <c r="F39" s="96">
        <f>ROUND((SUM(BI119:BI123) + SUM(BI143:BI361)),  2)</f>
        <v>0</v>
      </c>
      <c r="G39" s="97"/>
      <c r="H39" s="97"/>
      <c r="I39" s="98">
        <v>0</v>
      </c>
      <c r="J39" s="96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0"/>
      <c r="D41" s="101" t="s">
        <v>41</v>
      </c>
      <c r="E41" s="57"/>
      <c r="F41" s="57"/>
      <c r="G41" s="102" t="s">
        <v>42</v>
      </c>
      <c r="H41" s="103" t="s">
        <v>43</v>
      </c>
      <c r="I41" s="57"/>
      <c r="J41" s="104">
        <f>SUM(J32:J39)</f>
        <v>0</v>
      </c>
      <c r="K41" s="105"/>
      <c r="L41" s="30"/>
    </row>
    <row r="42" spans="2:12" s="1" customFormat="1" ht="14.45" customHeight="1">
      <c r="B42" s="30"/>
      <c r="L42" s="30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4" t="s">
        <v>46</v>
      </c>
      <c r="E61" s="32"/>
      <c r="F61" s="106" t="s">
        <v>47</v>
      </c>
      <c r="G61" s="44" t="s">
        <v>46</v>
      </c>
      <c r="H61" s="32"/>
      <c r="I61" s="32"/>
      <c r="J61" s="107" t="s">
        <v>47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4" t="s">
        <v>46</v>
      </c>
      <c r="E76" s="32"/>
      <c r="F76" s="106" t="s">
        <v>47</v>
      </c>
      <c r="G76" s="44" t="s">
        <v>46</v>
      </c>
      <c r="H76" s="32"/>
      <c r="I76" s="32"/>
      <c r="J76" s="107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20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233" t="str">
        <f>E7</f>
        <v>Dom smútku Rača</v>
      </c>
      <c r="F85" s="234"/>
      <c r="G85" s="234"/>
      <c r="H85" s="234"/>
      <c r="L85" s="30"/>
    </row>
    <row r="86" spans="2:47" s="1" customFormat="1" ht="12" customHeight="1">
      <c r="B86" s="30"/>
      <c r="C86" s="25" t="s">
        <v>94</v>
      </c>
      <c r="L86" s="30"/>
    </row>
    <row r="87" spans="2:47" s="1" customFormat="1" ht="16.5" customHeight="1">
      <c r="B87" s="30"/>
      <c r="E87" s="223" t="str">
        <f>E9</f>
        <v>1 - Stavebná časť</v>
      </c>
      <c r="F87" s="235"/>
      <c r="G87" s="235"/>
      <c r="H87" s="23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17</v>
      </c>
      <c r="F89" s="23" t="str">
        <f>F12</f>
        <v xml:space="preserve"> </v>
      </c>
      <c r="I89" s="25" t="s">
        <v>19</v>
      </c>
      <c r="J89" s="53" t="str">
        <f>IF(J12="","",J12)</f>
        <v>5. 8. 2022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30"/>
    </row>
    <row r="92" spans="2:47" s="1" customFormat="1" ht="15.2" customHeight="1">
      <c r="B92" s="30"/>
      <c r="C92" s="25" t="s">
        <v>24</v>
      </c>
      <c r="F92" s="23" t="str">
        <f>IF(E18="","",E18)</f>
        <v/>
      </c>
      <c r="I92" s="25" t="s">
        <v>27</v>
      </c>
      <c r="J92" s="26"/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8" t="s">
        <v>99</v>
      </c>
      <c r="D94" s="90"/>
      <c r="E94" s="90"/>
      <c r="F94" s="90"/>
      <c r="G94" s="90"/>
      <c r="H94" s="90"/>
      <c r="I94" s="90"/>
      <c r="J94" s="109" t="s">
        <v>100</v>
      </c>
      <c r="K94" s="90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10" t="s">
        <v>101</v>
      </c>
      <c r="J96" s="66">
        <f>J143</f>
        <v>0</v>
      </c>
      <c r="L96" s="30"/>
      <c r="AU96" s="16" t="s">
        <v>102</v>
      </c>
    </row>
    <row r="97" spans="2:12" s="8" customFormat="1" ht="24.95" customHeight="1">
      <c r="B97" s="111"/>
      <c r="D97" s="112" t="s">
        <v>103</v>
      </c>
      <c r="E97" s="113"/>
      <c r="F97" s="113"/>
      <c r="G97" s="113"/>
      <c r="H97" s="113"/>
      <c r="I97" s="113"/>
      <c r="J97" s="114">
        <f>J144</f>
        <v>0</v>
      </c>
      <c r="L97" s="111"/>
    </row>
    <row r="98" spans="2:12" s="9" customFormat="1" ht="19.899999999999999" customHeight="1">
      <c r="B98" s="115"/>
      <c r="D98" s="116" t="s">
        <v>104</v>
      </c>
      <c r="E98" s="117"/>
      <c r="F98" s="117"/>
      <c r="G98" s="117"/>
      <c r="H98" s="117"/>
      <c r="I98" s="117"/>
      <c r="J98" s="118">
        <f>J145</f>
        <v>0</v>
      </c>
      <c r="L98" s="115"/>
    </row>
    <row r="99" spans="2:12" s="9" customFormat="1" ht="19.899999999999999" customHeight="1">
      <c r="B99" s="115"/>
      <c r="D99" s="116" t="s">
        <v>105</v>
      </c>
      <c r="E99" s="117"/>
      <c r="F99" s="117"/>
      <c r="G99" s="117"/>
      <c r="H99" s="117"/>
      <c r="I99" s="117"/>
      <c r="J99" s="118">
        <f>J147</f>
        <v>0</v>
      </c>
      <c r="L99" s="115"/>
    </row>
    <row r="100" spans="2:12" s="9" customFormat="1" ht="19.899999999999999" customHeight="1">
      <c r="B100" s="115"/>
      <c r="D100" s="116" t="s">
        <v>106</v>
      </c>
      <c r="E100" s="117"/>
      <c r="F100" s="117"/>
      <c r="G100" s="117"/>
      <c r="H100" s="117"/>
      <c r="I100" s="117"/>
      <c r="J100" s="118">
        <f>J150</f>
        <v>0</v>
      </c>
      <c r="L100" s="115"/>
    </row>
    <row r="101" spans="2:12" s="9" customFormat="1" ht="19.899999999999999" customHeight="1">
      <c r="B101" s="115"/>
      <c r="D101" s="116" t="s">
        <v>107</v>
      </c>
      <c r="E101" s="117"/>
      <c r="F101" s="117"/>
      <c r="G101" s="117"/>
      <c r="H101" s="117"/>
      <c r="I101" s="117"/>
      <c r="J101" s="118">
        <f>J156</f>
        <v>0</v>
      </c>
      <c r="L101" s="115"/>
    </row>
    <row r="102" spans="2:12" s="9" customFormat="1" ht="19.899999999999999" customHeight="1">
      <c r="B102" s="115"/>
      <c r="D102" s="116" t="s">
        <v>108</v>
      </c>
      <c r="E102" s="117"/>
      <c r="F102" s="117"/>
      <c r="G102" s="117"/>
      <c r="H102" s="117"/>
      <c r="I102" s="117"/>
      <c r="J102" s="118">
        <f>J172</f>
        <v>0</v>
      </c>
      <c r="L102" s="115"/>
    </row>
    <row r="103" spans="2:12" s="9" customFormat="1" ht="19.899999999999999" customHeight="1">
      <c r="B103" s="115"/>
      <c r="D103" s="116" t="s">
        <v>109</v>
      </c>
      <c r="E103" s="117"/>
      <c r="F103" s="117"/>
      <c r="G103" s="117"/>
      <c r="H103" s="117"/>
      <c r="I103" s="117"/>
      <c r="J103" s="118">
        <f>J197</f>
        <v>0</v>
      </c>
      <c r="L103" s="115"/>
    </row>
    <row r="104" spans="2:12" s="9" customFormat="1" ht="19.899999999999999" customHeight="1">
      <c r="B104" s="115"/>
      <c r="D104" s="116" t="s">
        <v>110</v>
      </c>
      <c r="E104" s="117"/>
      <c r="F104" s="117"/>
      <c r="G104" s="117"/>
      <c r="H104" s="117"/>
      <c r="I104" s="117"/>
      <c r="J104" s="118">
        <f>J231</f>
        <v>0</v>
      </c>
      <c r="L104" s="115"/>
    </row>
    <row r="105" spans="2:12" s="8" customFormat="1" ht="24.95" customHeight="1">
      <c r="B105" s="111"/>
      <c r="D105" s="112" t="s">
        <v>111</v>
      </c>
      <c r="E105" s="113"/>
      <c r="F105" s="113"/>
      <c r="G105" s="113"/>
      <c r="H105" s="113"/>
      <c r="I105" s="113"/>
      <c r="J105" s="114">
        <f>J233</f>
        <v>0</v>
      </c>
      <c r="L105" s="111"/>
    </row>
    <row r="106" spans="2:12" s="9" customFormat="1" ht="19.899999999999999" customHeight="1">
      <c r="B106" s="115"/>
      <c r="D106" s="116" t="s">
        <v>112</v>
      </c>
      <c r="E106" s="117"/>
      <c r="F106" s="117"/>
      <c r="G106" s="117"/>
      <c r="H106" s="117"/>
      <c r="I106" s="117"/>
      <c r="J106" s="118">
        <f>J234</f>
        <v>0</v>
      </c>
      <c r="L106" s="115"/>
    </row>
    <row r="107" spans="2:12" s="9" customFormat="1" ht="19.899999999999999" customHeight="1">
      <c r="B107" s="115"/>
      <c r="D107" s="116" t="s">
        <v>113</v>
      </c>
      <c r="E107" s="117"/>
      <c r="F107" s="117"/>
      <c r="G107" s="117"/>
      <c r="H107" s="117"/>
      <c r="I107" s="117"/>
      <c r="J107" s="118">
        <f>J244</f>
        <v>0</v>
      </c>
      <c r="L107" s="115"/>
    </row>
    <row r="108" spans="2:12" s="9" customFormat="1" ht="19.899999999999999" customHeight="1">
      <c r="B108" s="115"/>
      <c r="D108" s="116" t="s">
        <v>114</v>
      </c>
      <c r="E108" s="117"/>
      <c r="F108" s="117"/>
      <c r="G108" s="117"/>
      <c r="H108" s="117"/>
      <c r="I108" s="117"/>
      <c r="J108" s="118">
        <f>J263</f>
        <v>0</v>
      </c>
      <c r="L108" s="115"/>
    </row>
    <row r="109" spans="2:12" s="9" customFormat="1" ht="19.899999999999999" customHeight="1">
      <c r="B109" s="115"/>
      <c r="D109" s="116" t="s">
        <v>115</v>
      </c>
      <c r="E109" s="117"/>
      <c r="F109" s="117"/>
      <c r="G109" s="117"/>
      <c r="H109" s="117"/>
      <c r="I109" s="117"/>
      <c r="J109" s="118">
        <f>J274</f>
        <v>0</v>
      </c>
      <c r="L109" s="115"/>
    </row>
    <row r="110" spans="2:12" s="9" customFormat="1" ht="19.899999999999999" customHeight="1">
      <c r="B110" s="115"/>
      <c r="D110" s="116" t="s">
        <v>116</v>
      </c>
      <c r="E110" s="117"/>
      <c r="F110" s="117"/>
      <c r="G110" s="117"/>
      <c r="H110" s="117"/>
      <c r="I110" s="117"/>
      <c r="J110" s="118">
        <f>J278</f>
        <v>0</v>
      </c>
      <c r="L110" s="115"/>
    </row>
    <row r="111" spans="2:12" s="9" customFormat="1" ht="19.899999999999999" customHeight="1">
      <c r="B111" s="115"/>
      <c r="D111" s="116" t="s">
        <v>117</v>
      </c>
      <c r="E111" s="117"/>
      <c r="F111" s="117"/>
      <c r="G111" s="117"/>
      <c r="H111" s="117"/>
      <c r="I111" s="117"/>
      <c r="J111" s="118">
        <f>J287</f>
        <v>0</v>
      </c>
      <c r="L111" s="115"/>
    </row>
    <row r="112" spans="2:12" s="9" customFormat="1" ht="19.899999999999999" customHeight="1">
      <c r="B112" s="115"/>
      <c r="D112" s="116" t="s">
        <v>118</v>
      </c>
      <c r="E112" s="117"/>
      <c r="F112" s="117"/>
      <c r="G112" s="117"/>
      <c r="H112" s="117"/>
      <c r="I112" s="117"/>
      <c r="J112" s="118">
        <f>J312</f>
        <v>0</v>
      </c>
      <c r="L112" s="115"/>
    </row>
    <row r="113" spans="2:65" s="9" customFormat="1" ht="19.899999999999999" customHeight="1">
      <c r="B113" s="115"/>
      <c r="D113" s="116" t="s">
        <v>119</v>
      </c>
      <c r="E113" s="117"/>
      <c r="F113" s="117"/>
      <c r="G113" s="117"/>
      <c r="H113" s="117"/>
      <c r="I113" s="117"/>
      <c r="J113" s="118">
        <f>J340</f>
        <v>0</v>
      </c>
      <c r="L113" s="115"/>
    </row>
    <row r="114" spans="2:65" s="9" customFormat="1" ht="19.899999999999999" customHeight="1">
      <c r="B114" s="115"/>
      <c r="D114" s="116" t="s">
        <v>120</v>
      </c>
      <c r="E114" s="117"/>
      <c r="F114" s="117"/>
      <c r="G114" s="117"/>
      <c r="H114" s="117"/>
      <c r="I114" s="117"/>
      <c r="J114" s="118">
        <f>J344</f>
        <v>0</v>
      </c>
      <c r="L114" s="115"/>
    </row>
    <row r="115" spans="2:65" s="9" customFormat="1" ht="19.899999999999999" customHeight="1">
      <c r="B115" s="115"/>
      <c r="D115" s="116" t="s">
        <v>121</v>
      </c>
      <c r="E115" s="117"/>
      <c r="F115" s="117"/>
      <c r="G115" s="117"/>
      <c r="H115" s="117"/>
      <c r="I115" s="117"/>
      <c r="J115" s="118">
        <f>J354</f>
        <v>0</v>
      </c>
      <c r="L115" s="115"/>
    </row>
    <row r="116" spans="2:65" s="8" customFormat="1" ht="24.95" customHeight="1">
      <c r="B116" s="111"/>
      <c r="D116" s="112" t="s">
        <v>122</v>
      </c>
      <c r="E116" s="113"/>
      <c r="F116" s="113"/>
      <c r="G116" s="113"/>
      <c r="H116" s="113"/>
      <c r="I116" s="113"/>
      <c r="J116" s="114">
        <f>J358</f>
        <v>0</v>
      </c>
      <c r="L116" s="111"/>
    </row>
    <row r="117" spans="2:65" s="1" customFormat="1" ht="21.75" customHeight="1">
      <c r="B117" s="30"/>
      <c r="L117" s="30"/>
    </row>
    <row r="118" spans="2:65" s="1" customFormat="1" ht="6.95" customHeight="1">
      <c r="B118" s="30"/>
      <c r="L118" s="30"/>
    </row>
    <row r="119" spans="2:65" s="1" customFormat="1" ht="29.25" customHeight="1">
      <c r="B119" s="30"/>
      <c r="C119" s="110" t="s">
        <v>123</v>
      </c>
      <c r="J119" s="119">
        <f>ROUND(J120 + J121 + J122,2)</f>
        <v>0</v>
      </c>
      <c r="L119" s="30"/>
      <c r="N119" s="120" t="s">
        <v>35</v>
      </c>
    </row>
    <row r="120" spans="2:65" s="1" customFormat="1" ht="18" customHeight="1">
      <c r="B120" s="121"/>
      <c r="C120" s="122"/>
      <c r="D120" s="232" t="s">
        <v>124</v>
      </c>
      <c r="E120" s="232"/>
      <c r="F120" s="232"/>
      <c r="G120" s="122"/>
      <c r="H120" s="122"/>
      <c r="I120" s="122"/>
      <c r="J120" s="123">
        <v>0</v>
      </c>
      <c r="K120" s="122"/>
      <c r="L120" s="121"/>
      <c r="M120" s="122"/>
      <c r="N120" s="124" t="s">
        <v>37</v>
      </c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  <c r="AA120" s="122"/>
      <c r="AB120" s="122"/>
      <c r="AC120" s="122"/>
      <c r="AD120" s="122"/>
      <c r="AE120" s="122"/>
      <c r="AF120" s="122"/>
      <c r="AG120" s="122"/>
      <c r="AH120" s="122"/>
      <c r="AI120" s="122"/>
      <c r="AJ120" s="122"/>
      <c r="AK120" s="122"/>
      <c r="AL120" s="122"/>
      <c r="AM120" s="122"/>
      <c r="AN120" s="122"/>
      <c r="AO120" s="122"/>
      <c r="AP120" s="122"/>
      <c r="AQ120" s="122"/>
      <c r="AR120" s="122"/>
      <c r="AS120" s="122"/>
      <c r="AT120" s="122"/>
      <c r="AU120" s="122"/>
      <c r="AV120" s="122"/>
      <c r="AW120" s="122"/>
      <c r="AX120" s="122"/>
      <c r="AY120" s="125" t="s">
        <v>125</v>
      </c>
      <c r="AZ120" s="122"/>
      <c r="BA120" s="122"/>
      <c r="BB120" s="122"/>
      <c r="BC120" s="122"/>
      <c r="BD120" s="122"/>
      <c r="BE120" s="126">
        <f>IF(N120="základná",J120,0)</f>
        <v>0</v>
      </c>
      <c r="BF120" s="126">
        <f>IF(N120="znížená",J120,0)</f>
        <v>0</v>
      </c>
      <c r="BG120" s="126">
        <f>IF(N120="zákl. prenesená",J120,0)</f>
        <v>0</v>
      </c>
      <c r="BH120" s="126">
        <f>IF(N120="zníž. prenesená",J120,0)</f>
        <v>0</v>
      </c>
      <c r="BI120" s="126">
        <f>IF(N120="nulová",J120,0)</f>
        <v>0</v>
      </c>
      <c r="BJ120" s="125" t="s">
        <v>80</v>
      </c>
      <c r="BK120" s="122"/>
      <c r="BL120" s="122"/>
      <c r="BM120" s="122"/>
    </row>
    <row r="121" spans="2:65" s="1" customFormat="1" ht="18" customHeight="1">
      <c r="B121" s="121"/>
      <c r="C121" s="122"/>
      <c r="D121" s="232" t="s">
        <v>126</v>
      </c>
      <c r="E121" s="232"/>
      <c r="F121" s="232"/>
      <c r="G121" s="122"/>
      <c r="H121" s="122"/>
      <c r="I121" s="122"/>
      <c r="J121" s="123">
        <v>0</v>
      </c>
      <c r="K121" s="122"/>
      <c r="L121" s="121"/>
      <c r="M121" s="122"/>
      <c r="N121" s="124" t="s">
        <v>37</v>
      </c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  <c r="AA121" s="122"/>
      <c r="AB121" s="122"/>
      <c r="AC121" s="122"/>
      <c r="AD121" s="122"/>
      <c r="AE121" s="122"/>
      <c r="AF121" s="122"/>
      <c r="AG121" s="122"/>
      <c r="AH121" s="122"/>
      <c r="AI121" s="122"/>
      <c r="AJ121" s="122"/>
      <c r="AK121" s="122"/>
      <c r="AL121" s="122"/>
      <c r="AM121" s="122"/>
      <c r="AN121" s="122"/>
      <c r="AO121" s="122"/>
      <c r="AP121" s="122"/>
      <c r="AQ121" s="122"/>
      <c r="AR121" s="122"/>
      <c r="AS121" s="122"/>
      <c r="AT121" s="122"/>
      <c r="AU121" s="122"/>
      <c r="AV121" s="122"/>
      <c r="AW121" s="122"/>
      <c r="AX121" s="122"/>
      <c r="AY121" s="125" t="s">
        <v>125</v>
      </c>
      <c r="AZ121" s="122"/>
      <c r="BA121" s="122"/>
      <c r="BB121" s="122"/>
      <c r="BC121" s="122"/>
      <c r="BD121" s="122"/>
      <c r="BE121" s="126">
        <f>IF(N121="základná",J121,0)</f>
        <v>0</v>
      </c>
      <c r="BF121" s="126">
        <f>IF(N121="znížená",J121,0)</f>
        <v>0</v>
      </c>
      <c r="BG121" s="126">
        <f>IF(N121="zákl. prenesená",J121,0)</f>
        <v>0</v>
      </c>
      <c r="BH121" s="126">
        <f>IF(N121="zníž. prenesená",J121,0)</f>
        <v>0</v>
      </c>
      <c r="BI121" s="126">
        <f>IF(N121="nulová",J121,0)</f>
        <v>0</v>
      </c>
      <c r="BJ121" s="125" t="s">
        <v>80</v>
      </c>
      <c r="BK121" s="122"/>
      <c r="BL121" s="122"/>
      <c r="BM121" s="122"/>
    </row>
    <row r="122" spans="2:65" s="1" customFormat="1" ht="18" customHeight="1">
      <c r="B122" s="121"/>
      <c r="C122" s="122"/>
      <c r="D122" s="232" t="s">
        <v>127</v>
      </c>
      <c r="E122" s="232"/>
      <c r="F122" s="232"/>
      <c r="G122" s="122"/>
      <c r="H122" s="122"/>
      <c r="I122" s="122"/>
      <c r="J122" s="123">
        <v>0</v>
      </c>
      <c r="K122" s="122"/>
      <c r="L122" s="121"/>
      <c r="M122" s="122"/>
      <c r="N122" s="124" t="s">
        <v>37</v>
      </c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  <c r="AA122" s="122"/>
      <c r="AB122" s="122"/>
      <c r="AC122" s="122"/>
      <c r="AD122" s="122"/>
      <c r="AE122" s="122"/>
      <c r="AF122" s="122"/>
      <c r="AG122" s="122"/>
      <c r="AH122" s="122"/>
      <c r="AI122" s="122"/>
      <c r="AJ122" s="122"/>
      <c r="AK122" s="122"/>
      <c r="AL122" s="122"/>
      <c r="AM122" s="122"/>
      <c r="AN122" s="122"/>
      <c r="AO122" s="122"/>
      <c r="AP122" s="122"/>
      <c r="AQ122" s="122"/>
      <c r="AR122" s="122"/>
      <c r="AS122" s="122"/>
      <c r="AT122" s="122"/>
      <c r="AU122" s="122"/>
      <c r="AV122" s="122"/>
      <c r="AW122" s="122"/>
      <c r="AX122" s="122"/>
      <c r="AY122" s="125" t="s">
        <v>125</v>
      </c>
      <c r="AZ122" s="122"/>
      <c r="BA122" s="122"/>
      <c r="BB122" s="122"/>
      <c r="BC122" s="122"/>
      <c r="BD122" s="122"/>
      <c r="BE122" s="126">
        <f>IF(N122="základná",J122,0)</f>
        <v>0</v>
      </c>
      <c r="BF122" s="126">
        <f>IF(N122="znížená",J122,0)</f>
        <v>0</v>
      </c>
      <c r="BG122" s="126">
        <f>IF(N122="zákl. prenesená",J122,0)</f>
        <v>0</v>
      </c>
      <c r="BH122" s="126">
        <f>IF(N122="zníž. prenesená",J122,0)</f>
        <v>0</v>
      </c>
      <c r="BI122" s="126">
        <f>IF(N122="nulová",J122,0)</f>
        <v>0</v>
      </c>
      <c r="BJ122" s="125" t="s">
        <v>80</v>
      </c>
      <c r="BK122" s="122"/>
      <c r="BL122" s="122"/>
      <c r="BM122" s="122"/>
    </row>
    <row r="123" spans="2:65" s="1" customFormat="1" ht="18" customHeight="1">
      <c r="B123" s="30"/>
      <c r="L123" s="30"/>
    </row>
    <row r="124" spans="2:65" s="1" customFormat="1" ht="29.25" customHeight="1">
      <c r="B124" s="30"/>
      <c r="C124" s="89" t="s">
        <v>92</v>
      </c>
      <c r="D124" s="90"/>
      <c r="E124" s="90"/>
      <c r="F124" s="90"/>
      <c r="G124" s="90"/>
      <c r="H124" s="90"/>
      <c r="I124" s="90"/>
      <c r="J124" s="91">
        <f>ROUND(J96+J119,2)</f>
        <v>0</v>
      </c>
      <c r="K124" s="90"/>
      <c r="L124" s="30"/>
    </row>
    <row r="125" spans="2:65" s="1" customFormat="1" ht="6.95" customHeight="1">
      <c r="B125" s="45"/>
      <c r="C125" s="46"/>
      <c r="D125" s="46"/>
      <c r="E125" s="46"/>
      <c r="F125" s="46"/>
      <c r="G125" s="46"/>
      <c r="H125" s="46"/>
      <c r="I125" s="46"/>
      <c r="J125" s="46"/>
      <c r="K125" s="46"/>
      <c r="L125" s="30"/>
    </row>
    <row r="129" spans="2:63" s="1" customFormat="1" ht="6.95" customHeight="1">
      <c r="B129" s="47"/>
      <c r="C129" s="48"/>
      <c r="D129" s="48"/>
      <c r="E129" s="48"/>
      <c r="F129" s="48"/>
      <c r="G129" s="48"/>
      <c r="H129" s="48"/>
      <c r="I129" s="48"/>
      <c r="J129" s="48"/>
      <c r="K129" s="48"/>
      <c r="L129" s="30"/>
    </row>
    <row r="130" spans="2:63" s="1" customFormat="1" ht="24.95" customHeight="1">
      <c r="B130" s="30"/>
      <c r="C130" s="20" t="s">
        <v>128</v>
      </c>
      <c r="L130" s="30"/>
    </row>
    <row r="131" spans="2:63" s="1" customFormat="1" ht="6.95" customHeight="1">
      <c r="B131" s="30"/>
      <c r="L131" s="30"/>
    </row>
    <row r="132" spans="2:63" s="1" customFormat="1" ht="12" customHeight="1">
      <c r="B132" s="30"/>
      <c r="C132" s="25" t="s">
        <v>13</v>
      </c>
      <c r="L132" s="30"/>
    </row>
    <row r="133" spans="2:63" s="1" customFormat="1" ht="16.5" customHeight="1">
      <c r="B133" s="30"/>
      <c r="E133" s="233" t="str">
        <f>E7</f>
        <v>Dom smútku Rača</v>
      </c>
      <c r="F133" s="234"/>
      <c r="G133" s="234"/>
      <c r="H133" s="234"/>
      <c r="L133" s="30"/>
    </row>
    <row r="134" spans="2:63" s="1" customFormat="1" ht="12" customHeight="1">
      <c r="B134" s="30"/>
      <c r="C134" s="25" t="s">
        <v>94</v>
      </c>
      <c r="L134" s="30"/>
    </row>
    <row r="135" spans="2:63" s="1" customFormat="1" ht="16.5" customHeight="1">
      <c r="B135" s="30"/>
      <c r="E135" s="223" t="str">
        <f>E9</f>
        <v>1 - Stavebná časť</v>
      </c>
      <c r="F135" s="235"/>
      <c r="G135" s="235"/>
      <c r="H135" s="235"/>
      <c r="L135" s="30"/>
    </row>
    <row r="136" spans="2:63" s="1" customFormat="1" ht="6.95" customHeight="1">
      <c r="B136" s="30"/>
      <c r="L136" s="30"/>
    </row>
    <row r="137" spans="2:63" s="1" customFormat="1" ht="12" customHeight="1">
      <c r="B137" s="30"/>
      <c r="C137" s="25" t="s">
        <v>17</v>
      </c>
      <c r="F137" s="23" t="str">
        <f>F12</f>
        <v xml:space="preserve"> </v>
      </c>
      <c r="I137" s="25" t="s">
        <v>19</v>
      </c>
      <c r="J137" s="53" t="str">
        <f>IF(J12="","",J12)</f>
        <v>5. 8. 2022</v>
      </c>
      <c r="L137" s="30"/>
    </row>
    <row r="138" spans="2:63" s="1" customFormat="1" ht="6.95" customHeight="1">
      <c r="B138" s="30"/>
      <c r="L138" s="30"/>
    </row>
    <row r="139" spans="2:63" s="1" customFormat="1" ht="15.2" customHeight="1">
      <c r="B139" s="30"/>
      <c r="C139" s="25" t="s">
        <v>21</v>
      </c>
      <c r="F139" s="23" t="str">
        <f>E15</f>
        <v xml:space="preserve"> </v>
      </c>
      <c r="I139" s="25" t="s">
        <v>25</v>
      </c>
      <c r="J139" s="26" t="str">
        <f>E21</f>
        <v xml:space="preserve"> </v>
      </c>
      <c r="L139" s="30"/>
    </row>
    <row r="140" spans="2:63" s="1" customFormat="1" ht="15.2" customHeight="1">
      <c r="B140" s="30"/>
      <c r="C140" s="25" t="s">
        <v>24</v>
      </c>
      <c r="F140" s="23" t="str">
        <f>IF(E18="","",E18)</f>
        <v/>
      </c>
      <c r="I140" s="25" t="s">
        <v>27</v>
      </c>
      <c r="J140" s="26">
        <f>E24</f>
        <v>0</v>
      </c>
      <c r="L140" s="30"/>
    </row>
    <row r="141" spans="2:63" s="1" customFormat="1" ht="10.35" customHeight="1">
      <c r="B141" s="30"/>
      <c r="L141" s="30"/>
    </row>
    <row r="142" spans="2:63" s="10" customFormat="1" ht="29.25" customHeight="1">
      <c r="B142" s="127"/>
      <c r="C142" s="128" t="s">
        <v>129</v>
      </c>
      <c r="D142" s="129" t="s">
        <v>56</v>
      </c>
      <c r="E142" s="129" t="s">
        <v>52</v>
      </c>
      <c r="F142" s="129" t="s">
        <v>53</v>
      </c>
      <c r="G142" s="129" t="s">
        <v>130</v>
      </c>
      <c r="H142" s="129" t="s">
        <v>131</v>
      </c>
      <c r="I142" s="129" t="s">
        <v>132</v>
      </c>
      <c r="J142" s="130" t="s">
        <v>100</v>
      </c>
      <c r="K142" s="131" t="s">
        <v>133</v>
      </c>
      <c r="L142" s="127"/>
      <c r="M142" s="59" t="s">
        <v>1</v>
      </c>
      <c r="N142" s="60" t="s">
        <v>35</v>
      </c>
      <c r="O142" s="60" t="s">
        <v>134</v>
      </c>
      <c r="P142" s="60" t="s">
        <v>135</v>
      </c>
      <c r="Q142" s="60" t="s">
        <v>136</v>
      </c>
      <c r="R142" s="60" t="s">
        <v>137</v>
      </c>
      <c r="S142" s="60" t="s">
        <v>138</v>
      </c>
      <c r="T142" s="61" t="s">
        <v>139</v>
      </c>
    </row>
    <row r="143" spans="2:63" s="1" customFormat="1" ht="22.9" customHeight="1">
      <c r="B143" s="30"/>
      <c r="C143" s="64" t="s">
        <v>96</v>
      </c>
      <c r="J143" s="132">
        <f>BK143</f>
        <v>0</v>
      </c>
      <c r="L143" s="30"/>
      <c r="M143" s="62"/>
      <c r="N143" s="54"/>
      <c r="O143" s="54"/>
      <c r="P143" s="133">
        <f>P144+P233+P358</f>
        <v>2430.4111893000004</v>
      </c>
      <c r="Q143" s="54"/>
      <c r="R143" s="133">
        <f>R144+R233+R358</f>
        <v>370.82944349999997</v>
      </c>
      <c r="S143" s="54"/>
      <c r="T143" s="134">
        <f>T144+T233+T358</f>
        <v>129.690136</v>
      </c>
      <c r="AT143" s="16" t="s">
        <v>70</v>
      </c>
      <c r="AU143" s="16" t="s">
        <v>102</v>
      </c>
      <c r="BK143" s="135">
        <f>BK144+BK233+BK358</f>
        <v>0</v>
      </c>
    </row>
    <row r="144" spans="2:63" s="11" customFormat="1" ht="25.9" customHeight="1">
      <c r="B144" s="136"/>
      <c r="D144" s="137" t="s">
        <v>70</v>
      </c>
      <c r="E144" s="138" t="s">
        <v>140</v>
      </c>
      <c r="F144" s="138" t="s">
        <v>141</v>
      </c>
      <c r="J144" s="139">
        <f>BK144</f>
        <v>0</v>
      </c>
      <c r="L144" s="136"/>
      <c r="M144" s="140"/>
      <c r="P144" s="141">
        <f>P145+P147+P150+P156+P172+P197+P231</f>
        <v>1845.5129571000002</v>
      </c>
      <c r="R144" s="141">
        <f>R145+R147+R150+R156+R172+R197+R231</f>
        <v>339.60903519999999</v>
      </c>
      <c r="T144" s="142">
        <f>T145+T147+T150+T156+T172+T197+T231</f>
        <v>102.27419999999999</v>
      </c>
      <c r="AR144" s="137" t="s">
        <v>76</v>
      </c>
      <c r="AT144" s="143" t="s">
        <v>70</v>
      </c>
      <c r="AU144" s="143" t="s">
        <v>71</v>
      </c>
      <c r="AY144" s="137" t="s">
        <v>142</v>
      </c>
      <c r="BK144" s="144">
        <f>BK145+BK147+BK150+BK156+BK172+BK197+BK231</f>
        <v>0</v>
      </c>
    </row>
    <row r="145" spans="2:65" s="11" customFormat="1" ht="22.9" customHeight="1">
      <c r="B145" s="136"/>
      <c r="D145" s="137" t="s">
        <v>70</v>
      </c>
      <c r="E145" s="145" t="s">
        <v>76</v>
      </c>
      <c r="F145" s="145" t="s">
        <v>143</v>
      </c>
      <c r="J145" s="146">
        <f>BK145</f>
        <v>0</v>
      </c>
      <c r="L145" s="136"/>
      <c r="M145" s="140"/>
      <c r="P145" s="141">
        <f>P146</f>
        <v>157.815</v>
      </c>
      <c r="R145" s="141">
        <f>R146</f>
        <v>0</v>
      </c>
      <c r="T145" s="142">
        <f>T146</f>
        <v>30.375</v>
      </c>
      <c r="AR145" s="137" t="s">
        <v>76</v>
      </c>
      <c r="AT145" s="143" t="s">
        <v>70</v>
      </c>
      <c r="AU145" s="143" t="s">
        <v>76</v>
      </c>
      <c r="AY145" s="137" t="s">
        <v>142</v>
      </c>
      <c r="BK145" s="144">
        <f>BK146</f>
        <v>0</v>
      </c>
    </row>
    <row r="146" spans="2:65" s="1" customFormat="1" ht="33" customHeight="1">
      <c r="B146" s="121"/>
      <c r="C146" s="147">
        <v>1</v>
      </c>
      <c r="D146" s="147" t="s">
        <v>144</v>
      </c>
      <c r="E146" s="148" t="s">
        <v>145</v>
      </c>
      <c r="F146" s="149" t="s">
        <v>146</v>
      </c>
      <c r="G146" s="150" t="s">
        <v>147</v>
      </c>
      <c r="H146" s="151">
        <v>135</v>
      </c>
      <c r="I146" s="152"/>
      <c r="J146" s="152">
        <f>ROUND(I146*H146,2)</f>
        <v>0</v>
      </c>
      <c r="K146" s="153"/>
      <c r="L146" s="30"/>
      <c r="M146" s="154" t="s">
        <v>1</v>
      </c>
      <c r="N146" s="120" t="s">
        <v>37</v>
      </c>
      <c r="O146" s="155">
        <v>1.169</v>
      </c>
      <c r="P146" s="155">
        <f>O146*H146</f>
        <v>157.815</v>
      </c>
      <c r="Q146" s="155">
        <v>0</v>
      </c>
      <c r="R146" s="155">
        <f>Q146*H146</f>
        <v>0</v>
      </c>
      <c r="S146" s="155">
        <v>0.22500000000000001</v>
      </c>
      <c r="T146" s="156">
        <f>S146*H146</f>
        <v>30.375</v>
      </c>
      <c r="AR146" s="157" t="s">
        <v>86</v>
      </c>
      <c r="AT146" s="157" t="s">
        <v>144</v>
      </c>
      <c r="AU146" s="157" t="s">
        <v>80</v>
      </c>
      <c r="AY146" s="16" t="s">
        <v>142</v>
      </c>
      <c r="BE146" s="158">
        <f>IF(N146="základná",J146,0)</f>
        <v>0</v>
      </c>
      <c r="BF146" s="158">
        <f>IF(N146="znížená",J146,0)</f>
        <v>0</v>
      </c>
      <c r="BG146" s="158">
        <f>IF(N146="zákl. prenesená",J146,0)</f>
        <v>0</v>
      </c>
      <c r="BH146" s="158">
        <f>IF(N146="zníž. prenesená",J146,0)</f>
        <v>0</v>
      </c>
      <c r="BI146" s="158">
        <f>IF(N146="nulová",J146,0)</f>
        <v>0</v>
      </c>
      <c r="BJ146" s="16" t="s">
        <v>80</v>
      </c>
      <c r="BK146" s="158">
        <f>ROUND(I146*H146,2)</f>
        <v>0</v>
      </c>
      <c r="BL146" s="16" t="s">
        <v>86</v>
      </c>
      <c r="BM146" s="157" t="s">
        <v>148</v>
      </c>
    </row>
    <row r="147" spans="2:65" s="11" customFormat="1" ht="22.9" customHeight="1">
      <c r="B147" s="136"/>
      <c r="D147" s="137" t="s">
        <v>70</v>
      </c>
      <c r="E147" s="145" t="s">
        <v>80</v>
      </c>
      <c r="F147" s="145" t="s">
        <v>149</v>
      </c>
      <c r="J147" s="146">
        <f>BK147</f>
        <v>0</v>
      </c>
      <c r="L147" s="136"/>
      <c r="M147" s="140"/>
      <c r="P147" s="141">
        <f>SUM(P148:P149)</f>
        <v>12.196300000000001</v>
      </c>
      <c r="R147" s="141">
        <f>SUM(R148:R149)</f>
        <v>2.8793699999999998</v>
      </c>
      <c r="T147" s="142">
        <f>SUM(T148:T149)</f>
        <v>0</v>
      </c>
      <c r="AR147" s="137" t="s">
        <v>76</v>
      </c>
      <c r="AT147" s="143" t="s">
        <v>70</v>
      </c>
      <c r="AU147" s="143" t="s">
        <v>76</v>
      </c>
      <c r="AY147" s="137" t="s">
        <v>142</v>
      </c>
      <c r="BK147" s="144">
        <f>SUM(BK148:BK149)</f>
        <v>0</v>
      </c>
    </row>
    <row r="148" spans="2:65" s="1" customFormat="1" ht="24.2" customHeight="1">
      <c r="B148" s="121"/>
      <c r="C148" s="147">
        <v>2</v>
      </c>
      <c r="D148" s="147" t="s">
        <v>144</v>
      </c>
      <c r="E148" s="148" t="s">
        <v>150</v>
      </c>
      <c r="F148" s="149" t="s">
        <v>151</v>
      </c>
      <c r="G148" s="150" t="s">
        <v>152</v>
      </c>
      <c r="H148" s="151">
        <v>1</v>
      </c>
      <c r="I148" s="152"/>
      <c r="J148" s="152">
        <f>ROUND(I148*H148,2)</f>
        <v>0</v>
      </c>
      <c r="K148" s="153"/>
      <c r="L148" s="30"/>
      <c r="M148" s="154" t="s">
        <v>1</v>
      </c>
      <c r="N148" s="120" t="s">
        <v>37</v>
      </c>
      <c r="O148" s="155">
        <v>7.1689999999999996</v>
      </c>
      <c r="P148" s="155">
        <f>O148*H148</f>
        <v>7.1689999999999996</v>
      </c>
      <c r="Q148" s="155">
        <v>2.4157199999999999</v>
      </c>
      <c r="R148" s="155">
        <f>Q148*H148</f>
        <v>2.4157199999999999</v>
      </c>
      <c r="S148" s="155">
        <v>0</v>
      </c>
      <c r="T148" s="156">
        <f>S148*H148</f>
        <v>0</v>
      </c>
      <c r="AR148" s="157" t="s">
        <v>86</v>
      </c>
      <c r="AT148" s="157" t="s">
        <v>144</v>
      </c>
      <c r="AU148" s="157" t="s">
        <v>80</v>
      </c>
      <c r="AY148" s="16" t="s">
        <v>142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6" t="s">
        <v>80</v>
      </c>
      <c r="BK148" s="158">
        <f>ROUND(I148*H148,2)</f>
        <v>0</v>
      </c>
      <c r="BL148" s="16" t="s">
        <v>86</v>
      </c>
      <c r="BM148" s="157" t="s">
        <v>153</v>
      </c>
    </row>
    <row r="149" spans="2:65" s="1" customFormat="1" ht="24.2" customHeight="1">
      <c r="B149" s="121"/>
      <c r="C149" s="147">
        <v>3</v>
      </c>
      <c r="D149" s="147" t="s">
        <v>144</v>
      </c>
      <c r="E149" s="148" t="s">
        <v>154</v>
      </c>
      <c r="F149" s="149" t="s">
        <v>155</v>
      </c>
      <c r="G149" s="150" t="s">
        <v>156</v>
      </c>
      <c r="H149" s="151">
        <v>5</v>
      </c>
      <c r="I149" s="152"/>
      <c r="J149" s="152">
        <f>ROUND(I149*H149,2)</f>
        <v>0</v>
      </c>
      <c r="K149" s="153"/>
      <c r="L149" s="30"/>
      <c r="M149" s="154" t="s">
        <v>1</v>
      </c>
      <c r="N149" s="120" t="s">
        <v>37</v>
      </c>
      <c r="O149" s="155">
        <v>1.00546</v>
      </c>
      <c r="P149" s="155">
        <f>O149*H149</f>
        <v>5.0273000000000003</v>
      </c>
      <c r="Q149" s="155">
        <v>9.2730000000000007E-2</v>
      </c>
      <c r="R149" s="155">
        <f>Q149*H149</f>
        <v>0.46365000000000001</v>
      </c>
      <c r="S149" s="155">
        <v>0</v>
      </c>
      <c r="T149" s="156">
        <f>S149*H149</f>
        <v>0</v>
      </c>
      <c r="AR149" s="157" t="s">
        <v>86</v>
      </c>
      <c r="AT149" s="157" t="s">
        <v>144</v>
      </c>
      <c r="AU149" s="157" t="s">
        <v>80</v>
      </c>
      <c r="AY149" s="16" t="s">
        <v>142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6" t="s">
        <v>80</v>
      </c>
      <c r="BK149" s="158">
        <f>ROUND(I149*H149,2)</f>
        <v>0</v>
      </c>
      <c r="BL149" s="16" t="s">
        <v>86</v>
      </c>
      <c r="BM149" s="157" t="s">
        <v>157</v>
      </c>
    </row>
    <row r="150" spans="2:65" s="11" customFormat="1" ht="22.9" customHeight="1">
      <c r="B150" s="136"/>
      <c r="D150" s="137" t="s">
        <v>70</v>
      </c>
      <c r="E150" s="145" t="s">
        <v>83</v>
      </c>
      <c r="F150" s="145" t="s">
        <v>158</v>
      </c>
      <c r="J150" s="146">
        <f>BK150</f>
        <v>0</v>
      </c>
      <c r="L150" s="136"/>
      <c r="M150" s="140"/>
      <c r="P150" s="141">
        <f>SUM(P151:P155)</f>
        <v>33.492157599999999</v>
      </c>
      <c r="R150" s="141">
        <f>SUM(R151:R155)</f>
        <v>5.310181899999999</v>
      </c>
      <c r="T150" s="142">
        <f>SUM(T151:T155)</f>
        <v>0</v>
      </c>
      <c r="AR150" s="137" t="s">
        <v>76</v>
      </c>
      <c r="AT150" s="143" t="s">
        <v>70</v>
      </c>
      <c r="AU150" s="143" t="s">
        <v>76</v>
      </c>
      <c r="AY150" s="137" t="s">
        <v>142</v>
      </c>
      <c r="BK150" s="144">
        <f>SUM(BK151:BK155)</f>
        <v>0</v>
      </c>
    </row>
    <row r="151" spans="2:65" s="1" customFormat="1" ht="21.75" customHeight="1">
      <c r="B151" s="121"/>
      <c r="C151" s="147">
        <v>4</v>
      </c>
      <c r="D151" s="147" t="s">
        <v>144</v>
      </c>
      <c r="E151" s="148" t="s">
        <v>159</v>
      </c>
      <c r="F151" s="149" t="s">
        <v>160</v>
      </c>
      <c r="G151" s="150" t="s">
        <v>152</v>
      </c>
      <c r="H151" s="151">
        <v>1</v>
      </c>
      <c r="I151" s="152"/>
      <c r="J151" s="152">
        <f>ROUND(I151*H151,2)</f>
        <v>0</v>
      </c>
      <c r="K151" s="153"/>
      <c r="L151" s="30"/>
      <c r="M151" s="154" t="s">
        <v>1</v>
      </c>
      <c r="N151" s="120" t="s">
        <v>37</v>
      </c>
      <c r="O151" s="155">
        <v>13.479520000000001</v>
      </c>
      <c r="P151" s="155">
        <f>O151*H151</f>
        <v>13.479520000000001</v>
      </c>
      <c r="Q151" s="155">
        <v>1.0900000000000001</v>
      </c>
      <c r="R151" s="155">
        <f>Q151*H151</f>
        <v>1.0900000000000001</v>
      </c>
      <c r="S151" s="155">
        <v>0</v>
      </c>
      <c r="T151" s="156">
        <f>S151*H151</f>
        <v>0</v>
      </c>
      <c r="AR151" s="157" t="s">
        <v>86</v>
      </c>
      <c r="AT151" s="157" t="s">
        <v>144</v>
      </c>
      <c r="AU151" s="157" t="s">
        <v>80</v>
      </c>
      <c r="AY151" s="16" t="s">
        <v>142</v>
      </c>
      <c r="BE151" s="158">
        <f>IF(N151="základná",J151,0)</f>
        <v>0</v>
      </c>
      <c r="BF151" s="158">
        <f>IF(N151="znížená",J151,0)</f>
        <v>0</v>
      </c>
      <c r="BG151" s="158">
        <f>IF(N151="zákl. prenesená",J151,0)</f>
        <v>0</v>
      </c>
      <c r="BH151" s="158">
        <f>IF(N151="zníž. prenesená",J151,0)</f>
        <v>0</v>
      </c>
      <c r="BI151" s="158">
        <f>IF(N151="nulová",J151,0)</f>
        <v>0</v>
      </c>
      <c r="BJ151" s="16" t="s">
        <v>80</v>
      </c>
      <c r="BK151" s="158">
        <f>ROUND(I151*H151,2)</f>
        <v>0</v>
      </c>
      <c r="BL151" s="16" t="s">
        <v>86</v>
      </c>
      <c r="BM151" s="157" t="s">
        <v>161</v>
      </c>
    </row>
    <row r="152" spans="2:65" s="1" customFormat="1" ht="37.9" customHeight="1">
      <c r="B152" s="121"/>
      <c r="C152" s="147">
        <v>5</v>
      </c>
      <c r="D152" s="147" t="s">
        <v>144</v>
      </c>
      <c r="E152" s="148" t="s">
        <v>162</v>
      </c>
      <c r="F152" s="149" t="s">
        <v>163</v>
      </c>
      <c r="G152" s="150" t="s">
        <v>147</v>
      </c>
      <c r="H152" s="151">
        <v>38.924999999999997</v>
      </c>
      <c r="I152" s="152"/>
      <c r="J152" s="152">
        <f>ROUND(I152*H152,2)</f>
        <v>0</v>
      </c>
      <c r="K152" s="153"/>
      <c r="L152" s="30"/>
      <c r="M152" s="154" t="s">
        <v>1</v>
      </c>
      <c r="N152" s="120" t="s">
        <v>37</v>
      </c>
      <c r="O152" s="155">
        <v>0.504</v>
      </c>
      <c r="P152" s="155">
        <f>O152*H152</f>
        <v>19.618199999999998</v>
      </c>
      <c r="Q152" s="155">
        <v>0.10614</v>
      </c>
      <c r="R152" s="155">
        <f>Q152*H152</f>
        <v>4.1314994999999994</v>
      </c>
      <c r="S152" s="155">
        <v>0</v>
      </c>
      <c r="T152" s="156">
        <f>S152*H152</f>
        <v>0</v>
      </c>
      <c r="AR152" s="157" t="s">
        <v>86</v>
      </c>
      <c r="AT152" s="157" t="s">
        <v>144</v>
      </c>
      <c r="AU152" s="157" t="s">
        <v>80</v>
      </c>
      <c r="AY152" s="16" t="s">
        <v>142</v>
      </c>
      <c r="BE152" s="158">
        <f>IF(N152="základná",J152,0)</f>
        <v>0</v>
      </c>
      <c r="BF152" s="158">
        <f>IF(N152="znížená",J152,0)</f>
        <v>0</v>
      </c>
      <c r="BG152" s="158">
        <f>IF(N152="zákl. prenesená",J152,0)</f>
        <v>0</v>
      </c>
      <c r="BH152" s="158">
        <f>IF(N152="zníž. prenesená",J152,0)</f>
        <v>0</v>
      </c>
      <c r="BI152" s="158">
        <f>IF(N152="nulová",J152,0)</f>
        <v>0</v>
      </c>
      <c r="BJ152" s="16" t="s">
        <v>80</v>
      </c>
      <c r="BK152" s="158">
        <f>ROUND(I152*H152,2)</f>
        <v>0</v>
      </c>
      <c r="BL152" s="16" t="s">
        <v>86</v>
      </c>
      <c r="BM152" s="157" t="s">
        <v>164</v>
      </c>
    </row>
    <row r="153" spans="2:65" s="12" customFormat="1">
      <c r="B153" s="159"/>
      <c r="D153" s="160" t="s">
        <v>165</v>
      </c>
      <c r="E153" s="161" t="s">
        <v>1</v>
      </c>
      <c r="F153" s="162" t="s">
        <v>166</v>
      </c>
      <c r="H153" s="163">
        <v>38.924999999999997</v>
      </c>
      <c r="L153" s="159"/>
      <c r="M153" s="164"/>
      <c r="T153" s="165"/>
      <c r="AT153" s="161" t="s">
        <v>165</v>
      </c>
      <c r="AU153" s="161" t="s">
        <v>80</v>
      </c>
      <c r="AV153" s="12" t="s">
        <v>80</v>
      </c>
      <c r="AW153" s="12" t="s">
        <v>26</v>
      </c>
      <c r="AX153" s="12" t="s">
        <v>71</v>
      </c>
      <c r="AY153" s="161" t="s">
        <v>142</v>
      </c>
    </row>
    <row r="154" spans="2:65" s="13" customFormat="1">
      <c r="B154" s="166"/>
      <c r="D154" s="160" t="s">
        <v>165</v>
      </c>
      <c r="E154" s="167" t="s">
        <v>1</v>
      </c>
      <c r="F154" s="168" t="s">
        <v>167</v>
      </c>
      <c r="H154" s="169">
        <v>38.924999999999997</v>
      </c>
      <c r="L154" s="166"/>
      <c r="M154" s="170"/>
      <c r="T154" s="171"/>
      <c r="AT154" s="167" t="s">
        <v>165</v>
      </c>
      <c r="AU154" s="167" t="s">
        <v>80</v>
      </c>
      <c r="AV154" s="13" t="s">
        <v>86</v>
      </c>
      <c r="AW154" s="13" t="s">
        <v>26</v>
      </c>
      <c r="AX154" s="13" t="s">
        <v>76</v>
      </c>
      <c r="AY154" s="167" t="s">
        <v>142</v>
      </c>
    </row>
    <row r="155" spans="2:65" s="1" customFormat="1" ht="16.5" customHeight="1">
      <c r="B155" s="121"/>
      <c r="C155" s="147">
        <v>6</v>
      </c>
      <c r="D155" s="147" t="s">
        <v>144</v>
      </c>
      <c r="E155" s="148" t="s">
        <v>168</v>
      </c>
      <c r="F155" s="149" t="s">
        <v>169</v>
      </c>
      <c r="G155" s="150" t="s">
        <v>147</v>
      </c>
      <c r="H155" s="151">
        <v>0.36</v>
      </c>
      <c r="I155" s="152"/>
      <c r="J155" s="152">
        <f>ROUND(I155*H155,2)</f>
        <v>0</v>
      </c>
      <c r="K155" s="153"/>
      <c r="L155" s="30"/>
      <c r="M155" s="154" t="s">
        <v>1</v>
      </c>
      <c r="N155" s="120" t="s">
        <v>37</v>
      </c>
      <c r="O155" s="155">
        <v>1.0956600000000001</v>
      </c>
      <c r="P155" s="155">
        <f>O155*H155</f>
        <v>0.3944376</v>
      </c>
      <c r="Q155" s="155">
        <v>0.24634</v>
      </c>
      <c r="R155" s="155">
        <f>Q155*H155</f>
        <v>8.8682399999999995E-2</v>
      </c>
      <c r="S155" s="155">
        <v>0</v>
      </c>
      <c r="T155" s="156">
        <f>S155*H155</f>
        <v>0</v>
      </c>
      <c r="AR155" s="157" t="s">
        <v>86</v>
      </c>
      <c r="AT155" s="157" t="s">
        <v>144</v>
      </c>
      <c r="AU155" s="157" t="s">
        <v>80</v>
      </c>
      <c r="AY155" s="16" t="s">
        <v>142</v>
      </c>
      <c r="BE155" s="158">
        <f>IF(N155="základná",J155,0)</f>
        <v>0</v>
      </c>
      <c r="BF155" s="158">
        <f>IF(N155="znížená",J155,0)</f>
        <v>0</v>
      </c>
      <c r="BG155" s="158">
        <f>IF(N155="zákl. prenesená",J155,0)</f>
        <v>0</v>
      </c>
      <c r="BH155" s="158">
        <f>IF(N155="zníž. prenesená",J155,0)</f>
        <v>0</v>
      </c>
      <c r="BI155" s="158">
        <f>IF(N155="nulová",J155,0)</f>
        <v>0</v>
      </c>
      <c r="BJ155" s="16" t="s">
        <v>80</v>
      </c>
      <c r="BK155" s="158">
        <f>ROUND(I155*H155,2)</f>
        <v>0</v>
      </c>
      <c r="BL155" s="16" t="s">
        <v>86</v>
      </c>
      <c r="BM155" s="157" t="s">
        <v>170</v>
      </c>
    </row>
    <row r="156" spans="2:65" s="11" customFormat="1" ht="22.9" customHeight="1">
      <c r="B156" s="136"/>
      <c r="D156" s="137" t="s">
        <v>70</v>
      </c>
      <c r="E156" s="145" t="s">
        <v>171</v>
      </c>
      <c r="F156" s="145" t="s">
        <v>172</v>
      </c>
      <c r="J156" s="146">
        <f>BK156</f>
        <v>0</v>
      </c>
      <c r="L156" s="136"/>
      <c r="M156" s="140"/>
      <c r="P156" s="141">
        <f>SUM(P157:P171)</f>
        <v>223.61656000000002</v>
      </c>
      <c r="R156" s="141">
        <f>SUM(R157:R171)</f>
        <v>273.34879999999998</v>
      </c>
      <c r="T156" s="142">
        <f>SUM(T157:T171)</f>
        <v>0</v>
      </c>
      <c r="AR156" s="137" t="s">
        <v>76</v>
      </c>
      <c r="AT156" s="143" t="s">
        <v>70</v>
      </c>
      <c r="AU156" s="143" t="s">
        <v>76</v>
      </c>
      <c r="AY156" s="137" t="s">
        <v>142</v>
      </c>
      <c r="BK156" s="144">
        <f>SUM(BK157:BK171)</f>
        <v>0</v>
      </c>
    </row>
    <row r="157" spans="2:65" s="1" customFormat="1" ht="33" customHeight="1">
      <c r="B157" s="121"/>
      <c r="C157" s="147">
        <v>7</v>
      </c>
      <c r="D157" s="147" t="s">
        <v>144</v>
      </c>
      <c r="E157" s="148" t="s">
        <v>173</v>
      </c>
      <c r="F157" s="149" t="s">
        <v>174</v>
      </c>
      <c r="G157" s="150" t="s">
        <v>147</v>
      </c>
      <c r="H157" s="151">
        <v>10</v>
      </c>
      <c r="I157" s="152"/>
      <c r="J157" s="152">
        <f t="shared" ref="J157:J163" si="0">ROUND(I157*H157,2)</f>
        <v>0</v>
      </c>
      <c r="K157" s="153"/>
      <c r="L157" s="30"/>
      <c r="M157" s="154" t="s">
        <v>1</v>
      </c>
      <c r="N157" s="120" t="s">
        <v>37</v>
      </c>
      <c r="O157" s="155">
        <v>2.2120000000000001E-2</v>
      </c>
      <c r="P157" s="155">
        <f t="shared" ref="P157:P163" si="1">O157*H157</f>
        <v>0.22120000000000001</v>
      </c>
      <c r="Q157" s="155">
        <v>8.0960000000000004E-2</v>
      </c>
      <c r="R157" s="155">
        <f t="shared" ref="R157:R163" si="2">Q157*H157</f>
        <v>0.8096000000000001</v>
      </c>
      <c r="S157" s="155">
        <v>0</v>
      </c>
      <c r="T157" s="156">
        <f t="shared" ref="T157:T163" si="3">S157*H157</f>
        <v>0</v>
      </c>
      <c r="AR157" s="157" t="s">
        <v>86</v>
      </c>
      <c r="AT157" s="157" t="s">
        <v>144</v>
      </c>
      <c r="AU157" s="157" t="s">
        <v>80</v>
      </c>
      <c r="AY157" s="16" t="s">
        <v>142</v>
      </c>
      <c r="BE157" s="158">
        <f t="shared" ref="BE157:BE163" si="4">IF(N157="základná",J157,0)</f>
        <v>0</v>
      </c>
      <c r="BF157" s="158">
        <f t="shared" ref="BF157:BF163" si="5">IF(N157="znížená",J157,0)</f>
        <v>0</v>
      </c>
      <c r="BG157" s="158">
        <f t="shared" ref="BG157:BG163" si="6">IF(N157="zákl. prenesená",J157,0)</f>
        <v>0</v>
      </c>
      <c r="BH157" s="158">
        <f t="shared" ref="BH157:BH163" si="7">IF(N157="zníž. prenesená",J157,0)</f>
        <v>0</v>
      </c>
      <c r="BI157" s="158">
        <f t="shared" ref="BI157:BI163" si="8">IF(N157="nulová",J157,0)</f>
        <v>0</v>
      </c>
      <c r="BJ157" s="16" t="s">
        <v>80</v>
      </c>
      <c r="BK157" s="158">
        <f t="shared" ref="BK157:BK163" si="9">ROUND(I157*H157,2)</f>
        <v>0</v>
      </c>
      <c r="BL157" s="16" t="s">
        <v>86</v>
      </c>
      <c r="BM157" s="157" t="s">
        <v>175</v>
      </c>
    </row>
    <row r="158" spans="2:65" s="1" customFormat="1" ht="33" customHeight="1">
      <c r="B158" s="121"/>
      <c r="C158" s="147">
        <v>8</v>
      </c>
      <c r="D158" s="147" t="s">
        <v>144</v>
      </c>
      <c r="E158" s="148" t="s">
        <v>176</v>
      </c>
      <c r="F158" s="149" t="s">
        <v>177</v>
      </c>
      <c r="G158" s="150" t="s">
        <v>147</v>
      </c>
      <c r="H158" s="151">
        <v>135</v>
      </c>
      <c r="I158" s="152"/>
      <c r="J158" s="152">
        <f t="shared" si="0"/>
        <v>0</v>
      </c>
      <c r="K158" s="153"/>
      <c r="L158" s="30"/>
      <c r="M158" s="154" t="s">
        <v>1</v>
      </c>
      <c r="N158" s="120" t="s">
        <v>37</v>
      </c>
      <c r="O158" s="155">
        <v>2.562E-2</v>
      </c>
      <c r="P158" s="155">
        <f t="shared" si="1"/>
        <v>3.4586999999999999</v>
      </c>
      <c r="Q158" s="155">
        <v>0.29899999999999999</v>
      </c>
      <c r="R158" s="155">
        <f t="shared" si="2"/>
        <v>40.364999999999995</v>
      </c>
      <c r="S158" s="155">
        <v>0</v>
      </c>
      <c r="T158" s="156">
        <f t="shared" si="3"/>
        <v>0</v>
      </c>
      <c r="AR158" s="157" t="s">
        <v>86</v>
      </c>
      <c r="AT158" s="157" t="s">
        <v>144</v>
      </c>
      <c r="AU158" s="157" t="s">
        <v>80</v>
      </c>
      <c r="AY158" s="16" t="s">
        <v>142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6" t="s">
        <v>80</v>
      </c>
      <c r="BK158" s="158">
        <f t="shared" si="9"/>
        <v>0</v>
      </c>
      <c r="BL158" s="16" t="s">
        <v>86</v>
      </c>
      <c r="BM158" s="157" t="s">
        <v>178</v>
      </c>
    </row>
    <row r="159" spans="2:65" s="1" customFormat="1" ht="33" customHeight="1">
      <c r="B159" s="121"/>
      <c r="C159" s="147">
        <v>9</v>
      </c>
      <c r="D159" s="147" t="s">
        <v>144</v>
      </c>
      <c r="E159" s="148" t="s">
        <v>179</v>
      </c>
      <c r="F159" s="149" t="s">
        <v>180</v>
      </c>
      <c r="G159" s="150" t="s">
        <v>147</v>
      </c>
      <c r="H159" s="151">
        <v>10</v>
      </c>
      <c r="I159" s="152"/>
      <c r="J159" s="152">
        <f t="shared" si="0"/>
        <v>0</v>
      </c>
      <c r="K159" s="153"/>
      <c r="L159" s="30"/>
      <c r="M159" s="154" t="s">
        <v>1</v>
      </c>
      <c r="N159" s="120" t="s">
        <v>37</v>
      </c>
      <c r="O159" s="155">
        <v>5.3120000000000001E-2</v>
      </c>
      <c r="P159" s="155">
        <f t="shared" si="1"/>
        <v>0.53120000000000001</v>
      </c>
      <c r="Q159" s="155">
        <v>0.36834</v>
      </c>
      <c r="R159" s="155">
        <f t="shared" si="2"/>
        <v>3.6833999999999998</v>
      </c>
      <c r="S159" s="155">
        <v>0</v>
      </c>
      <c r="T159" s="156">
        <f t="shared" si="3"/>
        <v>0</v>
      </c>
      <c r="AR159" s="157" t="s">
        <v>86</v>
      </c>
      <c r="AT159" s="157" t="s">
        <v>144</v>
      </c>
      <c r="AU159" s="157" t="s">
        <v>80</v>
      </c>
      <c r="AY159" s="16" t="s">
        <v>142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6" t="s">
        <v>80</v>
      </c>
      <c r="BK159" s="158">
        <f t="shared" si="9"/>
        <v>0</v>
      </c>
      <c r="BL159" s="16" t="s">
        <v>86</v>
      </c>
      <c r="BM159" s="157" t="s">
        <v>181</v>
      </c>
    </row>
    <row r="160" spans="2:65" s="1" customFormat="1" ht="33" customHeight="1">
      <c r="B160" s="121"/>
      <c r="C160" s="147">
        <v>10</v>
      </c>
      <c r="D160" s="147" t="s">
        <v>144</v>
      </c>
      <c r="E160" s="148" t="s">
        <v>182</v>
      </c>
      <c r="F160" s="149" t="s">
        <v>183</v>
      </c>
      <c r="G160" s="150" t="s">
        <v>147</v>
      </c>
      <c r="H160" s="151">
        <v>273</v>
      </c>
      <c r="I160" s="152"/>
      <c r="J160" s="152">
        <f t="shared" si="0"/>
        <v>0</v>
      </c>
      <c r="K160" s="153"/>
      <c r="L160" s="30"/>
      <c r="M160" s="154" t="s">
        <v>1</v>
      </c>
      <c r="N160" s="120" t="s">
        <v>37</v>
      </c>
      <c r="O160" s="155">
        <v>2.6120000000000001E-2</v>
      </c>
      <c r="P160" s="155">
        <f t="shared" si="1"/>
        <v>7.1307600000000004</v>
      </c>
      <c r="Q160" s="155">
        <v>0.39800000000000002</v>
      </c>
      <c r="R160" s="155">
        <f t="shared" si="2"/>
        <v>108.65400000000001</v>
      </c>
      <c r="S160" s="155">
        <v>0</v>
      </c>
      <c r="T160" s="156">
        <f t="shared" si="3"/>
        <v>0</v>
      </c>
      <c r="AR160" s="157" t="s">
        <v>86</v>
      </c>
      <c r="AT160" s="157" t="s">
        <v>144</v>
      </c>
      <c r="AU160" s="157" t="s">
        <v>80</v>
      </c>
      <c r="AY160" s="16" t="s">
        <v>142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6" t="s">
        <v>80</v>
      </c>
      <c r="BK160" s="158">
        <f t="shared" si="9"/>
        <v>0</v>
      </c>
      <c r="BL160" s="16" t="s">
        <v>86</v>
      </c>
      <c r="BM160" s="157" t="s">
        <v>184</v>
      </c>
    </row>
    <row r="161" spans="2:65" s="1" customFormat="1" ht="24.2" customHeight="1">
      <c r="B161" s="121"/>
      <c r="C161" s="147">
        <v>11</v>
      </c>
      <c r="D161" s="147" t="s">
        <v>144</v>
      </c>
      <c r="E161" s="148" t="s">
        <v>185</v>
      </c>
      <c r="F161" s="149" t="s">
        <v>186</v>
      </c>
      <c r="G161" s="150" t="s">
        <v>147</v>
      </c>
      <c r="H161" s="151">
        <v>135</v>
      </c>
      <c r="I161" s="152"/>
      <c r="J161" s="152">
        <f t="shared" si="0"/>
        <v>0</v>
      </c>
      <c r="K161" s="153"/>
      <c r="L161" s="30"/>
      <c r="M161" s="154" t="s">
        <v>1</v>
      </c>
      <c r="N161" s="120" t="s">
        <v>37</v>
      </c>
      <c r="O161" s="155">
        <v>0.16300000000000001</v>
      </c>
      <c r="P161" s="155">
        <f t="shared" si="1"/>
        <v>22.005000000000003</v>
      </c>
      <c r="Q161" s="155">
        <v>0.34283000000000002</v>
      </c>
      <c r="R161" s="155">
        <f t="shared" si="2"/>
        <v>46.282050000000005</v>
      </c>
      <c r="S161" s="155">
        <v>0</v>
      </c>
      <c r="T161" s="156">
        <f t="shared" si="3"/>
        <v>0</v>
      </c>
      <c r="AR161" s="157" t="s">
        <v>86</v>
      </c>
      <c r="AT161" s="157" t="s">
        <v>144</v>
      </c>
      <c r="AU161" s="157" t="s">
        <v>80</v>
      </c>
      <c r="AY161" s="16" t="s">
        <v>142</v>
      </c>
      <c r="BE161" s="158">
        <f t="shared" si="4"/>
        <v>0</v>
      </c>
      <c r="BF161" s="158">
        <f t="shared" si="5"/>
        <v>0</v>
      </c>
      <c r="BG161" s="158">
        <f t="shared" si="6"/>
        <v>0</v>
      </c>
      <c r="BH161" s="158">
        <f t="shared" si="7"/>
        <v>0</v>
      </c>
      <c r="BI161" s="158">
        <f t="shared" si="8"/>
        <v>0</v>
      </c>
      <c r="BJ161" s="16" t="s">
        <v>80</v>
      </c>
      <c r="BK161" s="158">
        <f t="shared" si="9"/>
        <v>0</v>
      </c>
      <c r="BL161" s="16" t="s">
        <v>86</v>
      </c>
      <c r="BM161" s="157" t="s">
        <v>187</v>
      </c>
    </row>
    <row r="162" spans="2:65" s="1" customFormat="1" ht="37.9" customHeight="1">
      <c r="B162" s="121"/>
      <c r="C162" s="147">
        <v>12</v>
      </c>
      <c r="D162" s="147" t="s">
        <v>144</v>
      </c>
      <c r="E162" s="148" t="s">
        <v>188</v>
      </c>
      <c r="F162" s="149" t="s">
        <v>189</v>
      </c>
      <c r="G162" s="150" t="s">
        <v>147</v>
      </c>
      <c r="H162" s="151">
        <v>10</v>
      </c>
      <c r="I162" s="152"/>
      <c r="J162" s="152">
        <f t="shared" si="0"/>
        <v>0</v>
      </c>
      <c r="K162" s="153"/>
      <c r="L162" s="30"/>
      <c r="M162" s="154" t="s">
        <v>1</v>
      </c>
      <c r="N162" s="120" t="s">
        <v>37</v>
      </c>
      <c r="O162" s="155">
        <v>0.74541999999999997</v>
      </c>
      <c r="P162" s="155">
        <f t="shared" si="1"/>
        <v>7.4542000000000002</v>
      </c>
      <c r="Q162" s="155">
        <v>9.2499999999999999E-2</v>
      </c>
      <c r="R162" s="155">
        <f t="shared" si="2"/>
        <v>0.92500000000000004</v>
      </c>
      <c r="S162" s="155">
        <v>0</v>
      </c>
      <c r="T162" s="156">
        <f t="shared" si="3"/>
        <v>0</v>
      </c>
      <c r="AR162" s="157" t="s">
        <v>86</v>
      </c>
      <c r="AT162" s="157" t="s">
        <v>144</v>
      </c>
      <c r="AU162" s="157" t="s">
        <v>80</v>
      </c>
      <c r="AY162" s="16" t="s">
        <v>142</v>
      </c>
      <c r="BE162" s="158">
        <f t="shared" si="4"/>
        <v>0</v>
      </c>
      <c r="BF162" s="158">
        <f t="shared" si="5"/>
        <v>0</v>
      </c>
      <c r="BG162" s="158">
        <f t="shared" si="6"/>
        <v>0</v>
      </c>
      <c r="BH162" s="158">
        <f t="shared" si="7"/>
        <v>0</v>
      </c>
      <c r="BI162" s="158">
        <f t="shared" si="8"/>
        <v>0</v>
      </c>
      <c r="BJ162" s="16" t="s">
        <v>80</v>
      </c>
      <c r="BK162" s="158">
        <f t="shared" si="9"/>
        <v>0</v>
      </c>
      <c r="BL162" s="16" t="s">
        <v>86</v>
      </c>
      <c r="BM162" s="157" t="s">
        <v>190</v>
      </c>
    </row>
    <row r="163" spans="2:65" s="1" customFormat="1" ht="21.75" customHeight="1">
      <c r="B163" s="121"/>
      <c r="C163" s="172">
        <v>13</v>
      </c>
      <c r="D163" s="172" t="s">
        <v>191</v>
      </c>
      <c r="E163" s="173" t="s">
        <v>192</v>
      </c>
      <c r="F163" s="174" t="s">
        <v>193</v>
      </c>
      <c r="G163" s="175" t="s">
        <v>147</v>
      </c>
      <c r="H163" s="176">
        <v>10.5</v>
      </c>
      <c r="I163" s="177"/>
      <c r="J163" s="177">
        <f t="shared" si="0"/>
        <v>0</v>
      </c>
      <c r="K163" s="178"/>
      <c r="L163" s="179"/>
      <c r="M163" s="180" t="s">
        <v>1</v>
      </c>
      <c r="N163" s="181" t="s">
        <v>37</v>
      </c>
      <c r="O163" s="155">
        <v>0</v>
      </c>
      <c r="P163" s="155">
        <f t="shared" si="1"/>
        <v>0</v>
      </c>
      <c r="Q163" s="155">
        <v>0.09</v>
      </c>
      <c r="R163" s="155">
        <f t="shared" si="2"/>
        <v>0.94499999999999995</v>
      </c>
      <c r="S163" s="155">
        <v>0</v>
      </c>
      <c r="T163" s="156">
        <f t="shared" si="3"/>
        <v>0</v>
      </c>
      <c r="AR163" s="157" t="s">
        <v>194</v>
      </c>
      <c r="AT163" s="157" t="s">
        <v>191</v>
      </c>
      <c r="AU163" s="157" t="s">
        <v>80</v>
      </c>
      <c r="AY163" s="16" t="s">
        <v>142</v>
      </c>
      <c r="BE163" s="158">
        <f t="shared" si="4"/>
        <v>0</v>
      </c>
      <c r="BF163" s="158">
        <f t="shared" si="5"/>
        <v>0</v>
      </c>
      <c r="BG163" s="158">
        <f t="shared" si="6"/>
        <v>0</v>
      </c>
      <c r="BH163" s="158">
        <f t="shared" si="7"/>
        <v>0</v>
      </c>
      <c r="BI163" s="158">
        <f t="shared" si="8"/>
        <v>0</v>
      </c>
      <c r="BJ163" s="16" t="s">
        <v>80</v>
      </c>
      <c r="BK163" s="158">
        <f t="shared" si="9"/>
        <v>0</v>
      </c>
      <c r="BL163" s="16" t="s">
        <v>86</v>
      </c>
      <c r="BM163" s="157" t="s">
        <v>195</v>
      </c>
    </row>
    <row r="164" spans="2:65" s="12" customFormat="1">
      <c r="B164" s="159"/>
      <c r="D164" s="160" t="s">
        <v>165</v>
      </c>
      <c r="F164" s="162" t="s">
        <v>196</v>
      </c>
      <c r="H164" s="163">
        <v>10.5</v>
      </c>
      <c r="L164" s="159"/>
      <c r="M164" s="164"/>
      <c r="T164" s="165"/>
      <c r="AT164" s="161" t="s">
        <v>165</v>
      </c>
      <c r="AU164" s="161" t="s">
        <v>80</v>
      </c>
      <c r="AV164" s="12" t="s">
        <v>80</v>
      </c>
      <c r="AW164" s="12" t="s">
        <v>3</v>
      </c>
      <c r="AX164" s="12" t="s">
        <v>76</v>
      </c>
      <c r="AY164" s="161" t="s">
        <v>142</v>
      </c>
    </row>
    <row r="165" spans="2:65" s="1" customFormat="1" ht="44.25" customHeight="1">
      <c r="B165" s="121"/>
      <c r="C165" s="147">
        <v>14</v>
      </c>
      <c r="D165" s="147" t="s">
        <v>144</v>
      </c>
      <c r="E165" s="148" t="s">
        <v>197</v>
      </c>
      <c r="F165" s="149" t="s">
        <v>198</v>
      </c>
      <c r="G165" s="150" t="s">
        <v>147</v>
      </c>
      <c r="H165" s="151">
        <v>140</v>
      </c>
      <c r="I165" s="152"/>
      <c r="J165" s="152">
        <f>ROUND(I165*H165,2)</f>
        <v>0</v>
      </c>
      <c r="K165" s="153"/>
      <c r="L165" s="30"/>
      <c r="M165" s="154" t="s">
        <v>1</v>
      </c>
      <c r="N165" s="120" t="s">
        <v>37</v>
      </c>
      <c r="O165" s="155">
        <v>0.63041999999999998</v>
      </c>
      <c r="P165" s="155">
        <f>O165*H165</f>
        <v>88.258799999999994</v>
      </c>
      <c r="Q165" s="155">
        <v>9.2499999999999999E-2</v>
      </c>
      <c r="R165" s="155">
        <f>Q165*H165</f>
        <v>12.95</v>
      </c>
      <c r="S165" s="155">
        <v>0</v>
      </c>
      <c r="T165" s="156">
        <f>S165*H165</f>
        <v>0</v>
      </c>
      <c r="AR165" s="157" t="s">
        <v>86</v>
      </c>
      <c r="AT165" s="157" t="s">
        <v>144</v>
      </c>
      <c r="AU165" s="157" t="s">
        <v>80</v>
      </c>
      <c r="AY165" s="16" t="s">
        <v>142</v>
      </c>
      <c r="BE165" s="158">
        <f>IF(N165="základná",J165,0)</f>
        <v>0</v>
      </c>
      <c r="BF165" s="158">
        <f>IF(N165="znížená",J165,0)</f>
        <v>0</v>
      </c>
      <c r="BG165" s="158">
        <f>IF(N165="zákl. prenesená",J165,0)</f>
        <v>0</v>
      </c>
      <c r="BH165" s="158">
        <f>IF(N165="zníž. prenesená",J165,0)</f>
        <v>0</v>
      </c>
      <c r="BI165" s="158">
        <f>IF(N165="nulová",J165,0)</f>
        <v>0</v>
      </c>
      <c r="BJ165" s="16" t="s">
        <v>80</v>
      </c>
      <c r="BK165" s="158">
        <f>ROUND(I165*H165,2)</f>
        <v>0</v>
      </c>
      <c r="BL165" s="16" t="s">
        <v>86</v>
      </c>
      <c r="BM165" s="157" t="s">
        <v>199</v>
      </c>
    </row>
    <row r="166" spans="2:65" s="1" customFormat="1" ht="24.2" customHeight="1">
      <c r="B166" s="121"/>
      <c r="C166" s="172">
        <v>15</v>
      </c>
      <c r="D166" s="172" t="s">
        <v>191</v>
      </c>
      <c r="E166" s="173" t="s">
        <v>200</v>
      </c>
      <c r="F166" s="174" t="s">
        <v>201</v>
      </c>
      <c r="G166" s="175" t="s">
        <v>147</v>
      </c>
      <c r="H166" s="176">
        <v>147</v>
      </c>
      <c r="I166" s="177"/>
      <c r="J166" s="177">
        <f>ROUND(I166*H166,2)</f>
        <v>0</v>
      </c>
      <c r="K166" s="178"/>
      <c r="L166" s="179"/>
      <c r="M166" s="180" t="s">
        <v>1</v>
      </c>
      <c r="N166" s="181" t="s">
        <v>37</v>
      </c>
      <c r="O166" s="155">
        <v>0</v>
      </c>
      <c r="P166" s="155">
        <f>O166*H166</f>
        <v>0</v>
      </c>
      <c r="Q166" s="155">
        <v>0.22500000000000001</v>
      </c>
      <c r="R166" s="155">
        <f>Q166*H166</f>
        <v>33.075000000000003</v>
      </c>
      <c r="S166" s="155">
        <v>0</v>
      </c>
      <c r="T166" s="156">
        <f>S166*H166</f>
        <v>0</v>
      </c>
      <c r="AR166" s="157" t="s">
        <v>194</v>
      </c>
      <c r="AT166" s="157" t="s">
        <v>191</v>
      </c>
      <c r="AU166" s="157" t="s">
        <v>80</v>
      </c>
      <c r="AY166" s="16" t="s">
        <v>142</v>
      </c>
      <c r="BE166" s="158">
        <f>IF(N166="základná",J166,0)</f>
        <v>0</v>
      </c>
      <c r="BF166" s="158">
        <f>IF(N166="znížená",J166,0)</f>
        <v>0</v>
      </c>
      <c r="BG166" s="158">
        <f>IF(N166="zákl. prenesená",J166,0)</f>
        <v>0</v>
      </c>
      <c r="BH166" s="158">
        <f>IF(N166="zníž. prenesená",J166,0)</f>
        <v>0</v>
      </c>
      <c r="BI166" s="158">
        <f>IF(N166="nulová",J166,0)</f>
        <v>0</v>
      </c>
      <c r="BJ166" s="16" t="s">
        <v>80</v>
      </c>
      <c r="BK166" s="158">
        <f>ROUND(I166*H166,2)</f>
        <v>0</v>
      </c>
      <c r="BL166" s="16" t="s">
        <v>86</v>
      </c>
      <c r="BM166" s="157" t="s">
        <v>202</v>
      </c>
    </row>
    <row r="167" spans="2:65" s="12" customFormat="1">
      <c r="B167" s="159"/>
      <c r="D167" s="160" t="s">
        <v>165</v>
      </c>
      <c r="F167" s="162" t="s">
        <v>203</v>
      </c>
      <c r="H167" s="163">
        <v>147</v>
      </c>
      <c r="L167" s="159"/>
      <c r="M167" s="164"/>
      <c r="T167" s="165"/>
      <c r="AT167" s="161" t="s">
        <v>165</v>
      </c>
      <c r="AU167" s="161" t="s">
        <v>80</v>
      </c>
      <c r="AV167" s="12" t="s">
        <v>80</v>
      </c>
      <c r="AW167" s="12" t="s">
        <v>3</v>
      </c>
      <c r="AX167" s="12" t="s">
        <v>76</v>
      </c>
      <c r="AY167" s="161" t="s">
        <v>142</v>
      </c>
    </row>
    <row r="168" spans="2:65" s="1" customFormat="1" ht="24.2" customHeight="1">
      <c r="B168" s="121"/>
      <c r="C168" s="172">
        <v>16</v>
      </c>
      <c r="D168" s="172" t="s">
        <v>191</v>
      </c>
      <c r="E168" s="173" t="s">
        <v>204</v>
      </c>
      <c r="F168" s="174" t="s">
        <v>205</v>
      </c>
      <c r="G168" s="175" t="s">
        <v>206</v>
      </c>
      <c r="H168" s="176">
        <v>840</v>
      </c>
      <c r="I168" s="177"/>
      <c r="J168" s="177">
        <f>ROUND(I168*H168,2)</f>
        <v>0</v>
      </c>
      <c r="K168" s="178"/>
      <c r="L168" s="179"/>
      <c r="M168" s="180" t="s">
        <v>1</v>
      </c>
      <c r="N168" s="181" t="s">
        <v>37</v>
      </c>
      <c r="O168" s="155">
        <v>0</v>
      </c>
      <c r="P168" s="155">
        <f>O168*H168</f>
        <v>0</v>
      </c>
      <c r="Q168" s="155">
        <v>1E-3</v>
      </c>
      <c r="R168" s="155">
        <f>Q168*H168</f>
        <v>0.84</v>
      </c>
      <c r="S168" s="155">
        <v>0</v>
      </c>
      <c r="T168" s="156">
        <f>S168*H168</f>
        <v>0</v>
      </c>
      <c r="AR168" s="157" t="s">
        <v>194</v>
      </c>
      <c r="AT168" s="157" t="s">
        <v>191</v>
      </c>
      <c r="AU168" s="157" t="s">
        <v>80</v>
      </c>
      <c r="AY168" s="16" t="s">
        <v>142</v>
      </c>
      <c r="BE168" s="158">
        <f>IF(N168="základná",J168,0)</f>
        <v>0</v>
      </c>
      <c r="BF168" s="158">
        <f>IF(N168="znížená",J168,0)</f>
        <v>0</v>
      </c>
      <c r="BG168" s="158">
        <f>IF(N168="zákl. prenesená",J168,0)</f>
        <v>0</v>
      </c>
      <c r="BH168" s="158">
        <f>IF(N168="zníž. prenesená",J168,0)</f>
        <v>0</v>
      </c>
      <c r="BI168" s="158">
        <f>IF(N168="nulová",J168,0)</f>
        <v>0</v>
      </c>
      <c r="BJ168" s="16" t="s">
        <v>80</v>
      </c>
      <c r="BK168" s="158">
        <f>ROUND(I168*H168,2)</f>
        <v>0</v>
      </c>
      <c r="BL168" s="16" t="s">
        <v>86</v>
      </c>
      <c r="BM168" s="157" t="s">
        <v>207</v>
      </c>
    </row>
    <row r="169" spans="2:65" s="1" customFormat="1" ht="44.25" customHeight="1">
      <c r="B169" s="121"/>
      <c r="C169" s="147">
        <v>17</v>
      </c>
      <c r="D169" s="147" t="s">
        <v>144</v>
      </c>
      <c r="E169" s="148" t="s">
        <v>208</v>
      </c>
      <c r="F169" s="149" t="s">
        <v>209</v>
      </c>
      <c r="G169" s="150" t="s">
        <v>147</v>
      </c>
      <c r="H169" s="151">
        <v>135</v>
      </c>
      <c r="I169" s="152"/>
      <c r="J169" s="152">
        <f>ROUND(I169*H169,2)</f>
        <v>0</v>
      </c>
      <c r="K169" s="153"/>
      <c r="L169" s="30"/>
      <c r="M169" s="154" t="s">
        <v>1</v>
      </c>
      <c r="N169" s="120" t="s">
        <v>37</v>
      </c>
      <c r="O169" s="155">
        <v>0.70042000000000004</v>
      </c>
      <c r="P169" s="155">
        <f>O169*H169</f>
        <v>94.556700000000006</v>
      </c>
      <c r="Q169" s="155">
        <v>9.2499999999999999E-2</v>
      </c>
      <c r="R169" s="155">
        <f>Q169*H169</f>
        <v>12.487500000000001</v>
      </c>
      <c r="S169" s="155">
        <v>0</v>
      </c>
      <c r="T169" s="156">
        <f>S169*H169</f>
        <v>0</v>
      </c>
      <c r="AR169" s="157" t="s">
        <v>86</v>
      </c>
      <c r="AT169" s="157" t="s">
        <v>144</v>
      </c>
      <c r="AU169" s="157" t="s">
        <v>80</v>
      </c>
      <c r="AY169" s="16" t="s">
        <v>142</v>
      </c>
      <c r="BE169" s="158">
        <f>IF(N169="základná",J169,0)</f>
        <v>0</v>
      </c>
      <c r="BF169" s="158">
        <f>IF(N169="znížená",J169,0)</f>
        <v>0</v>
      </c>
      <c r="BG169" s="158">
        <f>IF(N169="zákl. prenesená",J169,0)</f>
        <v>0</v>
      </c>
      <c r="BH169" s="158">
        <f>IF(N169="zníž. prenesená",J169,0)</f>
        <v>0</v>
      </c>
      <c r="BI169" s="158">
        <f>IF(N169="nulová",J169,0)</f>
        <v>0</v>
      </c>
      <c r="BJ169" s="16" t="s">
        <v>80</v>
      </c>
      <c r="BK169" s="158">
        <f>ROUND(I169*H169,2)</f>
        <v>0</v>
      </c>
      <c r="BL169" s="16" t="s">
        <v>86</v>
      </c>
      <c r="BM169" s="157" t="s">
        <v>210</v>
      </c>
    </row>
    <row r="170" spans="2:65" s="1" customFormat="1" ht="16.5" customHeight="1">
      <c r="B170" s="121"/>
      <c r="C170" s="172">
        <v>18</v>
      </c>
      <c r="D170" s="172" t="s">
        <v>191</v>
      </c>
      <c r="E170" s="173" t="s">
        <v>211</v>
      </c>
      <c r="F170" s="174" t="s">
        <v>212</v>
      </c>
      <c r="G170" s="175" t="s">
        <v>147</v>
      </c>
      <c r="H170" s="176">
        <v>141.75</v>
      </c>
      <c r="I170" s="177"/>
      <c r="J170" s="177">
        <f>ROUND(I170*H170,2)</f>
        <v>0</v>
      </c>
      <c r="K170" s="178"/>
      <c r="L170" s="179"/>
      <c r="M170" s="180" t="s">
        <v>1</v>
      </c>
      <c r="N170" s="181" t="s">
        <v>37</v>
      </c>
      <c r="O170" s="155">
        <v>0</v>
      </c>
      <c r="P170" s="155">
        <f>O170*H170</f>
        <v>0</v>
      </c>
      <c r="Q170" s="155">
        <v>8.6999999999999994E-2</v>
      </c>
      <c r="R170" s="155">
        <f>Q170*H170</f>
        <v>12.332249999999998</v>
      </c>
      <c r="S170" s="155">
        <v>0</v>
      </c>
      <c r="T170" s="156">
        <f>S170*H170</f>
        <v>0</v>
      </c>
      <c r="AR170" s="157" t="s">
        <v>194</v>
      </c>
      <c r="AT170" s="157" t="s">
        <v>191</v>
      </c>
      <c r="AU170" s="157" t="s">
        <v>80</v>
      </c>
      <c r="AY170" s="16" t="s">
        <v>142</v>
      </c>
      <c r="BE170" s="158">
        <f>IF(N170="základná",J170,0)</f>
        <v>0</v>
      </c>
      <c r="BF170" s="158">
        <f>IF(N170="znížená",J170,0)</f>
        <v>0</v>
      </c>
      <c r="BG170" s="158">
        <f>IF(N170="zákl. prenesená",J170,0)</f>
        <v>0</v>
      </c>
      <c r="BH170" s="158">
        <f>IF(N170="zníž. prenesená",J170,0)</f>
        <v>0</v>
      </c>
      <c r="BI170" s="158">
        <f>IF(N170="nulová",J170,0)</f>
        <v>0</v>
      </c>
      <c r="BJ170" s="16" t="s">
        <v>80</v>
      </c>
      <c r="BK170" s="158">
        <f>ROUND(I170*H170,2)</f>
        <v>0</v>
      </c>
      <c r="BL170" s="16" t="s">
        <v>86</v>
      </c>
      <c r="BM170" s="157" t="s">
        <v>213</v>
      </c>
    </row>
    <row r="171" spans="2:65" s="12" customFormat="1">
      <c r="B171" s="159"/>
      <c r="D171" s="160" t="s">
        <v>165</v>
      </c>
      <c r="F171" s="162" t="s">
        <v>214</v>
      </c>
      <c r="H171" s="163">
        <v>141.75</v>
      </c>
      <c r="L171" s="159"/>
      <c r="M171" s="164"/>
      <c r="T171" s="165"/>
      <c r="AT171" s="161" t="s">
        <v>165</v>
      </c>
      <c r="AU171" s="161" t="s">
        <v>80</v>
      </c>
      <c r="AV171" s="12" t="s">
        <v>80</v>
      </c>
      <c r="AW171" s="12" t="s">
        <v>3</v>
      </c>
      <c r="AX171" s="12" t="s">
        <v>76</v>
      </c>
      <c r="AY171" s="161" t="s">
        <v>142</v>
      </c>
    </row>
    <row r="172" spans="2:65" s="11" customFormat="1" ht="22.9" customHeight="1">
      <c r="B172" s="136"/>
      <c r="D172" s="137" t="s">
        <v>70</v>
      </c>
      <c r="E172" s="145" t="s">
        <v>215</v>
      </c>
      <c r="F172" s="145" t="s">
        <v>216</v>
      </c>
      <c r="J172" s="146">
        <f>BK172</f>
        <v>0</v>
      </c>
      <c r="L172" s="136"/>
      <c r="M172" s="140"/>
      <c r="P172" s="141">
        <f>SUM(P173:P196)</f>
        <v>694.3741285000001</v>
      </c>
      <c r="R172" s="141">
        <f>SUM(R173:R196)</f>
        <v>43.664983300000003</v>
      </c>
      <c r="T172" s="142">
        <f>SUM(T173:T196)</f>
        <v>0</v>
      </c>
      <c r="AR172" s="137" t="s">
        <v>76</v>
      </c>
      <c r="AT172" s="143" t="s">
        <v>70</v>
      </c>
      <c r="AU172" s="143" t="s">
        <v>76</v>
      </c>
      <c r="AY172" s="137" t="s">
        <v>142</v>
      </c>
      <c r="BK172" s="144">
        <f>SUM(BK173:BK196)</f>
        <v>0</v>
      </c>
    </row>
    <row r="173" spans="2:65" s="1" customFormat="1" ht="24.2" customHeight="1">
      <c r="B173" s="121"/>
      <c r="C173" s="147">
        <v>19</v>
      </c>
      <c r="D173" s="147" t="s">
        <v>144</v>
      </c>
      <c r="E173" s="148" t="s">
        <v>217</v>
      </c>
      <c r="F173" s="149" t="s">
        <v>218</v>
      </c>
      <c r="G173" s="150" t="s">
        <v>147</v>
      </c>
      <c r="H173" s="151">
        <v>94</v>
      </c>
      <c r="I173" s="152"/>
      <c r="J173" s="152">
        <f>ROUND(I173*H173,2)</f>
        <v>0</v>
      </c>
      <c r="K173" s="153"/>
      <c r="L173" s="30"/>
      <c r="M173" s="154" t="s">
        <v>1</v>
      </c>
      <c r="N173" s="120" t="s">
        <v>37</v>
      </c>
      <c r="O173" s="155">
        <v>0.11209</v>
      </c>
      <c r="P173" s="155">
        <f>O173*H173</f>
        <v>10.53646</v>
      </c>
      <c r="Q173" s="155">
        <v>4.2000000000000002E-4</v>
      </c>
      <c r="R173" s="155">
        <f>Q173*H173</f>
        <v>3.9480000000000001E-2</v>
      </c>
      <c r="S173" s="155">
        <v>0</v>
      </c>
      <c r="T173" s="156">
        <f>S173*H173</f>
        <v>0</v>
      </c>
      <c r="AR173" s="157" t="s">
        <v>86</v>
      </c>
      <c r="AT173" s="157" t="s">
        <v>144</v>
      </c>
      <c r="AU173" s="157" t="s">
        <v>80</v>
      </c>
      <c r="AY173" s="16" t="s">
        <v>142</v>
      </c>
      <c r="BE173" s="158">
        <f>IF(N173="základná",J173,0)</f>
        <v>0</v>
      </c>
      <c r="BF173" s="158">
        <f>IF(N173="znížená",J173,0)</f>
        <v>0</v>
      </c>
      <c r="BG173" s="158">
        <f>IF(N173="zákl. prenesená",J173,0)</f>
        <v>0</v>
      </c>
      <c r="BH173" s="158">
        <f>IF(N173="zníž. prenesená",J173,0)</f>
        <v>0</v>
      </c>
      <c r="BI173" s="158">
        <f>IF(N173="nulová",J173,0)</f>
        <v>0</v>
      </c>
      <c r="BJ173" s="16" t="s">
        <v>80</v>
      </c>
      <c r="BK173" s="158">
        <f>ROUND(I173*H173,2)</f>
        <v>0</v>
      </c>
      <c r="BL173" s="16" t="s">
        <v>86</v>
      </c>
      <c r="BM173" s="157" t="s">
        <v>219</v>
      </c>
    </row>
    <row r="174" spans="2:65" s="1" customFormat="1" ht="24.2" customHeight="1">
      <c r="B174" s="121"/>
      <c r="C174" s="147">
        <v>20</v>
      </c>
      <c r="D174" s="147" t="s">
        <v>144</v>
      </c>
      <c r="E174" s="148" t="s">
        <v>220</v>
      </c>
      <c r="F174" s="149" t="s">
        <v>221</v>
      </c>
      <c r="G174" s="150" t="s">
        <v>147</v>
      </c>
      <c r="H174" s="151">
        <v>94</v>
      </c>
      <c r="I174" s="152"/>
      <c r="J174" s="152">
        <f>ROUND(I174*H174,2)</f>
        <v>0</v>
      </c>
      <c r="K174" s="153"/>
      <c r="L174" s="30"/>
      <c r="M174" s="154" t="s">
        <v>1</v>
      </c>
      <c r="N174" s="120" t="s">
        <v>37</v>
      </c>
      <c r="O174" s="155">
        <v>0.49024000000000001</v>
      </c>
      <c r="P174" s="155">
        <f>O174*H174</f>
        <v>46.082560000000001</v>
      </c>
      <c r="Q174" s="155">
        <v>2.0619999999999999E-2</v>
      </c>
      <c r="R174" s="155">
        <f>Q174*H174</f>
        <v>1.93828</v>
      </c>
      <c r="S174" s="155">
        <v>0</v>
      </c>
      <c r="T174" s="156">
        <f>S174*H174</f>
        <v>0</v>
      </c>
      <c r="AR174" s="157" t="s">
        <v>86</v>
      </c>
      <c r="AT174" s="157" t="s">
        <v>144</v>
      </c>
      <c r="AU174" s="157" t="s">
        <v>80</v>
      </c>
      <c r="AY174" s="16" t="s">
        <v>142</v>
      </c>
      <c r="BE174" s="158">
        <f>IF(N174="základná",J174,0)</f>
        <v>0</v>
      </c>
      <c r="BF174" s="158">
        <f>IF(N174="znížená",J174,0)</f>
        <v>0</v>
      </c>
      <c r="BG174" s="158">
        <f>IF(N174="zákl. prenesená",J174,0)</f>
        <v>0</v>
      </c>
      <c r="BH174" s="158">
        <f>IF(N174="zníž. prenesená",J174,0)</f>
        <v>0</v>
      </c>
      <c r="BI174" s="158">
        <f>IF(N174="nulová",J174,0)</f>
        <v>0</v>
      </c>
      <c r="BJ174" s="16" t="s">
        <v>80</v>
      </c>
      <c r="BK174" s="158">
        <f>ROUND(I174*H174,2)</f>
        <v>0</v>
      </c>
      <c r="BL174" s="16" t="s">
        <v>86</v>
      </c>
      <c r="BM174" s="157" t="s">
        <v>222</v>
      </c>
    </row>
    <row r="175" spans="2:65" s="1" customFormat="1" ht="24.2" customHeight="1">
      <c r="B175" s="121"/>
      <c r="C175" s="147">
        <v>21</v>
      </c>
      <c r="D175" s="147" t="s">
        <v>144</v>
      </c>
      <c r="E175" s="148" t="s">
        <v>223</v>
      </c>
      <c r="F175" s="149" t="s">
        <v>224</v>
      </c>
      <c r="G175" s="150" t="s">
        <v>147</v>
      </c>
      <c r="H175" s="151">
        <v>287.97000000000003</v>
      </c>
      <c r="I175" s="152"/>
      <c r="J175" s="152">
        <f>ROUND(I175*H175,2)</f>
        <v>0</v>
      </c>
      <c r="K175" s="153"/>
      <c r="L175" s="30"/>
      <c r="M175" s="154" t="s">
        <v>1</v>
      </c>
      <c r="N175" s="120" t="s">
        <v>37</v>
      </c>
      <c r="O175" s="155">
        <v>5.1999999999999998E-2</v>
      </c>
      <c r="P175" s="155">
        <f>O175*H175</f>
        <v>14.974440000000001</v>
      </c>
      <c r="Q175" s="155">
        <v>2.0000000000000001E-4</v>
      </c>
      <c r="R175" s="155">
        <f>Q175*H175</f>
        <v>5.7594000000000006E-2</v>
      </c>
      <c r="S175" s="155">
        <v>0</v>
      </c>
      <c r="T175" s="156">
        <f>S175*H175</f>
        <v>0</v>
      </c>
      <c r="AR175" s="157" t="s">
        <v>86</v>
      </c>
      <c r="AT175" s="157" t="s">
        <v>144</v>
      </c>
      <c r="AU175" s="157" t="s">
        <v>80</v>
      </c>
      <c r="AY175" s="16" t="s">
        <v>142</v>
      </c>
      <c r="BE175" s="158">
        <f>IF(N175="základná",J175,0)</f>
        <v>0</v>
      </c>
      <c r="BF175" s="158">
        <f>IF(N175="znížená",J175,0)</f>
        <v>0</v>
      </c>
      <c r="BG175" s="158">
        <f>IF(N175="zákl. prenesená",J175,0)</f>
        <v>0</v>
      </c>
      <c r="BH175" s="158">
        <f>IF(N175="zníž. prenesená",J175,0)</f>
        <v>0</v>
      </c>
      <c r="BI175" s="158">
        <f>IF(N175="nulová",J175,0)</f>
        <v>0</v>
      </c>
      <c r="BJ175" s="16" t="s">
        <v>80</v>
      </c>
      <c r="BK175" s="158">
        <f>ROUND(I175*H175,2)</f>
        <v>0</v>
      </c>
      <c r="BL175" s="16" t="s">
        <v>86</v>
      </c>
      <c r="BM175" s="157" t="s">
        <v>225</v>
      </c>
    </row>
    <row r="176" spans="2:65" s="12" customFormat="1">
      <c r="B176" s="159"/>
      <c r="D176" s="160" t="s">
        <v>165</v>
      </c>
      <c r="E176" s="161" t="s">
        <v>1</v>
      </c>
      <c r="F176" s="162" t="s">
        <v>226</v>
      </c>
      <c r="H176" s="163">
        <v>37.979999999999997</v>
      </c>
      <c r="L176" s="159"/>
      <c r="M176" s="164"/>
      <c r="T176" s="165"/>
      <c r="AT176" s="161" t="s">
        <v>165</v>
      </c>
      <c r="AU176" s="161" t="s">
        <v>80</v>
      </c>
      <c r="AV176" s="12" t="s">
        <v>80</v>
      </c>
      <c r="AW176" s="12" t="s">
        <v>26</v>
      </c>
      <c r="AX176" s="12" t="s">
        <v>71</v>
      </c>
      <c r="AY176" s="161" t="s">
        <v>142</v>
      </c>
    </row>
    <row r="177" spans="2:65" s="12" customFormat="1">
      <c r="B177" s="159"/>
      <c r="D177" s="160" t="s">
        <v>165</v>
      </c>
      <c r="E177" s="161" t="s">
        <v>1</v>
      </c>
      <c r="F177" s="162" t="s">
        <v>227</v>
      </c>
      <c r="H177" s="163">
        <v>32.22</v>
      </c>
      <c r="L177" s="159"/>
      <c r="M177" s="164"/>
      <c r="T177" s="165"/>
      <c r="AT177" s="161" t="s">
        <v>165</v>
      </c>
      <c r="AU177" s="161" t="s">
        <v>80</v>
      </c>
      <c r="AV177" s="12" t="s">
        <v>80</v>
      </c>
      <c r="AW177" s="12" t="s">
        <v>26</v>
      </c>
      <c r="AX177" s="12" t="s">
        <v>71</v>
      </c>
      <c r="AY177" s="161" t="s">
        <v>142</v>
      </c>
    </row>
    <row r="178" spans="2:65" s="12" customFormat="1">
      <c r="B178" s="159"/>
      <c r="D178" s="160" t="s">
        <v>165</v>
      </c>
      <c r="E178" s="161" t="s">
        <v>1</v>
      </c>
      <c r="F178" s="162" t="s">
        <v>228</v>
      </c>
      <c r="H178" s="163">
        <v>139.91999999999999</v>
      </c>
      <c r="L178" s="159"/>
      <c r="M178" s="164"/>
      <c r="T178" s="165"/>
      <c r="AT178" s="161" t="s">
        <v>165</v>
      </c>
      <c r="AU178" s="161" t="s">
        <v>80</v>
      </c>
      <c r="AV178" s="12" t="s">
        <v>80</v>
      </c>
      <c r="AW178" s="12" t="s">
        <v>26</v>
      </c>
      <c r="AX178" s="12" t="s">
        <v>71</v>
      </c>
      <c r="AY178" s="161" t="s">
        <v>142</v>
      </c>
    </row>
    <row r="179" spans="2:65" s="12" customFormat="1">
      <c r="B179" s="159"/>
      <c r="D179" s="160" t="s">
        <v>165</v>
      </c>
      <c r="E179" s="161" t="s">
        <v>1</v>
      </c>
      <c r="F179" s="162" t="s">
        <v>229</v>
      </c>
      <c r="H179" s="163">
        <v>77.849999999999994</v>
      </c>
      <c r="L179" s="159"/>
      <c r="M179" s="164"/>
      <c r="T179" s="165"/>
      <c r="AT179" s="161" t="s">
        <v>165</v>
      </c>
      <c r="AU179" s="161" t="s">
        <v>80</v>
      </c>
      <c r="AV179" s="12" t="s">
        <v>80</v>
      </c>
      <c r="AW179" s="12" t="s">
        <v>26</v>
      </c>
      <c r="AX179" s="12" t="s">
        <v>71</v>
      </c>
      <c r="AY179" s="161" t="s">
        <v>142</v>
      </c>
    </row>
    <row r="180" spans="2:65" s="13" customFormat="1">
      <c r="B180" s="166"/>
      <c r="D180" s="160" t="s">
        <v>165</v>
      </c>
      <c r="E180" s="167" t="s">
        <v>1</v>
      </c>
      <c r="F180" s="168" t="s">
        <v>167</v>
      </c>
      <c r="H180" s="169">
        <v>287.96999999999997</v>
      </c>
      <c r="L180" s="166"/>
      <c r="M180" s="170"/>
      <c r="T180" s="171"/>
      <c r="AT180" s="167" t="s">
        <v>165</v>
      </c>
      <c r="AU180" s="167" t="s">
        <v>80</v>
      </c>
      <c r="AV180" s="13" t="s">
        <v>86</v>
      </c>
      <c r="AW180" s="13" t="s">
        <v>26</v>
      </c>
      <c r="AX180" s="13" t="s">
        <v>76</v>
      </c>
      <c r="AY180" s="167" t="s">
        <v>142</v>
      </c>
    </row>
    <row r="181" spans="2:65" s="1" customFormat="1" ht="24.2" customHeight="1">
      <c r="B181" s="121"/>
      <c r="C181" s="147">
        <v>22</v>
      </c>
      <c r="D181" s="147" t="s">
        <v>144</v>
      </c>
      <c r="E181" s="148" t="s">
        <v>230</v>
      </c>
      <c r="F181" s="149" t="s">
        <v>231</v>
      </c>
      <c r="G181" s="150" t="s">
        <v>147</v>
      </c>
      <c r="H181" s="151">
        <v>287.97000000000003</v>
      </c>
      <c r="I181" s="152"/>
      <c r="J181" s="152">
        <f>ROUND(I181*H181,2)</f>
        <v>0</v>
      </c>
      <c r="K181" s="153"/>
      <c r="L181" s="30"/>
      <c r="M181" s="154" t="s">
        <v>1</v>
      </c>
      <c r="N181" s="120" t="s">
        <v>37</v>
      </c>
      <c r="O181" s="155">
        <v>0.36004999999999998</v>
      </c>
      <c r="P181" s="155">
        <f>O181*H181</f>
        <v>103.6835985</v>
      </c>
      <c r="Q181" s="155">
        <v>1.9689999999999999E-2</v>
      </c>
      <c r="R181" s="155">
        <f>Q181*H181</f>
        <v>5.6701293000000001</v>
      </c>
      <c r="S181" s="155">
        <v>0</v>
      </c>
      <c r="T181" s="156">
        <f>S181*H181</f>
        <v>0</v>
      </c>
      <c r="AR181" s="157" t="s">
        <v>86</v>
      </c>
      <c r="AT181" s="157" t="s">
        <v>144</v>
      </c>
      <c r="AU181" s="157" t="s">
        <v>80</v>
      </c>
      <c r="AY181" s="16" t="s">
        <v>142</v>
      </c>
      <c r="BE181" s="158">
        <f>IF(N181="základná",J181,0)</f>
        <v>0</v>
      </c>
      <c r="BF181" s="158">
        <f>IF(N181="znížená",J181,0)</f>
        <v>0</v>
      </c>
      <c r="BG181" s="158">
        <f>IF(N181="zákl. prenesená",J181,0)</f>
        <v>0</v>
      </c>
      <c r="BH181" s="158">
        <f>IF(N181="zníž. prenesená",J181,0)</f>
        <v>0</v>
      </c>
      <c r="BI181" s="158">
        <f>IF(N181="nulová",J181,0)</f>
        <v>0</v>
      </c>
      <c r="BJ181" s="16" t="s">
        <v>80</v>
      </c>
      <c r="BK181" s="158">
        <f>ROUND(I181*H181,2)</f>
        <v>0</v>
      </c>
      <c r="BL181" s="16" t="s">
        <v>86</v>
      </c>
      <c r="BM181" s="157" t="s">
        <v>232</v>
      </c>
    </row>
    <row r="182" spans="2:65" s="1" customFormat="1" ht="24.2" customHeight="1">
      <c r="B182" s="121"/>
      <c r="C182" s="147">
        <v>23</v>
      </c>
      <c r="D182" s="147" t="s">
        <v>144</v>
      </c>
      <c r="E182" s="148" t="s">
        <v>233</v>
      </c>
      <c r="F182" s="149" t="s">
        <v>234</v>
      </c>
      <c r="G182" s="150" t="s">
        <v>147</v>
      </c>
      <c r="H182" s="151">
        <v>225</v>
      </c>
      <c r="I182" s="152"/>
      <c r="J182" s="152">
        <f>ROUND(I182*H182,2)</f>
        <v>0</v>
      </c>
      <c r="K182" s="153"/>
      <c r="L182" s="30"/>
      <c r="M182" s="154" t="s">
        <v>1</v>
      </c>
      <c r="N182" s="120" t="s">
        <v>37</v>
      </c>
      <c r="O182" s="155">
        <v>9.2050000000000007E-2</v>
      </c>
      <c r="P182" s="155">
        <f>O182*H182</f>
        <v>20.711250000000003</v>
      </c>
      <c r="Q182" s="155">
        <v>2.3000000000000001E-4</v>
      </c>
      <c r="R182" s="155">
        <f>Q182*H182</f>
        <v>5.1750000000000004E-2</v>
      </c>
      <c r="S182" s="155">
        <v>0</v>
      </c>
      <c r="T182" s="156">
        <f>S182*H182</f>
        <v>0</v>
      </c>
      <c r="AR182" s="157" t="s">
        <v>86</v>
      </c>
      <c r="AT182" s="157" t="s">
        <v>144</v>
      </c>
      <c r="AU182" s="157" t="s">
        <v>80</v>
      </c>
      <c r="AY182" s="16" t="s">
        <v>142</v>
      </c>
      <c r="BE182" s="158">
        <f>IF(N182="základná",J182,0)</f>
        <v>0</v>
      </c>
      <c r="BF182" s="158">
        <f>IF(N182="znížená",J182,0)</f>
        <v>0</v>
      </c>
      <c r="BG182" s="158">
        <f>IF(N182="zákl. prenesená",J182,0)</f>
        <v>0</v>
      </c>
      <c r="BH182" s="158">
        <f>IF(N182="zníž. prenesená",J182,0)</f>
        <v>0</v>
      </c>
      <c r="BI182" s="158">
        <f>IF(N182="nulová",J182,0)</f>
        <v>0</v>
      </c>
      <c r="BJ182" s="16" t="s">
        <v>80</v>
      </c>
      <c r="BK182" s="158">
        <f>ROUND(I182*H182,2)</f>
        <v>0</v>
      </c>
      <c r="BL182" s="16" t="s">
        <v>86</v>
      </c>
      <c r="BM182" s="157" t="s">
        <v>235</v>
      </c>
    </row>
    <row r="183" spans="2:65" s="1" customFormat="1" ht="24.2" customHeight="1">
      <c r="B183" s="121"/>
      <c r="C183" s="147">
        <v>24</v>
      </c>
      <c r="D183" s="147" t="s">
        <v>144</v>
      </c>
      <c r="E183" s="148" t="s">
        <v>236</v>
      </c>
      <c r="F183" s="149" t="s">
        <v>237</v>
      </c>
      <c r="G183" s="150" t="s">
        <v>147</v>
      </c>
      <c r="H183" s="151">
        <v>225</v>
      </c>
      <c r="I183" s="152"/>
      <c r="J183" s="152">
        <f>ROUND(I183*H183,2)</f>
        <v>0</v>
      </c>
      <c r="K183" s="153"/>
      <c r="L183" s="30"/>
      <c r="M183" s="154" t="s">
        <v>1</v>
      </c>
      <c r="N183" s="120" t="s">
        <v>37</v>
      </c>
      <c r="O183" s="155">
        <v>9.1999999999999998E-2</v>
      </c>
      <c r="P183" s="155">
        <f>O183*H183</f>
        <v>20.7</v>
      </c>
      <c r="Q183" s="155">
        <v>4.0000000000000002E-4</v>
      </c>
      <c r="R183" s="155">
        <f>Q183*H183</f>
        <v>9.0000000000000011E-2</v>
      </c>
      <c r="S183" s="155">
        <v>0</v>
      </c>
      <c r="T183" s="156">
        <f>S183*H183</f>
        <v>0</v>
      </c>
      <c r="AR183" s="157" t="s">
        <v>86</v>
      </c>
      <c r="AT183" s="157" t="s">
        <v>144</v>
      </c>
      <c r="AU183" s="157" t="s">
        <v>80</v>
      </c>
      <c r="AY183" s="16" t="s">
        <v>142</v>
      </c>
      <c r="BE183" s="158">
        <f>IF(N183="základná",J183,0)</f>
        <v>0</v>
      </c>
      <c r="BF183" s="158">
        <f>IF(N183="znížená",J183,0)</f>
        <v>0</v>
      </c>
      <c r="BG183" s="158">
        <f>IF(N183="zákl. prenesená",J183,0)</f>
        <v>0</v>
      </c>
      <c r="BH183" s="158">
        <f>IF(N183="zníž. prenesená",J183,0)</f>
        <v>0</v>
      </c>
      <c r="BI183" s="158">
        <f>IF(N183="nulová",J183,0)</f>
        <v>0</v>
      </c>
      <c r="BJ183" s="16" t="s">
        <v>80</v>
      </c>
      <c r="BK183" s="158">
        <f>ROUND(I183*H183,2)</f>
        <v>0</v>
      </c>
      <c r="BL183" s="16" t="s">
        <v>86</v>
      </c>
      <c r="BM183" s="157" t="s">
        <v>238</v>
      </c>
    </row>
    <row r="184" spans="2:65" s="12" customFormat="1">
      <c r="B184" s="159"/>
      <c r="D184" s="160" t="s">
        <v>165</v>
      </c>
      <c r="E184" s="161" t="s">
        <v>1</v>
      </c>
      <c r="F184" s="162" t="s">
        <v>239</v>
      </c>
      <c r="H184" s="163">
        <v>225</v>
      </c>
      <c r="L184" s="159"/>
      <c r="M184" s="164"/>
      <c r="T184" s="165"/>
      <c r="AT184" s="161" t="s">
        <v>165</v>
      </c>
      <c r="AU184" s="161" t="s">
        <v>80</v>
      </c>
      <c r="AV184" s="12" t="s">
        <v>80</v>
      </c>
      <c r="AW184" s="12" t="s">
        <v>26</v>
      </c>
      <c r="AX184" s="12" t="s">
        <v>71</v>
      </c>
      <c r="AY184" s="161" t="s">
        <v>142</v>
      </c>
    </row>
    <row r="185" spans="2:65" s="13" customFormat="1">
      <c r="B185" s="166"/>
      <c r="D185" s="160" t="s">
        <v>165</v>
      </c>
      <c r="E185" s="167" t="s">
        <v>1</v>
      </c>
      <c r="F185" s="168" t="s">
        <v>167</v>
      </c>
      <c r="H185" s="169">
        <v>225</v>
      </c>
      <c r="L185" s="166"/>
      <c r="M185" s="170"/>
      <c r="T185" s="171"/>
      <c r="AT185" s="167" t="s">
        <v>165</v>
      </c>
      <c r="AU185" s="167" t="s">
        <v>80</v>
      </c>
      <c r="AV185" s="13" t="s">
        <v>86</v>
      </c>
      <c r="AW185" s="13" t="s">
        <v>26</v>
      </c>
      <c r="AX185" s="13" t="s">
        <v>76</v>
      </c>
      <c r="AY185" s="167" t="s">
        <v>142</v>
      </c>
    </row>
    <row r="186" spans="2:65" s="1" customFormat="1" ht="24.2" customHeight="1">
      <c r="B186" s="121"/>
      <c r="C186" s="147">
        <v>25</v>
      </c>
      <c r="D186" s="147" t="s">
        <v>144</v>
      </c>
      <c r="E186" s="148" t="s">
        <v>240</v>
      </c>
      <c r="F186" s="149" t="s">
        <v>241</v>
      </c>
      <c r="G186" s="150" t="s">
        <v>147</v>
      </c>
      <c r="H186" s="151">
        <v>225</v>
      </c>
      <c r="I186" s="152"/>
      <c r="J186" s="152">
        <f>ROUND(I186*H186,2)</f>
        <v>0</v>
      </c>
      <c r="K186" s="153"/>
      <c r="L186" s="30"/>
      <c r="M186" s="154" t="s">
        <v>1</v>
      </c>
      <c r="N186" s="120" t="s">
        <v>37</v>
      </c>
      <c r="O186" s="155">
        <v>0.35868</v>
      </c>
      <c r="P186" s="155">
        <f>O186*H186</f>
        <v>80.703000000000003</v>
      </c>
      <c r="Q186" s="155">
        <v>3.3E-3</v>
      </c>
      <c r="R186" s="155">
        <f>Q186*H186</f>
        <v>0.74250000000000005</v>
      </c>
      <c r="S186" s="155">
        <v>0</v>
      </c>
      <c r="T186" s="156">
        <f>S186*H186</f>
        <v>0</v>
      </c>
      <c r="AR186" s="157" t="s">
        <v>86</v>
      </c>
      <c r="AT186" s="157" t="s">
        <v>144</v>
      </c>
      <c r="AU186" s="157" t="s">
        <v>80</v>
      </c>
      <c r="AY186" s="16" t="s">
        <v>142</v>
      </c>
      <c r="BE186" s="158">
        <f>IF(N186="základná",J186,0)</f>
        <v>0</v>
      </c>
      <c r="BF186" s="158">
        <f>IF(N186="znížená",J186,0)</f>
        <v>0</v>
      </c>
      <c r="BG186" s="158">
        <f>IF(N186="zákl. prenesená",J186,0)</f>
        <v>0</v>
      </c>
      <c r="BH186" s="158">
        <f>IF(N186="zníž. prenesená",J186,0)</f>
        <v>0</v>
      </c>
      <c r="BI186" s="158">
        <f>IF(N186="nulová",J186,0)</f>
        <v>0</v>
      </c>
      <c r="BJ186" s="16" t="s">
        <v>80</v>
      </c>
      <c r="BK186" s="158">
        <f>ROUND(I186*H186,2)</f>
        <v>0</v>
      </c>
      <c r="BL186" s="16" t="s">
        <v>86</v>
      </c>
      <c r="BM186" s="157" t="s">
        <v>242</v>
      </c>
    </row>
    <row r="187" spans="2:65" s="1" customFormat="1" ht="21.75" customHeight="1">
      <c r="B187" s="121"/>
      <c r="C187" s="147">
        <v>26</v>
      </c>
      <c r="D187" s="147" t="s">
        <v>144</v>
      </c>
      <c r="E187" s="148" t="s">
        <v>244</v>
      </c>
      <c r="F187" s="149" t="s">
        <v>245</v>
      </c>
      <c r="G187" s="150" t="s">
        <v>147</v>
      </c>
      <c r="H187" s="151">
        <v>190</v>
      </c>
      <c r="I187" s="152"/>
      <c r="J187" s="152">
        <f>ROUND(I187*H187,2)</f>
        <v>0</v>
      </c>
      <c r="K187" s="153"/>
      <c r="L187" s="30"/>
      <c r="M187" s="154" t="s">
        <v>1</v>
      </c>
      <c r="N187" s="120" t="s">
        <v>37</v>
      </c>
      <c r="O187" s="155">
        <v>1.153</v>
      </c>
      <c r="P187" s="155">
        <f>O187*H187</f>
        <v>219.07</v>
      </c>
      <c r="Q187" s="155">
        <v>1.1350000000000001E-2</v>
      </c>
      <c r="R187" s="155">
        <f>Q187*H187</f>
        <v>2.1565000000000003</v>
      </c>
      <c r="S187" s="155">
        <v>0</v>
      </c>
      <c r="T187" s="156">
        <f>S187*H187</f>
        <v>0</v>
      </c>
      <c r="AR187" s="157" t="s">
        <v>86</v>
      </c>
      <c r="AT187" s="157" t="s">
        <v>144</v>
      </c>
      <c r="AU187" s="157" t="s">
        <v>80</v>
      </c>
      <c r="AY187" s="16" t="s">
        <v>142</v>
      </c>
      <c r="BE187" s="158">
        <f>IF(N187="základná",J187,0)</f>
        <v>0</v>
      </c>
      <c r="BF187" s="158">
        <f>IF(N187="znížená",J187,0)</f>
        <v>0</v>
      </c>
      <c r="BG187" s="158">
        <f>IF(N187="zákl. prenesená",J187,0)</f>
        <v>0</v>
      </c>
      <c r="BH187" s="158">
        <f>IF(N187="zníž. prenesená",J187,0)</f>
        <v>0</v>
      </c>
      <c r="BI187" s="158">
        <f>IF(N187="nulová",J187,0)</f>
        <v>0</v>
      </c>
      <c r="BJ187" s="16" t="s">
        <v>80</v>
      </c>
      <c r="BK187" s="158">
        <f>ROUND(I187*H187,2)</f>
        <v>0</v>
      </c>
      <c r="BL187" s="16" t="s">
        <v>86</v>
      </c>
      <c r="BM187" s="157" t="s">
        <v>246</v>
      </c>
    </row>
    <row r="188" spans="2:65" s="12" customFormat="1">
      <c r="B188" s="159"/>
      <c r="D188" s="160" t="s">
        <v>165</v>
      </c>
      <c r="E188" s="161" t="s">
        <v>1</v>
      </c>
      <c r="F188" s="162" t="s">
        <v>247</v>
      </c>
      <c r="H188" s="163">
        <v>190</v>
      </c>
      <c r="L188" s="159"/>
      <c r="M188" s="164"/>
      <c r="T188" s="165"/>
      <c r="AT188" s="161" t="s">
        <v>165</v>
      </c>
      <c r="AU188" s="161" t="s">
        <v>80</v>
      </c>
      <c r="AV188" s="12" t="s">
        <v>80</v>
      </c>
      <c r="AW188" s="12" t="s">
        <v>26</v>
      </c>
      <c r="AX188" s="12" t="s">
        <v>71</v>
      </c>
      <c r="AY188" s="161" t="s">
        <v>142</v>
      </c>
    </row>
    <row r="189" spans="2:65" s="13" customFormat="1">
      <c r="B189" s="166"/>
      <c r="D189" s="160" t="s">
        <v>165</v>
      </c>
      <c r="E189" s="167" t="s">
        <v>1</v>
      </c>
      <c r="F189" s="168" t="s">
        <v>167</v>
      </c>
      <c r="H189" s="169">
        <v>190</v>
      </c>
      <c r="L189" s="166"/>
      <c r="M189" s="170"/>
      <c r="T189" s="171"/>
      <c r="AT189" s="167" t="s">
        <v>165</v>
      </c>
      <c r="AU189" s="167" t="s">
        <v>80</v>
      </c>
      <c r="AV189" s="13" t="s">
        <v>86</v>
      </c>
      <c r="AW189" s="13" t="s">
        <v>26</v>
      </c>
      <c r="AX189" s="13" t="s">
        <v>76</v>
      </c>
      <c r="AY189" s="167" t="s">
        <v>142</v>
      </c>
    </row>
    <row r="190" spans="2:65" s="1" customFormat="1" ht="24.2" customHeight="1">
      <c r="B190" s="121"/>
      <c r="C190" s="147">
        <v>27</v>
      </c>
      <c r="D190" s="147" t="s">
        <v>144</v>
      </c>
      <c r="E190" s="148" t="s">
        <v>248</v>
      </c>
      <c r="F190" s="149" t="s">
        <v>249</v>
      </c>
      <c r="G190" s="150" t="s">
        <v>147</v>
      </c>
      <c r="H190" s="151">
        <v>35</v>
      </c>
      <c r="I190" s="152"/>
      <c r="J190" s="152">
        <f>ROUND(I190*H190,2)</f>
        <v>0</v>
      </c>
      <c r="K190" s="153"/>
      <c r="L190" s="30"/>
      <c r="M190" s="154" t="s">
        <v>1</v>
      </c>
      <c r="N190" s="120" t="s">
        <v>37</v>
      </c>
      <c r="O190" s="155">
        <v>1.153</v>
      </c>
      <c r="P190" s="155">
        <f>O190*H190</f>
        <v>40.355000000000004</v>
      </c>
      <c r="Q190" s="155">
        <v>1.023E-2</v>
      </c>
      <c r="R190" s="155">
        <f>Q190*H190</f>
        <v>0.35804999999999998</v>
      </c>
      <c r="S190" s="155">
        <v>0</v>
      </c>
      <c r="T190" s="156">
        <f>S190*H190</f>
        <v>0</v>
      </c>
      <c r="AR190" s="157" t="s">
        <v>86</v>
      </c>
      <c r="AT190" s="157" t="s">
        <v>144</v>
      </c>
      <c r="AU190" s="157" t="s">
        <v>80</v>
      </c>
      <c r="AY190" s="16" t="s">
        <v>142</v>
      </c>
      <c r="BE190" s="158">
        <f>IF(N190="základná",J190,0)</f>
        <v>0</v>
      </c>
      <c r="BF190" s="158">
        <f>IF(N190="znížená",J190,0)</f>
        <v>0</v>
      </c>
      <c r="BG190" s="158">
        <f>IF(N190="zákl. prenesená",J190,0)</f>
        <v>0</v>
      </c>
      <c r="BH190" s="158">
        <f>IF(N190="zníž. prenesená",J190,0)</f>
        <v>0</v>
      </c>
      <c r="BI190" s="158">
        <f>IF(N190="nulová",J190,0)</f>
        <v>0</v>
      </c>
      <c r="BJ190" s="16" t="s">
        <v>80</v>
      </c>
      <c r="BK190" s="158">
        <f>ROUND(I190*H190,2)</f>
        <v>0</v>
      </c>
      <c r="BL190" s="16" t="s">
        <v>86</v>
      </c>
      <c r="BM190" s="157" t="s">
        <v>250</v>
      </c>
    </row>
    <row r="191" spans="2:65" s="12" customFormat="1">
      <c r="B191" s="159"/>
      <c r="D191" s="160" t="s">
        <v>165</v>
      </c>
      <c r="E191" s="161" t="s">
        <v>1</v>
      </c>
      <c r="F191" s="162" t="s">
        <v>251</v>
      </c>
      <c r="H191" s="163">
        <v>35</v>
      </c>
      <c r="L191" s="159"/>
      <c r="M191" s="164"/>
      <c r="T191" s="165"/>
      <c r="AT191" s="161" t="s">
        <v>165</v>
      </c>
      <c r="AU191" s="161" t="s">
        <v>80</v>
      </c>
      <c r="AV191" s="12" t="s">
        <v>80</v>
      </c>
      <c r="AW191" s="12" t="s">
        <v>26</v>
      </c>
      <c r="AX191" s="12" t="s">
        <v>76</v>
      </c>
      <c r="AY191" s="161" t="s">
        <v>142</v>
      </c>
    </row>
    <row r="192" spans="2:65" s="1" customFormat="1" ht="24.2" customHeight="1">
      <c r="B192" s="121"/>
      <c r="C192" s="147">
        <v>28</v>
      </c>
      <c r="D192" s="147" t="s">
        <v>144</v>
      </c>
      <c r="E192" s="148" t="s">
        <v>252</v>
      </c>
      <c r="F192" s="149" t="s">
        <v>253</v>
      </c>
      <c r="G192" s="150" t="s">
        <v>147</v>
      </c>
      <c r="H192" s="151">
        <v>200</v>
      </c>
      <c r="I192" s="152"/>
      <c r="J192" s="152">
        <f>ROUND(I192*H192,2)</f>
        <v>0</v>
      </c>
      <c r="K192" s="153"/>
      <c r="L192" s="30"/>
      <c r="M192" s="154" t="s">
        <v>1</v>
      </c>
      <c r="N192" s="120" t="s">
        <v>37</v>
      </c>
      <c r="O192" s="155">
        <v>3.517E-2</v>
      </c>
      <c r="P192" s="155">
        <f>O192*H192</f>
        <v>7.0339999999999998</v>
      </c>
      <c r="Q192" s="155">
        <v>0</v>
      </c>
      <c r="R192" s="155">
        <f>Q192*H192</f>
        <v>0</v>
      </c>
      <c r="S192" s="155">
        <v>0</v>
      </c>
      <c r="T192" s="156">
        <f>S192*H192</f>
        <v>0</v>
      </c>
      <c r="AR192" s="157" t="s">
        <v>86</v>
      </c>
      <c r="AT192" s="157" t="s">
        <v>144</v>
      </c>
      <c r="AU192" s="157" t="s">
        <v>80</v>
      </c>
      <c r="AY192" s="16" t="s">
        <v>142</v>
      </c>
      <c r="BE192" s="158">
        <f>IF(N192="základná",J192,0)</f>
        <v>0</v>
      </c>
      <c r="BF192" s="158">
        <f>IF(N192="znížená",J192,0)</f>
        <v>0</v>
      </c>
      <c r="BG192" s="158">
        <f>IF(N192="zákl. prenesená",J192,0)</f>
        <v>0</v>
      </c>
      <c r="BH192" s="158">
        <f>IF(N192="zníž. prenesená",J192,0)</f>
        <v>0</v>
      </c>
      <c r="BI192" s="158">
        <f>IF(N192="nulová",J192,0)</f>
        <v>0</v>
      </c>
      <c r="BJ192" s="16" t="s">
        <v>80</v>
      </c>
      <c r="BK192" s="158">
        <f>ROUND(I192*H192,2)</f>
        <v>0</v>
      </c>
      <c r="BL192" s="16" t="s">
        <v>86</v>
      </c>
      <c r="BM192" s="157" t="s">
        <v>254</v>
      </c>
    </row>
    <row r="193" spans="2:65" s="1" customFormat="1" ht="24.2" customHeight="1">
      <c r="B193" s="121"/>
      <c r="C193" s="172">
        <v>29</v>
      </c>
      <c r="D193" s="172" t="s">
        <v>191</v>
      </c>
      <c r="E193" s="173" t="s">
        <v>255</v>
      </c>
      <c r="F193" s="174" t="s">
        <v>256</v>
      </c>
      <c r="G193" s="175" t="s">
        <v>206</v>
      </c>
      <c r="H193" s="176">
        <v>41.2</v>
      </c>
      <c r="I193" s="177"/>
      <c r="J193" s="177">
        <f>ROUND(I193*H193,2)</f>
        <v>0</v>
      </c>
      <c r="K193" s="178"/>
      <c r="L193" s="179"/>
      <c r="M193" s="180" t="s">
        <v>1</v>
      </c>
      <c r="N193" s="181" t="s">
        <v>37</v>
      </c>
      <c r="O193" s="155">
        <v>0</v>
      </c>
      <c r="P193" s="155">
        <f>O193*H193</f>
        <v>0</v>
      </c>
      <c r="Q193" s="155">
        <v>1E-3</v>
      </c>
      <c r="R193" s="155">
        <f>Q193*H193</f>
        <v>4.1200000000000001E-2</v>
      </c>
      <c r="S193" s="155">
        <v>0</v>
      </c>
      <c r="T193" s="156">
        <f>S193*H193</f>
        <v>0</v>
      </c>
      <c r="AR193" s="157" t="s">
        <v>194</v>
      </c>
      <c r="AT193" s="157" t="s">
        <v>191</v>
      </c>
      <c r="AU193" s="157" t="s">
        <v>80</v>
      </c>
      <c r="AY193" s="16" t="s">
        <v>142</v>
      </c>
      <c r="BE193" s="158">
        <f>IF(N193="základná",J193,0)</f>
        <v>0</v>
      </c>
      <c r="BF193" s="158">
        <f>IF(N193="znížená",J193,0)</f>
        <v>0</v>
      </c>
      <c r="BG193" s="158">
        <f>IF(N193="zákl. prenesená",J193,0)</f>
        <v>0</v>
      </c>
      <c r="BH193" s="158">
        <f>IF(N193="zníž. prenesená",J193,0)</f>
        <v>0</v>
      </c>
      <c r="BI193" s="158">
        <f>IF(N193="nulová",J193,0)</f>
        <v>0</v>
      </c>
      <c r="BJ193" s="16" t="s">
        <v>80</v>
      </c>
      <c r="BK193" s="158">
        <f>ROUND(I193*H193,2)</f>
        <v>0</v>
      </c>
      <c r="BL193" s="16" t="s">
        <v>86</v>
      </c>
      <c r="BM193" s="157" t="s">
        <v>257</v>
      </c>
    </row>
    <row r="194" spans="2:65" s="1" customFormat="1" ht="21.75" customHeight="1">
      <c r="B194" s="121"/>
      <c r="C194" s="147">
        <v>30</v>
      </c>
      <c r="D194" s="147" t="s">
        <v>144</v>
      </c>
      <c r="E194" s="148" t="s">
        <v>258</v>
      </c>
      <c r="F194" s="149" t="s">
        <v>259</v>
      </c>
      <c r="G194" s="150" t="s">
        <v>147</v>
      </c>
      <c r="H194" s="151">
        <v>94</v>
      </c>
      <c r="I194" s="152"/>
      <c r="J194" s="152">
        <f>ROUND(I194*H194,2)</f>
        <v>0</v>
      </c>
      <c r="K194" s="153"/>
      <c r="L194" s="30"/>
      <c r="M194" s="154" t="s">
        <v>1</v>
      </c>
      <c r="N194" s="120" t="s">
        <v>37</v>
      </c>
      <c r="O194" s="155">
        <v>0.67137999999999998</v>
      </c>
      <c r="P194" s="155">
        <f>O194*H194</f>
        <v>63.109719999999996</v>
      </c>
      <c r="Q194" s="155">
        <v>0.14419999999999999</v>
      </c>
      <c r="R194" s="155">
        <f>Q194*H194</f>
        <v>13.5548</v>
      </c>
      <c r="S194" s="155">
        <v>0</v>
      </c>
      <c r="T194" s="156">
        <f>S194*H194</f>
        <v>0</v>
      </c>
      <c r="AR194" s="157" t="s">
        <v>86</v>
      </c>
      <c r="AT194" s="157" t="s">
        <v>144</v>
      </c>
      <c r="AU194" s="157" t="s">
        <v>80</v>
      </c>
      <c r="AY194" s="16" t="s">
        <v>142</v>
      </c>
      <c r="BE194" s="158">
        <f>IF(N194="základná",J194,0)</f>
        <v>0</v>
      </c>
      <c r="BF194" s="158">
        <f>IF(N194="znížená",J194,0)</f>
        <v>0</v>
      </c>
      <c r="BG194" s="158">
        <f>IF(N194="zákl. prenesená",J194,0)</f>
        <v>0</v>
      </c>
      <c r="BH194" s="158">
        <f>IF(N194="zníž. prenesená",J194,0)</f>
        <v>0</v>
      </c>
      <c r="BI194" s="158">
        <f>IF(N194="nulová",J194,0)</f>
        <v>0</v>
      </c>
      <c r="BJ194" s="16" t="s">
        <v>80</v>
      </c>
      <c r="BK194" s="158">
        <f>ROUND(I194*H194,2)</f>
        <v>0</v>
      </c>
      <c r="BL194" s="16" t="s">
        <v>86</v>
      </c>
      <c r="BM194" s="157" t="s">
        <v>260</v>
      </c>
    </row>
    <row r="195" spans="2:65" s="1" customFormat="1" ht="24.2" customHeight="1">
      <c r="B195" s="121"/>
      <c r="C195" s="147">
        <v>31</v>
      </c>
      <c r="D195" s="147" t="s">
        <v>144</v>
      </c>
      <c r="E195" s="148" t="s">
        <v>261</v>
      </c>
      <c r="F195" s="149" t="s">
        <v>262</v>
      </c>
      <c r="G195" s="150" t="s">
        <v>147</v>
      </c>
      <c r="H195" s="151">
        <v>100</v>
      </c>
      <c r="I195" s="152"/>
      <c r="J195" s="152">
        <f>ROUND(I195*H195,2)</f>
        <v>0</v>
      </c>
      <c r="K195" s="153"/>
      <c r="L195" s="30"/>
      <c r="M195" s="154" t="s">
        <v>1</v>
      </c>
      <c r="N195" s="120" t="s">
        <v>37</v>
      </c>
      <c r="O195" s="155">
        <v>0.22975999999999999</v>
      </c>
      <c r="P195" s="155">
        <f>O195*H195</f>
        <v>22.975999999999999</v>
      </c>
      <c r="Q195" s="155">
        <v>1.6320000000000001E-2</v>
      </c>
      <c r="R195" s="155">
        <f>Q195*H195</f>
        <v>1.6320000000000001</v>
      </c>
      <c r="S195" s="155">
        <v>0</v>
      </c>
      <c r="T195" s="156">
        <f>S195*H195</f>
        <v>0</v>
      </c>
      <c r="AR195" s="157" t="s">
        <v>86</v>
      </c>
      <c r="AT195" s="157" t="s">
        <v>144</v>
      </c>
      <c r="AU195" s="157" t="s">
        <v>80</v>
      </c>
      <c r="AY195" s="16" t="s">
        <v>142</v>
      </c>
      <c r="BE195" s="158">
        <f>IF(N195="základná",J195,0)</f>
        <v>0</v>
      </c>
      <c r="BF195" s="158">
        <f>IF(N195="znížená",J195,0)</f>
        <v>0</v>
      </c>
      <c r="BG195" s="158">
        <f>IF(N195="zákl. prenesená",J195,0)</f>
        <v>0</v>
      </c>
      <c r="BH195" s="158">
        <f>IF(N195="zníž. prenesená",J195,0)</f>
        <v>0</v>
      </c>
      <c r="BI195" s="158">
        <f>IF(N195="nulová",J195,0)</f>
        <v>0</v>
      </c>
      <c r="BJ195" s="16" t="s">
        <v>80</v>
      </c>
      <c r="BK195" s="158">
        <f>ROUND(I195*H195,2)</f>
        <v>0</v>
      </c>
      <c r="BL195" s="16" t="s">
        <v>86</v>
      </c>
      <c r="BM195" s="157" t="s">
        <v>263</v>
      </c>
    </row>
    <row r="196" spans="2:65" s="1" customFormat="1" ht="24.2" customHeight="1">
      <c r="B196" s="121"/>
      <c r="C196" s="147">
        <v>32</v>
      </c>
      <c r="D196" s="147" t="s">
        <v>144</v>
      </c>
      <c r="E196" s="148" t="s">
        <v>264</v>
      </c>
      <c r="F196" s="149" t="s">
        <v>265</v>
      </c>
      <c r="G196" s="150" t="s">
        <v>147</v>
      </c>
      <c r="H196" s="151">
        <v>70</v>
      </c>
      <c r="I196" s="152"/>
      <c r="J196" s="152">
        <f>ROUND(I196*H196,2)</f>
        <v>0</v>
      </c>
      <c r="K196" s="153"/>
      <c r="L196" s="30"/>
      <c r="M196" s="154" t="s">
        <v>1</v>
      </c>
      <c r="N196" s="120" t="s">
        <v>37</v>
      </c>
      <c r="O196" s="155">
        <v>0.63483000000000001</v>
      </c>
      <c r="P196" s="155">
        <f>O196*H196</f>
        <v>44.438099999999999</v>
      </c>
      <c r="Q196" s="155">
        <v>0.24761</v>
      </c>
      <c r="R196" s="155">
        <f>Q196*H196</f>
        <v>17.332699999999999</v>
      </c>
      <c r="S196" s="155">
        <v>0</v>
      </c>
      <c r="T196" s="156">
        <f>S196*H196</f>
        <v>0</v>
      </c>
      <c r="AR196" s="157" t="s">
        <v>86</v>
      </c>
      <c r="AT196" s="157" t="s">
        <v>144</v>
      </c>
      <c r="AU196" s="157" t="s">
        <v>80</v>
      </c>
      <c r="AY196" s="16" t="s">
        <v>142</v>
      </c>
      <c r="BE196" s="158">
        <f>IF(N196="základná",J196,0)</f>
        <v>0</v>
      </c>
      <c r="BF196" s="158">
        <f>IF(N196="znížená",J196,0)</f>
        <v>0</v>
      </c>
      <c r="BG196" s="158">
        <f>IF(N196="zákl. prenesená",J196,0)</f>
        <v>0</v>
      </c>
      <c r="BH196" s="158">
        <f>IF(N196="zníž. prenesená",J196,0)</f>
        <v>0</v>
      </c>
      <c r="BI196" s="158">
        <f>IF(N196="nulová",J196,0)</f>
        <v>0</v>
      </c>
      <c r="BJ196" s="16" t="s">
        <v>80</v>
      </c>
      <c r="BK196" s="158">
        <f>ROUND(I196*H196,2)</f>
        <v>0</v>
      </c>
      <c r="BL196" s="16" t="s">
        <v>86</v>
      </c>
      <c r="BM196" s="157" t="s">
        <v>266</v>
      </c>
    </row>
    <row r="197" spans="2:65" s="11" customFormat="1" ht="22.9" customHeight="1">
      <c r="B197" s="136"/>
      <c r="D197" s="137" t="s">
        <v>70</v>
      </c>
      <c r="E197" s="145" t="s">
        <v>267</v>
      </c>
      <c r="F197" s="145" t="s">
        <v>268</v>
      </c>
      <c r="J197" s="146">
        <f>BK197</f>
        <v>0</v>
      </c>
      <c r="L197" s="136"/>
      <c r="M197" s="140"/>
      <c r="P197" s="141">
        <f>SUM(P198:P230)</f>
        <v>612.28744999999992</v>
      </c>
      <c r="R197" s="141">
        <f>SUM(R198:R230)</f>
        <v>14.4057</v>
      </c>
      <c r="T197" s="142">
        <f>SUM(T198:T230)</f>
        <v>71.899199999999993</v>
      </c>
      <c r="AR197" s="137" t="s">
        <v>76</v>
      </c>
      <c r="AT197" s="143" t="s">
        <v>70</v>
      </c>
      <c r="AU197" s="143" t="s">
        <v>76</v>
      </c>
      <c r="AY197" s="137" t="s">
        <v>142</v>
      </c>
      <c r="BK197" s="144">
        <f>SUM(BK198:BK230)</f>
        <v>0</v>
      </c>
    </row>
    <row r="198" spans="2:65" s="1" customFormat="1" ht="24.2" customHeight="1">
      <c r="B198" s="121"/>
      <c r="C198" s="147">
        <v>33</v>
      </c>
      <c r="D198" s="147" t="s">
        <v>144</v>
      </c>
      <c r="E198" s="148" t="s">
        <v>269</v>
      </c>
      <c r="F198" s="149" t="s">
        <v>270</v>
      </c>
      <c r="G198" s="150" t="s">
        <v>271</v>
      </c>
      <c r="H198" s="151">
        <v>250</v>
      </c>
      <c r="I198" s="152"/>
      <c r="J198" s="152">
        <f>ROUND(I198*H198,2)</f>
        <v>0</v>
      </c>
      <c r="K198" s="153"/>
      <c r="L198" s="30"/>
      <c r="M198" s="154" t="s">
        <v>1</v>
      </c>
      <c r="N198" s="120" t="s">
        <v>37</v>
      </c>
      <c r="O198" s="155">
        <v>0.45107000000000003</v>
      </c>
      <c r="P198" s="155">
        <f>O198*H198</f>
        <v>112.76750000000001</v>
      </c>
      <c r="Q198" s="155">
        <v>1.0000000000000001E-5</v>
      </c>
      <c r="R198" s="155">
        <f>Q198*H198</f>
        <v>2.5000000000000001E-3</v>
      </c>
      <c r="S198" s="155">
        <v>0</v>
      </c>
      <c r="T198" s="156">
        <f>S198*H198</f>
        <v>0</v>
      </c>
      <c r="AR198" s="157" t="s">
        <v>86</v>
      </c>
      <c r="AT198" s="157" t="s">
        <v>144</v>
      </c>
      <c r="AU198" s="157" t="s">
        <v>80</v>
      </c>
      <c r="AY198" s="16" t="s">
        <v>142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6" t="s">
        <v>80</v>
      </c>
      <c r="BK198" s="158">
        <f>ROUND(I198*H198,2)</f>
        <v>0</v>
      </c>
      <c r="BL198" s="16" t="s">
        <v>86</v>
      </c>
      <c r="BM198" s="157" t="s">
        <v>272</v>
      </c>
    </row>
    <row r="199" spans="2:65" s="1" customFormat="1" ht="33" customHeight="1">
      <c r="B199" s="121"/>
      <c r="C199" s="147">
        <v>34</v>
      </c>
      <c r="D199" s="147" t="s">
        <v>144</v>
      </c>
      <c r="E199" s="148" t="s">
        <v>273</v>
      </c>
      <c r="F199" s="149" t="s">
        <v>274</v>
      </c>
      <c r="G199" s="150" t="s">
        <v>147</v>
      </c>
      <c r="H199" s="151">
        <v>280</v>
      </c>
      <c r="I199" s="152"/>
      <c r="J199" s="152">
        <f>ROUND(I199*H199,2)</f>
        <v>0</v>
      </c>
      <c r="K199" s="153"/>
      <c r="L199" s="30"/>
      <c r="M199" s="154" t="s">
        <v>1</v>
      </c>
      <c r="N199" s="120" t="s">
        <v>37</v>
      </c>
      <c r="O199" s="155">
        <v>0.13200000000000001</v>
      </c>
      <c r="P199" s="155">
        <f>O199*H199</f>
        <v>36.96</v>
      </c>
      <c r="Q199" s="155">
        <v>2.572E-2</v>
      </c>
      <c r="R199" s="155">
        <f>Q199*H199</f>
        <v>7.2016</v>
      </c>
      <c r="S199" s="155">
        <v>0</v>
      </c>
      <c r="T199" s="156">
        <f>S199*H199</f>
        <v>0</v>
      </c>
      <c r="AR199" s="157" t="s">
        <v>86</v>
      </c>
      <c r="AT199" s="157" t="s">
        <v>144</v>
      </c>
      <c r="AU199" s="157" t="s">
        <v>80</v>
      </c>
      <c r="AY199" s="16" t="s">
        <v>142</v>
      </c>
      <c r="BE199" s="158">
        <f>IF(N199="základná",J199,0)</f>
        <v>0</v>
      </c>
      <c r="BF199" s="158">
        <f>IF(N199="znížená",J199,0)</f>
        <v>0</v>
      </c>
      <c r="BG199" s="158">
        <f>IF(N199="zákl. prenesená",J199,0)</f>
        <v>0</v>
      </c>
      <c r="BH199" s="158">
        <f>IF(N199="zníž. prenesená",J199,0)</f>
        <v>0</v>
      </c>
      <c r="BI199" s="158">
        <f>IF(N199="nulová",J199,0)</f>
        <v>0</v>
      </c>
      <c r="BJ199" s="16" t="s">
        <v>80</v>
      </c>
      <c r="BK199" s="158">
        <f>ROUND(I199*H199,2)</f>
        <v>0</v>
      </c>
      <c r="BL199" s="16" t="s">
        <v>86</v>
      </c>
      <c r="BM199" s="157" t="s">
        <v>275</v>
      </c>
    </row>
    <row r="200" spans="2:65" s="1" customFormat="1" ht="44.25" customHeight="1">
      <c r="B200" s="121"/>
      <c r="C200" s="147">
        <v>35</v>
      </c>
      <c r="D200" s="147" t="s">
        <v>144</v>
      </c>
      <c r="E200" s="148" t="s">
        <v>276</v>
      </c>
      <c r="F200" s="149" t="s">
        <v>277</v>
      </c>
      <c r="G200" s="150" t="s">
        <v>147</v>
      </c>
      <c r="H200" s="151">
        <v>560</v>
      </c>
      <c r="I200" s="152"/>
      <c r="J200" s="152">
        <f>ROUND(I200*H200,2)</f>
        <v>0</v>
      </c>
      <c r="K200" s="153"/>
      <c r="L200" s="30"/>
      <c r="M200" s="154" t="s">
        <v>1</v>
      </c>
      <c r="N200" s="120" t="s">
        <v>37</v>
      </c>
      <c r="O200" s="155">
        <v>6.0000000000000001E-3</v>
      </c>
      <c r="P200" s="155">
        <f>O200*H200</f>
        <v>3.36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86</v>
      </c>
      <c r="AT200" s="157" t="s">
        <v>144</v>
      </c>
      <c r="AU200" s="157" t="s">
        <v>80</v>
      </c>
      <c r="AY200" s="16" t="s">
        <v>142</v>
      </c>
      <c r="BE200" s="158">
        <f>IF(N200="základná",J200,0)</f>
        <v>0</v>
      </c>
      <c r="BF200" s="158">
        <f>IF(N200="znížená",J200,0)</f>
        <v>0</v>
      </c>
      <c r="BG200" s="158">
        <f>IF(N200="zákl. prenesená",J200,0)</f>
        <v>0</v>
      </c>
      <c r="BH200" s="158">
        <f>IF(N200="zníž. prenesená",J200,0)</f>
        <v>0</v>
      </c>
      <c r="BI200" s="158">
        <f>IF(N200="nulová",J200,0)</f>
        <v>0</v>
      </c>
      <c r="BJ200" s="16" t="s">
        <v>80</v>
      </c>
      <c r="BK200" s="158">
        <f>ROUND(I200*H200,2)</f>
        <v>0</v>
      </c>
      <c r="BL200" s="16" t="s">
        <v>86</v>
      </c>
      <c r="BM200" s="157" t="s">
        <v>278</v>
      </c>
    </row>
    <row r="201" spans="2:65" s="1" customFormat="1" ht="33" customHeight="1">
      <c r="B201" s="121"/>
      <c r="C201" s="147">
        <v>36</v>
      </c>
      <c r="D201" s="147" t="s">
        <v>144</v>
      </c>
      <c r="E201" s="148" t="s">
        <v>279</v>
      </c>
      <c r="F201" s="149" t="s">
        <v>280</v>
      </c>
      <c r="G201" s="150" t="s">
        <v>147</v>
      </c>
      <c r="H201" s="151">
        <v>280</v>
      </c>
      <c r="I201" s="152"/>
      <c r="J201" s="152">
        <f>ROUND(I201*H201,2)</f>
        <v>0</v>
      </c>
      <c r="K201" s="153"/>
      <c r="L201" s="30"/>
      <c r="M201" s="154" t="s">
        <v>1</v>
      </c>
      <c r="N201" s="120" t="s">
        <v>37</v>
      </c>
      <c r="O201" s="155">
        <v>9.1999999999999998E-2</v>
      </c>
      <c r="P201" s="155">
        <f>O201*H201</f>
        <v>25.759999999999998</v>
      </c>
      <c r="Q201" s="155">
        <v>2.572E-2</v>
      </c>
      <c r="R201" s="155">
        <f>Q201*H201</f>
        <v>7.2016</v>
      </c>
      <c r="S201" s="155">
        <v>0</v>
      </c>
      <c r="T201" s="156">
        <f>S201*H201</f>
        <v>0</v>
      </c>
      <c r="AR201" s="157" t="s">
        <v>86</v>
      </c>
      <c r="AT201" s="157" t="s">
        <v>144</v>
      </c>
      <c r="AU201" s="157" t="s">
        <v>80</v>
      </c>
      <c r="AY201" s="16" t="s">
        <v>142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6" t="s">
        <v>80</v>
      </c>
      <c r="BK201" s="158">
        <f>ROUND(I201*H201,2)</f>
        <v>0</v>
      </c>
      <c r="BL201" s="16" t="s">
        <v>86</v>
      </c>
      <c r="BM201" s="157" t="s">
        <v>281</v>
      </c>
    </row>
    <row r="202" spans="2:65" s="1" customFormat="1" ht="37.9" customHeight="1">
      <c r="B202" s="121"/>
      <c r="C202" s="147">
        <v>37</v>
      </c>
      <c r="D202" s="147" t="s">
        <v>144</v>
      </c>
      <c r="E202" s="148" t="s">
        <v>282</v>
      </c>
      <c r="F202" s="149" t="s">
        <v>283</v>
      </c>
      <c r="G202" s="150" t="s">
        <v>147</v>
      </c>
      <c r="H202" s="151">
        <v>56.76</v>
      </c>
      <c r="I202" s="152"/>
      <c r="J202" s="152">
        <f>ROUND(I202*H202,2)</f>
        <v>0</v>
      </c>
      <c r="K202" s="153"/>
      <c r="L202" s="30"/>
      <c r="M202" s="154" t="s">
        <v>1</v>
      </c>
      <c r="N202" s="120" t="s">
        <v>37</v>
      </c>
      <c r="O202" s="155">
        <v>0.16400000000000001</v>
      </c>
      <c r="P202" s="155">
        <f>O202*H202</f>
        <v>9.3086400000000005</v>
      </c>
      <c r="Q202" s="155">
        <v>0</v>
      </c>
      <c r="R202" s="155">
        <f>Q202*H202</f>
        <v>0</v>
      </c>
      <c r="S202" s="155">
        <v>0.19600000000000001</v>
      </c>
      <c r="T202" s="156">
        <f>S202*H202</f>
        <v>11.12496</v>
      </c>
      <c r="AR202" s="157" t="s">
        <v>86</v>
      </c>
      <c r="AT202" s="157" t="s">
        <v>144</v>
      </c>
      <c r="AU202" s="157" t="s">
        <v>80</v>
      </c>
      <c r="AY202" s="16" t="s">
        <v>142</v>
      </c>
      <c r="BE202" s="158">
        <f>IF(N202="základná",J202,0)</f>
        <v>0</v>
      </c>
      <c r="BF202" s="158">
        <f>IF(N202="znížená",J202,0)</f>
        <v>0</v>
      </c>
      <c r="BG202" s="158">
        <f>IF(N202="zákl. prenesená",J202,0)</f>
        <v>0</v>
      </c>
      <c r="BH202" s="158">
        <f>IF(N202="zníž. prenesená",J202,0)</f>
        <v>0</v>
      </c>
      <c r="BI202" s="158">
        <f>IF(N202="nulová",J202,0)</f>
        <v>0</v>
      </c>
      <c r="BJ202" s="16" t="s">
        <v>80</v>
      </c>
      <c r="BK202" s="158">
        <f>ROUND(I202*H202,2)</f>
        <v>0</v>
      </c>
      <c r="BL202" s="16" t="s">
        <v>86</v>
      </c>
      <c r="BM202" s="157" t="s">
        <v>284</v>
      </c>
    </row>
    <row r="203" spans="2:65" s="12" customFormat="1">
      <c r="B203" s="159"/>
      <c r="D203" s="160" t="s">
        <v>165</v>
      </c>
      <c r="E203" s="161" t="s">
        <v>1</v>
      </c>
      <c r="F203" s="162" t="s">
        <v>285</v>
      </c>
      <c r="H203" s="163">
        <v>56.76</v>
      </c>
      <c r="L203" s="159"/>
      <c r="M203" s="164"/>
      <c r="T203" s="165"/>
      <c r="AT203" s="161" t="s">
        <v>165</v>
      </c>
      <c r="AU203" s="161" t="s">
        <v>80</v>
      </c>
      <c r="AV203" s="12" t="s">
        <v>80</v>
      </c>
      <c r="AW203" s="12" t="s">
        <v>26</v>
      </c>
      <c r="AX203" s="12" t="s">
        <v>71</v>
      </c>
      <c r="AY203" s="161" t="s">
        <v>142</v>
      </c>
    </row>
    <row r="204" spans="2:65" s="13" customFormat="1">
      <c r="B204" s="166"/>
      <c r="D204" s="160" t="s">
        <v>165</v>
      </c>
      <c r="E204" s="167" t="s">
        <v>1</v>
      </c>
      <c r="F204" s="168" t="s">
        <v>167</v>
      </c>
      <c r="H204" s="169">
        <v>56.76</v>
      </c>
      <c r="L204" s="166"/>
      <c r="M204" s="170"/>
      <c r="T204" s="171"/>
      <c r="AT204" s="167" t="s">
        <v>165</v>
      </c>
      <c r="AU204" s="167" t="s">
        <v>80</v>
      </c>
      <c r="AV204" s="13" t="s">
        <v>86</v>
      </c>
      <c r="AW204" s="13" t="s">
        <v>26</v>
      </c>
      <c r="AX204" s="13" t="s">
        <v>76</v>
      </c>
      <c r="AY204" s="167" t="s">
        <v>142</v>
      </c>
    </row>
    <row r="205" spans="2:65" s="1" customFormat="1" ht="24.2" customHeight="1">
      <c r="B205" s="121"/>
      <c r="C205" s="147">
        <v>38</v>
      </c>
      <c r="D205" s="147" t="s">
        <v>144</v>
      </c>
      <c r="E205" s="148" t="s">
        <v>286</v>
      </c>
      <c r="F205" s="149" t="s">
        <v>287</v>
      </c>
      <c r="G205" s="150" t="s">
        <v>152</v>
      </c>
      <c r="H205" s="151">
        <v>1</v>
      </c>
      <c r="I205" s="152"/>
      <c r="J205" s="152">
        <f>ROUND(I205*H205,2)</f>
        <v>0</v>
      </c>
      <c r="K205" s="153"/>
      <c r="L205" s="30"/>
      <c r="M205" s="154" t="s">
        <v>1</v>
      </c>
      <c r="N205" s="120" t="s">
        <v>37</v>
      </c>
      <c r="O205" s="155">
        <v>0.60599999999999998</v>
      </c>
      <c r="P205" s="155">
        <f>O205*H205</f>
        <v>0.60599999999999998</v>
      </c>
      <c r="Q205" s="155">
        <v>0</v>
      </c>
      <c r="R205" s="155">
        <f>Q205*H205</f>
        <v>0</v>
      </c>
      <c r="S205" s="155">
        <v>7.0000000000000007E-2</v>
      </c>
      <c r="T205" s="156">
        <f>S205*H205</f>
        <v>7.0000000000000007E-2</v>
      </c>
      <c r="AR205" s="157" t="s">
        <v>86</v>
      </c>
      <c r="AT205" s="157" t="s">
        <v>144</v>
      </c>
      <c r="AU205" s="157" t="s">
        <v>80</v>
      </c>
      <c r="AY205" s="16" t="s">
        <v>142</v>
      </c>
      <c r="BE205" s="158">
        <f>IF(N205="základná",J205,0)</f>
        <v>0</v>
      </c>
      <c r="BF205" s="158">
        <f>IF(N205="znížená",J205,0)</f>
        <v>0</v>
      </c>
      <c r="BG205" s="158">
        <f>IF(N205="zákl. prenesená",J205,0)</f>
        <v>0</v>
      </c>
      <c r="BH205" s="158">
        <f>IF(N205="zníž. prenesená",J205,0)</f>
        <v>0</v>
      </c>
      <c r="BI205" s="158">
        <f>IF(N205="nulová",J205,0)</f>
        <v>0</v>
      </c>
      <c r="BJ205" s="16" t="s">
        <v>80</v>
      </c>
      <c r="BK205" s="158">
        <f>ROUND(I205*H205,2)</f>
        <v>0</v>
      </c>
      <c r="BL205" s="16" t="s">
        <v>86</v>
      </c>
      <c r="BM205" s="157" t="s">
        <v>288</v>
      </c>
    </row>
    <row r="206" spans="2:65" s="1" customFormat="1" ht="37.9" customHeight="1">
      <c r="B206" s="121"/>
      <c r="C206" s="147">
        <v>39</v>
      </c>
      <c r="D206" s="147" t="s">
        <v>144</v>
      </c>
      <c r="E206" s="148" t="s">
        <v>289</v>
      </c>
      <c r="F206" s="149" t="s">
        <v>290</v>
      </c>
      <c r="G206" s="150" t="s">
        <v>291</v>
      </c>
      <c r="H206" s="151">
        <v>23.5</v>
      </c>
      <c r="I206" s="152"/>
      <c r="J206" s="152">
        <f>ROUND(I206*H206,2)</f>
        <v>0</v>
      </c>
      <c r="K206" s="153"/>
      <c r="L206" s="30"/>
      <c r="M206" s="154" t="s">
        <v>1</v>
      </c>
      <c r="N206" s="120" t="s">
        <v>37</v>
      </c>
      <c r="O206" s="155">
        <v>5.8433999999999999</v>
      </c>
      <c r="P206" s="155">
        <f>O206*H206</f>
        <v>137.31989999999999</v>
      </c>
      <c r="Q206" s="155">
        <v>0</v>
      </c>
      <c r="R206" s="155">
        <f>Q206*H206</f>
        <v>0</v>
      </c>
      <c r="S206" s="155">
        <v>2.2000000000000002</v>
      </c>
      <c r="T206" s="156">
        <f>S206*H206</f>
        <v>51.7</v>
      </c>
      <c r="AR206" s="157" t="s">
        <v>86</v>
      </c>
      <c r="AT206" s="157" t="s">
        <v>144</v>
      </c>
      <c r="AU206" s="157" t="s">
        <v>80</v>
      </c>
      <c r="AY206" s="16" t="s">
        <v>142</v>
      </c>
      <c r="BE206" s="158">
        <f>IF(N206="základná",J206,0)</f>
        <v>0</v>
      </c>
      <c r="BF206" s="158">
        <f>IF(N206="znížená",J206,0)</f>
        <v>0</v>
      </c>
      <c r="BG206" s="158">
        <f>IF(N206="zákl. prenesená",J206,0)</f>
        <v>0</v>
      </c>
      <c r="BH206" s="158">
        <f>IF(N206="zníž. prenesená",J206,0)</f>
        <v>0</v>
      </c>
      <c r="BI206" s="158">
        <f>IF(N206="nulová",J206,0)</f>
        <v>0</v>
      </c>
      <c r="BJ206" s="16" t="s">
        <v>80</v>
      </c>
      <c r="BK206" s="158">
        <f>ROUND(I206*H206,2)</f>
        <v>0</v>
      </c>
      <c r="BL206" s="16" t="s">
        <v>86</v>
      </c>
      <c r="BM206" s="157" t="s">
        <v>292</v>
      </c>
    </row>
    <row r="207" spans="2:65" s="1" customFormat="1" ht="33" customHeight="1">
      <c r="B207" s="121"/>
      <c r="C207" s="147">
        <v>40</v>
      </c>
      <c r="D207" s="147" t="s">
        <v>144</v>
      </c>
      <c r="E207" s="148" t="s">
        <v>293</v>
      </c>
      <c r="F207" s="149" t="s">
        <v>294</v>
      </c>
      <c r="G207" s="150" t="s">
        <v>147</v>
      </c>
      <c r="H207" s="151">
        <v>94</v>
      </c>
      <c r="I207" s="152"/>
      <c r="J207" s="152">
        <f>ROUND(I207*H207,2)</f>
        <v>0</v>
      </c>
      <c r="K207" s="153"/>
      <c r="L207" s="30"/>
      <c r="M207" s="154" t="s">
        <v>1</v>
      </c>
      <c r="N207" s="120" t="s">
        <v>37</v>
      </c>
      <c r="O207" s="155">
        <v>0.16600000000000001</v>
      </c>
      <c r="P207" s="155">
        <f>O207*H207</f>
        <v>15.604000000000001</v>
      </c>
      <c r="Q207" s="155">
        <v>0</v>
      </c>
      <c r="R207" s="155">
        <f>Q207*H207</f>
        <v>0</v>
      </c>
      <c r="S207" s="155">
        <v>0.02</v>
      </c>
      <c r="T207" s="156">
        <f>S207*H207</f>
        <v>1.8800000000000001</v>
      </c>
      <c r="AR207" s="157" t="s">
        <v>86</v>
      </c>
      <c r="AT207" s="157" t="s">
        <v>144</v>
      </c>
      <c r="AU207" s="157" t="s">
        <v>80</v>
      </c>
      <c r="AY207" s="16" t="s">
        <v>142</v>
      </c>
      <c r="BE207" s="158">
        <f>IF(N207="základná",J207,0)</f>
        <v>0</v>
      </c>
      <c r="BF207" s="158">
        <f>IF(N207="znížená",J207,0)</f>
        <v>0</v>
      </c>
      <c r="BG207" s="158">
        <f>IF(N207="zákl. prenesená",J207,0)</f>
        <v>0</v>
      </c>
      <c r="BH207" s="158">
        <f>IF(N207="zníž. prenesená",J207,0)</f>
        <v>0</v>
      </c>
      <c r="BI207" s="158">
        <f>IF(N207="nulová",J207,0)</f>
        <v>0</v>
      </c>
      <c r="BJ207" s="16" t="s">
        <v>80</v>
      </c>
      <c r="BK207" s="158">
        <f>ROUND(I207*H207,2)</f>
        <v>0</v>
      </c>
      <c r="BL207" s="16" t="s">
        <v>86</v>
      </c>
      <c r="BM207" s="157" t="s">
        <v>295</v>
      </c>
    </row>
    <row r="208" spans="2:65" s="1" customFormat="1" ht="21.75" customHeight="1">
      <c r="B208" s="121"/>
      <c r="C208" s="147">
        <v>41</v>
      </c>
      <c r="D208" s="147" t="s">
        <v>144</v>
      </c>
      <c r="E208" s="148" t="s">
        <v>296</v>
      </c>
      <c r="F208" s="149" t="s">
        <v>297</v>
      </c>
      <c r="G208" s="150" t="s">
        <v>271</v>
      </c>
      <c r="H208" s="151">
        <v>21.6</v>
      </c>
      <c r="I208" s="152"/>
      <c r="J208" s="152">
        <f>ROUND(I208*H208,2)</f>
        <v>0</v>
      </c>
      <c r="K208" s="153"/>
      <c r="L208" s="30"/>
      <c r="M208" s="154" t="s">
        <v>1</v>
      </c>
      <c r="N208" s="120" t="s">
        <v>37</v>
      </c>
      <c r="O208" s="155">
        <v>0.188</v>
      </c>
      <c r="P208" s="155">
        <f>O208*H208</f>
        <v>4.0608000000000004</v>
      </c>
      <c r="Q208" s="155">
        <v>0</v>
      </c>
      <c r="R208" s="155">
        <f>Q208*H208</f>
        <v>0</v>
      </c>
      <c r="S208" s="155">
        <v>8.0000000000000002E-3</v>
      </c>
      <c r="T208" s="156">
        <f>S208*H208</f>
        <v>0.17280000000000001</v>
      </c>
      <c r="AR208" s="157" t="s">
        <v>86</v>
      </c>
      <c r="AT208" s="157" t="s">
        <v>144</v>
      </c>
      <c r="AU208" s="157" t="s">
        <v>80</v>
      </c>
      <c r="AY208" s="16" t="s">
        <v>142</v>
      </c>
      <c r="BE208" s="158">
        <f>IF(N208="základná",J208,0)</f>
        <v>0</v>
      </c>
      <c r="BF208" s="158">
        <f>IF(N208="znížená",J208,0)</f>
        <v>0</v>
      </c>
      <c r="BG208" s="158">
        <f>IF(N208="zákl. prenesená",J208,0)</f>
        <v>0</v>
      </c>
      <c r="BH208" s="158">
        <f>IF(N208="zníž. prenesená",J208,0)</f>
        <v>0</v>
      </c>
      <c r="BI208" s="158">
        <f>IF(N208="nulová",J208,0)</f>
        <v>0</v>
      </c>
      <c r="BJ208" s="16" t="s">
        <v>80</v>
      </c>
      <c r="BK208" s="158">
        <f>ROUND(I208*H208,2)</f>
        <v>0</v>
      </c>
      <c r="BL208" s="16" t="s">
        <v>86</v>
      </c>
      <c r="BM208" s="157" t="s">
        <v>298</v>
      </c>
    </row>
    <row r="209" spans="2:65" s="12" customFormat="1">
      <c r="B209" s="159"/>
      <c r="D209" s="160" t="s">
        <v>165</v>
      </c>
      <c r="E209" s="161" t="s">
        <v>1</v>
      </c>
      <c r="F209" s="162" t="s">
        <v>299</v>
      </c>
      <c r="H209" s="163">
        <v>21.6</v>
      </c>
      <c r="L209" s="159"/>
      <c r="M209" s="164"/>
      <c r="T209" s="165"/>
      <c r="AT209" s="161" t="s">
        <v>165</v>
      </c>
      <c r="AU209" s="161" t="s">
        <v>80</v>
      </c>
      <c r="AV209" s="12" t="s">
        <v>80</v>
      </c>
      <c r="AW209" s="12" t="s">
        <v>26</v>
      </c>
      <c r="AX209" s="12" t="s">
        <v>71</v>
      </c>
      <c r="AY209" s="161" t="s">
        <v>142</v>
      </c>
    </row>
    <row r="210" spans="2:65" s="13" customFormat="1">
      <c r="B210" s="166"/>
      <c r="D210" s="160" t="s">
        <v>165</v>
      </c>
      <c r="E210" s="167" t="s">
        <v>1</v>
      </c>
      <c r="F210" s="168" t="s">
        <v>167</v>
      </c>
      <c r="H210" s="169">
        <v>21.6</v>
      </c>
      <c r="L210" s="166"/>
      <c r="M210" s="170"/>
      <c r="T210" s="171"/>
      <c r="AT210" s="167" t="s">
        <v>165</v>
      </c>
      <c r="AU210" s="167" t="s">
        <v>80</v>
      </c>
      <c r="AV210" s="13" t="s">
        <v>86</v>
      </c>
      <c r="AW210" s="13" t="s">
        <v>26</v>
      </c>
      <c r="AX210" s="13" t="s">
        <v>76</v>
      </c>
      <c r="AY210" s="167" t="s">
        <v>142</v>
      </c>
    </row>
    <row r="211" spans="2:65" s="1" customFormat="1" ht="24.2" customHeight="1">
      <c r="B211" s="121"/>
      <c r="C211" s="147">
        <v>42</v>
      </c>
      <c r="D211" s="147" t="s">
        <v>144</v>
      </c>
      <c r="E211" s="148" t="s">
        <v>300</v>
      </c>
      <c r="F211" s="149" t="s">
        <v>301</v>
      </c>
      <c r="G211" s="150" t="s">
        <v>271</v>
      </c>
      <c r="H211" s="151">
        <v>72.42</v>
      </c>
      <c r="I211" s="152"/>
      <c r="J211" s="152">
        <f>ROUND(I211*H211,2)</f>
        <v>0</v>
      </c>
      <c r="K211" s="153"/>
      <c r="L211" s="30"/>
      <c r="M211" s="154" t="s">
        <v>1</v>
      </c>
      <c r="N211" s="120" t="s">
        <v>37</v>
      </c>
      <c r="O211" s="155">
        <v>0.188</v>
      </c>
      <c r="P211" s="155">
        <f>O211*H211</f>
        <v>13.61496</v>
      </c>
      <c r="Q211" s="155">
        <v>0</v>
      </c>
      <c r="R211" s="155">
        <f>Q211*H211</f>
        <v>0</v>
      </c>
      <c r="S211" s="155">
        <v>1.2E-2</v>
      </c>
      <c r="T211" s="156">
        <f>S211*H211</f>
        <v>0.86904000000000003</v>
      </c>
      <c r="AR211" s="157" t="s">
        <v>86</v>
      </c>
      <c r="AT211" s="157" t="s">
        <v>144</v>
      </c>
      <c r="AU211" s="157" t="s">
        <v>80</v>
      </c>
      <c r="AY211" s="16" t="s">
        <v>142</v>
      </c>
      <c r="BE211" s="158">
        <f>IF(N211="základná",J211,0)</f>
        <v>0</v>
      </c>
      <c r="BF211" s="158">
        <f>IF(N211="znížená",J211,0)</f>
        <v>0</v>
      </c>
      <c r="BG211" s="158">
        <f>IF(N211="zákl. prenesená",J211,0)</f>
        <v>0</v>
      </c>
      <c r="BH211" s="158">
        <f>IF(N211="zníž. prenesená",J211,0)</f>
        <v>0</v>
      </c>
      <c r="BI211" s="158">
        <f>IF(N211="nulová",J211,0)</f>
        <v>0</v>
      </c>
      <c r="BJ211" s="16" t="s">
        <v>80</v>
      </c>
      <c r="BK211" s="158">
        <f>ROUND(I211*H211,2)</f>
        <v>0</v>
      </c>
      <c r="BL211" s="16" t="s">
        <v>86</v>
      </c>
      <c r="BM211" s="157" t="s">
        <v>302</v>
      </c>
    </row>
    <row r="212" spans="2:65" s="12" customFormat="1">
      <c r="B212" s="159"/>
      <c r="D212" s="160" t="s">
        <v>165</v>
      </c>
      <c r="E212" s="161" t="s">
        <v>1</v>
      </c>
      <c r="F212" s="162" t="s">
        <v>303</v>
      </c>
      <c r="H212" s="163">
        <v>28</v>
      </c>
      <c r="L212" s="159"/>
      <c r="M212" s="164"/>
      <c r="T212" s="165"/>
      <c r="AT212" s="161" t="s">
        <v>165</v>
      </c>
      <c r="AU212" s="161" t="s">
        <v>80</v>
      </c>
      <c r="AV212" s="12" t="s">
        <v>80</v>
      </c>
      <c r="AW212" s="12" t="s">
        <v>26</v>
      </c>
      <c r="AX212" s="12" t="s">
        <v>71</v>
      </c>
      <c r="AY212" s="161" t="s">
        <v>142</v>
      </c>
    </row>
    <row r="213" spans="2:65" s="12" customFormat="1">
      <c r="B213" s="159"/>
      <c r="D213" s="160" t="s">
        <v>165</v>
      </c>
      <c r="E213" s="161" t="s">
        <v>1</v>
      </c>
      <c r="F213" s="162" t="s">
        <v>304</v>
      </c>
      <c r="H213" s="163">
        <v>10.8</v>
      </c>
      <c r="L213" s="159"/>
      <c r="M213" s="164"/>
      <c r="T213" s="165"/>
      <c r="AT213" s="161" t="s">
        <v>165</v>
      </c>
      <c r="AU213" s="161" t="s">
        <v>80</v>
      </c>
      <c r="AV213" s="12" t="s">
        <v>80</v>
      </c>
      <c r="AW213" s="12" t="s">
        <v>26</v>
      </c>
      <c r="AX213" s="12" t="s">
        <v>71</v>
      </c>
      <c r="AY213" s="161" t="s">
        <v>142</v>
      </c>
    </row>
    <row r="214" spans="2:65" s="12" customFormat="1">
      <c r="B214" s="159"/>
      <c r="D214" s="160" t="s">
        <v>165</v>
      </c>
      <c r="E214" s="161" t="s">
        <v>1</v>
      </c>
      <c r="F214" s="162" t="s">
        <v>305</v>
      </c>
      <c r="H214" s="163">
        <v>20.8</v>
      </c>
      <c r="L214" s="159"/>
      <c r="M214" s="164"/>
      <c r="T214" s="165"/>
      <c r="AT214" s="161" t="s">
        <v>165</v>
      </c>
      <c r="AU214" s="161" t="s">
        <v>80</v>
      </c>
      <c r="AV214" s="12" t="s">
        <v>80</v>
      </c>
      <c r="AW214" s="12" t="s">
        <v>26</v>
      </c>
      <c r="AX214" s="12" t="s">
        <v>71</v>
      </c>
      <c r="AY214" s="161" t="s">
        <v>142</v>
      </c>
    </row>
    <row r="215" spans="2:65" s="12" customFormat="1">
      <c r="B215" s="159"/>
      <c r="D215" s="160" t="s">
        <v>165</v>
      </c>
      <c r="E215" s="161" t="s">
        <v>1</v>
      </c>
      <c r="F215" s="162" t="s">
        <v>306</v>
      </c>
      <c r="H215" s="163">
        <v>5.8</v>
      </c>
      <c r="L215" s="159"/>
      <c r="M215" s="164"/>
      <c r="T215" s="165"/>
      <c r="AT215" s="161" t="s">
        <v>165</v>
      </c>
      <c r="AU215" s="161" t="s">
        <v>80</v>
      </c>
      <c r="AV215" s="12" t="s">
        <v>80</v>
      </c>
      <c r="AW215" s="12" t="s">
        <v>26</v>
      </c>
      <c r="AX215" s="12" t="s">
        <v>71</v>
      </c>
      <c r="AY215" s="161" t="s">
        <v>142</v>
      </c>
    </row>
    <row r="216" spans="2:65" s="12" customFormat="1">
      <c r="B216" s="159"/>
      <c r="D216" s="160" t="s">
        <v>165</v>
      </c>
      <c r="E216" s="161" t="s">
        <v>1</v>
      </c>
      <c r="F216" s="162" t="s">
        <v>307</v>
      </c>
      <c r="H216" s="163">
        <v>7.02</v>
      </c>
      <c r="L216" s="159"/>
      <c r="M216" s="164"/>
      <c r="T216" s="165"/>
      <c r="AT216" s="161" t="s">
        <v>165</v>
      </c>
      <c r="AU216" s="161" t="s">
        <v>80</v>
      </c>
      <c r="AV216" s="12" t="s">
        <v>80</v>
      </c>
      <c r="AW216" s="12" t="s">
        <v>26</v>
      </c>
      <c r="AX216" s="12" t="s">
        <v>71</v>
      </c>
      <c r="AY216" s="161" t="s">
        <v>142</v>
      </c>
    </row>
    <row r="217" spans="2:65" s="13" customFormat="1">
      <c r="B217" s="166"/>
      <c r="D217" s="160" t="s">
        <v>165</v>
      </c>
      <c r="E217" s="167" t="s">
        <v>1</v>
      </c>
      <c r="F217" s="168" t="s">
        <v>167</v>
      </c>
      <c r="H217" s="169">
        <v>72.419999999999987</v>
      </c>
      <c r="L217" s="166"/>
      <c r="M217" s="170"/>
      <c r="T217" s="171"/>
      <c r="AT217" s="167" t="s">
        <v>165</v>
      </c>
      <c r="AU217" s="167" t="s">
        <v>80</v>
      </c>
      <c r="AV217" s="13" t="s">
        <v>86</v>
      </c>
      <c r="AW217" s="13" t="s">
        <v>26</v>
      </c>
      <c r="AX217" s="13" t="s">
        <v>76</v>
      </c>
      <c r="AY217" s="167" t="s">
        <v>142</v>
      </c>
    </row>
    <row r="218" spans="2:65" s="1" customFormat="1" ht="33" customHeight="1">
      <c r="B218" s="121"/>
      <c r="C218" s="147">
        <v>43</v>
      </c>
      <c r="D218" s="147" t="s">
        <v>144</v>
      </c>
      <c r="E218" s="148" t="s">
        <v>308</v>
      </c>
      <c r="F218" s="149" t="s">
        <v>309</v>
      </c>
      <c r="G218" s="150" t="s">
        <v>147</v>
      </c>
      <c r="H218" s="151">
        <v>94</v>
      </c>
      <c r="I218" s="152"/>
      <c r="J218" s="152">
        <f>ROUND(I218*H218,2)</f>
        <v>0</v>
      </c>
      <c r="K218" s="153"/>
      <c r="L218" s="30"/>
      <c r="M218" s="154" t="s">
        <v>1</v>
      </c>
      <c r="N218" s="120" t="s">
        <v>37</v>
      </c>
      <c r="O218" s="155">
        <v>0.16596</v>
      </c>
      <c r="P218" s="155">
        <f>O218*H218</f>
        <v>15.600239999999999</v>
      </c>
      <c r="Q218" s="155">
        <v>0</v>
      </c>
      <c r="R218" s="155">
        <f>Q218*H218</f>
        <v>0</v>
      </c>
      <c r="S218" s="155">
        <v>0.02</v>
      </c>
      <c r="T218" s="156">
        <f>S218*H218</f>
        <v>1.8800000000000001</v>
      </c>
      <c r="AR218" s="157" t="s">
        <v>86</v>
      </c>
      <c r="AT218" s="157" t="s">
        <v>144</v>
      </c>
      <c r="AU218" s="157" t="s">
        <v>80</v>
      </c>
      <c r="AY218" s="16" t="s">
        <v>142</v>
      </c>
      <c r="BE218" s="158">
        <f>IF(N218="základná",J218,0)</f>
        <v>0</v>
      </c>
      <c r="BF218" s="158">
        <f>IF(N218="znížená",J218,0)</f>
        <v>0</v>
      </c>
      <c r="BG218" s="158">
        <f>IF(N218="zákl. prenesená",J218,0)</f>
        <v>0</v>
      </c>
      <c r="BH218" s="158">
        <f>IF(N218="zníž. prenesená",J218,0)</f>
        <v>0</v>
      </c>
      <c r="BI218" s="158">
        <f>IF(N218="nulová",J218,0)</f>
        <v>0</v>
      </c>
      <c r="BJ218" s="16" t="s">
        <v>80</v>
      </c>
      <c r="BK218" s="158">
        <f>ROUND(I218*H218,2)</f>
        <v>0</v>
      </c>
      <c r="BL218" s="16" t="s">
        <v>86</v>
      </c>
      <c r="BM218" s="157" t="s">
        <v>310</v>
      </c>
    </row>
    <row r="219" spans="2:65" s="1" customFormat="1" ht="33" customHeight="1">
      <c r="B219" s="121"/>
      <c r="C219" s="147">
        <v>44</v>
      </c>
      <c r="D219" s="147" t="s">
        <v>144</v>
      </c>
      <c r="E219" s="148" t="s">
        <v>311</v>
      </c>
      <c r="F219" s="149" t="s">
        <v>312</v>
      </c>
      <c r="G219" s="150" t="s">
        <v>147</v>
      </c>
      <c r="H219" s="151">
        <v>210.12</v>
      </c>
      <c r="I219" s="152"/>
      <c r="J219" s="152">
        <f>ROUND(I219*H219,2)</f>
        <v>0</v>
      </c>
      <c r="K219" s="153"/>
      <c r="L219" s="30"/>
      <c r="M219" s="154" t="s">
        <v>1</v>
      </c>
      <c r="N219" s="120" t="s">
        <v>37</v>
      </c>
      <c r="O219" s="155">
        <v>0.127</v>
      </c>
      <c r="P219" s="155">
        <f>O219*H219</f>
        <v>26.68524</v>
      </c>
      <c r="Q219" s="155">
        <v>0</v>
      </c>
      <c r="R219" s="155">
        <f>Q219*H219</f>
        <v>0</v>
      </c>
      <c r="S219" s="155">
        <v>0.02</v>
      </c>
      <c r="T219" s="156">
        <f>S219*H219</f>
        <v>4.2023999999999999</v>
      </c>
      <c r="AR219" s="157" t="s">
        <v>86</v>
      </c>
      <c r="AT219" s="157" t="s">
        <v>144</v>
      </c>
      <c r="AU219" s="157" t="s">
        <v>80</v>
      </c>
      <c r="AY219" s="16" t="s">
        <v>142</v>
      </c>
      <c r="BE219" s="158">
        <f>IF(N219="základná",J219,0)</f>
        <v>0</v>
      </c>
      <c r="BF219" s="158">
        <f>IF(N219="znížená",J219,0)</f>
        <v>0</v>
      </c>
      <c r="BG219" s="158">
        <f>IF(N219="zákl. prenesená",J219,0)</f>
        <v>0</v>
      </c>
      <c r="BH219" s="158">
        <f>IF(N219="zníž. prenesená",J219,0)</f>
        <v>0</v>
      </c>
      <c r="BI219" s="158">
        <f>IF(N219="nulová",J219,0)</f>
        <v>0</v>
      </c>
      <c r="BJ219" s="16" t="s">
        <v>80</v>
      </c>
      <c r="BK219" s="158">
        <f>ROUND(I219*H219,2)</f>
        <v>0</v>
      </c>
      <c r="BL219" s="16" t="s">
        <v>86</v>
      </c>
      <c r="BM219" s="157" t="s">
        <v>313</v>
      </c>
    </row>
    <row r="220" spans="2:65" s="12" customFormat="1">
      <c r="B220" s="159"/>
      <c r="D220" s="160" t="s">
        <v>165</v>
      </c>
      <c r="E220" s="161" t="s">
        <v>1</v>
      </c>
      <c r="F220" s="162" t="s">
        <v>226</v>
      </c>
      <c r="H220" s="163">
        <v>37.979999999999997</v>
      </c>
      <c r="L220" s="159"/>
      <c r="M220" s="164"/>
      <c r="T220" s="165"/>
      <c r="AT220" s="161" t="s">
        <v>165</v>
      </c>
      <c r="AU220" s="161" t="s">
        <v>80</v>
      </c>
      <c r="AV220" s="12" t="s">
        <v>80</v>
      </c>
      <c r="AW220" s="12" t="s">
        <v>26</v>
      </c>
      <c r="AX220" s="12" t="s">
        <v>71</v>
      </c>
      <c r="AY220" s="161" t="s">
        <v>142</v>
      </c>
    </row>
    <row r="221" spans="2:65" s="12" customFormat="1">
      <c r="B221" s="159"/>
      <c r="D221" s="160" t="s">
        <v>165</v>
      </c>
      <c r="E221" s="161" t="s">
        <v>1</v>
      </c>
      <c r="F221" s="162" t="s">
        <v>227</v>
      </c>
      <c r="H221" s="163">
        <v>32.22</v>
      </c>
      <c r="L221" s="159"/>
      <c r="M221" s="164"/>
      <c r="T221" s="165"/>
      <c r="AT221" s="161" t="s">
        <v>165</v>
      </c>
      <c r="AU221" s="161" t="s">
        <v>80</v>
      </c>
      <c r="AV221" s="12" t="s">
        <v>80</v>
      </c>
      <c r="AW221" s="12" t="s">
        <v>26</v>
      </c>
      <c r="AX221" s="12" t="s">
        <v>71</v>
      </c>
      <c r="AY221" s="161" t="s">
        <v>142</v>
      </c>
    </row>
    <row r="222" spans="2:65" s="12" customFormat="1">
      <c r="B222" s="159"/>
      <c r="D222" s="160" t="s">
        <v>165</v>
      </c>
      <c r="E222" s="161" t="s">
        <v>1</v>
      </c>
      <c r="F222" s="162" t="s">
        <v>228</v>
      </c>
      <c r="H222" s="163">
        <v>139.91999999999999</v>
      </c>
      <c r="L222" s="159"/>
      <c r="M222" s="164"/>
      <c r="T222" s="165"/>
      <c r="AT222" s="161" t="s">
        <v>165</v>
      </c>
      <c r="AU222" s="161" t="s">
        <v>80</v>
      </c>
      <c r="AV222" s="12" t="s">
        <v>80</v>
      </c>
      <c r="AW222" s="12" t="s">
        <v>26</v>
      </c>
      <c r="AX222" s="12" t="s">
        <v>71</v>
      </c>
      <c r="AY222" s="161" t="s">
        <v>142</v>
      </c>
    </row>
    <row r="223" spans="2:65" s="13" customFormat="1">
      <c r="B223" s="166"/>
      <c r="D223" s="160" t="s">
        <v>165</v>
      </c>
      <c r="E223" s="167" t="s">
        <v>1</v>
      </c>
      <c r="F223" s="168" t="s">
        <v>167</v>
      </c>
      <c r="H223" s="169">
        <v>210.11999999999998</v>
      </c>
      <c r="L223" s="166"/>
      <c r="M223" s="170"/>
      <c r="T223" s="171"/>
      <c r="AT223" s="167" t="s">
        <v>165</v>
      </c>
      <c r="AU223" s="167" t="s">
        <v>80</v>
      </c>
      <c r="AV223" s="13" t="s">
        <v>86</v>
      </c>
      <c r="AW223" s="13" t="s">
        <v>26</v>
      </c>
      <c r="AX223" s="13" t="s">
        <v>76</v>
      </c>
      <c r="AY223" s="167" t="s">
        <v>142</v>
      </c>
    </row>
    <row r="224" spans="2:65" s="1" customFormat="1" ht="21.75" customHeight="1">
      <c r="B224" s="121"/>
      <c r="C224" s="147">
        <v>45</v>
      </c>
      <c r="D224" s="147" t="s">
        <v>144</v>
      </c>
      <c r="E224" s="148" t="s">
        <v>314</v>
      </c>
      <c r="F224" s="149" t="s">
        <v>315</v>
      </c>
      <c r="G224" s="150" t="s">
        <v>316</v>
      </c>
      <c r="H224" s="151">
        <v>105.69</v>
      </c>
      <c r="I224" s="152"/>
      <c r="J224" s="152">
        <f>ROUND(I224*H224,2)</f>
        <v>0</v>
      </c>
      <c r="K224" s="153"/>
      <c r="L224" s="30"/>
      <c r="M224" s="154" t="s">
        <v>1</v>
      </c>
      <c r="N224" s="120" t="s">
        <v>37</v>
      </c>
      <c r="O224" s="155">
        <v>0.59799999999999998</v>
      </c>
      <c r="P224" s="155">
        <f>O224*H224</f>
        <v>63.202619999999996</v>
      </c>
      <c r="Q224" s="155">
        <v>0</v>
      </c>
      <c r="R224" s="155">
        <f>Q224*H224</f>
        <v>0</v>
      </c>
      <c r="S224" s="155">
        <v>0</v>
      </c>
      <c r="T224" s="156">
        <f>S224*H224</f>
        <v>0</v>
      </c>
      <c r="AR224" s="157" t="s">
        <v>86</v>
      </c>
      <c r="AT224" s="157" t="s">
        <v>144</v>
      </c>
      <c r="AU224" s="157" t="s">
        <v>80</v>
      </c>
      <c r="AY224" s="16" t="s">
        <v>142</v>
      </c>
      <c r="BE224" s="158">
        <f>IF(N224="základná",J224,0)</f>
        <v>0</v>
      </c>
      <c r="BF224" s="158">
        <f>IF(N224="znížená",J224,0)</f>
        <v>0</v>
      </c>
      <c r="BG224" s="158">
        <f>IF(N224="zákl. prenesená",J224,0)</f>
        <v>0</v>
      </c>
      <c r="BH224" s="158">
        <f>IF(N224="zníž. prenesená",J224,0)</f>
        <v>0</v>
      </c>
      <c r="BI224" s="158">
        <f>IF(N224="nulová",J224,0)</f>
        <v>0</v>
      </c>
      <c r="BJ224" s="16" t="s">
        <v>80</v>
      </c>
      <c r="BK224" s="158">
        <f>ROUND(I224*H224,2)</f>
        <v>0</v>
      </c>
      <c r="BL224" s="16" t="s">
        <v>86</v>
      </c>
      <c r="BM224" s="157" t="s">
        <v>317</v>
      </c>
    </row>
    <row r="225" spans="2:65" s="1" customFormat="1" ht="24.2" customHeight="1">
      <c r="B225" s="121"/>
      <c r="C225" s="147">
        <v>46</v>
      </c>
      <c r="D225" s="147" t="s">
        <v>144</v>
      </c>
      <c r="E225" s="148" t="s">
        <v>318</v>
      </c>
      <c r="F225" s="149" t="s">
        <v>319</v>
      </c>
      <c r="G225" s="150" t="s">
        <v>316</v>
      </c>
      <c r="H225" s="151">
        <v>1585.35</v>
      </c>
      <c r="I225" s="152"/>
      <c r="J225" s="152">
        <f>ROUND(I225*H225,2)</f>
        <v>0</v>
      </c>
      <c r="K225" s="153"/>
      <c r="L225" s="30"/>
      <c r="M225" s="154" t="s">
        <v>1</v>
      </c>
      <c r="N225" s="120" t="s">
        <v>37</v>
      </c>
      <c r="O225" s="155">
        <v>7.0000000000000001E-3</v>
      </c>
      <c r="P225" s="155">
        <f>O225*H225</f>
        <v>11.09745</v>
      </c>
      <c r="Q225" s="155">
        <v>0</v>
      </c>
      <c r="R225" s="155">
        <f>Q225*H225</f>
        <v>0</v>
      </c>
      <c r="S225" s="155">
        <v>0</v>
      </c>
      <c r="T225" s="156">
        <f>S225*H225</f>
        <v>0</v>
      </c>
      <c r="AR225" s="157" t="s">
        <v>86</v>
      </c>
      <c r="AT225" s="157" t="s">
        <v>144</v>
      </c>
      <c r="AU225" s="157" t="s">
        <v>80</v>
      </c>
      <c r="AY225" s="16" t="s">
        <v>142</v>
      </c>
      <c r="BE225" s="158">
        <f>IF(N225="základná",J225,0)</f>
        <v>0</v>
      </c>
      <c r="BF225" s="158">
        <f>IF(N225="znížená",J225,0)</f>
        <v>0</v>
      </c>
      <c r="BG225" s="158">
        <f>IF(N225="zákl. prenesená",J225,0)</f>
        <v>0</v>
      </c>
      <c r="BH225" s="158">
        <f>IF(N225="zníž. prenesená",J225,0)</f>
        <v>0</v>
      </c>
      <c r="BI225" s="158">
        <f>IF(N225="nulová",J225,0)</f>
        <v>0</v>
      </c>
      <c r="BJ225" s="16" t="s">
        <v>80</v>
      </c>
      <c r="BK225" s="158">
        <f>ROUND(I225*H225,2)</f>
        <v>0</v>
      </c>
      <c r="BL225" s="16" t="s">
        <v>86</v>
      </c>
      <c r="BM225" s="157" t="s">
        <v>320</v>
      </c>
    </row>
    <row r="226" spans="2:65" s="12" customFormat="1">
      <c r="B226" s="159"/>
      <c r="D226" s="160" t="s">
        <v>165</v>
      </c>
      <c r="F226" s="162" t="s">
        <v>321</v>
      </c>
      <c r="H226" s="163">
        <v>1585.35</v>
      </c>
      <c r="L226" s="159"/>
      <c r="M226" s="164"/>
      <c r="T226" s="165"/>
      <c r="AT226" s="161" t="s">
        <v>165</v>
      </c>
      <c r="AU226" s="161" t="s">
        <v>80</v>
      </c>
      <c r="AV226" s="12" t="s">
        <v>80</v>
      </c>
      <c r="AW226" s="12" t="s">
        <v>3</v>
      </c>
      <c r="AX226" s="12" t="s">
        <v>76</v>
      </c>
      <c r="AY226" s="161" t="s">
        <v>142</v>
      </c>
    </row>
    <row r="227" spans="2:65" s="1" customFormat="1" ht="24.2" customHeight="1">
      <c r="B227" s="121"/>
      <c r="C227" s="147">
        <v>47</v>
      </c>
      <c r="D227" s="147" t="s">
        <v>144</v>
      </c>
      <c r="E227" s="148" t="s">
        <v>323</v>
      </c>
      <c r="F227" s="149" t="s">
        <v>324</v>
      </c>
      <c r="G227" s="150" t="s">
        <v>316</v>
      </c>
      <c r="H227" s="151">
        <v>105.69</v>
      </c>
      <c r="I227" s="152"/>
      <c r="J227" s="152">
        <f>ROUND(I227*H227,2)</f>
        <v>0</v>
      </c>
      <c r="K227" s="153"/>
      <c r="L227" s="30"/>
      <c r="M227" s="154" t="s">
        <v>1</v>
      </c>
      <c r="N227" s="120" t="s">
        <v>37</v>
      </c>
      <c r="O227" s="155">
        <v>0.89</v>
      </c>
      <c r="P227" s="155">
        <f>O227*H227</f>
        <v>94.064099999999996</v>
      </c>
      <c r="Q227" s="155">
        <v>0</v>
      </c>
      <c r="R227" s="155">
        <f>Q227*H227</f>
        <v>0</v>
      </c>
      <c r="S227" s="155">
        <v>0</v>
      </c>
      <c r="T227" s="156">
        <f>S227*H227</f>
        <v>0</v>
      </c>
      <c r="AR227" s="157" t="s">
        <v>86</v>
      </c>
      <c r="AT227" s="157" t="s">
        <v>144</v>
      </c>
      <c r="AU227" s="157" t="s">
        <v>80</v>
      </c>
      <c r="AY227" s="16" t="s">
        <v>142</v>
      </c>
      <c r="BE227" s="158">
        <f>IF(N227="základná",J227,0)</f>
        <v>0</v>
      </c>
      <c r="BF227" s="158">
        <f>IF(N227="znížená",J227,0)</f>
        <v>0</v>
      </c>
      <c r="BG227" s="158">
        <f>IF(N227="zákl. prenesená",J227,0)</f>
        <v>0</v>
      </c>
      <c r="BH227" s="158">
        <f>IF(N227="zníž. prenesená",J227,0)</f>
        <v>0</v>
      </c>
      <c r="BI227" s="158">
        <f>IF(N227="nulová",J227,0)</f>
        <v>0</v>
      </c>
      <c r="BJ227" s="16" t="s">
        <v>80</v>
      </c>
      <c r="BK227" s="158">
        <f>ROUND(I227*H227,2)</f>
        <v>0</v>
      </c>
      <c r="BL227" s="16" t="s">
        <v>86</v>
      </c>
      <c r="BM227" s="157" t="s">
        <v>325</v>
      </c>
    </row>
    <row r="228" spans="2:65" s="1" customFormat="1" ht="24.2" customHeight="1">
      <c r="B228" s="121"/>
      <c r="C228" s="147">
        <v>48</v>
      </c>
      <c r="D228" s="147" t="s">
        <v>144</v>
      </c>
      <c r="E228" s="148" t="s">
        <v>326</v>
      </c>
      <c r="F228" s="149" t="s">
        <v>327</v>
      </c>
      <c r="G228" s="150" t="s">
        <v>316</v>
      </c>
      <c r="H228" s="151">
        <v>422.76</v>
      </c>
      <c r="I228" s="152"/>
      <c r="J228" s="152">
        <f>ROUND(I228*H228,2)</f>
        <v>0</v>
      </c>
      <c r="K228" s="153"/>
      <c r="L228" s="30"/>
      <c r="M228" s="154" t="s">
        <v>1</v>
      </c>
      <c r="N228" s="120" t="s">
        <v>37</v>
      </c>
      <c r="O228" s="155">
        <v>0.1</v>
      </c>
      <c r="P228" s="155">
        <f>O228*H228</f>
        <v>42.276000000000003</v>
      </c>
      <c r="Q228" s="155">
        <v>0</v>
      </c>
      <c r="R228" s="155">
        <f>Q228*H228</f>
        <v>0</v>
      </c>
      <c r="S228" s="155">
        <v>0</v>
      </c>
      <c r="T228" s="156">
        <f>S228*H228</f>
        <v>0</v>
      </c>
      <c r="AR228" s="157" t="s">
        <v>86</v>
      </c>
      <c r="AT228" s="157" t="s">
        <v>144</v>
      </c>
      <c r="AU228" s="157" t="s">
        <v>80</v>
      </c>
      <c r="AY228" s="16" t="s">
        <v>142</v>
      </c>
      <c r="BE228" s="158">
        <f>IF(N228="základná",J228,0)</f>
        <v>0</v>
      </c>
      <c r="BF228" s="158">
        <f>IF(N228="znížená",J228,0)</f>
        <v>0</v>
      </c>
      <c r="BG228" s="158">
        <f>IF(N228="zákl. prenesená",J228,0)</f>
        <v>0</v>
      </c>
      <c r="BH228" s="158">
        <f>IF(N228="zníž. prenesená",J228,0)</f>
        <v>0</v>
      </c>
      <c r="BI228" s="158">
        <f>IF(N228="nulová",J228,0)</f>
        <v>0</v>
      </c>
      <c r="BJ228" s="16" t="s">
        <v>80</v>
      </c>
      <c r="BK228" s="158">
        <f>ROUND(I228*H228,2)</f>
        <v>0</v>
      </c>
      <c r="BL228" s="16" t="s">
        <v>86</v>
      </c>
      <c r="BM228" s="157" t="s">
        <v>328</v>
      </c>
    </row>
    <row r="229" spans="2:65" s="12" customFormat="1">
      <c r="B229" s="159"/>
      <c r="D229" s="160" t="s">
        <v>165</v>
      </c>
      <c r="F229" s="162" t="s">
        <v>329</v>
      </c>
      <c r="H229" s="163">
        <v>422.76</v>
      </c>
      <c r="L229" s="159"/>
      <c r="M229" s="164"/>
      <c r="T229" s="165"/>
      <c r="AT229" s="161" t="s">
        <v>165</v>
      </c>
      <c r="AU229" s="161" t="s">
        <v>80</v>
      </c>
      <c r="AV229" s="12" t="s">
        <v>80</v>
      </c>
      <c r="AW229" s="12" t="s">
        <v>3</v>
      </c>
      <c r="AX229" s="12" t="s">
        <v>76</v>
      </c>
      <c r="AY229" s="161" t="s">
        <v>142</v>
      </c>
    </row>
    <row r="230" spans="2:65" s="1" customFormat="1" ht="24.2" customHeight="1">
      <c r="B230" s="121"/>
      <c r="C230" s="147">
        <v>49</v>
      </c>
      <c r="D230" s="147" t="s">
        <v>144</v>
      </c>
      <c r="E230" s="148" t="s">
        <v>330</v>
      </c>
      <c r="F230" s="149" t="s">
        <v>331</v>
      </c>
      <c r="G230" s="150" t="s">
        <v>316</v>
      </c>
      <c r="H230" s="151">
        <v>105.69</v>
      </c>
      <c r="I230" s="152"/>
      <c r="J230" s="152">
        <f>ROUND(I230*H230,2)</f>
        <v>0</v>
      </c>
      <c r="K230" s="153"/>
      <c r="L230" s="30"/>
      <c r="M230" s="154" t="s">
        <v>1</v>
      </c>
      <c r="N230" s="120" t="s">
        <v>37</v>
      </c>
      <c r="O230" s="155">
        <v>0</v>
      </c>
      <c r="P230" s="155">
        <f>O230*H230</f>
        <v>0</v>
      </c>
      <c r="Q230" s="155">
        <v>0</v>
      </c>
      <c r="R230" s="155">
        <f>Q230*H230</f>
        <v>0</v>
      </c>
      <c r="S230" s="155">
        <v>0</v>
      </c>
      <c r="T230" s="156">
        <f>S230*H230</f>
        <v>0</v>
      </c>
      <c r="AR230" s="157" t="s">
        <v>86</v>
      </c>
      <c r="AT230" s="157" t="s">
        <v>144</v>
      </c>
      <c r="AU230" s="157" t="s">
        <v>80</v>
      </c>
      <c r="AY230" s="16" t="s">
        <v>142</v>
      </c>
      <c r="BE230" s="158">
        <f>IF(N230="základná",J230,0)</f>
        <v>0</v>
      </c>
      <c r="BF230" s="158">
        <f>IF(N230="znížená",J230,0)</f>
        <v>0</v>
      </c>
      <c r="BG230" s="158">
        <f>IF(N230="zákl. prenesená",J230,0)</f>
        <v>0</v>
      </c>
      <c r="BH230" s="158">
        <f>IF(N230="zníž. prenesená",J230,0)</f>
        <v>0</v>
      </c>
      <c r="BI230" s="158">
        <f>IF(N230="nulová",J230,0)</f>
        <v>0</v>
      </c>
      <c r="BJ230" s="16" t="s">
        <v>80</v>
      </c>
      <c r="BK230" s="158">
        <f>ROUND(I230*H230,2)</f>
        <v>0</v>
      </c>
      <c r="BL230" s="16" t="s">
        <v>86</v>
      </c>
      <c r="BM230" s="157" t="s">
        <v>332</v>
      </c>
    </row>
    <row r="231" spans="2:65" s="11" customFormat="1" ht="22.9" customHeight="1">
      <c r="B231" s="136"/>
      <c r="D231" s="137" t="s">
        <v>70</v>
      </c>
      <c r="E231" s="145" t="s">
        <v>322</v>
      </c>
      <c r="F231" s="145" t="s">
        <v>333</v>
      </c>
      <c r="J231" s="146">
        <f>BK231</f>
        <v>0</v>
      </c>
      <c r="L231" s="136"/>
      <c r="M231" s="140"/>
      <c r="P231" s="141">
        <f>P232</f>
        <v>111.73136099999999</v>
      </c>
      <c r="R231" s="141">
        <f>R232</f>
        <v>0</v>
      </c>
      <c r="T231" s="142">
        <f>T232</f>
        <v>0</v>
      </c>
      <c r="AR231" s="137" t="s">
        <v>76</v>
      </c>
      <c r="AT231" s="143" t="s">
        <v>70</v>
      </c>
      <c r="AU231" s="143" t="s">
        <v>76</v>
      </c>
      <c r="AY231" s="137" t="s">
        <v>142</v>
      </c>
      <c r="BK231" s="144">
        <f>BK232</f>
        <v>0</v>
      </c>
    </row>
    <row r="232" spans="2:65" s="1" customFormat="1" ht="24.2" customHeight="1">
      <c r="B232" s="121"/>
      <c r="C232" s="147">
        <v>50</v>
      </c>
      <c r="D232" s="147" t="s">
        <v>144</v>
      </c>
      <c r="E232" s="148" t="s">
        <v>334</v>
      </c>
      <c r="F232" s="149" t="s">
        <v>335</v>
      </c>
      <c r="G232" s="150" t="s">
        <v>316</v>
      </c>
      <c r="H232" s="151">
        <v>339.60899999999998</v>
      </c>
      <c r="I232" s="152"/>
      <c r="J232" s="152">
        <f>ROUND(I232*H232,2)</f>
        <v>0</v>
      </c>
      <c r="K232" s="153"/>
      <c r="L232" s="30"/>
      <c r="M232" s="154" t="s">
        <v>1</v>
      </c>
      <c r="N232" s="120" t="s">
        <v>37</v>
      </c>
      <c r="O232" s="155">
        <v>0.32900000000000001</v>
      </c>
      <c r="P232" s="155">
        <f>O232*H232</f>
        <v>111.73136099999999</v>
      </c>
      <c r="Q232" s="155">
        <v>0</v>
      </c>
      <c r="R232" s="155">
        <f>Q232*H232</f>
        <v>0</v>
      </c>
      <c r="S232" s="155">
        <v>0</v>
      </c>
      <c r="T232" s="156">
        <f>S232*H232</f>
        <v>0</v>
      </c>
      <c r="AR232" s="157" t="s">
        <v>86</v>
      </c>
      <c r="AT232" s="157" t="s">
        <v>144</v>
      </c>
      <c r="AU232" s="157" t="s">
        <v>80</v>
      </c>
      <c r="AY232" s="16" t="s">
        <v>142</v>
      </c>
      <c r="BE232" s="158">
        <f>IF(N232="základná",J232,0)</f>
        <v>0</v>
      </c>
      <c r="BF232" s="158">
        <f>IF(N232="znížená",J232,0)</f>
        <v>0</v>
      </c>
      <c r="BG232" s="158">
        <f>IF(N232="zákl. prenesená",J232,0)</f>
        <v>0</v>
      </c>
      <c r="BH232" s="158">
        <f>IF(N232="zníž. prenesená",J232,0)</f>
        <v>0</v>
      </c>
      <c r="BI232" s="158">
        <f>IF(N232="nulová",J232,0)</f>
        <v>0</v>
      </c>
      <c r="BJ232" s="16" t="s">
        <v>80</v>
      </c>
      <c r="BK232" s="158">
        <f>ROUND(I232*H232,2)</f>
        <v>0</v>
      </c>
      <c r="BL232" s="16" t="s">
        <v>86</v>
      </c>
      <c r="BM232" s="157" t="s">
        <v>336</v>
      </c>
    </row>
    <row r="233" spans="2:65" s="11" customFormat="1" ht="25.9" customHeight="1">
      <c r="B233" s="136"/>
      <c r="D233" s="137" t="s">
        <v>70</v>
      </c>
      <c r="E233" s="138" t="s">
        <v>337</v>
      </c>
      <c r="F233" s="138" t="s">
        <v>338</v>
      </c>
      <c r="J233" s="139">
        <f>BK233</f>
        <v>0</v>
      </c>
      <c r="L233" s="136"/>
      <c r="M233" s="140"/>
      <c r="P233" s="141">
        <f>P234+P244+P263+P274+P278+P287+P312+P340+P344+P354</f>
        <v>387.05823219999996</v>
      </c>
      <c r="R233" s="141">
        <f>R234+R244+R263+R274+R278+R287+R312+R340+R344+R354</f>
        <v>7.2204082999999999</v>
      </c>
      <c r="T233" s="142">
        <f>T234+T244+T263+T274+T278+T287+T312+T340+T344+T354</f>
        <v>3.4159359999999994</v>
      </c>
      <c r="AR233" s="137" t="s">
        <v>80</v>
      </c>
      <c r="AT233" s="143" t="s">
        <v>70</v>
      </c>
      <c r="AU233" s="143" t="s">
        <v>71</v>
      </c>
      <c r="AY233" s="137" t="s">
        <v>142</v>
      </c>
      <c r="BK233" s="144">
        <f>BK234+BK244+BK263+BK274+BK278+BK287+BK312+BK340+BK344+BK354</f>
        <v>0</v>
      </c>
    </row>
    <row r="234" spans="2:65" s="11" customFormat="1" ht="22.9" customHeight="1">
      <c r="B234" s="136"/>
      <c r="D234" s="137" t="s">
        <v>70</v>
      </c>
      <c r="E234" s="145" t="s">
        <v>339</v>
      </c>
      <c r="F234" s="145" t="s">
        <v>340</v>
      </c>
      <c r="J234" s="146">
        <f>BK234</f>
        <v>0</v>
      </c>
      <c r="L234" s="136"/>
      <c r="M234" s="140"/>
      <c r="P234" s="141">
        <f>SUM(P235:P243)</f>
        <v>36.461799999999997</v>
      </c>
      <c r="R234" s="141">
        <f>SUM(R235:R243)</f>
        <v>1.3100999999999998</v>
      </c>
      <c r="T234" s="142">
        <f>SUM(T235:T243)</f>
        <v>0</v>
      </c>
      <c r="AR234" s="137" t="s">
        <v>80</v>
      </c>
      <c r="AT234" s="143" t="s">
        <v>70</v>
      </c>
      <c r="AU234" s="143" t="s">
        <v>76</v>
      </c>
      <c r="AY234" s="137" t="s">
        <v>142</v>
      </c>
      <c r="BK234" s="144">
        <f>SUM(BK235:BK243)</f>
        <v>0</v>
      </c>
    </row>
    <row r="235" spans="2:65" s="1" customFormat="1" ht="24.2" customHeight="1">
      <c r="B235" s="121"/>
      <c r="C235" s="147">
        <v>51</v>
      </c>
      <c r="D235" s="147" t="s">
        <v>144</v>
      </c>
      <c r="E235" s="148" t="s">
        <v>341</v>
      </c>
      <c r="F235" s="149" t="s">
        <v>342</v>
      </c>
      <c r="G235" s="150" t="s">
        <v>147</v>
      </c>
      <c r="H235" s="151">
        <v>125</v>
      </c>
      <c r="I235" s="152"/>
      <c r="J235" s="152">
        <f>ROUND(I235*H235,2)</f>
        <v>0</v>
      </c>
      <c r="K235" s="153"/>
      <c r="L235" s="30"/>
      <c r="M235" s="154" t="s">
        <v>1</v>
      </c>
      <c r="N235" s="120" t="s">
        <v>37</v>
      </c>
      <c r="O235" s="155">
        <v>0.21099000000000001</v>
      </c>
      <c r="P235" s="155">
        <f>O235*H235</f>
        <v>26.373750000000001</v>
      </c>
      <c r="Q235" s="155">
        <v>5.4000000000000001E-4</v>
      </c>
      <c r="R235" s="155">
        <f>Q235*H235</f>
        <v>6.7500000000000004E-2</v>
      </c>
      <c r="S235" s="155">
        <v>0</v>
      </c>
      <c r="T235" s="156">
        <f>S235*H235</f>
        <v>0</v>
      </c>
      <c r="AR235" s="157" t="s">
        <v>343</v>
      </c>
      <c r="AT235" s="157" t="s">
        <v>144</v>
      </c>
      <c r="AU235" s="157" t="s">
        <v>80</v>
      </c>
      <c r="AY235" s="16" t="s">
        <v>142</v>
      </c>
      <c r="BE235" s="158">
        <f>IF(N235="základná",J235,0)</f>
        <v>0</v>
      </c>
      <c r="BF235" s="158">
        <f>IF(N235="znížená",J235,0)</f>
        <v>0</v>
      </c>
      <c r="BG235" s="158">
        <f>IF(N235="zákl. prenesená",J235,0)</f>
        <v>0</v>
      </c>
      <c r="BH235" s="158">
        <f>IF(N235="zníž. prenesená",J235,0)</f>
        <v>0</v>
      </c>
      <c r="BI235" s="158">
        <f>IF(N235="nulová",J235,0)</f>
        <v>0</v>
      </c>
      <c r="BJ235" s="16" t="s">
        <v>80</v>
      </c>
      <c r="BK235" s="158">
        <f>ROUND(I235*H235,2)</f>
        <v>0</v>
      </c>
      <c r="BL235" s="16" t="s">
        <v>343</v>
      </c>
      <c r="BM235" s="157" t="s">
        <v>344</v>
      </c>
    </row>
    <row r="236" spans="2:65" s="1" customFormat="1" ht="37.9" customHeight="1">
      <c r="B236" s="121"/>
      <c r="C236" s="172">
        <v>52</v>
      </c>
      <c r="D236" s="172" t="s">
        <v>191</v>
      </c>
      <c r="E236" s="173" t="s">
        <v>345</v>
      </c>
      <c r="F236" s="174" t="s">
        <v>346</v>
      </c>
      <c r="G236" s="175" t="s">
        <v>147</v>
      </c>
      <c r="H236" s="176">
        <v>143.75</v>
      </c>
      <c r="I236" s="177"/>
      <c r="J236" s="177">
        <f>ROUND(I236*H236,2)</f>
        <v>0</v>
      </c>
      <c r="K236" s="178"/>
      <c r="L236" s="179"/>
      <c r="M236" s="180" t="s">
        <v>1</v>
      </c>
      <c r="N236" s="181" t="s">
        <v>37</v>
      </c>
      <c r="O236" s="155">
        <v>0</v>
      </c>
      <c r="P236" s="155">
        <f>O236*H236</f>
        <v>0</v>
      </c>
      <c r="Q236" s="155">
        <v>7.4400000000000004E-3</v>
      </c>
      <c r="R236" s="155">
        <f>Q236*H236</f>
        <v>1.0695000000000001</v>
      </c>
      <c r="S236" s="155">
        <v>0</v>
      </c>
      <c r="T236" s="156">
        <f>S236*H236</f>
        <v>0</v>
      </c>
      <c r="AR236" s="157" t="s">
        <v>347</v>
      </c>
      <c r="AT236" s="157" t="s">
        <v>191</v>
      </c>
      <c r="AU236" s="157" t="s">
        <v>80</v>
      </c>
      <c r="AY236" s="16" t="s">
        <v>142</v>
      </c>
      <c r="BE236" s="158">
        <f>IF(N236="základná",J236,0)</f>
        <v>0</v>
      </c>
      <c r="BF236" s="158">
        <f>IF(N236="znížená",J236,0)</f>
        <v>0</v>
      </c>
      <c r="BG236" s="158">
        <f>IF(N236="zákl. prenesená",J236,0)</f>
        <v>0</v>
      </c>
      <c r="BH236" s="158">
        <f>IF(N236="zníž. prenesená",J236,0)</f>
        <v>0</v>
      </c>
      <c r="BI236" s="158">
        <f>IF(N236="nulová",J236,0)</f>
        <v>0</v>
      </c>
      <c r="BJ236" s="16" t="s">
        <v>80</v>
      </c>
      <c r="BK236" s="158">
        <f>ROUND(I236*H236,2)</f>
        <v>0</v>
      </c>
      <c r="BL236" s="16" t="s">
        <v>343</v>
      </c>
      <c r="BM236" s="157" t="s">
        <v>348</v>
      </c>
    </row>
    <row r="237" spans="2:65" s="12" customFormat="1">
      <c r="B237" s="159"/>
      <c r="D237" s="160" t="s">
        <v>165</v>
      </c>
      <c r="F237" s="162" t="s">
        <v>349</v>
      </c>
      <c r="H237" s="163">
        <v>143.75</v>
      </c>
      <c r="L237" s="159"/>
      <c r="M237" s="164"/>
      <c r="T237" s="165"/>
      <c r="AT237" s="161" t="s">
        <v>165</v>
      </c>
      <c r="AU237" s="161" t="s">
        <v>80</v>
      </c>
      <c r="AV237" s="12" t="s">
        <v>80</v>
      </c>
      <c r="AW237" s="12" t="s">
        <v>3</v>
      </c>
      <c r="AX237" s="12" t="s">
        <v>76</v>
      </c>
      <c r="AY237" s="161" t="s">
        <v>142</v>
      </c>
    </row>
    <row r="238" spans="2:65" s="1" customFormat="1" ht="24.2" customHeight="1">
      <c r="B238" s="121"/>
      <c r="C238" s="147">
        <v>53</v>
      </c>
      <c r="D238" s="147" t="s">
        <v>144</v>
      </c>
      <c r="E238" s="148" t="s">
        <v>350</v>
      </c>
      <c r="F238" s="149" t="s">
        <v>351</v>
      </c>
      <c r="G238" s="150" t="s">
        <v>147</v>
      </c>
      <c r="H238" s="151">
        <v>35</v>
      </c>
      <c r="I238" s="152"/>
      <c r="J238" s="152">
        <f>ROUND(I238*H238,2)</f>
        <v>0</v>
      </c>
      <c r="K238" s="153"/>
      <c r="L238" s="30"/>
      <c r="M238" s="154" t="s">
        <v>1</v>
      </c>
      <c r="N238" s="120" t="s">
        <v>37</v>
      </c>
      <c r="O238" s="155">
        <v>0.23100999999999999</v>
      </c>
      <c r="P238" s="155">
        <f>O238*H238</f>
        <v>8.08535</v>
      </c>
      <c r="Q238" s="155">
        <v>5.4000000000000001E-4</v>
      </c>
      <c r="R238" s="155">
        <f>Q238*H238</f>
        <v>1.89E-2</v>
      </c>
      <c r="S238" s="155">
        <v>0</v>
      </c>
      <c r="T238" s="156">
        <f>S238*H238</f>
        <v>0</v>
      </c>
      <c r="AR238" s="157" t="s">
        <v>343</v>
      </c>
      <c r="AT238" s="157" t="s">
        <v>144</v>
      </c>
      <c r="AU238" s="157" t="s">
        <v>80</v>
      </c>
      <c r="AY238" s="16" t="s">
        <v>142</v>
      </c>
      <c r="BE238" s="158">
        <f>IF(N238="základná",J238,0)</f>
        <v>0</v>
      </c>
      <c r="BF238" s="158">
        <f>IF(N238="znížená",J238,0)</f>
        <v>0</v>
      </c>
      <c r="BG238" s="158">
        <f>IF(N238="zákl. prenesená",J238,0)</f>
        <v>0</v>
      </c>
      <c r="BH238" s="158">
        <f>IF(N238="zníž. prenesená",J238,0)</f>
        <v>0</v>
      </c>
      <c r="BI238" s="158">
        <f>IF(N238="nulová",J238,0)</f>
        <v>0</v>
      </c>
      <c r="BJ238" s="16" t="s">
        <v>80</v>
      </c>
      <c r="BK238" s="158">
        <f>ROUND(I238*H238,2)</f>
        <v>0</v>
      </c>
      <c r="BL238" s="16" t="s">
        <v>343</v>
      </c>
      <c r="BM238" s="157" t="s">
        <v>352</v>
      </c>
    </row>
    <row r="239" spans="2:65" s="1" customFormat="1" ht="24.2" customHeight="1">
      <c r="B239" s="121"/>
      <c r="C239" s="172">
        <v>54</v>
      </c>
      <c r="D239" s="172" t="s">
        <v>191</v>
      </c>
      <c r="E239" s="173" t="s">
        <v>353</v>
      </c>
      <c r="F239" s="174" t="s">
        <v>354</v>
      </c>
      <c r="G239" s="175" t="s">
        <v>147</v>
      </c>
      <c r="H239" s="176">
        <v>42</v>
      </c>
      <c r="I239" s="177"/>
      <c r="J239" s="177">
        <f>ROUND(I239*H239,2)</f>
        <v>0</v>
      </c>
      <c r="K239" s="178"/>
      <c r="L239" s="179"/>
      <c r="M239" s="180" t="s">
        <v>1</v>
      </c>
      <c r="N239" s="181" t="s">
        <v>37</v>
      </c>
      <c r="O239" s="155">
        <v>0</v>
      </c>
      <c r="P239" s="155">
        <f>O239*H239</f>
        <v>0</v>
      </c>
      <c r="Q239" s="155">
        <v>3.0000000000000001E-3</v>
      </c>
      <c r="R239" s="155">
        <f>Q239*H239</f>
        <v>0.126</v>
      </c>
      <c r="S239" s="155">
        <v>0</v>
      </c>
      <c r="T239" s="156">
        <f>S239*H239</f>
        <v>0</v>
      </c>
      <c r="AR239" s="157" t="s">
        <v>347</v>
      </c>
      <c r="AT239" s="157" t="s">
        <v>191</v>
      </c>
      <c r="AU239" s="157" t="s">
        <v>80</v>
      </c>
      <c r="AY239" s="16" t="s">
        <v>142</v>
      </c>
      <c r="BE239" s="158">
        <f>IF(N239="základná",J239,0)</f>
        <v>0</v>
      </c>
      <c r="BF239" s="158">
        <f>IF(N239="znížená",J239,0)</f>
        <v>0</v>
      </c>
      <c r="BG239" s="158">
        <f>IF(N239="zákl. prenesená",J239,0)</f>
        <v>0</v>
      </c>
      <c r="BH239" s="158">
        <f>IF(N239="zníž. prenesená",J239,0)</f>
        <v>0</v>
      </c>
      <c r="BI239" s="158">
        <f>IF(N239="nulová",J239,0)</f>
        <v>0</v>
      </c>
      <c r="BJ239" s="16" t="s">
        <v>80</v>
      </c>
      <c r="BK239" s="158">
        <f>ROUND(I239*H239,2)</f>
        <v>0</v>
      </c>
      <c r="BL239" s="16" t="s">
        <v>343</v>
      </c>
      <c r="BM239" s="157" t="s">
        <v>355</v>
      </c>
    </row>
    <row r="240" spans="2:65" s="12" customFormat="1">
      <c r="B240" s="159"/>
      <c r="D240" s="160" t="s">
        <v>165</v>
      </c>
      <c r="F240" s="162" t="s">
        <v>356</v>
      </c>
      <c r="H240" s="163">
        <v>42</v>
      </c>
      <c r="L240" s="159"/>
      <c r="M240" s="164"/>
      <c r="T240" s="165"/>
      <c r="AT240" s="161" t="s">
        <v>165</v>
      </c>
      <c r="AU240" s="161" t="s">
        <v>80</v>
      </c>
      <c r="AV240" s="12" t="s">
        <v>80</v>
      </c>
      <c r="AW240" s="12" t="s">
        <v>3</v>
      </c>
      <c r="AX240" s="12" t="s">
        <v>76</v>
      </c>
      <c r="AY240" s="161" t="s">
        <v>142</v>
      </c>
    </row>
    <row r="241" spans="2:65" s="1" customFormat="1" ht="24.2" customHeight="1">
      <c r="B241" s="121"/>
      <c r="C241" s="147">
        <v>55</v>
      </c>
      <c r="D241" s="147" t="s">
        <v>144</v>
      </c>
      <c r="E241" s="148" t="s">
        <v>357</v>
      </c>
      <c r="F241" s="149" t="s">
        <v>358</v>
      </c>
      <c r="G241" s="150" t="s">
        <v>147</v>
      </c>
      <c r="H241" s="151">
        <v>10</v>
      </c>
      <c r="I241" s="152"/>
      <c r="J241" s="152">
        <f>ROUND(I241*H241,2)</f>
        <v>0</v>
      </c>
      <c r="K241" s="153"/>
      <c r="L241" s="30"/>
      <c r="M241" s="154" t="s">
        <v>1</v>
      </c>
      <c r="N241" s="120" t="s">
        <v>37</v>
      </c>
      <c r="O241" s="155">
        <v>0.20027</v>
      </c>
      <c r="P241" s="155">
        <f>O241*H241</f>
        <v>2.0026999999999999</v>
      </c>
      <c r="Q241" s="155">
        <v>0</v>
      </c>
      <c r="R241" s="155">
        <f>Q241*H241</f>
        <v>0</v>
      </c>
      <c r="S241" s="155">
        <v>0</v>
      </c>
      <c r="T241" s="156">
        <f>S241*H241</f>
        <v>0</v>
      </c>
      <c r="AR241" s="157" t="s">
        <v>343</v>
      </c>
      <c r="AT241" s="157" t="s">
        <v>144</v>
      </c>
      <c r="AU241" s="157" t="s">
        <v>80</v>
      </c>
      <c r="AY241" s="16" t="s">
        <v>142</v>
      </c>
      <c r="BE241" s="158">
        <f>IF(N241="základná",J241,0)</f>
        <v>0</v>
      </c>
      <c r="BF241" s="158">
        <f>IF(N241="znížená",J241,0)</f>
        <v>0</v>
      </c>
      <c r="BG241" s="158">
        <f>IF(N241="zákl. prenesená",J241,0)</f>
        <v>0</v>
      </c>
      <c r="BH241" s="158">
        <f>IF(N241="zníž. prenesená",J241,0)</f>
        <v>0</v>
      </c>
      <c r="BI241" s="158">
        <f>IF(N241="nulová",J241,0)</f>
        <v>0</v>
      </c>
      <c r="BJ241" s="16" t="s">
        <v>80</v>
      </c>
      <c r="BK241" s="158">
        <f>ROUND(I241*H241,2)</f>
        <v>0</v>
      </c>
      <c r="BL241" s="16" t="s">
        <v>343</v>
      </c>
      <c r="BM241" s="157" t="s">
        <v>359</v>
      </c>
    </row>
    <row r="242" spans="2:65" s="1" customFormat="1" ht="24.2" customHeight="1">
      <c r="B242" s="121"/>
      <c r="C242" s="172">
        <v>56</v>
      </c>
      <c r="D242" s="172" t="s">
        <v>191</v>
      </c>
      <c r="E242" s="173" t="s">
        <v>360</v>
      </c>
      <c r="F242" s="174" t="s">
        <v>361</v>
      </c>
      <c r="G242" s="175" t="s">
        <v>206</v>
      </c>
      <c r="H242" s="176">
        <v>28</v>
      </c>
      <c r="I242" s="177"/>
      <c r="J242" s="177">
        <f>ROUND(I242*H242,2)</f>
        <v>0</v>
      </c>
      <c r="K242" s="178"/>
      <c r="L242" s="179"/>
      <c r="M242" s="180" t="s">
        <v>1</v>
      </c>
      <c r="N242" s="181" t="s">
        <v>37</v>
      </c>
      <c r="O242" s="155">
        <v>0</v>
      </c>
      <c r="P242" s="155">
        <f>O242*H242</f>
        <v>0</v>
      </c>
      <c r="Q242" s="155">
        <v>1E-3</v>
      </c>
      <c r="R242" s="155">
        <f>Q242*H242</f>
        <v>2.8000000000000001E-2</v>
      </c>
      <c r="S242" s="155">
        <v>0</v>
      </c>
      <c r="T242" s="156">
        <f>S242*H242</f>
        <v>0</v>
      </c>
      <c r="AR242" s="157" t="s">
        <v>347</v>
      </c>
      <c r="AT242" s="157" t="s">
        <v>191</v>
      </c>
      <c r="AU242" s="157" t="s">
        <v>80</v>
      </c>
      <c r="AY242" s="16" t="s">
        <v>142</v>
      </c>
      <c r="BE242" s="158">
        <f>IF(N242="základná",J242,0)</f>
        <v>0</v>
      </c>
      <c r="BF242" s="158">
        <f>IF(N242="znížená",J242,0)</f>
        <v>0</v>
      </c>
      <c r="BG242" s="158">
        <f>IF(N242="zákl. prenesená",J242,0)</f>
        <v>0</v>
      </c>
      <c r="BH242" s="158">
        <f>IF(N242="zníž. prenesená",J242,0)</f>
        <v>0</v>
      </c>
      <c r="BI242" s="158">
        <f>IF(N242="nulová",J242,0)</f>
        <v>0</v>
      </c>
      <c r="BJ242" s="16" t="s">
        <v>80</v>
      </c>
      <c r="BK242" s="158">
        <f>ROUND(I242*H242,2)</f>
        <v>0</v>
      </c>
      <c r="BL242" s="16" t="s">
        <v>343</v>
      </c>
      <c r="BM242" s="157" t="s">
        <v>362</v>
      </c>
    </row>
    <row r="243" spans="2:65" s="1" customFormat="1" ht="24.2" customHeight="1">
      <c r="B243" s="121"/>
      <c r="C243" s="172">
        <v>57</v>
      </c>
      <c r="D243" s="172" t="s">
        <v>191</v>
      </c>
      <c r="E243" s="173" t="s">
        <v>363</v>
      </c>
      <c r="F243" s="174" t="s">
        <v>364</v>
      </c>
      <c r="G243" s="175" t="s">
        <v>271</v>
      </c>
      <c r="H243" s="176">
        <v>4</v>
      </c>
      <c r="I243" s="177"/>
      <c r="J243" s="177">
        <f>ROUND(I243*H243,2)</f>
        <v>0</v>
      </c>
      <c r="K243" s="178"/>
      <c r="L243" s="179"/>
      <c r="M243" s="180" t="s">
        <v>1</v>
      </c>
      <c r="N243" s="181" t="s">
        <v>37</v>
      </c>
      <c r="O243" s="155">
        <v>0</v>
      </c>
      <c r="P243" s="155">
        <f>O243*H243</f>
        <v>0</v>
      </c>
      <c r="Q243" s="155">
        <v>5.0000000000000002E-5</v>
      </c>
      <c r="R243" s="155">
        <f>Q243*H243</f>
        <v>2.0000000000000001E-4</v>
      </c>
      <c r="S243" s="155">
        <v>0</v>
      </c>
      <c r="T243" s="156">
        <f>S243*H243</f>
        <v>0</v>
      </c>
      <c r="AR243" s="157" t="s">
        <v>347</v>
      </c>
      <c r="AT243" s="157" t="s">
        <v>191</v>
      </c>
      <c r="AU243" s="157" t="s">
        <v>80</v>
      </c>
      <c r="AY243" s="16" t="s">
        <v>142</v>
      </c>
      <c r="BE243" s="158">
        <f>IF(N243="základná",J243,0)</f>
        <v>0</v>
      </c>
      <c r="BF243" s="158">
        <f>IF(N243="znížená",J243,0)</f>
        <v>0</v>
      </c>
      <c r="BG243" s="158">
        <f>IF(N243="zákl. prenesená",J243,0)</f>
        <v>0</v>
      </c>
      <c r="BH243" s="158">
        <f>IF(N243="zníž. prenesená",J243,0)</f>
        <v>0</v>
      </c>
      <c r="BI243" s="158">
        <f>IF(N243="nulová",J243,0)</f>
        <v>0</v>
      </c>
      <c r="BJ243" s="16" t="s">
        <v>80</v>
      </c>
      <c r="BK243" s="158">
        <f>ROUND(I243*H243,2)</f>
        <v>0</v>
      </c>
      <c r="BL243" s="16" t="s">
        <v>343</v>
      </c>
      <c r="BM243" s="157" t="s">
        <v>365</v>
      </c>
    </row>
    <row r="244" spans="2:65" s="11" customFormat="1" ht="22.9" customHeight="1">
      <c r="B244" s="136"/>
      <c r="C244" s="11" t="s">
        <v>966</v>
      </c>
      <c r="D244" s="137" t="s">
        <v>70</v>
      </c>
      <c r="E244" s="145" t="s">
        <v>366</v>
      </c>
      <c r="F244" s="145" t="s">
        <v>367</v>
      </c>
      <c r="J244" s="146">
        <f>BK244</f>
        <v>0</v>
      </c>
      <c r="L244" s="136"/>
      <c r="M244" s="140"/>
      <c r="P244" s="141">
        <f>SUM(P245:P262)</f>
        <v>79.057902500000012</v>
      </c>
      <c r="R244" s="141">
        <f>SUM(R245:R262)</f>
        <v>0.94428280000000009</v>
      </c>
      <c r="T244" s="142">
        <f>SUM(T245:T262)</f>
        <v>1.0512699999999999</v>
      </c>
      <c r="AR244" s="137" t="s">
        <v>80</v>
      </c>
      <c r="AT244" s="143" t="s">
        <v>70</v>
      </c>
      <c r="AU244" s="143" t="s">
        <v>76</v>
      </c>
      <c r="AY244" s="137" t="s">
        <v>142</v>
      </c>
      <c r="BK244" s="144">
        <f>SUM(BK245:BK262)</f>
        <v>0</v>
      </c>
    </row>
    <row r="245" spans="2:65" s="1" customFormat="1" ht="24.2" customHeight="1">
      <c r="B245" s="121"/>
      <c r="C245" s="147">
        <v>58</v>
      </c>
      <c r="D245" s="147" t="s">
        <v>144</v>
      </c>
      <c r="E245" s="148" t="s">
        <v>368</v>
      </c>
      <c r="F245" s="149" t="s">
        <v>369</v>
      </c>
      <c r="G245" s="150" t="s">
        <v>147</v>
      </c>
      <c r="H245" s="151">
        <v>105.127</v>
      </c>
      <c r="I245" s="152"/>
      <c r="J245" s="152">
        <f t="shared" ref="J245:J250" si="10">ROUND(I245*H245,2)</f>
        <v>0</v>
      </c>
      <c r="K245" s="153"/>
      <c r="L245" s="30"/>
      <c r="M245" s="154" t="s">
        <v>1</v>
      </c>
      <c r="N245" s="120" t="s">
        <v>37</v>
      </c>
      <c r="O245" s="155">
        <v>5.7500000000000002E-2</v>
      </c>
      <c r="P245" s="155">
        <f t="shared" ref="P245:P250" si="11">O245*H245</f>
        <v>6.0448025000000003</v>
      </c>
      <c r="Q245" s="155">
        <v>0</v>
      </c>
      <c r="R245" s="155">
        <f t="shared" ref="R245:R250" si="12">Q245*H245</f>
        <v>0</v>
      </c>
      <c r="S245" s="155">
        <v>0.01</v>
      </c>
      <c r="T245" s="156">
        <f t="shared" ref="T245:T250" si="13">S245*H245</f>
        <v>1.0512699999999999</v>
      </c>
      <c r="AR245" s="157" t="s">
        <v>343</v>
      </c>
      <c r="AT245" s="157" t="s">
        <v>144</v>
      </c>
      <c r="AU245" s="157" t="s">
        <v>80</v>
      </c>
      <c r="AY245" s="16" t="s">
        <v>142</v>
      </c>
      <c r="BE245" s="158">
        <f t="shared" ref="BE245:BE250" si="14">IF(N245="základná",J245,0)</f>
        <v>0</v>
      </c>
      <c r="BF245" s="158">
        <f t="shared" ref="BF245:BF250" si="15">IF(N245="znížená",J245,0)</f>
        <v>0</v>
      </c>
      <c r="BG245" s="158">
        <f t="shared" ref="BG245:BG250" si="16">IF(N245="zákl. prenesená",J245,0)</f>
        <v>0</v>
      </c>
      <c r="BH245" s="158">
        <f t="shared" ref="BH245:BH250" si="17">IF(N245="zníž. prenesená",J245,0)</f>
        <v>0</v>
      </c>
      <c r="BI245" s="158">
        <f t="shared" ref="BI245:BI250" si="18">IF(N245="nulová",J245,0)</f>
        <v>0</v>
      </c>
      <c r="BJ245" s="16" t="s">
        <v>80</v>
      </c>
      <c r="BK245" s="158">
        <f t="shared" ref="BK245:BK250" si="19">ROUND(I245*H245,2)</f>
        <v>0</v>
      </c>
      <c r="BL245" s="16" t="s">
        <v>343</v>
      </c>
      <c r="BM245" s="157" t="s">
        <v>370</v>
      </c>
    </row>
    <row r="246" spans="2:65" s="1" customFormat="1" ht="37.9" customHeight="1">
      <c r="B246" s="121"/>
      <c r="C246" s="147">
        <v>59</v>
      </c>
      <c r="D246" s="147" t="s">
        <v>144</v>
      </c>
      <c r="E246" s="148" t="s">
        <v>371</v>
      </c>
      <c r="F246" s="149" t="s">
        <v>372</v>
      </c>
      <c r="G246" s="150" t="s">
        <v>147</v>
      </c>
      <c r="H246" s="151">
        <v>125</v>
      </c>
      <c r="I246" s="152"/>
      <c r="J246" s="152">
        <f t="shared" si="10"/>
        <v>0</v>
      </c>
      <c r="K246" s="153"/>
      <c r="L246" s="30"/>
      <c r="M246" s="154" t="s">
        <v>1</v>
      </c>
      <c r="N246" s="120" t="s">
        <v>37</v>
      </c>
      <c r="O246" s="155">
        <v>0.24426</v>
      </c>
      <c r="P246" s="155">
        <f t="shared" si="11"/>
        <v>30.532499999999999</v>
      </c>
      <c r="Q246" s="155">
        <v>0</v>
      </c>
      <c r="R246" s="155">
        <f t="shared" si="12"/>
        <v>0</v>
      </c>
      <c r="S246" s="155">
        <v>0</v>
      </c>
      <c r="T246" s="156">
        <f t="shared" si="13"/>
        <v>0</v>
      </c>
      <c r="AR246" s="157" t="s">
        <v>343</v>
      </c>
      <c r="AT246" s="157" t="s">
        <v>144</v>
      </c>
      <c r="AU246" s="157" t="s">
        <v>80</v>
      </c>
      <c r="AY246" s="16" t="s">
        <v>142</v>
      </c>
      <c r="BE246" s="158">
        <f t="shared" si="14"/>
        <v>0</v>
      </c>
      <c r="BF246" s="158">
        <f t="shared" si="15"/>
        <v>0</v>
      </c>
      <c r="BG246" s="158">
        <f t="shared" si="16"/>
        <v>0</v>
      </c>
      <c r="BH246" s="158">
        <f t="shared" si="17"/>
        <v>0</v>
      </c>
      <c r="BI246" s="158">
        <f t="shared" si="18"/>
        <v>0</v>
      </c>
      <c r="BJ246" s="16" t="s">
        <v>80</v>
      </c>
      <c r="BK246" s="158">
        <f t="shared" si="19"/>
        <v>0</v>
      </c>
      <c r="BL246" s="16" t="s">
        <v>343</v>
      </c>
      <c r="BM246" s="157" t="s">
        <v>373</v>
      </c>
    </row>
    <row r="247" spans="2:65" s="1" customFormat="1" ht="24.2" customHeight="1">
      <c r="B247" s="121"/>
      <c r="C247" s="172">
        <v>60</v>
      </c>
      <c r="D247" s="172" t="s">
        <v>191</v>
      </c>
      <c r="E247" s="173" t="s">
        <v>374</v>
      </c>
      <c r="F247" s="174" t="s">
        <v>375</v>
      </c>
      <c r="G247" s="175" t="s">
        <v>147</v>
      </c>
      <c r="H247" s="176">
        <v>143.75</v>
      </c>
      <c r="I247" s="177"/>
      <c r="J247" s="177">
        <f t="shared" si="10"/>
        <v>0</v>
      </c>
      <c r="K247" s="178"/>
      <c r="L247" s="179"/>
      <c r="M247" s="180" t="s">
        <v>1</v>
      </c>
      <c r="N247" s="181" t="s">
        <v>37</v>
      </c>
      <c r="O247" s="155">
        <v>0</v>
      </c>
      <c r="P247" s="155">
        <f t="shared" si="11"/>
        <v>0</v>
      </c>
      <c r="Q247" s="155">
        <v>1.9E-3</v>
      </c>
      <c r="R247" s="155">
        <f t="shared" si="12"/>
        <v>0.27312500000000001</v>
      </c>
      <c r="S247" s="155">
        <v>0</v>
      </c>
      <c r="T247" s="156">
        <f t="shared" si="13"/>
        <v>0</v>
      </c>
      <c r="AR247" s="157" t="s">
        <v>347</v>
      </c>
      <c r="AT247" s="157" t="s">
        <v>191</v>
      </c>
      <c r="AU247" s="157" t="s">
        <v>80</v>
      </c>
      <c r="AY247" s="16" t="s">
        <v>142</v>
      </c>
      <c r="BE247" s="158">
        <f t="shared" si="14"/>
        <v>0</v>
      </c>
      <c r="BF247" s="158">
        <f t="shared" si="15"/>
        <v>0</v>
      </c>
      <c r="BG247" s="158">
        <f t="shared" si="16"/>
        <v>0</v>
      </c>
      <c r="BH247" s="158">
        <f t="shared" si="17"/>
        <v>0</v>
      </c>
      <c r="BI247" s="158">
        <f t="shared" si="18"/>
        <v>0</v>
      </c>
      <c r="BJ247" s="16" t="s">
        <v>80</v>
      </c>
      <c r="BK247" s="158">
        <f t="shared" si="19"/>
        <v>0</v>
      </c>
      <c r="BL247" s="16" t="s">
        <v>343</v>
      </c>
      <c r="BM247" s="157" t="s">
        <v>376</v>
      </c>
    </row>
    <row r="248" spans="2:65" s="1" customFormat="1" ht="21.75" customHeight="1">
      <c r="B248" s="121"/>
      <c r="C248" s="172">
        <v>61</v>
      </c>
      <c r="D248" s="172" t="s">
        <v>191</v>
      </c>
      <c r="E248" s="173" t="s">
        <v>377</v>
      </c>
      <c r="F248" s="174" t="s">
        <v>378</v>
      </c>
      <c r="G248" s="175" t="s">
        <v>156</v>
      </c>
      <c r="H248" s="176">
        <v>392.5</v>
      </c>
      <c r="I248" s="177"/>
      <c r="J248" s="177">
        <f t="shared" si="10"/>
        <v>0</v>
      </c>
      <c r="K248" s="178"/>
      <c r="L248" s="179"/>
      <c r="M248" s="180" t="s">
        <v>1</v>
      </c>
      <c r="N248" s="181" t="s">
        <v>37</v>
      </c>
      <c r="O248" s="155">
        <v>0</v>
      </c>
      <c r="P248" s="155">
        <f t="shared" si="11"/>
        <v>0</v>
      </c>
      <c r="Q248" s="155">
        <v>1.4999999999999999E-4</v>
      </c>
      <c r="R248" s="155">
        <f t="shared" si="12"/>
        <v>5.8874999999999997E-2</v>
      </c>
      <c r="S248" s="155">
        <v>0</v>
      </c>
      <c r="T248" s="156">
        <f t="shared" si="13"/>
        <v>0</v>
      </c>
      <c r="AR248" s="157" t="s">
        <v>347</v>
      </c>
      <c r="AT248" s="157" t="s">
        <v>191</v>
      </c>
      <c r="AU248" s="157" t="s">
        <v>80</v>
      </c>
      <c r="AY248" s="16" t="s">
        <v>142</v>
      </c>
      <c r="BE248" s="158">
        <f t="shared" si="14"/>
        <v>0</v>
      </c>
      <c r="BF248" s="158">
        <f t="shared" si="15"/>
        <v>0</v>
      </c>
      <c r="BG248" s="158">
        <f t="shared" si="16"/>
        <v>0</v>
      </c>
      <c r="BH248" s="158">
        <f t="shared" si="17"/>
        <v>0</v>
      </c>
      <c r="BI248" s="158">
        <f t="shared" si="18"/>
        <v>0</v>
      </c>
      <c r="BJ248" s="16" t="s">
        <v>80</v>
      </c>
      <c r="BK248" s="158">
        <f t="shared" si="19"/>
        <v>0</v>
      </c>
      <c r="BL248" s="16" t="s">
        <v>343</v>
      </c>
      <c r="BM248" s="157" t="s">
        <v>379</v>
      </c>
    </row>
    <row r="249" spans="2:65" s="1" customFormat="1" ht="24.2" customHeight="1">
      <c r="B249" s="121"/>
      <c r="C249" s="147">
        <v>62</v>
      </c>
      <c r="D249" s="147" t="s">
        <v>144</v>
      </c>
      <c r="E249" s="148" t="s">
        <v>380</v>
      </c>
      <c r="F249" s="149" t="s">
        <v>381</v>
      </c>
      <c r="G249" s="150" t="s">
        <v>147</v>
      </c>
      <c r="H249" s="151">
        <v>230</v>
      </c>
      <c r="I249" s="152"/>
      <c r="J249" s="152">
        <f t="shared" si="10"/>
        <v>0</v>
      </c>
      <c r="K249" s="153"/>
      <c r="L249" s="30"/>
      <c r="M249" s="154" t="s">
        <v>1</v>
      </c>
      <c r="N249" s="120" t="s">
        <v>37</v>
      </c>
      <c r="O249" s="155">
        <v>2.802E-2</v>
      </c>
      <c r="P249" s="155">
        <f t="shared" si="11"/>
        <v>6.4446000000000003</v>
      </c>
      <c r="Q249" s="155">
        <v>0</v>
      </c>
      <c r="R249" s="155">
        <f t="shared" si="12"/>
        <v>0</v>
      </c>
      <c r="S249" s="155">
        <v>0</v>
      </c>
      <c r="T249" s="156">
        <f t="shared" si="13"/>
        <v>0</v>
      </c>
      <c r="AR249" s="157" t="s">
        <v>343</v>
      </c>
      <c r="AT249" s="157" t="s">
        <v>144</v>
      </c>
      <c r="AU249" s="157" t="s">
        <v>80</v>
      </c>
      <c r="AY249" s="16" t="s">
        <v>142</v>
      </c>
      <c r="BE249" s="158">
        <f t="shared" si="14"/>
        <v>0</v>
      </c>
      <c r="BF249" s="158">
        <f t="shared" si="15"/>
        <v>0</v>
      </c>
      <c r="BG249" s="158">
        <f t="shared" si="16"/>
        <v>0</v>
      </c>
      <c r="BH249" s="158">
        <f t="shared" si="17"/>
        <v>0</v>
      </c>
      <c r="BI249" s="158">
        <f t="shared" si="18"/>
        <v>0</v>
      </c>
      <c r="BJ249" s="16" t="s">
        <v>80</v>
      </c>
      <c r="BK249" s="158">
        <f t="shared" si="19"/>
        <v>0</v>
      </c>
      <c r="BL249" s="16" t="s">
        <v>343</v>
      </c>
      <c r="BM249" s="157" t="s">
        <v>382</v>
      </c>
    </row>
    <row r="250" spans="2:65" s="1" customFormat="1" ht="16.5" customHeight="1">
      <c r="B250" s="121"/>
      <c r="C250" s="172">
        <v>63</v>
      </c>
      <c r="D250" s="172" t="s">
        <v>191</v>
      </c>
      <c r="E250" s="173" t="s">
        <v>383</v>
      </c>
      <c r="F250" s="174" t="s">
        <v>384</v>
      </c>
      <c r="G250" s="175" t="s">
        <v>147</v>
      </c>
      <c r="H250" s="176">
        <v>276</v>
      </c>
      <c r="I250" s="177"/>
      <c r="J250" s="177">
        <f t="shared" si="10"/>
        <v>0</v>
      </c>
      <c r="K250" s="178"/>
      <c r="L250" s="179"/>
      <c r="M250" s="180" t="s">
        <v>1</v>
      </c>
      <c r="N250" s="181" t="s">
        <v>37</v>
      </c>
      <c r="O250" s="155">
        <v>0</v>
      </c>
      <c r="P250" s="155">
        <f t="shared" si="11"/>
        <v>0</v>
      </c>
      <c r="Q250" s="155">
        <v>2.9999999999999997E-4</v>
      </c>
      <c r="R250" s="155">
        <f t="shared" si="12"/>
        <v>8.2799999999999999E-2</v>
      </c>
      <c r="S250" s="155">
        <v>0</v>
      </c>
      <c r="T250" s="156">
        <f t="shared" si="13"/>
        <v>0</v>
      </c>
      <c r="AR250" s="157" t="s">
        <v>347</v>
      </c>
      <c r="AT250" s="157" t="s">
        <v>191</v>
      </c>
      <c r="AU250" s="157" t="s">
        <v>80</v>
      </c>
      <c r="AY250" s="16" t="s">
        <v>142</v>
      </c>
      <c r="BE250" s="158">
        <f t="shared" si="14"/>
        <v>0</v>
      </c>
      <c r="BF250" s="158">
        <f t="shared" si="15"/>
        <v>0</v>
      </c>
      <c r="BG250" s="158">
        <f t="shared" si="16"/>
        <v>0</v>
      </c>
      <c r="BH250" s="158">
        <f t="shared" si="17"/>
        <v>0</v>
      </c>
      <c r="BI250" s="158">
        <f t="shared" si="18"/>
        <v>0</v>
      </c>
      <c r="BJ250" s="16" t="s">
        <v>80</v>
      </c>
      <c r="BK250" s="158">
        <f t="shared" si="19"/>
        <v>0</v>
      </c>
      <c r="BL250" s="16" t="s">
        <v>343</v>
      </c>
      <c r="BM250" s="157" t="s">
        <v>385</v>
      </c>
    </row>
    <row r="251" spans="2:65" s="12" customFormat="1">
      <c r="B251" s="159"/>
      <c r="D251" s="160" t="s">
        <v>165</v>
      </c>
      <c r="F251" s="162" t="s">
        <v>386</v>
      </c>
      <c r="H251" s="163">
        <v>276</v>
      </c>
      <c r="L251" s="159"/>
      <c r="M251" s="164"/>
      <c r="T251" s="165"/>
      <c r="AT251" s="161" t="s">
        <v>165</v>
      </c>
      <c r="AU251" s="161" t="s">
        <v>80</v>
      </c>
      <c r="AV251" s="12" t="s">
        <v>80</v>
      </c>
      <c r="AW251" s="12" t="s">
        <v>3</v>
      </c>
      <c r="AX251" s="12" t="s">
        <v>76</v>
      </c>
      <c r="AY251" s="161" t="s">
        <v>142</v>
      </c>
    </row>
    <row r="252" spans="2:65" s="1" customFormat="1" ht="33" customHeight="1">
      <c r="B252" s="121"/>
      <c r="C252" s="147">
        <v>64</v>
      </c>
      <c r="D252" s="147" t="s">
        <v>144</v>
      </c>
      <c r="E252" s="148" t="s">
        <v>387</v>
      </c>
      <c r="F252" s="149" t="s">
        <v>388</v>
      </c>
      <c r="G252" s="150" t="s">
        <v>271</v>
      </c>
      <c r="H252" s="151">
        <v>40</v>
      </c>
      <c r="I252" s="152"/>
      <c r="J252" s="152">
        <f>ROUND(I252*H252,2)</f>
        <v>0</v>
      </c>
      <c r="K252" s="153"/>
      <c r="L252" s="30"/>
      <c r="M252" s="154" t="s">
        <v>1</v>
      </c>
      <c r="N252" s="120" t="s">
        <v>37</v>
      </c>
      <c r="O252" s="155">
        <v>0.46800000000000003</v>
      </c>
      <c r="P252" s="155">
        <f>O252*H252</f>
        <v>18.720000000000002</v>
      </c>
      <c r="Q252" s="155">
        <v>3.0000000000000001E-5</v>
      </c>
      <c r="R252" s="155">
        <f>Q252*H252</f>
        <v>1.2000000000000001E-3</v>
      </c>
      <c r="S252" s="155">
        <v>0</v>
      </c>
      <c r="T252" s="156">
        <f>S252*H252</f>
        <v>0</v>
      </c>
      <c r="AR252" s="157" t="s">
        <v>343</v>
      </c>
      <c r="AT252" s="157" t="s">
        <v>144</v>
      </c>
      <c r="AU252" s="157" t="s">
        <v>80</v>
      </c>
      <c r="AY252" s="16" t="s">
        <v>142</v>
      </c>
      <c r="BE252" s="158">
        <f>IF(N252="základná",J252,0)</f>
        <v>0</v>
      </c>
      <c r="BF252" s="158">
        <f>IF(N252="znížená",J252,0)</f>
        <v>0</v>
      </c>
      <c r="BG252" s="158">
        <f>IF(N252="zákl. prenesená",J252,0)</f>
        <v>0</v>
      </c>
      <c r="BH252" s="158">
        <f>IF(N252="zníž. prenesená",J252,0)</f>
        <v>0</v>
      </c>
      <c r="BI252" s="158">
        <f>IF(N252="nulová",J252,0)</f>
        <v>0</v>
      </c>
      <c r="BJ252" s="16" t="s">
        <v>80</v>
      </c>
      <c r="BK252" s="158">
        <f>ROUND(I252*H252,2)</f>
        <v>0</v>
      </c>
      <c r="BL252" s="16" t="s">
        <v>343</v>
      </c>
      <c r="BM252" s="157" t="s">
        <v>389</v>
      </c>
    </row>
    <row r="253" spans="2:65" s="12" customFormat="1">
      <c r="B253" s="159"/>
      <c r="D253" s="160" t="s">
        <v>165</v>
      </c>
      <c r="E253" s="161" t="s">
        <v>1</v>
      </c>
      <c r="F253" s="162" t="s">
        <v>390</v>
      </c>
      <c r="H253" s="163">
        <v>40</v>
      </c>
      <c r="L253" s="159"/>
      <c r="M253" s="164"/>
      <c r="T253" s="165"/>
      <c r="AT253" s="161" t="s">
        <v>165</v>
      </c>
      <c r="AU253" s="161" t="s">
        <v>80</v>
      </c>
      <c r="AV253" s="12" t="s">
        <v>80</v>
      </c>
      <c r="AW253" s="12" t="s">
        <v>26</v>
      </c>
      <c r="AX253" s="12" t="s">
        <v>71</v>
      </c>
      <c r="AY253" s="161" t="s">
        <v>142</v>
      </c>
    </row>
    <row r="254" spans="2:65" s="13" customFormat="1">
      <c r="B254" s="166"/>
      <c r="D254" s="160" t="s">
        <v>165</v>
      </c>
      <c r="E254" s="167" t="s">
        <v>1</v>
      </c>
      <c r="F254" s="168" t="s">
        <v>167</v>
      </c>
      <c r="H254" s="169">
        <v>40</v>
      </c>
      <c r="L254" s="166"/>
      <c r="M254" s="170"/>
      <c r="T254" s="171"/>
      <c r="AT254" s="167" t="s">
        <v>165</v>
      </c>
      <c r="AU254" s="167" t="s">
        <v>80</v>
      </c>
      <c r="AV254" s="13" t="s">
        <v>86</v>
      </c>
      <c r="AW254" s="13" t="s">
        <v>26</v>
      </c>
      <c r="AX254" s="13" t="s">
        <v>76</v>
      </c>
      <c r="AY254" s="167" t="s">
        <v>142</v>
      </c>
    </row>
    <row r="255" spans="2:65" s="1" customFormat="1" ht="16.5" customHeight="1">
      <c r="B255" s="121"/>
      <c r="C255" s="172">
        <v>65</v>
      </c>
      <c r="D255" s="172" t="s">
        <v>191</v>
      </c>
      <c r="E255" s="173" t="s">
        <v>391</v>
      </c>
      <c r="F255" s="174" t="s">
        <v>392</v>
      </c>
      <c r="G255" s="175" t="s">
        <v>156</v>
      </c>
      <c r="H255" s="176">
        <v>320</v>
      </c>
      <c r="I255" s="177"/>
      <c r="J255" s="177">
        <f>ROUND(I255*H255,2)</f>
        <v>0</v>
      </c>
      <c r="K255" s="178"/>
      <c r="L255" s="179"/>
      <c r="M255" s="180" t="s">
        <v>1</v>
      </c>
      <c r="N255" s="181" t="s">
        <v>37</v>
      </c>
      <c r="O255" s="155">
        <v>0</v>
      </c>
      <c r="P255" s="155">
        <f>O255*H255</f>
        <v>0</v>
      </c>
      <c r="Q255" s="155">
        <v>3.5E-4</v>
      </c>
      <c r="R255" s="155">
        <f>Q255*H255</f>
        <v>0.112</v>
      </c>
      <c r="S255" s="155">
        <v>0</v>
      </c>
      <c r="T255" s="156">
        <f>S255*H255</f>
        <v>0</v>
      </c>
      <c r="AR255" s="157" t="s">
        <v>347</v>
      </c>
      <c r="AT255" s="157" t="s">
        <v>191</v>
      </c>
      <c r="AU255" s="157" t="s">
        <v>80</v>
      </c>
      <c r="AY255" s="16" t="s">
        <v>142</v>
      </c>
      <c r="BE255" s="158">
        <f>IF(N255="základná",J255,0)</f>
        <v>0</v>
      </c>
      <c r="BF255" s="158">
        <f>IF(N255="znížená",J255,0)</f>
        <v>0</v>
      </c>
      <c r="BG255" s="158">
        <f>IF(N255="zákl. prenesená",J255,0)</f>
        <v>0</v>
      </c>
      <c r="BH255" s="158">
        <f>IF(N255="zníž. prenesená",J255,0)</f>
        <v>0</v>
      </c>
      <c r="BI255" s="158">
        <f>IF(N255="nulová",J255,0)</f>
        <v>0</v>
      </c>
      <c r="BJ255" s="16" t="s">
        <v>80</v>
      </c>
      <c r="BK255" s="158">
        <f>ROUND(I255*H255,2)</f>
        <v>0</v>
      </c>
      <c r="BL255" s="16" t="s">
        <v>343</v>
      </c>
      <c r="BM255" s="157" t="s">
        <v>393</v>
      </c>
    </row>
    <row r="256" spans="2:65" s="1" customFormat="1" ht="16.5" customHeight="1">
      <c r="B256" s="121"/>
      <c r="C256" s="172">
        <v>66</v>
      </c>
      <c r="D256" s="172" t="s">
        <v>191</v>
      </c>
      <c r="E256" s="173" t="s">
        <v>395</v>
      </c>
      <c r="F256" s="174" t="s">
        <v>396</v>
      </c>
      <c r="G256" s="175" t="s">
        <v>147</v>
      </c>
      <c r="H256" s="176">
        <v>16.399999999999999</v>
      </c>
      <c r="I256" s="177"/>
      <c r="J256" s="177">
        <f>ROUND(I256*H256,2)</f>
        <v>0</v>
      </c>
      <c r="K256" s="178"/>
      <c r="L256" s="179"/>
      <c r="M256" s="180" t="s">
        <v>1</v>
      </c>
      <c r="N256" s="181" t="s">
        <v>37</v>
      </c>
      <c r="O256" s="155">
        <v>0</v>
      </c>
      <c r="P256" s="155">
        <f>O256*H256</f>
        <v>0</v>
      </c>
      <c r="Q256" s="155">
        <v>7.92E-3</v>
      </c>
      <c r="R256" s="155">
        <f>Q256*H256</f>
        <v>0.12988799999999998</v>
      </c>
      <c r="S256" s="155">
        <v>0</v>
      </c>
      <c r="T256" s="156">
        <f>S256*H256</f>
        <v>0</v>
      </c>
      <c r="AR256" s="157" t="s">
        <v>347</v>
      </c>
      <c r="AT256" s="157" t="s">
        <v>191</v>
      </c>
      <c r="AU256" s="157" t="s">
        <v>80</v>
      </c>
      <c r="AY256" s="16" t="s">
        <v>142</v>
      </c>
      <c r="BE256" s="158">
        <f>IF(N256="základná",J256,0)</f>
        <v>0</v>
      </c>
      <c r="BF256" s="158">
        <f>IF(N256="znížená",J256,0)</f>
        <v>0</v>
      </c>
      <c r="BG256" s="158">
        <f>IF(N256="zákl. prenesená",J256,0)</f>
        <v>0</v>
      </c>
      <c r="BH256" s="158">
        <f>IF(N256="zníž. prenesená",J256,0)</f>
        <v>0</v>
      </c>
      <c r="BI256" s="158">
        <f>IF(N256="nulová",J256,0)</f>
        <v>0</v>
      </c>
      <c r="BJ256" s="16" t="s">
        <v>80</v>
      </c>
      <c r="BK256" s="158">
        <f>ROUND(I256*H256,2)</f>
        <v>0</v>
      </c>
      <c r="BL256" s="16" t="s">
        <v>343</v>
      </c>
      <c r="BM256" s="157" t="s">
        <v>397</v>
      </c>
    </row>
    <row r="257" spans="2:65" s="1" customFormat="1" ht="33" customHeight="1">
      <c r="B257" s="121"/>
      <c r="C257" s="147">
        <v>67</v>
      </c>
      <c r="D257" s="147" t="s">
        <v>144</v>
      </c>
      <c r="E257" s="148" t="s">
        <v>399</v>
      </c>
      <c r="F257" s="149" t="s">
        <v>400</v>
      </c>
      <c r="G257" s="150" t="s">
        <v>271</v>
      </c>
      <c r="H257" s="151">
        <v>37</v>
      </c>
      <c r="I257" s="152"/>
      <c r="J257" s="152">
        <f>ROUND(I257*H257,2)</f>
        <v>0</v>
      </c>
      <c r="K257" s="153"/>
      <c r="L257" s="30"/>
      <c r="M257" s="154" t="s">
        <v>1</v>
      </c>
      <c r="N257" s="120" t="s">
        <v>37</v>
      </c>
      <c r="O257" s="155">
        <v>0.46800000000000003</v>
      </c>
      <c r="P257" s="155">
        <f>O257*H257</f>
        <v>17.316000000000003</v>
      </c>
      <c r="Q257" s="155">
        <v>3.0000000000000001E-5</v>
      </c>
      <c r="R257" s="155">
        <f>Q257*H257</f>
        <v>1.1100000000000001E-3</v>
      </c>
      <c r="S257" s="155">
        <v>0</v>
      </c>
      <c r="T257" s="156">
        <f>S257*H257</f>
        <v>0</v>
      </c>
      <c r="AR257" s="157" t="s">
        <v>343</v>
      </c>
      <c r="AT257" s="157" t="s">
        <v>144</v>
      </c>
      <c r="AU257" s="157" t="s">
        <v>80</v>
      </c>
      <c r="AY257" s="16" t="s">
        <v>142</v>
      </c>
      <c r="BE257" s="158">
        <f>IF(N257="základná",J257,0)</f>
        <v>0</v>
      </c>
      <c r="BF257" s="158">
        <f>IF(N257="znížená",J257,0)</f>
        <v>0</v>
      </c>
      <c r="BG257" s="158">
        <f>IF(N257="zákl. prenesená",J257,0)</f>
        <v>0</v>
      </c>
      <c r="BH257" s="158">
        <f>IF(N257="zníž. prenesená",J257,0)</f>
        <v>0</v>
      </c>
      <c r="BI257" s="158">
        <f>IF(N257="nulová",J257,0)</f>
        <v>0</v>
      </c>
      <c r="BJ257" s="16" t="s">
        <v>80</v>
      </c>
      <c r="BK257" s="158">
        <f>ROUND(I257*H257,2)</f>
        <v>0</v>
      </c>
      <c r="BL257" s="16" t="s">
        <v>343</v>
      </c>
      <c r="BM257" s="157" t="s">
        <v>401</v>
      </c>
    </row>
    <row r="258" spans="2:65" s="12" customFormat="1">
      <c r="B258" s="159"/>
      <c r="D258" s="160" t="s">
        <v>165</v>
      </c>
      <c r="E258" s="161" t="s">
        <v>1</v>
      </c>
      <c r="F258" s="162" t="s">
        <v>402</v>
      </c>
      <c r="H258" s="163">
        <v>37</v>
      </c>
      <c r="L258" s="159"/>
      <c r="M258" s="164"/>
      <c r="T258" s="165"/>
      <c r="AT258" s="161" t="s">
        <v>165</v>
      </c>
      <c r="AU258" s="161" t="s">
        <v>80</v>
      </c>
      <c r="AV258" s="12" t="s">
        <v>80</v>
      </c>
      <c r="AW258" s="12" t="s">
        <v>26</v>
      </c>
      <c r="AX258" s="12" t="s">
        <v>71</v>
      </c>
      <c r="AY258" s="161" t="s">
        <v>142</v>
      </c>
    </row>
    <row r="259" spans="2:65" s="13" customFormat="1">
      <c r="B259" s="166"/>
      <c r="D259" s="160" t="s">
        <v>165</v>
      </c>
      <c r="E259" s="167" t="s">
        <v>1</v>
      </c>
      <c r="F259" s="168" t="s">
        <v>167</v>
      </c>
      <c r="H259" s="169">
        <v>37</v>
      </c>
      <c r="L259" s="166"/>
      <c r="M259" s="170"/>
      <c r="T259" s="171"/>
      <c r="AT259" s="167" t="s">
        <v>165</v>
      </c>
      <c r="AU259" s="167" t="s">
        <v>80</v>
      </c>
      <c r="AV259" s="13" t="s">
        <v>86</v>
      </c>
      <c r="AW259" s="13" t="s">
        <v>26</v>
      </c>
      <c r="AX259" s="13" t="s">
        <v>76</v>
      </c>
      <c r="AY259" s="167" t="s">
        <v>142</v>
      </c>
    </row>
    <row r="260" spans="2:65" s="1" customFormat="1" ht="16.5" customHeight="1">
      <c r="B260" s="121"/>
      <c r="C260" s="172">
        <v>68</v>
      </c>
      <c r="D260" s="172" t="s">
        <v>191</v>
      </c>
      <c r="E260" s="173" t="s">
        <v>391</v>
      </c>
      <c r="F260" s="174" t="s">
        <v>392</v>
      </c>
      <c r="G260" s="175" t="s">
        <v>156</v>
      </c>
      <c r="H260" s="176">
        <v>296</v>
      </c>
      <c r="I260" s="177"/>
      <c r="J260" s="177">
        <f>ROUND(I260*H260,2)</f>
        <v>0</v>
      </c>
      <c r="K260" s="178"/>
      <c r="L260" s="179"/>
      <c r="M260" s="180" t="s">
        <v>1</v>
      </c>
      <c r="N260" s="181" t="s">
        <v>37</v>
      </c>
      <c r="O260" s="155">
        <v>0</v>
      </c>
      <c r="P260" s="155">
        <f>O260*H260</f>
        <v>0</v>
      </c>
      <c r="Q260" s="155">
        <v>3.5E-4</v>
      </c>
      <c r="R260" s="155">
        <f>Q260*H260</f>
        <v>0.1036</v>
      </c>
      <c r="S260" s="155">
        <v>0</v>
      </c>
      <c r="T260" s="156">
        <f>S260*H260</f>
        <v>0</v>
      </c>
      <c r="AR260" s="157" t="s">
        <v>347</v>
      </c>
      <c r="AT260" s="157" t="s">
        <v>191</v>
      </c>
      <c r="AU260" s="157" t="s">
        <v>80</v>
      </c>
      <c r="AY260" s="16" t="s">
        <v>142</v>
      </c>
      <c r="BE260" s="158">
        <f>IF(N260="základná",J260,0)</f>
        <v>0</v>
      </c>
      <c r="BF260" s="158">
        <f>IF(N260="znížená",J260,0)</f>
        <v>0</v>
      </c>
      <c r="BG260" s="158">
        <f>IF(N260="zákl. prenesená",J260,0)</f>
        <v>0</v>
      </c>
      <c r="BH260" s="158">
        <f>IF(N260="zníž. prenesená",J260,0)</f>
        <v>0</v>
      </c>
      <c r="BI260" s="158">
        <f>IF(N260="nulová",J260,0)</f>
        <v>0</v>
      </c>
      <c r="BJ260" s="16" t="s">
        <v>80</v>
      </c>
      <c r="BK260" s="158">
        <f>ROUND(I260*H260,2)</f>
        <v>0</v>
      </c>
      <c r="BL260" s="16" t="s">
        <v>343</v>
      </c>
      <c r="BM260" s="157" t="s">
        <v>404</v>
      </c>
    </row>
    <row r="261" spans="2:65" s="1" customFormat="1" ht="16.5" customHeight="1">
      <c r="B261" s="121"/>
      <c r="C261" s="172">
        <v>69</v>
      </c>
      <c r="D261" s="172" t="s">
        <v>191</v>
      </c>
      <c r="E261" s="173" t="s">
        <v>395</v>
      </c>
      <c r="F261" s="174" t="s">
        <v>396</v>
      </c>
      <c r="G261" s="175" t="s">
        <v>147</v>
      </c>
      <c r="H261" s="176">
        <v>22.94</v>
      </c>
      <c r="I261" s="177"/>
      <c r="J261" s="177">
        <f>ROUND(I261*H261,2)</f>
        <v>0</v>
      </c>
      <c r="K261" s="178"/>
      <c r="L261" s="179"/>
      <c r="M261" s="180" t="s">
        <v>1</v>
      </c>
      <c r="N261" s="181" t="s">
        <v>37</v>
      </c>
      <c r="O261" s="155">
        <v>0</v>
      </c>
      <c r="P261" s="155">
        <f>O261*H261</f>
        <v>0</v>
      </c>
      <c r="Q261" s="155">
        <v>7.92E-3</v>
      </c>
      <c r="R261" s="155">
        <f>Q261*H261</f>
        <v>0.18168480000000001</v>
      </c>
      <c r="S261" s="155">
        <v>0</v>
      </c>
      <c r="T261" s="156">
        <f>S261*H261</f>
        <v>0</v>
      </c>
      <c r="AR261" s="157" t="s">
        <v>347</v>
      </c>
      <c r="AT261" s="157" t="s">
        <v>191</v>
      </c>
      <c r="AU261" s="157" t="s">
        <v>80</v>
      </c>
      <c r="AY261" s="16" t="s">
        <v>142</v>
      </c>
      <c r="BE261" s="158">
        <f>IF(N261="základná",J261,0)</f>
        <v>0</v>
      </c>
      <c r="BF261" s="158">
        <f>IF(N261="znížená",J261,0)</f>
        <v>0</v>
      </c>
      <c r="BG261" s="158">
        <f>IF(N261="zákl. prenesená",J261,0)</f>
        <v>0</v>
      </c>
      <c r="BH261" s="158">
        <f>IF(N261="zníž. prenesená",J261,0)</f>
        <v>0</v>
      </c>
      <c r="BI261" s="158">
        <f>IF(N261="nulová",J261,0)</f>
        <v>0</v>
      </c>
      <c r="BJ261" s="16" t="s">
        <v>80</v>
      </c>
      <c r="BK261" s="158">
        <f>ROUND(I261*H261,2)</f>
        <v>0</v>
      </c>
      <c r="BL261" s="16" t="s">
        <v>343</v>
      </c>
      <c r="BM261" s="157" t="s">
        <v>406</v>
      </c>
    </row>
    <row r="262" spans="2:65" s="1" customFormat="1" ht="24.2" customHeight="1">
      <c r="B262" s="121"/>
      <c r="C262" s="147">
        <v>70</v>
      </c>
      <c r="D262" s="147" t="s">
        <v>144</v>
      </c>
      <c r="E262" s="148" t="s">
        <v>407</v>
      </c>
      <c r="F262" s="149" t="s">
        <v>408</v>
      </c>
      <c r="G262" s="150" t="s">
        <v>409</v>
      </c>
      <c r="H262" s="151">
        <v>44.917000000000002</v>
      </c>
      <c r="I262" s="152"/>
      <c r="J262" s="152">
        <f>ROUND(I262*H262,2)</f>
        <v>0</v>
      </c>
      <c r="K262" s="153"/>
      <c r="L262" s="30"/>
      <c r="M262" s="154" t="s">
        <v>1</v>
      </c>
      <c r="N262" s="120" t="s">
        <v>37</v>
      </c>
      <c r="O262" s="155">
        <v>0</v>
      </c>
      <c r="P262" s="155">
        <f>O262*H262</f>
        <v>0</v>
      </c>
      <c r="Q262" s="155">
        <v>0</v>
      </c>
      <c r="R262" s="155">
        <f>Q262*H262</f>
        <v>0</v>
      </c>
      <c r="S262" s="155">
        <v>0</v>
      </c>
      <c r="T262" s="156">
        <f>S262*H262</f>
        <v>0</v>
      </c>
      <c r="AR262" s="157" t="s">
        <v>343</v>
      </c>
      <c r="AT262" s="157" t="s">
        <v>144</v>
      </c>
      <c r="AU262" s="157" t="s">
        <v>80</v>
      </c>
      <c r="AY262" s="16" t="s">
        <v>142</v>
      </c>
      <c r="BE262" s="158">
        <f>IF(N262="základná",J262,0)</f>
        <v>0</v>
      </c>
      <c r="BF262" s="158">
        <f>IF(N262="znížená",J262,0)</f>
        <v>0</v>
      </c>
      <c r="BG262" s="158">
        <f>IF(N262="zákl. prenesená",J262,0)</f>
        <v>0</v>
      </c>
      <c r="BH262" s="158">
        <f>IF(N262="zníž. prenesená",J262,0)</f>
        <v>0</v>
      </c>
      <c r="BI262" s="158">
        <f>IF(N262="nulová",J262,0)</f>
        <v>0</v>
      </c>
      <c r="BJ262" s="16" t="s">
        <v>80</v>
      </c>
      <c r="BK262" s="158">
        <f>ROUND(I262*H262,2)</f>
        <v>0</v>
      </c>
      <c r="BL262" s="16" t="s">
        <v>343</v>
      </c>
      <c r="BM262" s="157" t="s">
        <v>410</v>
      </c>
    </row>
    <row r="263" spans="2:65" s="11" customFormat="1" ht="22.9" customHeight="1">
      <c r="B263" s="136"/>
      <c r="D263" s="137" t="s">
        <v>70</v>
      </c>
      <c r="E263" s="145" t="s">
        <v>411</v>
      </c>
      <c r="F263" s="145" t="s">
        <v>412</v>
      </c>
      <c r="J263" s="146">
        <f>BK263</f>
        <v>0</v>
      </c>
      <c r="L263" s="136"/>
      <c r="M263" s="140"/>
      <c r="P263" s="141">
        <f>SUM(P264:P273)</f>
        <v>27.179766999999998</v>
      </c>
      <c r="R263" s="141">
        <f>SUM(R264:R273)</f>
        <v>0.54579199999999994</v>
      </c>
      <c r="T263" s="142">
        <f>SUM(T264:T273)</f>
        <v>1.8922859999999997</v>
      </c>
      <c r="AR263" s="137" t="s">
        <v>80</v>
      </c>
      <c r="AT263" s="143" t="s">
        <v>70</v>
      </c>
      <c r="AU263" s="143" t="s">
        <v>76</v>
      </c>
      <c r="AY263" s="137" t="s">
        <v>142</v>
      </c>
      <c r="BK263" s="144">
        <f>SUM(BK264:BK273)</f>
        <v>0</v>
      </c>
    </row>
    <row r="264" spans="2:65" s="1" customFormat="1" ht="37.9" customHeight="1">
      <c r="B264" s="121"/>
      <c r="C264" s="147">
        <v>71</v>
      </c>
      <c r="D264" s="147" t="s">
        <v>144</v>
      </c>
      <c r="E264" s="148" t="s">
        <v>413</v>
      </c>
      <c r="F264" s="149" t="s">
        <v>414</v>
      </c>
      <c r="G264" s="150" t="s">
        <v>147</v>
      </c>
      <c r="H264" s="151">
        <v>105.127</v>
      </c>
      <c r="I264" s="152"/>
      <c r="J264" s="152">
        <f>ROUND(I264*H264,2)</f>
        <v>0</v>
      </c>
      <c r="K264" s="153"/>
      <c r="L264" s="30"/>
      <c r="M264" s="154" t="s">
        <v>1</v>
      </c>
      <c r="N264" s="120" t="s">
        <v>37</v>
      </c>
      <c r="O264" s="155">
        <v>5.8999999999999997E-2</v>
      </c>
      <c r="P264" s="155">
        <f>O264*H264</f>
        <v>6.2024929999999996</v>
      </c>
      <c r="Q264" s="155">
        <v>0</v>
      </c>
      <c r="R264" s="155">
        <f>Q264*H264</f>
        <v>0</v>
      </c>
      <c r="S264" s="155">
        <v>1.7999999999999999E-2</v>
      </c>
      <c r="T264" s="156">
        <f>S264*H264</f>
        <v>1.8922859999999997</v>
      </c>
      <c r="AR264" s="157" t="s">
        <v>343</v>
      </c>
      <c r="AT264" s="157" t="s">
        <v>144</v>
      </c>
      <c r="AU264" s="157" t="s">
        <v>80</v>
      </c>
      <c r="AY264" s="16" t="s">
        <v>142</v>
      </c>
      <c r="BE264" s="158">
        <f>IF(N264="základná",J264,0)</f>
        <v>0</v>
      </c>
      <c r="BF264" s="158">
        <f>IF(N264="znížená",J264,0)</f>
        <v>0</v>
      </c>
      <c r="BG264" s="158">
        <f>IF(N264="zákl. prenesená",J264,0)</f>
        <v>0</v>
      </c>
      <c r="BH264" s="158">
        <f>IF(N264="zníž. prenesená",J264,0)</f>
        <v>0</v>
      </c>
      <c r="BI264" s="158">
        <f>IF(N264="nulová",J264,0)</f>
        <v>0</v>
      </c>
      <c r="BJ264" s="16" t="s">
        <v>80</v>
      </c>
      <c r="BK264" s="158">
        <f>ROUND(I264*H264,2)</f>
        <v>0</v>
      </c>
      <c r="BL264" s="16" t="s">
        <v>343</v>
      </c>
      <c r="BM264" s="157" t="s">
        <v>415</v>
      </c>
    </row>
    <row r="265" spans="2:65" s="12" customFormat="1">
      <c r="B265" s="159"/>
      <c r="D265" s="160" t="s">
        <v>165</v>
      </c>
      <c r="E265" s="161" t="s">
        <v>1</v>
      </c>
      <c r="F265" s="162" t="s">
        <v>416</v>
      </c>
      <c r="H265" s="163">
        <v>105.127</v>
      </c>
      <c r="L265" s="159"/>
      <c r="M265" s="164"/>
      <c r="T265" s="165"/>
      <c r="AT265" s="161" t="s">
        <v>165</v>
      </c>
      <c r="AU265" s="161" t="s">
        <v>80</v>
      </c>
      <c r="AV265" s="12" t="s">
        <v>80</v>
      </c>
      <c r="AW265" s="12" t="s">
        <v>26</v>
      </c>
      <c r="AX265" s="12" t="s">
        <v>71</v>
      </c>
      <c r="AY265" s="161" t="s">
        <v>142</v>
      </c>
    </row>
    <row r="266" spans="2:65" s="13" customFormat="1">
      <c r="B266" s="166"/>
      <c r="D266" s="160" t="s">
        <v>165</v>
      </c>
      <c r="E266" s="167" t="s">
        <v>1</v>
      </c>
      <c r="F266" s="168" t="s">
        <v>167</v>
      </c>
      <c r="H266" s="169">
        <v>105.127</v>
      </c>
      <c r="L266" s="166"/>
      <c r="M266" s="170"/>
      <c r="T266" s="171"/>
      <c r="AT266" s="167" t="s">
        <v>165</v>
      </c>
      <c r="AU266" s="167" t="s">
        <v>80</v>
      </c>
      <c r="AV266" s="13" t="s">
        <v>86</v>
      </c>
      <c r="AW266" s="13" t="s">
        <v>26</v>
      </c>
      <c r="AX266" s="13" t="s">
        <v>76</v>
      </c>
      <c r="AY266" s="167" t="s">
        <v>142</v>
      </c>
    </row>
    <row r="267" spans="2:65" s="1" customFormat="1" ht="24.2" customHeight="1">
      <c r="B267" s="121"/>
      <c r="C267" s="147">
        <v>72</v>
      </c>
      <c r="D267" s="147" t="s">
        <v>144</v>
      </c>
      <c r="E267" s="148" t="s">
        <v>417</v>
      </c>
      <c r="F267" s="149" t="s">
        <v>418</v>
      </c>
      <c r="G267" s="150" t="s">
        <v>147</v>
      </c>
      <c r="H267" s="151">
        <v>94</v>
      </c>
      <c r="I267" s="152"/>
      <c r="J267" s="152">
        <f>ROUND(I267*H267,2)</f>
        <v>0</v>
      </c>
      <c r="K267" s="153"/>
      <c r="L267" s="30"/>
      <c r="M267" s="154" t="s">
        <v>1</v>
      </c>
      <c r="N267" s="120" t="s">
        <v>37</v>
      </c>
      <c r="O267" s="155">
        <v>0.131471</v>
      </c>
      <c r="P267" s="155">
        <f>O267*H267</f>
        <v>12.358274</v>
      </c>
      <c r="Q267" s="155">
        <v>0</v>
      </c>
      <c r="R267" s="155">
        <f>Q267*H267</f>
        <v>0</v>
      </c>
      <c r="S267" s="155">
        <v>0</v>
      </c>
      <c r="T267" s="156">
        <f>S267*H267</f>
        <v>0</v>
      </c>
      <c r="AR267" s="157" t="s">
        <v>343</v>
      </c>
      <c r="AT267" s="157" t="s">
        <v>144</v>
      </c>
      <c r="AU267" s="157" t="s">
        <v>80</v>
      </c>
      <c r="AY267" s="16" t="s">
        <v>142</v>
      </c>
      <c r="BE267" s="158">
        <f>IF(N267="základná",J267,0)</f>
        <v>0</v>
      </c>
      <c r="BF267" s="158">
        <f>IF(N267="znížená",J267,0)</f>
        <v>0</v>
      </c>
      <c r="BG267" s="158">
        <f>IF(N267="zákl. prenesená",J267,0)</f>
        <v>0</v>
      </c>
      <c r="BH267" s="158">
        <f>IF(N267="zníž. prenesená",J267,0)</f>
        <v>0</v>
      </c>
      <c r="BI267" s="158">
        <f>IF(N267="nulová",J267,0)</f>
        <v>0</v>
      </c>
      <c r="BJ267" s="16" t="s">
        <v>80</v>
      </c>
      <c r="BK267" s="158">
        <f>ROUND(I267*H267,2)</f>
        <v>0</v>
      </c>
      <c r="BL267" s="16" t="s">
        <v>343</v>
      </c>
      <c r="BM267" s="157" t="s">
        <v>419</v>
      </c>
    </row>
    <row r="268" spans="2:65" s="1" customFormat="1" ht="24.2" customHeight="1">
      <c r="B268" s="121"/>
      <c r="C268" s="172">
        <v>73</v>
      </c>
      <c r="D268" s="172" t="s">
        <v>191</v>
      </c>
      <c r="E268" s="173" t="s">
        <v>420</v>
      </c>
      <c r="F268" s="174" t="s">
        <v>421</v>
      </c>
      <c r="G268" s="175" t="s">
        <v>291</v>
      </c>
      <c r="H268" s="176">
        <v>14.688000000000001</v>
      </c>
      <c r="I268" s="177"/>
      <c r="J268" s="177">
        <f>ROUND(I268*H268,2)</f>
        <v>0</v>
      </c>
      <c r="K268" s="178"/>
      <c r="L268" s="179"/>
      <c r="M268" s="180" t="s">
        <v>1</v>
      </c>
      <c r="N268" s="181" t="s">
        <v>37</v>
      </c>
      <c r="O268" s="155">
        <v>0</v>
      </c>
      <c r="P268" s="155">
        <f>O268*H268</f>
        <v>0</v>
      </c>
      <c r="Q268" s="155">
        <v>2.1499999999999998E-2</v>
      </c>
      <c r="R268" s="155">
        <f>Q268*H268</f>
        <v>0.31579199999999996</v>
      </c>
      <c r="S268" s="155">
        <v>0</v>
      </c>
      <c r="T268" s="156">
        <f>S268*H268</f>
        <v>0</v>
      </c>
      <c r="AR268" s="157" t="s">
        <v>347</v>
      </c>
      <c r="AT268" s="157" t="s">
        <v>191</v>
      </c>
      <c r="AU268" s="157" t="s">
        <v>80</v>
      </c>
      <c r="AY268" s="16" t="s">
        <v>142</v>
      </c>
      <c r="BE268" s="158">
        <f>IF(N268="základná",J268,0)</f>
        <v>0</v>
      </c>
      <c r="BF268" s="158">
        <f>IF(N268="znížená",J268,0)</f>
        <v>0</v>
      </c>
      <c r="BG268" s="158">
        <f>IF(N268="zákl. prenesená",J268,0)</f>
        <v>0</v>
      </c>
      <c r="BH268" s="158">
        <f>IF(N268="zníž. prenesená",J268,0)</f>
        <v>0</v>
      </c>
      <c r="BI268" s="158">
        <f>IF(N268="nulová",J268,0)</f>
        <v>0</v>
      </c>
      <c r="BJ268" s="16" t="s">
        <v>80</v>
      </c>
      <c r="BK268" s="158">
        <f>ROUND(I268*H268,2)</f>
        <v>0</v>
      </c>
      <c r="BL268" s="16" t="s">
        <v>343</v>
      </c>
      <c r="BM268" s="157" t="s">
        <v>422</v>
      </c>
    </row>
    <row r="269" spans="2:65" s="12" customFormat="1">
      <c r="B269" s="159"/>
      <c r="D269" s="160" t="s">
        <v>165</v>
      </c>
      <c r="F269" s="162" t="s">
        <v>423</v>
      </c>
      <c r="H269" s="163">
        <v>14.688000000000001</v>
      </c>
      <c r="L269" s="159"/>
      <c r="M269" s="164"/>
      <c r="T269" s="165"/>
      <c r="AT269" s="161" t="s">
        <v>165</v>
      </c>
      <c r="AU269" s="161" t="s">
        <v>80</v>
      </c>
      <c r="AV269" s="12" t="s">
        <v>80</v>
      </c>
      <c r="AW269" s="12" t="s">
        <v>3</v>
      </c>
      <c r="AX269" s="12" t="s">
        <v>76</v>
      </c>
      <c r="AY269" s="161" t="s">
        <v>142</v>
      </c>
    </row>
    <row r="270" spans="2:65" s="1" customFormat="1" ht="33" customHeight="1">
      <c r="B270" s="121"/>
      <c r="C270" s="147">
        <v>74</v>
      </c>
      <c r="D270" s="147" t="s">
        <v>144</v>
      </c>
      <c r="E270" s="148" t="s">
        <v>424</v>
      </c>
      <c r="F270" s="149" t="s">
        <v>425</v>
      </c>
      <c r="G270" s="150" t="s">
        <v>147</v>
      </c>
      <c r="H270" s="151">
        <v>100</v>
      </c>
      <c r="I270" s="152"/>
      <c r="J270" s="152">
        <f>ROUND(I270*H270,2)</f>
        <v>0</v>
      </c>
      <c r="K270" s="153"/>
      <c r="L270" s="30"/>
      <c r="M270" s="154" t="s">
        <v>1</v>
      </c>
      <c r="N270" s="120" t="s">
        <v>37</v>
      </c>
      <c r="O270" s="155">
        <v>8.6190000000000003E-2</v>
      </c>
      <c r="P270" s="155">
        <f>O270*H270</f>
        <v>8.6189999999999998</v>
      </c>
      <c r="Q270" s="155">
        <v>0</v>
      </c>
      <c r="R270" s="155">
        <f>Q270*H270</f>
        <v>0</v>
      </c>
      <c r="S270" s="155">
        <v>0</v>
      </c>
      <c r="T270" s="156">
        <f>S270*H270</f>
        <v>0</v>
      </c>
      <c r="AR270" s="157" t="s">
        <v>343</v>
      </c>
      <c r="AT270" s="157" t="s">
        <v>144</v>
      </c>
      <c r="AU270" s="157" t="s">
        <v>80</v>
      </c>
      <c r="AY270" s="16" t="s">
        <v>142</v>
      </c>
      <c r="BE270" s="158">
        <f>IF(N270="základná",J270,0)</f>
        <v>0</v>
      </c>
      <c r="BF270" s="158">
        <f>IF(N270="znížená",J270,0)</f>
        <v>0</v>
      </c>
      <c r="BG270" s="158">
        <f>IF(N270="zákl. prenesená",J270,0)</f>
        <v>0</v>
      </c>
      <c r="BH270" s="158">
        <f>IF(N270="zníž. prenesená",J270,0)</f>
        <v>0</v>
      </c>
      <c r="BI270" s="158">
        <f>IF(N270="nulová",J270,0)</f>
        <v>0</v>
      </c>
      <c r="BJ270" s="16" t="s">
        <v>80</v>
      </c>
      <c r="BK270" s="158">
        <f>ROUND(I270*H270,2)</f>
        <v>0</v>
      </c>
      <c r="BL270" s="16" t="s">
        <v>343</v>
      </c>
      <c r="BM270" s="157" t="s">
        <v>426</v>
      </c>
    </row>
    <row r="271" spans="2:65" s="1" customFormat="1" ht="24.2" customHeight="1">
      <c r="B271" s="121"/>
      <c r="C271" s="172">
        <v>75</v>
      </c>
      <c r="D271" s="172" t="s">
        <v>191</v>
      </c>
      <c r="E271" s="173" t="s">
        <v>428</v>
      </c>
      <c r="F271" s="174" t="s">
        <v>429</v>
      </c>
      <c r="G271" s="175" t="s">
        <v>291</v>
      </c>
      <c r="H271" s="176">
        <v>9.1999999999999993</v>
      </c>
      <c r="I271" s="177"/>
      <c r="J271" s="177">
        <f>ROUND(I271*H271,2)</f>
        <v>0</v>
      </c>
      <c r="K271" s="178"/>
      <c r="L271" s="179"/>
      <c r="M271" s="180" t="s">
        <v>1</v>
      </c>
      <c r="N271" s="181" t="s">
        <v>37</v>
      </c>
      <c r="O271" s="155">
        <v>0</v>
      </c>
      <c r="P271" s="155">
        <f>O271*H271</f>
        <v>0</v>
      </c>
      <c r="Q271" s="155">
        <v>2.5000000000000001E-2</v>
      </c>
      <c r="R271" s="155">
        <f>Q271*H271</f>
        <v>0.22999999999999998</v>
      </c>
      <c r="S271" s="155">
        <v>0</v>
      </c>
      <c r="T271" s="156">
        <f>S271*H271</f>
        <v>0</v>
      </c>
      <c r="AR271" s="157" t="s">
        <v>347</v>
      </c>
      <c r="AT271" s="157" t="s">
        <v>191</v>
      </c>
      <c r="AU271" s="157" t="s">
        <v>80</v>
      </c>
      <c r="AY271" s="16" t="s">
        <v>142</v>
      </c>
      <c r="BE271" s="158">
        <f>IF(N271="základná",J271,0)</f>
        <v>0</v>
      </c>
      <c r="BF271" s="158">
        <f>IF(N271="znížená",J271,0)</f>
        <v>0</v>
      </c>
      <c r="BG271" s="158">
        <f>IF(N271="zákl. prenesená",J271,0)</f>
        <v>0</v>
      </c>
      <c r="BH271" s="158">
        <f>IF(N271="zníž. prenesená",J271,0)</f>
        <v>0</v>
      </c>
      <c r="BI271" s="158">
        <f>IF(N271="nulová",J271,0)</f>
        <v>0</v>
      </c>
      <c r="BJ271" s="16" t="s">
        <v>80</v>
      </c>
      <c r="BK271" s="158">
        <f>ROUND(I271*H271,2)</f>
        <v>0</v>
      </c>
      <c r="BL271" s="16" t="s">
        <v>343</v>
      </c>
      <c r="BM271" s="157" t="s">
        <v>430</v>
      </c>
    </row>
    <row r="272" spans="2:65" s="12" customFormat="1">
      <c r="B272" s="159"/>
      <c r="D272" s="160" t="s">
        <v>165</v>
      </c>
      <c r="F272" s="162" t="s">
        <v>431</v>
      </c>
      <c r="H272" s="163">
        <v>9.1999999999999993</v>
      </c>
      <c r="L272" s="159"/>
      <c r="M272" s="164"/>
      <c r="T272" s="165"/>
      <c r="AT272" s="161" t="s">
        <v>165</v>
      </c>
      <c r="AU272" s="161" t="s">
        <v>80</v>
      </c>
      <c r="AV272" s="12" t="s">
        <v>80</v>
      </c>
      <c r="AW272" s="12" t="s">
        <v>3</v>
      </c>
      <c r="AX272" s="12" t="s">
        <v>76</v>
      </c>
      <c r="AY272" s="161" t="s">
        <v>142</v>
      </c>
    </row>
    <row r="273" spans="2:65" s="1" customFormat="1" ht="24.2" customHeight="1">
      <c r="B273" s="121"/>
      <c r="C273" s="147">
        <v>76</v>
      </c>
      <c r="D273" s="147" t="s">
        <v>144</v>
      </c>
      <c r="E273" s="148" t="s">
        <v>433</v>
      </c>
      <c r="F273" s="149" t="s">
        <v>434</v>
      </c>
      <c r="G273" s="150" t="s">
        <v>409</v>
      </c>
      <c r="H273" s="151">
        <v>51.043999999999997</v>
      </c>
      <c r="I273" s="152"/>
      <c r="J273" s="152">
        <f>ROUND(I273*H273,2)</f>
        <v>0</v>
      </c>
      <c r="K273" s="153"/>
      <c r="L273" s="30"/>
      <c r="M273" s="154" t="s">
        <v>1</v>
      </c>
      <c r="N273" s="120" t="s">
        <v>37</v>
      </c>
      <c r="O273" s="155">
        <v>0</v>
      </c>
      <c r="P273" s="155">
        <f>O273*H273</f>
        <v>0</v>
      </c>
      <c r="Q273" s="155">
        <v>0</v>
      </c>
      <c r="R273" s="155">
        <f>Q273*H273</f>
        <v>0</v>
      </c>
      <c r="S273" s="155">
        <v>0</v>
      </c>
      <c r="T273" s="156">
        <f>S273*H273</f>
        <v>0</v>
      </c>
      <c r="AR273" s="157" t="s">
        <v>343</v>
      </c>
      <c r="AT273" s="157" t="s">
        <v>144</v>
      </c>
      <c r="AU273" s="157" t="s">
        <v>80</v>
      </c>
      <c r="AY273" s="16" t="s">
        <v>142</v>
      </c>
      <c r="BE273" s="158">
        <f>IF(N273="základná",J273,0)</f>
        <v>0</v>
      </c>
      <c r="BF273" s="158">
        <f>IF(N273="znížená",J273,0)</f>
        <v>0</v>
      </c>
      <c r="BG273" s="158">
        <f>IF(N273="zákl. prenesená",J273,0)</f>
        <v>0</v>
      </c>
      <c r="BH273" s="158">
        <f>IF(N273="zníž. prenesená",J273,0)</f>
        <v>0</v>
      </c>
      <c r="BI273" s="158">
        <f>IF(N273="nulová",J273,0)</f>
        <v>0</v>
      </c>
      <c r="BJ273" s="16" t="s">
        <v>80</v>
      </c>
      <c r="BK273" s="158">
        <f>ROUND(I273*H273,2)</f>
        <v>0</v>
      </c>
      <c r="BL273" s="16" t="s">
        <v>343</v>
      </c>
      <c r="BM273" s="157" t="s">
        <v>435</v>
      </c>
    </row>
    <row r="274" spans="2:65" s="11" customFormat="1" ht="22.9" customHeight="1">
      <c r="B274" s="136"/>
      <c r="D274" s="137" t="s">
        <v>70</v>
      </c>
      <c r="E274" s="145" t="s">
        <v>436</v>
      </c>
      <c r="F274" s="145" t="s">
        <v>437</v>
      </c>
      <c r="J274" s="146">
        <f>BK274</f>
        <v>0</v>
      </c>
      <c r="L274" s="136"/>
      <c r="M274" s="140"/>
      <c r="P274" s="141">
        <f>SUM(P275:P277)</f>
        <v>0.52288000000000001</v>
      </c>
      <c r="R274" s="141">
        <f>SUM(R275:R277)</f>
        <v>5.1639999999999998E-2</v>
      </c>
      <c r="T274" s="142">
        <f>SUM(T275:T277)</f>
        <v>0</v>
      </c>
      <c r="AR274" s="137" t="s">
        <v>80</v>
      </c>
      <c r="AT274" s="143" t="s">
        <v>70</v>
      </c>
      <c r="AU274" s="143" t="s">
        <v>76</v>
      </c>
      <c r="AY274" s="137" t="s">
        <v>142</v>
      </c>
      <c r="BK274" s="144">
        <f>SUM(BK275:BK277)</f>
        <v>0</v>
      </c>
    </row>
    <row r="275" spans="2:65" s="1" customFormat="1" ht="16.5" customHeight="1">
      <c r="B275" s="121"/>
      <c r="C275" s="147">
        <v>77</v>
      </c>
      <c r="D275" s="147" t="s">
        <v>144</v>
      </c>
      <c r="E275" s="148" t="s">
        <v>438</v>
      </c>
      <c r="F275" s="149" t="s">
        <v>439</v>
      </c>
      <c r="G275" s="150" t="s">
        <v>156</v>
      </c>
      <c r="H275" s="151">
        <v>2</v>
      </c>
      <c r="I275" s="152"/>
      <c r="J275" s="152">
        <f>ROUND(I275*H275,2)</f>
        <v>0</v>
      </c>
      <c r="K275" s="153"/>
      <c r="L275" s="30"/>
      <c r="M275" s="154" t="s">
        <v>1</v>
      </c>
      <c r="N275" s="120" t="s">
        <v>37</v>
      </c>
      <c r="O275" s="155">
        <v>0.26144000000000001</v>
      </c>
      <c r="P275" s="155">
        <f>O275*H275</f>
        <v>0.52288000000000001</v>
      </c>
      <c r="Q275" s="155">
        <v>0</v>
      </c>
      <c r="R275" s="155">
        <f>Q275*H275</f>
        <v>0</v>
      </c>
      <c r="S275" s="155">
        <v>0</v>
      </c>
      <c r="T275" s="156">
        <f>S275*H275</f>
        <v>0</v>
      </c>
      <c r="AR275" s="157" t="s">
        <v>343</v>
      </c>
      <c r="AT275" s="157" t="s">
        <v>144</v>
      </c>
      <c r="AU275" s="157" t="s">
        <v>80</v>
      </c>
      <c r="AY275" s="16" t="s">
        <v>142</v>
      </c>
      <c r="BE275" s="158">
        <f>IF(N275="základná",J275,0)</f>
        <v>0</v>
      </c>
      <c r="BF275" s="158">
        <f>IF(N275="znížená",J275,0)</f>
        <v>0</v>
      </c>
      <c r="BG275" s="158">
        <f>IF(N275="zákl. prenesená",J275,0)</f>
        <v>0</v>
      </c>
      <c r="BH275" s="158">
        <f>IF(N275="zníž. prenesená",J275,0)</f>
        <v>0</v>
      </c>
      <c r="BI275" s="158">
        <f>IF(N275="nulová",J275,0)</f>
        <v>0</v>
      </c>
      <c r="BJ275" s="16" t="s">
        <v>80</v>
      </c>
      <c r="BK275" s="158">
        <f>ROUND(I275*H275,2)</f>
        <v>0</v>
      </c>
      <c r="BL275" s="16" t="s">
        <v>343</v>
      </c>
      <c r="BM275" s="157" t="s">
        <v>440</v>
      </c>
    </row>
    <row r="276" spans="2:65" s="1" customFormat="1" ht="21.75" customHeight="1">
      <c r="B276" s="121"/>
      <c r="C276" s="172">
        <v>78</v>
      </c>
      <c r="D276" s="172" t="s">
        <v>191</v>
      </c>
      <c r="E276" s="173" t="s">
        <v>441</v>
      </c>
      <c r="F276" s="174" t="s">
        <v>442</v>
      </c>
      <c r="G276" s="175" t="s">
        <v>156</v>
      </c>
      <c r="H276" s="176">
        <v>2</v>
      </c>
      <c r="I276" s="177"/>
      <c r="J276" s="177">
        <f>ROUND(I276*H276,2)</f>
        <v>0</v>
      </c>
      <c r="K276" s="178"/>
      <c r="L276" s="179"/>
      <c r="M276" s="180" t="s">
        <v>1</v>
      </c>
      <c r="N276" s="181" t="s">
        <v>37</v>
      </c>
      <c r="O276" s="155">
        <v>0</v>
      </c>
      <c r="P276" s="155">
        <f>O276*H276</f>
        <v>0</v>
      </c>
      <c r="Q276" s="155">
        <v>2.1319999999999999E-2</v>
      </c>
      <c r="R276" s="155">
        <f>Q276*H276</f>
        <v>4.2639999999999997E-2</v>
      </c>
      <c r="S276" s="155">
        <v>0</v>
      </c>
      <c r="T276" s="156">
        <f>S276*H276</f>
        <v>0</v>
      </c>
      <c r="AR276" s="157" t="s">
        <v>347</v>
      </c>
      <c r="AT276" s="157" t="s">
        <v>191</v>
      </c>
      <c r="AU276" s="157" t="s">
        <v>80</v>
      </c>
      <c r="AY276" s="16" t="s">
        <v>142</v>
      </c>
      <c r="BE276" s="158">
        <f>IF(N276="základná",J276,0)</f>
        <v>0</v>
      </c>
      <c r="BF276" s="158">
        <f>IF(N276="znížená",J276,0)</f>
        <v>0</v>
      </c>
      <c r="BG276" s="158">
        <f>IF(N276="zákl. prenesená",J276,0)</f>
        <v>0</v>
      </c>
      <c r="BH276" s="158">
        <f>IF(N276="zníž. prenesená",J276,0)</f>
        <v>0</v>
      </c>
      <c r="BI276" s="158">
        <f>IF(N276="nulová",J276,0)</f>
        <v>0</v>
      </c>
      <c r="BJ276" s="16" t="s">
        <v>80</v>
      </c>
      <c r="BK276" s="158">
        <f>ROUND(I276*H276,2)</f>
        <v>0</v>
      </c>
      <c r="BL276" s="16" t="s">
        <v>343</v>
      </c>
      <c r="BM276" s="157" t="s">
        <v>443</v>
      </c>
    </row>
    <row r="277" spans="2:65" s="1" customFormat="1" ht="24.2" customHeight="1">
      <c r="B277" s="121"/>
      <c r="C277" s="172">
        <v>79</v>
      </c>
      <c r="D277" s="172" t="s">
        <v>191</v>
      </c>
      <c r="E277" s="173" t="s">
        <v>444</v>
      </c>
      <c r="F277" s="174" t="s">
        <v>445</v>
      </c>
      <c r="G277" s="175" t="s">
        <v>156</v>
      </c>
      <c r="H277" s="176">
        <v>5</v>
      </c>
      <c r="I277" s="177"/>
      <c r="J277" s="177">
        <f>ROUND(I277*H277,2)</f>
        <v>0</v>
      </c>
      <c r="K277" s="178"/>
      <c r="L277" s="179"/>
      <c r="M277" s="180" t="s">
        <v>1</v>
      </c>
      <c r="N277" s="181" t="s">
        <v>37</v>
      </c>
      <c r="O277" s="155">
        <v>0</v>
      </c>
      <c r="P277" s="155">
        <f>O277*H277</f>
        <v>0</v>
      </c>
      <c r="Q277" s="155">
        <v>1.8E-3</v>
      </c>
      <c r="R277" s="155">
        <f>Q277*H277</f>
        <v>8.9999999999999993E-3</v>
      </c>
      <c r="S277" s="155">
        <v>0</v>
      </c>
      <c r="T277" s="156">
        <f>S277*H277</f>
        <v>0</v>
      </c>
      <c r="AR277" s="157" t="s">
        <v>347</v>
      </c>
      <c r="AT277" s="157" t="s">
        <v>191</v>
      </c>
      <c r="AU277" s="157" t="s">
        <v>80</v>
      </c>
      <c r="AY277" s="16" t="s">
        <v>142</v>
      </c>
      <c r="BE277" s="158">
        <f>IF(N277="základná",J277,0)</f>
        <v>0</v>
      </c>
      <c r="BF277" s="158">
        <f>IF(N277="znížená",J277,0)</f>
        <v>0</v>
      </c>
      <c r="BG277" s="158">
        <f>IF(N277="zákl. prenesená",J277,0)</f>
        <v>0</v>
      </c>
      <c r="BH277" s="158">
        <f>IF(N277="zníž. prenesená",J277,0)</f>
        <v>0</v>
      </c>
      <c r="BI277" s="158">
        <f>IF(N277="nulová",J277,0)</f>
        <v>0</v>
      </c>
      <c r="BJ277" s="16" t="s">
        <v>80</v>
      </c>
      <c r="BK277" s="158">
        <f>ROUND(I277*H277,2)</f>
        <v>0</v>
      </c>
      <c r="BL277" s="16" t="s">
        <v>343</v>
      </c>
      <c r="BM277" s="157" t="s">
        <v>446</v>
      </c>
    </row>
    <row r="278" spans="2:65" s="11" customFormat="1" ht="22.9" customHeight="1">
      <c r="B278" s="136"/>
      <c r="D278" s="137" t="s">
        <v>70</v>
      </c>
      <c r="E278" s="145" t="s">
        <v>447</v>
      </c>
      <c r="F278" s="145" t="s">
        <v>448</v>
      </c>
      <c r="J278" s="146">
        <f>BK278</f>
        <v>0</v>
      </c>
      <c r="L278" s="136"/>
      <c r="M278" s="140"/>
      <c r="P278" s="141">
        <f>SUM(P279:P286)</f>
        <v>6.2698</v>
      </c>
      <c r="R278" s="141">
        <f>SUM(R279:R286)</f>
        <v>0.34523999999999999</v>
      </c>
      <c r="T278" s="142">
        <f>SUM(T279:T286)</f>
        <v>8.5000000000000006E-2</v>
      </c>
      <c r="AR278" s="137" t="s">
        <v>80</v>
      </c>
      <c r="AT278" s="143" t="s">
        <v>70</v>
      </c>
      <c r="AU278" s="143" t="s">
        <v>76</v>
      </c>
      <c r="AY278" s="137" t="s">
        <v>142</v>
      </c>
      <c r="BK278" s="144">
        <f>SUM(BK279:BK286)</f>
        <v>0</v>
      </c>
    </row>
    <row r="279" spans="2:65" s="1" customFormat="1" ht="24.2" customHeight="1">
      <c r="B279" s="121"/>
      <c r="C279" s="147">
        <v>80</v>
      </c>
      <c r="D279" s="147" t="s">
        <v>144</v>
      </c>
      <c r="E279" s="148" t="s">
        <v>449</v>
      </c>
      <c r="F279" s="149" t="s">
        <v>450</v>
      </c>
      <c r="G279" s="150" t="s">
        <v>147</v>
      </c>
      <c r="H279" s="151">
        <v>5</v>
      </c>
      <c r="I279" s="152"/>
      <c r="J279" s="152">
        <f>ROUND(I279*H279,2)</f>
        <v>0</v>
      </c>
      <c r="K279" s="153"/>
      <c r="L279" s="30"/>
      <c r="M279" s="154" t="s">
        <v>1</v>
      </c>
      <c r="N279" s="120" t="s">
        <v>37</v>
      </c>
      <c r="O279" s="155">
        <v>0.68464000000000003</v>
      </c>
      <c r="P279" s="155">
        <f>O279*H279</f>
        <v>3.4232</v>
      </c>
      <c r="Q279" s="155">
        <v>0</v>
      </c>
      <c r="R279" s="155">
        <f>Q279*H279</f>
        <v>0</v>
      </c>
      <c r="S279" s="155">
        <v>0</v>
      </c>
      <c r="T279" s="156">
        <f>S279*H279</f>
        <v>0</v>
      </c>
      <c r="AR279" s="157" t="s">
        <v>343</v>
      </c>
      <c r="AT279" s="157" t="s">
        <v>144</v>
      </c>
      <c r="AU279" s="157" t="s">
        <v>80</v>
      </c>
      <c r="AY279" s="16" t="s">
        <v>142</v>
      </c>
      <c r="BE279" s="158">
        <f>IF(N279="základná",J279,0)</f>
        <v>0</v>
      </c>
      <c r="BF279" s="158">
        <f>IF(N279="znížená",J279,0)</f>
        <v>0</v>
      </c>
      <c r="BG279" s="158">
        <f>IF(N279="zákl. prenesená",J279,0)</f>
        <v>0</v>
      </c>
      <c r="BH279" s="158">
        <f>IF(N279="zníž. prenesená",J279,0)</f>
        <v>0</v>
      </c>
      <c r="BI279" s="158">
        <f>IF(N279="nulová",J279,0)</f>
        <v>0</v>
      </c>
      <c r="BJ279" s="16" t="s">
        <v>80</v>
      </c>
      <c r="BK279" s="158">
        <f>ROUND(I279*H279,2)</f>
        <v>0</v>
      </c>
      <c r="BL279" s="16" t="s">
        <v>343</v>
      </c>
      <c r="BM279" s="157" t="s">
        <v>451</v>
      </c>
    </row>
    <row r="280" spans="2:65" s="1" customFormat="1" ht="33" customHeight="1">
      <c r="B280" s="121"/>
      <c r="C280" s="172">
        <v>81</v>
      </c>
      <c r="D280" s="172" t="s">
        <v>191</v>
      </c>
      <c r="E280" s="173" t="s">
        <v>453</v>
      </c>
      <c r="F280" s="174" t="s">
        <v>454</v>
      </c>
      <c r="G280" s="175" t="s">
        <v>291</v>
      </c>
      <c r="H280" s="176">
        <v>0.13200000000000001</v>
      </c>
      <c r="I280" s="177"/>
      <c r="J280" s="177">
        <f>ROUND(I280*H280,2)</f>
        <v>0</v>
      </c>
      <c r="K280" s="178"/>
      <c r="L280" s="179"/>
      <c r="M280" s="180" t="s">
        <v>1</v>
      </c>
      <c r="N280" s="181" t="s">
        <v>37</v>
      </c>
      <c r="O280" s="155">
        <v>0</v>
      </c>
      <c r="P280" s="155">
        <f>O280*H280</f>
        <v>0</v>
      </c>
      <c r="Q280" s="155">
        <v>0.55000000000000004</v>
      </c>
      <c r="R280" s="155">
        <f>Q280*H280</f>
        <v>7.2600000000000012E-2</v>
      </c>
      <c r="S280" s="155">
        <v>0</v>
      </c>
      <c r="T280" s="156">
        <f>S280*H280</f>
        <v>0</v>
      </c>
      <c r="AR280" s="157" t="s">
        <v>347</v>
      </c>
      <c r="AT280" s="157" t="s">
        <v>191</v>
      </c>
      <c r="AU280" s="157" t="s">
        <v>80</v>
      </c>
      <c r="AY280" s="16" t="s">
        <v>142</v>
      </c>
      <c r="BE280" s="158">
        <f>IF(N280="základná",J280,0)</f>
        <v>0</v>
      </c>
      <c r="BF280" s="158">
        <f>IF(N280="znížená",J280,0)</f>
        <v>0</v>
      </c>
      <c r="BG280" s="158">
        <f>IF(N280="zákl. prenesená",J280,0)</f>
        <v>0</v>
      </c>
      <c r="BH280" s="158">
        <f>IF(N280="zníž. prenesená",J280,0)</f>
        <v>0</v>
      </c>
      <c r="BI280" s="158">
        <f>IF(N280="nulová",J280,0)</f>
        <v>0</v>
      </c>
      <c r="BJ280" s="16" t="s">
        <v>80</v>
      </c>
      <c r="BK280" s="158">
        <f>ROUND(I280*H280,2)</f>
        <v>0</v>
      </c>
      <c r="BL280" s="16" t="s">
        <v>343</v>
      </c>
      <c r="BM280" s="157" t="s">
        <v>455</v>
      </c>
    </row>
    <row r="281" spans="2:65" s="12" customFormat="1">
      <c r="B281" s="159"/>
      <c r="D281" s="160" t="s">
        <v>165</v>
      </c>
      <c r="F281" s="162" t="s">
        <v>456</v>
      </c>
      <c r="H281" s="163">
        <v>0.13200000000000001</v>
      </c>
      <c r="L281" s="159"/>
      <c r="M281" s="164"/>
      <c r="T281" s="165"/>
      <c r="AT281" s="161" t="s">
        <v>165</v>
      </c>
      <c r="AU281" s="161" t="s">
        <v>80</v>
      </c>
      <c r="AV281" s="12" t="s">
        <v>80</v>
      </c>
      <c r="AW281" s="12" t="s">
        <v>3</v>
      </c>
      <c r="AX281" s="12" t="s">
        <v>76</v>
      </c>
      <c r="AY281" s="161" t="s">
        <v>142</v>
      </c>
    </row>
    <row r="282" spans="2:65" s="1" customFormat="1" ht="33" customHeight="1">
      <c r="B282" s="121"/>
      <c r="C282" s="147">
        <v>82</v>
      </c>
      <c r="D282" s="147" t="s">
        <v>144</v>
      </c>
      <c r="E282" s="148" t="s">
        <v>457</v>
      </c>
      <c r="F282" s="149" t="s">
        <v>458</v>
      </c>
      <c r="G282" s="150" t="s">
        <v>147</v>
      </c>
      <c r="H282" s="151">
        <v>5</v>
      </c>
      <c r="I282" s="152"/>
      <c r="J282" s="152">
        <f>ROUND(I282*H282,2)</f>
        <v>0</v>
      </c>
      <c r="K282" s="153"/>
      <c r="L282" s="30"/>
      <c r="M282" s="154" t="s">
        <v>1</v>
      </c>
      <c r="N282" s="120" t="s">
        <v>37</v>
      </c>
      <c r="O282" s="155">
        <v>0.13800000000000001</v>
      </c>
      <c r="P282" s="155">
        <f>O282*H282</f>
        <v>0.69000000000000006</v>
      </c>
      <c r="Q282" s="155">
        <v>0</v>
      </c>
      <c r="R282" s="155">
        <f>Q282*H282</f>
        <v>0</v>
      </c>
      <c r="S282" s="155">
        <v>1.7000000000000001E-2</v>
      </c>
      <c r="T282" s="156">
        <f>S282*H282</f>
        <v>8.5000000000000006E-2</v>
      </c>
      <c r="AR282" s="157" t="s">
        <v>343</v>
      </c>
      <c r="AT282" s="157" t="s">
        <v>144</v>
      </c>
      <c r="AU282" s="157" t="s">
        <v>80</v>
      </c>
      <c r="AY282" s="16" t="s">
        <v>142</v>
      </c>
      <c r="BE282" s="158">
        <f>IF(N282="základná",J282,0)</f>
        <v>0</v>
      </c>
      <c r="BF282" s="158">
        <f>IF(N282="znížená",J282,0)</f>
        <v>0</v>
      </c>
      <c r="BG282" s="158">
        <f>IF(N282="zákl. prenesená",J282,0)</f>
        <v>0</v>
      </c>
      <c r="BH282" s="158">
        <f>IF(N282="zníž. prenesená",J282,0)</f>
        <v>0</v>
      </c>
      <c r="BI282" s="158">
        <f>IF(N282="nulová",J282,0)</f>
        <v>0</v>
      </c>
      <c r="BJ282" s="16" t="s">
        <v>80</v>
      </c>
      <c r="BK282" s="158">
        <f>ROUND(I282*H282,2)</f>
        <v>0</v>
      </c>
      <c r="BL282" s="16" t="s">
        <v>343</v>
      </c>
      <c r="BM282" s="157" t="s">
        <v>459</v>
      </c>
    </row>
    <row r="283" spans="2:65" s="1" customFormat="1" ht="24.2" customHeight="1">
      <c r="B283" s="121"/>
      <c r="C283" s="147">
        <v>83</v>
      </c>
      <c r="D283" s="147" t="s">
        <v>144</v>
      </c>
      <c r="E283" s="148" t="s">
        <v>460</v>
      </c>
      <c r="F283" s="149" t="s">
        <v>461</v>
      </c>
      <c r="G283" s="150" t="s">
        <v>147</v>
      </c>
      <c r="H283" s="151">
        <v>10</v>
      </c>
      <c r="I283" s="152"/>
      <c r="J283" s="152">
        <f>ROUND(I283*H283,2)</f>
        <v>0</v>
      </c>
      <c r="K283" s="153"/>
      <c r="L283" s="30"/>
      <c r="M283" s="154" t="s">
        <v>1</v>
      </c>
      <c r="N283" s="120" t="s">
        <v>37</v>
      </c>
      <c r="O283" s="155">
        <v>0.21565999999999999</v>
      </c>
      <c r="P283" s="155">
        <f>O283*H283</f>
        <v>2.1566000000000001</v>
      </c>
      <c r="Q283" s="155">
        <v>0</v>
      </c>
      <c r="R283" s="155">
        <f>Q283*H283</f>
        <v>0</v>
      </c>
      <c r="S283" s="155">
        <v>0</v>
      </c>
      <c r="T283" s="156">
        <f>S283*H283</f>
        <v>0</v>
      </c>
      <c r="AR283" s="157" t="s">
        <v>343</v>
      </c>
      <c r="AT283" s="157" t="s">
        <v>144</v>
      </c>
      <c r="AU283" s="157" t="s">
        <v>80</v>
      </c>
      <c r="AY283" s="16" t="s">
        <v>142</v>
      </c>
      <c r="BE283" s="158">
        <f>IF(N283="základná",J283,0)</f>
        <v>0</v>
      </c>
      <c r="BF283" s="158">
        <f>IF(N283="znížená",J283,0)</f>
        <v>0</v>
      </c>
      <c r="BG283" s="158">
        <f>IF(N283="zákl. prenesená",J283,0)</f>
        <v>0</v>
      </c>
      <c r="BH283" s="158">
        <f>IF(N283="zníž. prenesená",J283,0)</f>
        <v>0</v>
      </c>
      <c r="BI283" s="158">
        <f>IF(N283="nulová",J283,0)</f>
        <v>0</v>
      </c>
      <c r="BJ283" s="16" t="s">
        <v>80</v>
      </c>
      <c r="BK283" s="158">
        <f>ROUND(I283*H283,2)</f>
        <v>0</v>
      </c>
      <c r="BL283" s="16" t="s">
        <v>343</v>
      </c>
      <c r="BM283" s="157" t="s">
        <v>462</v>
      </c>
    </row>
    <row r="284" spans="2:65" s="1" customFormat="1" ht="24.2" customHeight="1">
      <c r="B284" s="121"/>
      <c r="C284" s="172">
        <v>84</v>
      </c>
      <c r="D284" s="172" t="s">
        <v>191</v>
      </c>
      <c r="E284" s="173" t="s">
        <v>463</v>
      </c>
      <c r="F284" s="174" t="s">
        <v>464</v>
      </c>
      <c r="G284" s="175" t="s">
        <v>147</v>
      </c>
      <c r="H284" s="176">
        <v>12</v>
      </c>
      <c r="I284" s="177"/>
      <c r="J284" s="177">
        <f>ROUND(I284*H284,2)</f>
        <v>0</v>
      </c>
      <c r="K284" s="178"/>
      <c r="L284" s="179"/>
      <c r="M284" s="180" t="s">
        <v>1</v>
      </c>
      <c r="N284" s="181" t="s">
        <v>37</v>
      </c>
      <c r="O284" s="155">
        <v>0</v>
      </c>
      <c r="P284" s="155">
        <f>O284*H284</f>
        <v>0</v>
      </c>
      <c r="Q284" s="155">
        <v>2.2720000000000001E-2</v>
      </c>
      <c r="R284" s="155">
        <f>Q284*H284</f>
        <v>0.27263999999999999</v>
      </c>
      <c r="S284" s="155">
        <v>0</v>
      </c>
      <c r="T284" s="156">
        <f>S284*H284</f>
        <v>0</v>
      </c>
      <c r="AR284" s="157" t="s">
        <v>347</v>
      </c>
      <c r="AT284" s="157" t="s">
        <v>191</v>
      </c>
      <c r="AU284" s="157" t="s">
        <v>80</v>
      </c>
      <c r="AY284" s="16" t="s">
        <v>142</v>
      </c>
      <c r="BE284" s="158">
        <f>IF(N284="základná",J284,0)</f>
        <v>0</v>
      </c>
      <c r="BF284" s="158">
        <f>IF(N284="znížená",J284,0)</f>
        <v>0</v>
      </c>
      <c r="BG284" s="158">
        <f>IF(N284="zákl. prenesená",J284,0)</f>
        <v>0</v>
      </c>
      <c r="BH284" s="158">
        <f>IF(N284="zníž. prenesená",J284,0)</f>
        <v>0</v>
      </c>
      <c r="BI284" s="158">
        <f>IF(N284="nulová",J284,0)</f>
        <v>0</v>
      </c>
      <c r="BJ284" s="16" t="s">
        <v>80</v>
      </c>
      <c r="BK284" s="158">
        <f>ROUND(I284*H284,2)</f>
        <v>0</v>
      </c>
      <c r="BL284" s="16" t="s">
        <v>343</v>
      </c>
      <c r="BM284" s="157" t="s">
        <v>465</v>
      </c>
    </row>
    <row r="285" spans="2:65" s="12" customFormat="1">
      <c r="B285" s="159"/>
      <c r="D285" s="160" t="s">
        <v>165</v>
      </c>
      <c r="F285" s="162" t="s">
        <v>466</v>
      </c>
      <c r="H285" s="163">
        <v>12</v>
      </c>
      <c r="L285" s="159"/>
      <c r="M285" s="164"/>
      <c r="T285" s="165"/>
      <c r="AT285" s="161" t="s">
        <v>165</v>
      </c>
      <c r="AU285" s="161" t="s">
        <v>80</v>
      </c>
      <c r="AV285" s="12" t="s">
        <v>80</v>
      </c>
      <c r="AW285" s="12" t="s">
        <v>3</v>
      </c>
      <c r="AX285" s="12" t="s">
        <v>76</v>
      </c>
      <c r="AY285" s="161" t="s">
        <v>142</v>
      </c>
    </row>
    <row r="286" spans="2:65" s="1" customFormat="1" ht="24.2" customHeight="1">
      <c r="B286" s="121"/>
      <c r="C286" s="147">
        <v>85</v>
      </c>
      <c r="D286" s="147" t="s">
        <v>144</v>
      </c>
      <c r="E286" s="148" t="s">
        <v>467</v>
      </c>
      <c r="F286" s="149" t="s">
        <v>468</v>
      </c>
      <c r="G286" s="150" t="s">
        <v>409</v>
      </c>
      <c r="H286" s="151">
        <v>4.9429999999999996</v>
      </c>
      <c r="I286" s="152"/>
      <c r="J286" s="152">
        <f>ROUND(I286*H286,2)</f>
        <v>0</v>
      </c>
      <c r="K286" s="153"/>
      <c r="L286" s="30"/>
      <c r="M286" s="154" t="s">
        <v>1</v>
      </c>
      <c r="N286" s="120" t="s">
        <v>37</v>
      </c>
      <c r="O286" s="155">
        <v>0</v>
      </c>
      <c r="P286" s="155">
        <f>O286*H286</f>
        <v>0</v>
      </c>
      <c r="Q286" s="155">
        <v>0</v>
      </c>
      <c r="R286" s="155">
        <f>Q286*H286</f>
        <v>0</v>
      </c>
      <c r="S286" s="155">
        <v>0</v>
      </c>
      <c r="T286" s="156">
        <f>S286*H286</f>
        <v>0</v>
      </c>
      <c r="AR286" s="157" t="s">
        <v>343</v>
      </c>
      <c r="AT286" s="157" t="s">
        <v>144</v>
      </c>
      <c r="AU286" s="157" t="s">
        <v>80</v>
      </c>
      <c r="AY286" s="16" t="s">
        <v>142</v>
      </c>
      <c r="BE286" s="158">
        <f>IF(N286="základná",J286,0)</f>
        <v>0</v>
      </c>
      <c r="BF286" s="158">
        <f>IF(N286="znížená",J286,0)</f>
        <v>0</v>
      </c>
      <c r="BG286" s="158">
        <f>IF(N286="zákl. prenesená",J286,0)</f>
        <v>0</v>
      </c>
      <c r="BH286" s="158">
        <f>IF(N286="zníž. prenesená",J286,0)</f>
        <v>0</v>
      </c>
      <c r="BI286" s="158">
        <f>IF(N286="nulová",J286,0)</f>
        <v>0</v>
      </c>
      <c r="BJ286" s="16" t="s">
        <v>80</v>
      </c>
      <c r="BK286" s="158">
        <f>ROUND(I286*H286,2)</f>
        <v>0</v>
      </c>
      <c r="BL286" s="16" t="s">
        <v>343</v>
      </c>
      <c r="BM286" s="157" t="s">
        <v>469</v>
      </c>
    </row>
    <row r="287" spans="2:65" s="11" customFormat="1" ht="22.9" customHeight="1">
      <c r="B287" s="136"/>
      <c r="D287" s="137" t="s">
        <v>70</v>
      </c>
      <c r="E287" s="145" t="s">
        <v>470</v>
      </c>
      <c r="F287" s="145" t="s">
        <v>471</v>
      </c>
      <c r="J287" s="146">
        <f>BK287</f>
        <v>0</v>
      </c>
      <c r="L287" s="136"/>
      <c r="M287" s="140"/>
      <c r="P287" s="141">
        <f>SUM(P288:P311)</f>
        <v>86.878854999999987</v>
      </c>
      <c r="R287" s="141">
        <f>SUM(R288:R311)</f>
        <v>0.24718999999999999</v>
      </c>
      <c r="T287" s="142">
        <f>SUM(T288:T311)</f>
        <v>0.38737999999999995</v>
      </c>
      <c r="AR287" s="137" t="s">
        <v>80</v>
      </c>
      <c r="AT287" s="143" t="s">
        <v>70</v>
      </c>
      <c r="AU287" s="143" t="s">
        <v>76</v>
      </c>
      <c r="AY287" s="137" t="s">
        <v>142</v>
      </c>
      <c r="BK287" s="144">
        <f>SUM(BK288:BK311)</f>
        <v>0</v>
      </c>
    </row>
    <row r="288" spans="2:65" s="1" customFormat="1" ht="24.2" customHeight="1">
      <c r="B288" s="121"/>
      <c r="C288" s="147">
        <v>86</v>
      </c>
      <c r="D288" s="147" t="s">
        <v>144</v>
      </c>
      <c r="E288" s="148" t="s">
        <v>472</v>
      </c>
      <c r="F288" s="149" t="s">
        <v>473</v>
      </c>
      <c r="G288" s="150" t="s">
        <v>147</v>
      </c>
      <c r="H288" s="151">
        <v>5</v>
      </c>
      <c r="I288" s="152"/>
      <c r="J288" s="152">
        <f t="shared" ref="J288:J297" si="20">ROUND(I288*H288,2)</f>
        <v>0</v>
      </c>
      <c r="K288" s="153"/>
      <c r="L288" s="30"/>
      <c r="M288" s="154" t="s">
        <v>1</v>
      </c>
      <c r="N288" s="120" t="s">
        <v>37</v>
      </c>
      <c r="O288" s="155">
        <v>3.04996</v>
      </c>
      <c r="P288" s="155">
        <f t="shared" ref="P288:P297" si="21">O288*H288</f>
        <v>15.2498</v>
      </c>
      <c r="Q288" s="155">
        <v>3.5200000000000001E-3</v>
      </c>
      <c r="R288" s="155">
        <f t="shared" ref="R288:R297" si="22">Q288*H288</f>
        <v>1.7600000000000001E-2</v>
      </c>
      <c r="S288" s="155">
        <v>0</v>
      </c>
      <c r="T288" s="156">
        <f t="shared" ref="T288:T297" si="23">S288*H288</f>
        <v>0</v>
      </c>
      <c r="AR288" s="157" t="s">
        <v>343</v>
      </c>
      <c r="AT288" s="157" t="s">
        <v>144</v>
      </c>
      <c r="AU288" s="157" t="s">
        <v>80</v>
      </c>
      <c r="AY288" s="16" t="s">
        <v>142</v>
      </c>
      <c r="BE288" s="158">
        <f t="shared" ref="BE288:BE297" si="24">IF(N288="základná",J288,0)</f>
        <v>0</v>
      </c>
      <c r="BF288" s="158">
        <f t="shared" ref="BF288:BF297" si="25">IF(N288="znížená",J288,0)</f>
        <v>0</v>
      </c>
      <c r="BG288" s="158">
        <f t="shared" ref="BG288:BG297" si="26">IF(N288="zákl. prenesená",J288,0)</f>
        <v>0</v>
      </c>
      <c r="BH288" s="158">
        <f t="shared" ref="BH288:BH297" si="27">IF(N288="zníž. prenesená",J288,0)</f>
        <v>0</v>
      </c>
      <c r="BI288" s="158">
        <f t="shared" ref="BI288:BI297" si="28">IF(N288="nulová",J288,0)</f>
        <v>0</v>
      </c>
      <c r="BJ288" s="16" t="s">
        <v>80</v>
      </c>
      <c r="BK288" s="158">
        <f t="shared" ref="BK288:BK297" si="29">ROUND(I288*H288,2)</f>
        <v>0</v>
      </c>
      <c r="BL288" s="16" t="s">
        <v>343</v>
      </c>
      <c r="BM288" s="157" t="s">
        <v>474</v>
      </c>
    </row>
    <row r="289" spans="2:65" s="1" customFormat="1" ht="21.75" customHeight="1">
      <c r="B289" s="121"/>
      <c r="C289" s="147">
        <v>87</v>
      </c>
      <c r="D289" s="147" t="s">
        <v>144</v>
      </c>
      <c r="E289" s="148" t="s">
        <v>475</v>
      </c>
      <c r="F289" s="149" t="s">
        <v>476</v>
      </c>
      <c r="G289" s="150" t="s">
        <v>147</v>
      </c>
      <c r="H289" s="151">
        <v>5</v>
      </c>
      <c r="I289" s="152"/>
      <c r="J289" s="152">
        <f t="shared" si="20"/>
        <v>0</v>
      </c>
      <c r="K289" s="153"/>
      <c r="L289" s="30"/>
      <c r="M289" s="154" t="s">
        <v>1</v>
      </c>
      <c r="N289" s="120" t="s">
        <v>37</v>
      </c>
      <c r="O289" s="155">
        <v>0.104</v>
      </c>
      <c r="P289" s="155">
        <f t="shared" si="21"/>
        <v>0.52</v>
      </c>
      <c r="Q289" s="155">
        <v>0</v>
      </c>
      <c r="R289" s="155">
        <f t="shared" si="22"/>
        <v>0</v>
      </c>
      <c r="S289" s="155">
        <v>7.5100000000000002E-3</v>
      </c>
      <c r="T289" s="156">
        <f t="shared" si="23"/>
        <v>3.755E-2</v>
      </c>
      <c r="AR289" s="157" t="s">
        <v>343</v>
      </c>
      <c r="AT289" s="157" t="s">
        <v>144</v>
      </c>
      <c r="AU289" s="157" t="s">
        <v>80</v>
      </c>
      <c r="AY289" s="16" t="s">
        <v>142</v>
      </c>
      <c r="BE289" s="158">
        <f t="shared" si="24"/>
        <v>0</v>
      </c>
      <c r="BF289" s="158">
        <f t="shared" si="25"/>
        <v>0</v>
      </c>
      <c r="BG289" s="158">
        <f t="shared" si="26"/>
        <v>0</v>
      </c>
      <c r="BH289" s="158">
        <f t="shared" si="27"/>
        <v>0</v>
      </c>
      <c r="BI289" s="158">
        <f t="shared" si="28"/>
        <v>0</v>
      </c>
      <c r="BJ289" s="16" t="s">
        <v>80</v>
      </c>
      <c r="BK289" s="158">
        <f t="shared" si="29"/>
        <v>0</v>
      </c>
      <c r="BL289" s="16" t="s">
        <v>343</v>
      </c>
      <c r="BM289" s="157" t="s">
        <v>477</v>
      </c>
    </row>
    <row r="290" spans="2:65" s="1" customFormat="1" ht="37.9" customHeight="1">
      <c r="B290" s="121"/>
      <c r="C290" s="147">
        <v>88</v>
      </c>
      <c r="D290" s="147" t="s">
        <v>144</v>
      </c>
      <c r="E290" s="148" t="s">
        <v>478</v>
      </c>
      <c r="F290" s="149" t="s">
        <v>479</v>
      </c>
      <c r="G290" s="150" t="s">
        <v>147</v>
      </c>
      <c r="H290" s="151">
        <v>5</v>
      </c>
      <c r="I290" s="152"/>
      <c r="J290" s="152">
        <f t="shared" si="20"/>
        <v>0</v>
      </c>
      <c r="K290" s="153"/>
      <c r="L290" s="30"/>
      <c r="M290" s="154" t="s">
        <v>1</v>
      </c>
      <c r="N290" s="120" t="s">
        <v>37</v>
      </c>
      <c r="O290" s="155">
        <v>0.1812</v>
      </c>
      <c r="P290" s="155">
        <f t="shared" si="21"/>
        <v>0.90600000000000003</v>
      </c>
      <c r="Q290" s="155">
        <v>5.0000000000000002E-5</v>
      </c>
      <c r="R290" s="155">
        <f t="shared" si="22"/>
        <v>2.5000000000000001E-4</v>
      </c>
      <c r="S290" s="155">
        <v>0</v>
      </c>
      <c r="T290" s="156">
        <f t="shared" si="23"/>
        <v>0</v>
      </c>
      <c r="AR290" s="157" t="s">
        <v>343</v>
      </c>
      <c r="AT290" s="157" t="s">
        <v>144</v>
      </c>
      <c r="AU290" s="157" t="s">
        <v>80</v>
      </c>
      <c r="AY290" s="16" t="s">
        <v>142</v>
      </c>
      <c r="BE290" s="158">
        <f t="shared" si="24"/>
        <v>0</v>
      </c>
      <c r="BF290" s="158">
        <f t="shared" si="25"/>
        <v>0</v>
      </c>
      <c r="BG290" s="158">
        <f t="shared" si="26"/>
        <v>0</v>
      </c>
      <c r="BH290" s="158">
        <f t="shared" si="27"/>
        <v>0</v>
      </c>
      <c r="BI290" s="158">
        <f t="shared" si="28"/>
        <v>0</v>
      </c>
      <c r="BJ290" s="16" t="s">
        <v>80</v>
      </c>
      <c r="BK290" s="158">
        <f t="shared" si="29"/>
        <v>0</v>
      </c>
      <c r="BL290" s="16" t="s">
        <v>343</v>
      </c>
      <c r="BM290" s="157" t="s">
        <v>480</v>
      </c>
    </row>
    <row r="291" spans="2:65" s="1" customFormat="1" ht="33" customHeight="1">
      <c r="B291" s="121"/>
      <c r="C291" s="172">
        <v>89</v>
      </c>
      <c r="D291" s="172" t="s">
        <v>191</v>
      </c>
      <c r="E291" s="173" t="s">
        <v>481</v>
      </c>
      <c r="F291" s="174" t="s">
        <v>482</v>
      </c>
      <c r="G291" s="175" t="s">
        <v>147</v>
      </c>
      <c r="H291" s="176">
        <v>5.5</v>
      </c>
      <c r="I291" s="177"/>
      <c r="J291" s="177">
        <f t="shared" si="20"/>
        <v>0</v>
      </c>
      <c r="K291" s="178"/>
      <c r="L291" s="179"/>
      <c r="M291" s="180" t="s">
        <v>1</v>
      </c>
      <c r="N291" s="181" t="s">
        <v>37</v>
      </c>
      <c r="O291" s="155">
        <v>0</v>
      </c>
      <c r="P291" s="155">
        <f t="shared" si="21"/>
        <v>0</v>
      </c>
      <c r="Q291" s="155">
        <v>3.8000000000000002E-4</v>
      </c>
      <c r="R291" s="155">
        <f t="shared" si="22"/>
        <v>2.0900000000000003E-3</v>
      </c>
      <c r="S291" s="155">
        <v>0</v>
      </c>
      <c r="T291" s="156">
        <f t="shared" si="23"/>
        <v>0</v>
      </c>
      <c r="AR291" s="157" t="s">
        <v>347</v>
      </c>
      <c r="AT291" s="157" t="s">
        <v>191</v>
      </c>
      <c r="AU291" s="157" t="s">
        <v>80</v>
      </c>
      <c r="AY291" s="16" t="s">
        <v>142</v>
      </c>
      <c r="BE291" s="158">
        <f t="shared" si="24"/>
        <v>0</v>
      </c>
      <c r="BF291" s="158">
        <f t="shared" si="25"/>
        <v>0</v>
      </c>
      <c r="BG291" s="158">
        <f t="shared" si="26"/>
        <v>0</v>
      </c>
      <c r="BH291" s="158">
        <f t="shared" si="27"/>
        <v>0</v>
      </c>
      <c r="BI291" s="158">
        <f t="shared" si="28"/>
        <v>0</v>
      </c>
      <c r="BJ291" s="16" t="s">
        <v>80</v>
      </c>
      <c r="BK291" s="158">
        <f t="shared" si="29"/>
        <v>0</v>
      </c>
      <c r="BL291" s="16" t="s">
        <v>343</v>
      </c>
      <c r="BM291" s="157" t="s">
        <v>483</v>
      </c>
    </row>
    <row r="292" spans="2:65" s="1" customFormat="1" ht="37.9" customHeight="1">
      <c r="B292" s="121"/>
      <c r="C292" s="147">
        <v>90</v>
      </c>
      <c r="D292" s="147" t="s">
        <v>144</v>
      </c>
      <c r="E292" s="148" t="s">
        <v>484</v>
      </c>
      <c r="F292" s="149" t="s">
        <v>485</v>
      </c>
      <c r="G292" s="150" t="s">
        <v>271</v>
      </c>
      <c r="H292" s="151">
        <v>65</v>
      </c>
      <c r="I292" s="152"/>
      <c r="J292" s="152">
        <f t="shared" si="20"/>
        <v>0</v>
      </c>
      <c r="K292" s="153"/>
      <c r="L292" s="30"/>
      <c r="M292" s="154" t="s">
        <v>1</v>
      </c>
      <c r="N292" s="120" t="s">
        <v>37</v>
      </c>
      <c r="O292" s="155">
        <v>6.6000000000000003E-2</v>
      </c>
      <c r="P292" s="155">
        <f t="shared" si="21"/>
        <v>4.29</v>
      </c>
      <c r="Q292" s="155">
        <v>0</v>
      </c>
      <c r="R292" s="155">
        <f t="shared" si="22"/>
        <v>0</v>
      </c>
      <c r="S292" s="155">
        <v>5.1999999999999998E-3</v>
      </c>
      <c r="T292" s="156">
        <f t="shared" si="23"/>
        <v>0.33799999999999997</v>
      </c>
      <c r="AR292" s="157" t="s">
        <v>343</v>
      </c>
      <c r="AT292" s="157" t="s">
        <v>144</v>
      </c>
      <c r="AU292" s="157" t="s">
        <v>80</v>
      </c>
      <c r="AY292" s="16" t="s">
        <v>142</v>
      </c>
      <c r="BE292" s="158">
        <f t="shared" si="24"/>
        <v>0</v>
      </c>
      <c r="BF292" s="158">
        <f t="shared" si="25"/>
        <v>0</v>
      </c>
      <c r="BG292" s="158">
        <f t="shared" si="26"/>
        <v>0</v>
      </c>
      <c r="BH292" s="158">
        <f t="shared" si="27"/>
        <v>0</v>
      </c>
      <c r="BI292" s="158">
        <f t="shared" si="28"/>
        <v>0</v>
      </c>
      <c r="BJ292" s="16" t="s">
        <v>80</v>
      </c>
      <c r="BK292" s="158">
        <f t="shared" si="29"/>
        <v>0</v>
      </c>
      <c r="BL292" s="16" t="s">
        <v>343</v>
      </c>
      <c r="BM292" s="157" t="s">
        <v>486</v>
      </c>
    </row>
    <row r="293" spans="2:65" s="1" customFormat="1" ht="33" customHeight="1">
      <c r="B293" s="121"/>
      <c r="C293" s="147">
        <v>91</v>
      </c>
      <c r="D293" s="147" t="s">
        <v>144</v>
      </c>
      <c r="E293" s="148" t="s">
        <v>488</v>
      </c>
      <c r="F293" s="149" t="s">
        <v>489</v>
      </c>
      <c r="G293" s="150" t="s">
        <v>271</v>
      </c>
      <c r="H293" s="151">
        <v>2</v>
      </c>
      <c r="I293" s="152"/>
      <c r="J293" s="152">
        <f t="shared" si="20"/>
        <v>0</v>
      </c>
      <c r="K293" s="153"/>
      <c r="L293" s="30"/>
      <c r="M293" s="154" t="s">
        <v>1</v>
      </c>
      <c r="N293" s="120" t="s">
        <v>37</v>
      </c>
      <c r="O293" s="155">
        <v>0.72016000000000002</v>
      </c>
      <c r="P293" s="155">
        <f t="shared" si="21"/>
        <v>1.44032</v>
      </c>
      <c r="Q293" s="155">
        <v>2.7200000000000002E-3</v>
      </c>
      <c r="R293" s="155">
        <f t="shared" si="22"/>
        <v>5.4400000000000004E-3</v>
      </c>
      <c r="S293" s="155">
        <v>0</v>
      </c>
      <c r="T293" s="156">
        <f t="shared" si="23"/>
        <v>0</v>
      </c>
      <c r="AR293" s="157" t="s">
        <v>343</v>
      </c>
      <c r="AT293" s="157" t="s">
        <v>144</v>
      </c>
      <c r="AU293" s="157" t="s">
        <v>80</v>
      </c>
      <c r="AY293" s="16" t="s">
        <v>142</v>
      </c>
      <c r="BE293" s="158">
        <f t="shared" si="24"/>
        <v>0</v>
      </c>
      <c r="BF293" s="158">
        <f t="shared" si="25"/>
        <v>0</v>
      </c>
      <c r="BG293" s="158">
        <f t="shared" si="26"/>
        <v>0</v>
      </c>
      <c r="BH293" s="158">
        <f t="shared" si="27"/>
        <v>0</v>
      </c>
      <c r="BI293" s="158">
        <f t="shared" si="28"/>
        <v>0</v>
      </c>
      <c r="BJ293" s="16" t="s">
        <v>80</v>
      </c>
      <c r="BK293" s="158">
        <f t="shared" si="29"/>
        <v>0</v>
      </c>
      <c r="BL293" s="16" t="s">
        <v>343</v>
      </c>
      <c r="BM293" s="157" t="s">
        <v>490</v>
      </c>
    </row>
    <row r="294" spans="2:65" s="1" customFormat="1" ht="37.9" customHeight="1">
      <c r="B294" s="121"/>
      <c r="C294" s="147">
        <v>92</v>
      </c>
      <c r="D294" s="147" t="s">
        <v>144</v>
      </c>
      <c r="E294" s="148" t="s">
        <v>491</v>
      </c>
      <c r="F294" s="149" t="s">
        <v>492</v>
      </c>
      <c r="G294" s="150" t="s">
        <v>156</v>
      </c>
      <c r="H294" s="151">
        <v>1</v>
      </c>
      <c r="I294" s="152"/>
      <c r="J294" s="152">
        <f t="shared" si="20"/>
        <v>0</v>
      </c>
      <c r="K294" s="153"/>
      <c r="L294" s="30"/>
      <c r="M294" s="154" t="s">
        <v>1</v>
      </c>
      <c r="N294" s="120" t="s">
        <v>37</v>
      </c>
      <c r="O294" s="155">
        <v>1.0344</v>
      </c>
      <c r="P294" s="155">
        <f t="shared" si="21"/>
        <v>1.0344</v>
      </c>
      <c r="Q294" s="155">
        <v>3.8300000000000001E-3</v>
      </c>
      <c r="R294" s="155">
        <f t="shared" si="22"/>
        <v>3.8300000000000001E-3</v>
      </c>
      <c r="S294" s="155">
        <v>0</v>
      </c>
      <c r="T294" s="156">
        <f t="shared" si="23"/>
        <v>0</v>
      </c>
      <c r="AR294" s="157" t="s">
        <v>343</v>
      </c>
      <c r="AT294" s="157" t="s">
        <v>144</v>
      </c>
      <c r="AU294" s="157" t="s">
        <v>80</v>
      </c>
      <c r="AY294" s="16" t="s">
        <v>142</v>
      </c>
      <c r="BE294" s="158">
        <f t="shared" si="24"/>
        <v>0</v>
      </c>
      <c r="BF294" s="158">
        <f t="shared" si="25"/>
        <v>0</v>
      </c>
      <c r="BG294" s="158">
        <f t="shared" si="26"/>
        <v>0</v>
      </c>
      <c r="BH294" s="158">
        <f t="shared" si="27"/>
        <v>0</v>
      </c>
      <c r="BI294" s="158">
        <f t="shared" si="28"/>
        <v>0</v>
      </c>
      <c r="BJ294" s="16" t="s">
        <v>80</v>
      </c>
      <c r="BK294" s="158">
        <f t="shared" si="29"/>
        <v>0</v>
      </c>
      <c r="BL294" s="16" t="s">
        <v>343</v>
      </c>
      <c r="BM294" s="157" t="s">
        <v>493</v>
      </c>
    </row>
    <row r="295" spans="2:65" s="1" customFormat="1" ht="24.2" customHeight="1">
      <c r="B295" s="121"/>
      <c r="C295" s="147">
        <v>93</v>
      </c>
      <c r="D295" s="147" t="s">
        <v>144</v>
      </c>
      <c r="E295" s="148" t="s">
        <v>494</v>
      </c>
      <c r="F295" s="149" t="s">
        <v>495</v>
      </c>
      <c r="G295" s="150" t="s">
        <v>156</v>
      </c>
      <c r="H295" s="151">
        <v>2</v>
      </c>
      <c r="I295" s="152"/>
      <c r="J295" s="152">
        <f t="shared" si="20"/>
        <v>0</v>
      </c>
      <c r="K295" s="153"/>
      <c r="L295" s="30"/>
      <c r="M295" s="154" t="s">
        <v>1</v>
      </c>
      <c r="N295" s="120" t="s">
        <v>37</v>
      </c>
      <c r="O295" s="155">
        <v>0.42925000000000002</v>
      </c>
      <c r="P295" s="155">
        <f t="shared" si="21"/>
        <v>0.85850000000000004</v>
      </c>
      <c r="Q295" s="155">
        <v>1.8799999999999999E-3</v>
      </c>
      <c r="R295" s="155">
        <f t="shared" si="22"/>
        <v>3.7599999999999999E-3</v>
      </c>
      <c r="S295" s="155">
        <v>0</v>
      </c>
      <c r="T295" s="156">
        <f t="shared" si="23"/>
        <v>0</v>
      </c>
      <c r="AR295" s="157" t="s">
        <v>343</v>
      </c>
      <c r="AT295" s="157" t="s">
        <v>144</v>
      </c>
      <c r="AU295" s="157" t="s">
        <v>80</v>
      </c>
      <c r="AY295" s="16" t="s">
        <v>142</v>
      </c>
      <c r="BE295" s="158">
        <f t="shared" si="24"/>
        <v>0</v>
      </c>
      <c r="BF295" s="158">
        <f t="shared" si="25"/>
        <v>0</v>
      </c>
      <c r="BG295" s="158">
        <f t="shared" si="26"/>
        <v>0</v>
      </c>
      <c r="BH295" s="158">
        <f t="shared" si="27"/>
        <v>0</v>
      </c>
      <c r="BI295" s="158">
        <f t="shared" si="28"/>
        <v>0</v>
      </c>
      <c r="BJ295" s="16" t="s">
        <v>80</v>
      </c>
      <c r="BK295" s="158">
        <f t="shared" si="29"/>
        <v>0</v>
      </c>
      <c r="BL295" s="16" t="s">
        <v>343</v>
      </c>
      <c r="BM295" s="157" t="s">
        <v>496</v>
      </c>
    </row>
    <row r="296" spans="2:65" s="1" customFormat="1" ht="24.2" customHeight="1">
      <c r="B296" s="121"/>
      <c r="C296" s="147">
        <v>94</v>
      </c>
      <c r="D296" s="147" t="s">
        <v>144</v>
      </c>
      <c r="E296" s="148" t="s">
        <v>498</v>
      </c>
      <c r="F296" s="149" t="s">
        <v>499</v>
      </c>
      <c r="G296" s="150" t="s">
        <v>271</v>
      </c>
      <c r="H296" s="151">
        <v>10</v>
      </c>
      <c r="I296" s="152"/>
      <c r="J296" s="152">
        <f t="shared" si="20"/>
        <v>0</v>
      </c>
      <c r="K296" s="153"/>
      <c r="L296" s="30"/>
      <c r="M296" s="154" t="s">
        <v>1</v>
      </c>
      <c r="N296" s="120" t="s">
        <v>37</v>
      </c>
      <c r="O296" s="155">
        <v>0.56357000000000002</v>
      </c>
      <c r="P296" s="155">
        <f t="shared" si="21"/>
        <v>5.6356999999999999</v>
      </c>
      <c r="Q296" s="155">
        <v>2.3800000000000002E-3</v>
      </c>
      <c r="R296" s="155">
        <f t="shared" si="22"/>
        <v>2.3800000000000002E-2</v>
      </c>
      <c r="S296" s="155">
        <v>0</v>
      </c>
      <c r="T296" s="156">
        <f t="shared" si="23"/>
        <v>0</v>
      </c>
      <c r="AR296" s="157" t="s">
        <v>343</v>
      </c>
      <c r="AT296" s="157" t="s">
        <v>144</v>
      </c>
      <c r="AU296" s="157" t="s">
        <v>80</v>
      </c>
      <c r="AY296" s="16" t="s">
        <v>142</v>
      </c>
      <c r="BE296" s="158">
        <f t="shared" si="24"/>
        <v>0</v>
      </c>
      <c r="BF296" s="158">
        <f t="shared" si="25"/>
        <v>0</v>
      </c>
      <c r="BG296" s="158">
        <f t="shared" si="26"/>
        <v>0</v>
      </c>
      <c r="BH296" s="158">
        <f t="shared" si="27"/>
        <v>0</v>
      </c>
      <c r="BI296" s="158">
        <f t="shared" si="28"/>
        <v>0</v>
      </c>
      <c r="BJ296" s="16" t="s">
        <v>80</v>
      </c>
      <c r="BK296" s="158">
        <f t="shared" si="29"/>
        <v>0</v>
      </c>
      <c r="BL296" s="16" t="s">
        <v>343</v>
      </c>
      <c r="BM296" s="157" t="s">
        <v>500</v>
      </c>
    </row>
    <row r="297" spans="2:65" s="1" customFormat="1" ht="24.2" customHeight="1">
      <c r="B297" s="121"/>
      <c r="C297" s="147">
        <v>95</v>
      </c>
      <c r="D297" s="147" t="s">
        <v>144</v>
      </c>
      <c r="E297" s="148" t="s">
        <v>501</v>
      </c>
      <c r="F297" s="149" t="s">
        <v>502</v>
      </c>
      <c r="G297" s="150" t="s">
        <v>271</v>
      </c>
      <c r="H297" s="151">
        <v>6</v>
      </c>
      <c r="I297" s="152"/>
      <c r="J297" s="152">
        <f t="shared" si="20"/>
        <v>0</v>
      </c>
      <c r="K297" s="153"/>
      <c r="L297" s="30"/>
      <c r="M297" s="154" t="s">
        <v>1</v>
      </c>
      <c r="N297" s="120" t="s">
        <v>37</v>
      </c>
      <c r="O297" s="155">
        <v>0.45800000000000002</v>
      </c>
      <c r="P297" s="155">
        <f t="shared" si="21"/>
        <v>2.7480000000000002</v>
      </c>
      <c r="Q297" s="155">
        <v>1.5299999999999999E-3</v>
      </c>
      <c r="R297" s="155">
        <f t="shared" si="22"/>
        <v>9.1799999999999989E-3</v>
      </c>
      <c r="S297" s="155">
        <v>0</v>
      </c>
      <c r="T297" s="156">
        <f t="shared" si="23"/>
        <v>0</v>
      </c>
      <c r="AR297" s="157" t="s">
        <v>343</v>
      </c>
      <c r="AT297" s="157" t="s">
        <v>144</v>
      </c>
      <c r="AU297" s="157" t="s">
        <v>80</v>
      </c>
      <c r="AY297" s="16" t="s">
        <v>142</v>
      </c>
      <c r="BE297" s="158">
        <f t="shared" si="24"/>
        <v>0</v>
      </c>
      <c r="BF297" s="158">
        <f t="shared" si="25"/>
        <v>0</v>
      </c>
      <c r="BG297" s="158">
        <f t="shared" si="26"/>
        <v>0</v>
      </c>
      <c r="BH297" s="158">
        <f t="shared" si="27"/>
        <v>0</v>
      </c>
      <c r="BI297" s="158">
        <f t="shared" si="28"/>
        <v>0</v>
      </c>
      <c r="BJ297" s="16" t="s">
        <v>80</v>
      </c>
      <c r="BK297" s="158">
        <f t="shared" si="29"/>
        <v>0</v>
      </c>
      <c r="BL297" s="16" t="s">
        <v>343</v>
      </c>
      <c r="BM297" s="157" t="s">
        <v>503</v>
      </c>
    </row>
    <row r="298" spans="2:65" s="14" customFormat="1">
      <c r="B298" s="182"/>
      <c r="D298" s="160" t="s">
        <v>165</v>
      </c>
      <c r="E298" s="183" t="s">
        <v>1</v>
      </c>
      <c r="F298" s="184" t="s">
        <v>504</v>
      </c>
      <c r="H298" s="183" t="s">
        <v>1</v>
      </c>
      <c r="L298" s="182"/>
      <c r="M298" s="185"/>
      <c r="T298" s="186"/>
      <c r="AT298" s="183" t="s">
        <v>165</v>
      </c>
      <c r="AU298" s="183" t="s">
        <v>80</v>
      </c>
      <c r="AV298" s="14" t="s">
        <v>76</v>
      </c>
      <c r="AW298" s="14" t="s">
        <v>26</v>
      </c>
      <c r="AX298" s="14" t="s">
        <v>71</v>
      </c>
      <c r="AY298" s="183" t="s">
        <v>142</v>
      </c>
    </row>
    <row r="299" spans="2:65" s="12" customFormat="1">
      <c r="B299" s="159"/>
      <c r="D299" s="160" t="s">
        <v>165</v>
      </c>
      <c r="E299" s="161" t="s">
        <v>1</v>
      </c>
      <c r="F299" s="162" t="s">
        <v>505</v>
      </c>
      <c r="H299" s="163">
        <v>2.4</v>
      </c>
      <c r="L299" s="159"/>
      <c r="M299" s="164"/>
      <c r="T299" s="165"/>
      <c r="AT299" s="161" t="s">
        <v>165</v>
      </c>
      <c r="AU299" s="161" t="s">
        <v>80</v>
      </c>
      <c r="AV299" s="12" t="s">
        <v>80</v>
      </c>
      <c r="AW299" s="12" t="s">
        <v>26</v>
      </c>
      <c r="AX299" s="12" t="s">
        <v>71</v>
      </c>
      <c r="AY299" s="161" t="s">
        <v>142</v>
      </c>
    </row>
    <row r="300" spans="2:65" s="14" customFormat="1">
      <c r="B300" s="182"/>
      <c r="D300" s="160" t="s">
        <v>165</v>
      </c>
      <c r="E300" s="183" t="s">
        <v>1</v>
      </c>
      <c r="F300" s="184" t="s">
        <v>506</v>
      </c>
      <c r="H300" s="183" t="s">
        <v>1</v>
      </c>
      <c r="L300" s="182"/>
      <c r="M300" s="185"/>
      <c r="T300" s="186"/>
      <c r="AT300" s="183" t="s">
        <v>165</v>
      </c>
      <c r="AU300" s="183" t="s">
        <v>80</v>
      </c>
      <c r="AV300" s="14" t="s">
        <v>76</v>
      </c>
      <c r="AW300" s="14" t="s">
        <v>26</v>
      </c>
      <c r="AX300" s="14" t="s">
        <v>71</v>
      </c>
      <c r="AY300" s="183" t="s">
        <v>142</v>
      </c>
    </row>
    <row r="301" spans="2:65" s="12" customFormat="1">
      <c r="B301" s="159"/>
      <c r="D301" s="160" t="s">
        <v>165</v>
      </c>
      <c r="E301" s="161" t="s">
        <v>1</v>
      </c>
      <c r="F301" s="162" t="s">
        <v>507</v>
      </c>
      <c r="H301" s="163">
        <v>3.6</v>
      </c>
      <c r="L301" s="159"/>
      <c r="M301" s="164"/>
      <c r="T301" s="165"/>
      <c r="AT301" s="161" t="s">
        <v>165</v>
      </c>
      <c r="AU301" s="161" t="s">
        <v>80</v>
      </c>
      <c r="AV301" s="12" t="s">
        <v>80</v>
      </c>
      <c r="AW301" s="12" t="s">
        <v>26</v>
      </c>
      <c r="AX301" s="12" t="s">
        <v>71</v>
      </c>
      <c r="AY301" s="161" t="s">
        <v>142</v>
      </c>
    </row>
    <row r="302" spans="2:65" s="13" customFormat="1">
      <c r="B302" s="166"/>
      <c r="D302" s="160" t="s">
        <v>165</v>
      </c>
      <c r="E302" s="167" t="s">
        <v>1</v>
      </c>
      <c r="F302" s="168" t="s">
        <v>167</v>
      </c>
      <c r="H302" s="169">
        <v>6</v>
      </c>
      <c r="L302" s="166"/>
      <c r="M302" s="170"/>
      <c r="T302" s="171"/>
      <c r="AT302" s="167" t="s">
        <v>165</v>
      </c>
      <c r="AU302" s="167" t="s">
        <v>80</v>
      </c>
      <c r="AV302" s="13" t="s">
        <v>86</v>
      </c>
      <c r="AW302" s="13" t="s">
        <v>26</v>
      </c>
      <c r="AX302" s="13" t="s">
        <v>76</v>
      </c>
      <c r="AY302" s="167" t="s">
        <v>142</v>
      </c>
    </row>
    <row r="303" spans="2:65" s="1" customFormat="1" ht="24.2" customHeight="1">
      <c r="B303" s="121"/>
      <c r="C303" s="147">
        <v>96</v>
      </c>
      <c r="D303" s="147" t="s">
        <v>144</v>
      </c>
      <c r="E303" s="148" t="s">
        <v>509</v>
      </c>
      <c r="F303" s="149" t="s">
        <v>510</v>
      </c>
      <c r="G303" s="150" t="s">
        <v>271</v>
      </c>
      <c r="H303" s="151">
        <v>10</v>
      </c>
      <c r="I303" s="152"/>
      <c r="J303" s="152">
        <f t="shared" ref="J303:J311" si="30">ROUND(I303*H303,2)</f>
        <v>0</v>
      </c>
      <c r="K303" s="153"/>
      <c r="L303" s="30"/>
      <c r="M303" s="154" t="s">
        <v>1</v>
      </c>
      <c r="N303" s="120" t="s">
        <v>37</v>
      </c>
      <c r="O303" s="155">
        <v>0.50034000000000001</v>
      </c>
      <c r="P303" s="155">
        <f t="shared" ref="P303:P311" si="31">O303*H303</f>
        <v>5.0034000000000001</v>
      </c>
      <c r="Q303" s="155">
        <v>1.48E-3</v>
      </c>
      <c r="R303" s="155">
        <f t="shared" ref="R303:R311" si="32">Q303*H303</f>
        <v>1.4800000000000001E-2</v>
      </c>
      <c r="S303" s="155">
        <v>0</v>
      </c>
      <c r="T303" s="156">
        <f t="shared" ref="T303:T311" si="33">S303*H303</f>
        <v>0</v>
      </c>
      <c r="AR303" s="157" t="s">
        <v>343</v>
      </c>
      <c r="AT303" s="157" t="s">
        <v>144</v>
      </c>
      <c r="AU303" s="157" t="s">
        <v>80</v>
      </c>
      <c r="AY303" s="16" t="s">
        <v>142</v>
      </c>
      <c r="BE303" s="158">
        <f t="shared" ref="BE303:BE311" si="34">IF(N303="základná",J303,0)</f>
        <v>0</v>
      </c>
      <c r="BF303" s="158">
        <f t="shared" ref="BF303:BF311" si="35">IF(N303="znížená",J303,0)</f>
        <v>0</v>
      </c>
      <c r="BG303" s="158">
        <f t="shared" ref="BG303:BG311" si="36">IF(N303="zákl. prenesená",J303,0)</f>
        <v>0</v>
      </c>
      <c r="BH303" s="158">
        <f t="shared" ref="BH303:BH311" si="37">IF(N303="zníž. prenesená",J303,0)</f>
        <v>0</v>
      </c>
      <c r="BI303" s="158">
        <f t="shared" ref="BI303:BI311" si="38">IF(N303="nulová",J303,0)</f>
        <v>0</v>
      </c>
      <c r="BJ303" s="16" t="s">
        <v>80</v>
      </c>
      <c r="BK303" s="158">
        <f t="shared" ref="BK303:BK311" si="39">ROUND(I303*H303,2)</f>
        <v>0</v>
      </c>
      <c r="BL303" s="16" t="s">
        <v>343</v>
      </c>
      <c r="BM303" s="157" t="s">
        <v>511</v>
      </c>
    </row>
    <row r="304" spans="2:65" s="1" customFormat="1" ht="24.2" customHeight="1">
      <c r="B304" s="121"/>
      <c r="C304" s="147">
        <v>97</v>
      </c>
      <c r="D304" s="147" t="s">
        <v>144</v>
      </c>
      <c r="E304" s="148" t="s">
        <v>513</v>
      </c>
      <c r="F304" s="149" t="s">
        <v>514</v>
      </c>
      <c r="G304" s="150" t="s">
        <v>271</v>
      </c>
      <c r="H304" s="151">
        <v>15</v>
      </c>
      <c r="I304" s="152"/>
      <c r="J304" s="152">
        <f t="shared" si="30"/>
        <v>0</v>
      </c>
      <c r="K304" s="153"/>
      <c r="L304" s="30"/>
      <c r="M304" s="154" t="s">
        <v>1</v>
      </c>
      <c r="N304" s="120" t="s">
        <v>37</v>
      </c>
      <c r="O304" s="155">
        <v>0.60636000000000001</v>
      </c>
      <c r="P304" s="155">
        <f t="shared" si="31"/>
        <v>9.0953999999999997</v>
      </c>
      <c r="Q304" s="155">
        <v>1.91E-3</v>
      </c>
      <c r="R304" s="155">
        <f t="shared" si="32"/>
        <v>2.8650000000000002E-2</v>
      </c>
      <c r="S304" s="155">
        <v>0</v>
      </c>
      <c r="T304" s="156">
        <f t="shared" si="33"/>
        <v>0</v>
      </c>
      <c r="AR304" s="157" t="s">
        <v>343</v>
      </c>
      <c r="AT304" s="157" t="s">
        <v>144</v>
      </c>
      <c r="AU304" s="157" t="s">
        <v>80</v>
      </c>
      <c r="AY304" s="16" t="s">
        <v>142</v>
      </c>
      <c r="BE304" s="158">
        <f t="shared" si="34"/>
        <v>0</v>
      </c>
      <c r="BF304" s="158">
        <f t="shared" si="35"/>
        <v>0</v>
      </c>
      <c r="BG304" s="158">
        <f t="shared" si="36"/>
        <v>0</v>
      </c>
      <c r="BH304" s="158">
        <f t="shared" si="37"/>
        <v>0</v>
      </c>
      <c r="BI304" s="158">
        <f t="shared" si="38"/>
        <v>0</v>
      </c>
      <c r="BJ304" s="16" t="s">
        <v>80</v>
      </c>
      <c r="BK304" s="158">
        <f t="shared" si="39"/>
        <v>0</v>
      </c>
      <c r="BL304" s="16" t="s">
        <v>343</v>
      </c>
      <c r="BM304" s="157" t="s">
        <v>515</v>
      </c>
    </row>
    <row r="305" spans="2:65" s="1" customFormat="1" ht="24.2" customHeight="1">
      <c r="B305" s="121"/>
      <c r="C305" s="147">
        <v>98</v>
      </c>
      <c r="D305" s="147" t="s">
        <v>144</v>
      </c>
      <c r="E305" s="148" t="s">
        <v>517</v>
      </c>
      <c r="F305" s="149" t="s">
        <v>518</v>
      </c>
      <c r="G305" s="150" t="s">
        <v>271</v>
      </c>
      <c r="H305" s="151">
        <v>5</v>
      </c>
      <c r="I305" s="152"/>
      <c r="J305" s="152">
        <f t="shared" si="30"/>
        <v>0</v>
      </c>
      <c r="K305" s="153"/>
      <c r="L305" s="30"/>
      <c r="M305" s="154" t="s">
        <v>1</v>
      </c>
      <c r="N305" s="120" t="s">
        <v>37</v>
      </c>
      <c r="O305" s="155">
        <v>0.69835999999999998</v>
      </c>
      <c r="P305" s="155">
        <f t="shared" si="31"/>
        <v>3.4918</v>
      </c>
      <c r="Q305" s="155">
        <v>2.2799999999999999E-3</v>
      </c>
      <c r="R305" s="155">
        <f t="shared" si="32"/>
        <v>1.14E-2</v>
      </c>
      <c r="S305" s="155">
        <v>0</v>
      </c>
      <c r="T305" s="156">
        <f t="shared" si="33"/>
        <v>0</v>
      </c>
      <c r="AR305" s="157" t="s">
        <v>343</v>
      </c>
      <c r="AT305" s="157" t="s">
        <v>144</v>
      </c>
      <c r="AU305" s="157" t="s">
        <v>80</v>
      </c>
      <c r="AY305" s="16" t="s">
        <v>142</v>
      </c>
      <c r="BE305" s="158">
        <f t="shared" si="34"/>
        <v>0</v>
      </c>
      <c r="BF305" s="158">
        <f t="shared" si="35"/>
        <v>0</v>
      </c>
      <c r="BG305" s="158">
        <f t="shared" si="36"/>
        <v>0</v>
      </c>
      <c r="BH305" s="158">
        <f t="shared" si="37"/>
        <v>0</v>
      </c>
      <c r="BI305" s="158">
        <f t="shared" si="38"/>
        <v>0</v>
      </c>
      <c r="BJ305" s="16" t="s">
        <v>80</v>
      </c>
      <c r="BK305" s="158">
        <f t="shared" si="39"/>
        <v>0</v>
      </c>
      <c r="BL305" s="16" t="s">
        <v>343</v>
      </c>
      <c r="BM305" s="157" t="s">
        <v>519</v>
      </c>
    </row>
    <row r="306" spans="2:65" s="1" customFormat="1" ht="24.2" customHeight="1">
      <c r="B306" s="121"/>
      <c r="C306" s="147">
        <v>99</v>
      </c>
      <c r="D306" s="147" t="s">
        <v>144</v>
      </c>
      <c r="E306" s="148" t="s">
        <v>521</v>
      </c>
      <c r="F306" s="149" t="s">
        <v>522</v>
      </c>
      <c r="G306" s="150" t="s">
        <v>271</v>
      </c>
      <c r="H306" s="151">
        <v>35</v>
      </c>
      <c r="I306" s="152"/>
      <c r="J306" s="152">
        <f t="shared" si="30"/>
        <v>0</v>
      </c>
      <c r="K306" s="153"/>
      <c r="L306" s="30"/>
      <c r="M306" s="154" t="s">
        <v>1</v>
      </c>
      <c r="N306" s="120" t="s">
        <v>37</v>
      </c>
      <c r="O306" s="155">
        <v>0.96248</v>
      </c>
      <c r="P306" s="155">
        <f t="shared" si="31"/>
        <v>33.686799999999998</v>
      </c>
      <c r="Q306" s="155">
        <v>3.3899999999999998E-3</v>
      </c>
      <c r="R306" s="155">
        <f t="shared" si="32"/>
        <v>0.11864999999999999</v>
      </c>
      <c r="S306" s="155">
        <v>0</v>
      </c>
      <c r="T306" s="156">
        <f t="shared" si="33"/>
        <v>0</v>
      </c>
      <c r="AR306" s="157" t="s">
        <v>343</v>
      </c>
      <c r="AT306" s="157" t="s">
        <v>144</v>
      </c>
      <c r="AU306" s="157" t="s">
        <v>80</v>
      </c>
      <c r="AY306" s="16" t="s">
        <v>142</v>
      </c>
      <c r="BE306" s="158">
        <f t="shared" si="34"/>
        <v>0</v>
      </c>
      <c r="BF306" s="158">
        <f t="shared" si="35"/>
        <v>0</v>
      </c>
      <c r="BG306" s="158">
        <f t="shared" si="36"/>
        <v>0</v>
      </c>
      <c r="BH306" s="158">
        <f t="shared" si="37"/>
        <v>0</v>
      </c>
      <c r="BI306" s="158">
        <f t="shared" si="38"/>
        <v>0</v>
      </c>
      <c r="BJ306" s="16" t="s">
        <v>80</v>
      </c>
      <c r="BK306" s="158">
        <f t="shared" si="39"/>
        <v>0</v>
      </c>
      <c r="BL306" s="16" t="s">
        <v>343</v>
      </c>
      <c r="BM306" s="157" t="s">
        <v>523</v>
      </c>
    </row>
    <row r="307" spans="2:65" s="1" customFormat="1" ht="24.2" customHeight="1">
      <c r="B307" s="121"/>
      <c r="C307" s="147">
        <v>100</v>
      </c>
      <c r="D307" s="147" t="s">
        <v>144</v>
      </c>
      <c r="E307" s="148" t="s">
        <v>524</v>
      </c>
      <c r="F307" s="149" t="s">
        <v>525</v>
      </c>
      <c r="G307" s="150" t="s">
        <v>271</v>
      </c>
      <c r="H307" s="151">
        <v>3.5</v>
      </c>
      <c r="I307" s="152"/>
      <c r="J307" s="152">
        <f t="shared" si="30"/>
        <v>0</v>
      </c>
      <c r="K307" s="153"/>
      <c r="L307" s="30"/>
      <c r="M307" s="154" t="s">
        <v>1</v>
      </c>
      <c r="N307" s="120" t="s">
        <v>37</v>
      </c>
      <c r="O307" s="155">
        <v>4.7E-2</v>
      </c>
      <c r="P307" s="155">
        <f t="shared" si="31"/>
        <v>0.16450000000000001</v>
      </c>
      <c r="Q307" s="155">
        <v>0</v>
      </c>
      <c r="R307" s="155">
        <f t="shared" si="32"/>
        <v>0</v>
      </c>
      <c r="S307" s="155">
        <v>3.3800000000000002E-3</v>
      </c>
      <c r="T307" s="156">
        <f t="shared" si="33"/>
        <v>1.183E-2</v>
      </c>
      <c r="AR307" s="157" t="s">
        <v>343</v>
      </c>
      <c r="AT307" s="157" t="s">
        <v>144</v>
      </c>
      <c r="AU307" s="157" t="s">
        <v>80</v>
      </c>
      <c r="AY307" s="16" t="s">
        <v>142</v>
      </c>
      <c r="BE307" s="158">
        <f t="shared" si="34"/>
        <v>0</v>
      </c>
      <c r="BF307" s="158">
        <f t="shared" si="35"/>
        <v>0</v>
      </c>
      <c r="BG307" s="158">
        <f t="shared" si="36"/>
        <v>0</v>
      </c>
      <c r="BH307" s="158">
        <f t="shared" si="37"/>
        <v>0</v>
      </c>
      <c r="BI307" s="158">
        <f t="shared" si="38"/>
        <v>0</v>
      </c>
      <c r="BJ307" s="16" t="s">
        <v>80</v>
      </c>
      <c r="BK307" s="158">
        <f t="shared" si="39"/>
        <v>0</v>
      </c>
      <c r="BL307" s="16" t="s">
        <v>343</v>
      </c>
      <c r="BM307" s="157" t="s">
        <v>526</v>
      </c>
    </row>
    <row r="308" spans="2:65" s="1" customFormat="1" ht="33" customHeight="1">
      <c r="B308" s="121"/>
      <c r="C308" s="147">
        <v>101</v>
      </c>
      <c r="D308" s="147" t="s">
        <v>144</v>
      </c>
      <c r="E308" s="148" t="s">
        <v>527</v>
      </c>
      <c r="F308" s="149" t="s">
        <v>528</v>
      </c>
      <c r="G308" s="150" t="s">
        <v>156</v>
      </c>
      <c r="H308" s="151">
        <v>2</v>
      </c>
      <c r="I308" s="152"/>
      <c r="J308" s="152">
        <f t="shared" si="30"/>
        <v>0</v>
      </c>
      <c r="K308" s="153"/>
      <c r="L308" s="30"/>
      <c r="M308" s="154" t="s">
        <v>1</v>
      </c>
      <c r="N308" s="120" t="s">
        <v>37</v>
      </c>
      <c r="O308" s="155">
        <v>0.22328999999999999</v>
      </c>
      <c r="P308" s="155">
        <f t="shared" si="31"/>
        <v>0.44657999999999998</v>
      </c>
      <c r="Q308" s="155">
        <v>1E-4</v>
      </c>
      <c r="R308" s="155">
        <f t="shared" si="32"/>
        <v>2.0000000000000001E-4</v>
      </c>
      <c r="S308" s="155">
        <v>0</v>
      </c>
      <c r="T308" s="156">
        <f t="shared" si="33"/>
        <v>0</v>
      </c>
      <c r="AR308" s="157" t="s">
        <v>343</v>
      </c>
      <c r="AT308" s="157" t="s">
        <v>144</v>
      </c>
      <c r="AU308" s="157" t="s">
        <v>80</v>
      </c>
      <c r="AY308" s="16" t="s">
        <v>142</v>
      </c>
      <c r="BE308" s="158">
        <f t="shared" si="34"/>
        <v>0</v>
      </c>
      <c r="BF308" s="158">
        <f t="shared" si="35"/>
        <v>0</v>
      </c>
      <c r="BG308" s="158">
        <f t="shared" si="36"/>
        <v>0</v>
      </c>
      <c r="BH308" s="158">
        <f t="shared" si="37"/>
        <v>0</v>
      </c>
      <c r="BI308" s="158">
        <f t="shared" si="38"/>
        <v>0</v>
      </c>
      <c r="BJ308" s="16" t="s">
        <v>80</v>
      </c>
      <c r="BK308" s="158">
        <f t="shared" si="39"/>
        <v>0</v>
      </c>
      <c r="BL308" s="16" t="s">
        <v>343</v>
      </c>
      <c r="BM308" s="157" t="s">
        <v>529</v>
      </c>
    </row>
    <row r="309" spans="2:65" s="1" customFormat="1" ht="21.75" customHeight="1">
      <c r="B309" s="121"/>
      <c r="C309" s="172">
        <v>102</v>
      </c>
      <c r="D309" s="172" t="s">
        <v>191</v>
      </c>
      <c r="E309" s="173" t="s">
        <v>530</v>
      </c>
      <c r="F309" s="174" t="s">
        <v>531</v>
      </c>
      <c r="G309" s="175" t="s">
        <v>156</v>
      </c>
      <c r="H309" s="176">
        <v>2</v>
      </c>
      <c r="I309" s="177"/>
      <c r="J309" s="177">
        <f t="shared" si="30"/>
        <v>0</v>
      </c>
      <c r="K309" s="178"/>
      <c r="L309" s="179"/>
      <c r="M309" s="180" t="s">
        <v>1</v>
      </c>
      <c r="N309" s="181" t="s">
        <v>37</v>
      </c>
      <c r="O309" s="155">
        <v>0</v>
      </c>
      <c r="P309" s="155">
        <f t="shared" si="31"/>
        <v>0</v>
      </c>
      <c r="Q309" s="155">
        <v>3.4000000000000002E-4</v>
      </c>
      <c r="R309" s="155">
        <f t="shared" si="32"/>
        <v>6.8000000000000005E-4</v>
      </c>
      <c r="S309" s="155">
        <v>0</v>
      </c>
      <c r="T309" s="156">
        <f t="shared" si="33"/>
        <v>0</v>
      </c>
      <c r="AR309" s="157" t="s">
        <v>347</v>
      </c>
      <c r="AT309" s="157" t="s">
        <v>191</v>
      </c>
      <c r="AU309" s="157" t="s">
        <v>80</v>
      </c>
      <c r="AY309" s="16" t="s">
        <v>142</v>
      </c>
      <c r="BE309" s="158">
        <f t="shared" si="34"/>
        <v>0</v>
      </c>
      <c r="BF309" s="158">
        <f t="shared" si="35"/>
        <v>0</v>
      </c>
      <c r="BG309" s="158">
        <f t="shared" si="36"/>
        <v>0</v>
      </c>
      <c r="BH309" s="158">
        <f t="shared" si="37"/>
        <v>0</v>
      </c>
      <c r="BI309" s="158">
        <f t="shared" si="38"/>
        <v>0</v>
      </c>
      <c r="BJ309" s="16" t="s">
        <v>80</v>
      </c>
      <c r="BK309" s="158">
        <f t="shared" si="39"/>
        <v>0</v>
      </c>
      <c r="BL309" s="16" t="s">
        <v>343</v>
      </c>
      <c r="BM309" s="157" t="s">
        <v>532</v>
      </c>
    </row>
    <row r="310" spans="2:65" s="1" customFormat="1" ht="24.2" customHeight="1">
      <c r="B310" s="121"/>
      <c r="C310" s="147">
        <v>103</v>
      </c>
      <c r="D310" s="147" t="s">
        <v>144</v>
      </c>
      <c r="E310" s="148" t="s">
        <v>533</v>
      </c>
      <c r="F310" s="149" t="s">
        <v>534</v>
      </c>
      <c r="G310" s="150" t="s">
        <v>271</v>
      </c>
      <c r="H310" s="151">
        <v>3.5</v>
      </c>
      <c r="I310" s="152"/>
      <c r="J310" s="152">
        <f t="shared" si="30"/>
        <v>0</v>
      </c>
      <c r="K310" s="153"/>
      <c r="L310" s="30"/>
      <c r="M310" s="154" t="s">
        <v>1</v>
      </c>
      <c r="N310" s="120" t="s">
        <v>37</v>
      </c>
      <c r="O310" s="155">
        <v>0.65932999999999997</v>
      </c>
      <c r="P310" s="155">
        <f t="shared" si="31"/>
        <v>2.307655</v>
      </c>
      <c r="Q310" s="155">
        <v>1.9599999999999999E-3</v>
      </c>
      <c r="R310" s="155">
        <f t="shared" si="32"/>
        <v>6.8599999999999998E-3</v>
      </c>
      <c r="S310" s="155">
        <v>0</v>
      </c>
      <c r="T310" s="156">
        <f t="shared" si="33"/>
        <v>0</v>
      </c>
      <c r="AR310" s="157" t="s">
        <v>343</v>
      </c>
      <c r="AT310" s="157" t="s">
        <v>144</v>
      </c>
      <c r="AU310" s="157" t="s">
        <v>80</v>
      </c>
      <c r="AY310" s="16" t="s">
        <v>142</v>
      </c>
      <c r="BE310" s="158">
        <f t="shared" si="34"/>
        <v>0</v>
      </c>
      <c r="BF310" s="158">
        <f t="shared" si="35"/>
        <v>0</v>
      </c>
      <c r="BG310" s="158">
        <f t="shared" si="36"/>
        <v>0</v>
      </c>
      <c r="BH310" s="158">
        <f t="shared" si="37"/>
        <v>0</v>
      </c>
      <c r="BI310" s="158">
        <f t="shared" si="38"/>
        <v>0</v>
      </c>
      <c r="BJ310" s="16" t="s">
        <v>80</v>
      </c>
      <c r="BK310" s="158">
        <f t="shared" si="39"/>
        <v>0</v>
      </c>
      <c r="BL310" s="16" t="s">
        <v>343</v>
      </c>
      <c r="BM310" s="157" t="s">
        <v>535</v>
      </c>
    </row>
    <row r="311" spans="2:65" s="1" customFormat="1" ht="24.2" customHeight="1">
      <c r="B311" s="121"/>
      <c r="C311" s="147">
        <v>104</v>
      </c>
      <c r="D311" s="147" t="s">
        <v>144</v>
      </c>
      <c r="E311" s="148" t="s">
        <v>536</v>
      </c>
      <c r="F311" s="149" t="s">
        <v>537</v>
      </c>
      <c r="G311" s="150" t="s">
        <v>409</v>
      </c>
      <c r="H311" s="151">
        <v>32.485999999999997</v>
      </c>
      <c r="I311" s="152"/>
      <c r="J311" s="152">
        <f t="shared" si="30"/>
        <v>0</v>
      </c>
      <c r="K311" s="153"/>
      <c r="L311" s="30"/>
      <c r="M311" s="154" t="s">
        <v>1</v>
      </c>
      <c r="N311" s="120" t="s">
        <v>37</v>
      </c>
      <c r="O311" s="155">
        <v>0</v>
      </c>
      <c r="P311" s="155">
        <f t="shared" si="31"/>
        <v>0</v>
      </c>
      <c r="Q311" s="155">
        <v>0</v>
      </c>
      <c r="R311" s="155">
        <f t="shared" si="32"/>
        <v>0</v>
      </c>
      <c r="S311" s="155">
        <v>0</v>
      </c>
      <c r="T311" s="156">
        <f t="shared" si="33"/>
        <v>0</v>
      </c>
      <c r="AR311" s="157" t="s">
        <v>343</v>
      </c>
      <c r="AT311" s="157" t="s">
        <v>144</v>
      </c>
      <c r="AU311" s="157" t="s">
        <v>80</v>
      </c>
      <c r="AY311" s="16" t="s">
        <v>142</v>
      </c>
      <c r="BE311" s="158">
        <f t="shared" si="34"/>
        <v>0</v>
      </c>
      <c r="BF311" s="158">
        <f t="shared" si="35"/>
        <v>0</v>
      </c>
      <c r="BG311" s="158">
        <f t="shared" si="36"/>
        <v>0</v>
      </c>
      <c r="BH311" s="158">
        <f t="shared" si="37"/>
        <v>0</v>
      </c>
      <c r="BI311" s="158">
        <f t="shared" si="38"/>
        <v>0</v>
      </c>
      <c r="BJ311" s="16" t="s">
        <v>80</v>
      </c>
      <c r="BK311" s="158">
        <f t="shared" si="39"/>
        <v>0</v>
      </c>
      <c r="BL311" s="16" t="s">
        <v>343</v>
      </c>
      <c r="BM311" s="157" t="s">
        <v>538</v>
      </c>
    </row>
    <row r="312" spans="2:65" s="11" customFormat="1" ht="22.9" customHeight="1">
      <c r="B312" s="136"/>
      <c r="D312" s="137" t="s">
        <v>70</v>
      </c>
      <c r="E312" s="145" t="s">
        <v>539</v>
      </c>
      <c r="F312" s="145" t="s">
        <v>540</v>
      </c>
      <c r="J312" s="146">
        <f>BK312</f>
        <v>0</v>
      </c>
      <c r="L312" s="136"/>
      <c r="M312" s="140"/>
      <c r="P312" s="141">
        <f>SUM(P313:P339)</f>
        <v>43.425989999999999</v>
      </c>
      <c r="R312" s="141">
        <f>SUM(R313:R339)</f>
        <v>1.0190495999999998</v>
      </c>
      <c r="T312" s="142">
        <f>SUM(T313:T339)</f>
        <v>0</v>
      </c>
      <c r="AR312" s="137" t="s">
        <v>80</v>
      </c>
      <c r="AT312" s="143" t="s">
        <v>70</v>
      </c>
      <c r="AU312" s="143" t="s">
        <v>76</v>
      </c>
      <c r="AY312" s="137" t="s">
        <v>142</v>
      </c>
      <c r="BK312" s="144">
        <f>SUM(BK313:BK339)</f>
        <v>0</v>
      </c>
    </row>
    <row r="313" spans="2:65" s="1" customFormat="1" ht="24.2" customHeight="1">
      <c r="B313" s="121"/>
      <c r="C313" s="147">
        <v>105</v>
      </c>
      <c r="D313" s="147" t="s">
        <v>144</v>
      </c>
      <c r="E313" s="148" t="s">
        <v>542</v>
      </c>
      <c r="F313" s="149" t="s">
        <v>543</v>
      </c>
      <c r="G313" s="150" t="s">
        <v>271</v>
      </c>
      <c r="H313" s="151">
        <v>24</v>
      </c>
      <c r="I313" s="152"/>
      <c r="J313" s="152">
        <f>ROUND(I313*H313,2)</f>
        <v>0</v>
      </c>
      <c r="K313" s="153"/>
      <c r="L313" s="30"/>
      <c r="M313" s="154" t="s">
        <v>1</v>
      </c>
      <c r="N313" s="120" t="s">
        <v>37</v>
      </c>
      <c r="O313" s="155">
        <v>0.60499999999999998</v>
      </c>
      <c r="P313" s="155">
        <f>O313*H313</f>
        <v>14.52</v>
      </c>
      <c r="Q313" s="155">
        <v>2.1000000000000001E-4</v>
      </c>
      <c r="R313" s="155">
        <f>Q313*H313</f>
        <v>5.0400000000000002E-3</v>
      </c>
      <c r="S313" s="155">
        <v>0</v>
      </c>
      <c r="T313" s="156">
        <f>S313*H313</f>
        <v>0</v>
      </c>
      <c r="AR313" s="157" t="s">
        <v>343</v>
      </c>
      <c r="AT313" s="157" t="s">
        <v>144</v>
      </c>
      <c r="AU313" s="157" t="s">
        <v>80</v>
      </c>
      <c r="AY313" s="16" t="s">
        <v>142</v>
      </c>
      <c r="BE313" s="158">
        <f>IF(N313="základná",J313,0)</f>
        <v>0</v>
      </c>
      <c r="BF313" s="158">
        <f>IF(N313="znížená",J313,0)</f>
        <v>0</v>
      </c>
      <c r="BG313" s="158">
        <f>IF(N313="zákl. prenesená",J313,0)</f>
        <v>0</v>
      </c>
      <c r="BH313" s="158">
        <f>IF(N313="zníž. prenesená",J313,0)</f>
        <v>0</v>
      </c>
      <c r="BI313" s="158">
        <f>IF(N313="nulová",J313,0)</f>
        <v>0</v>
      </c>
      <c r="BJ313" s="16" t="s">
        <v>80</v>
      </c>
      <c r="BK313" s="158">
        <f>ROUND(I313*H313,2)</f>
        <v>0</v>
      </c>
      <c r="BL313" s="16" t="s">
        <v>343</v>
      </c>
      <c r="BM313" s="157" t="s">
        <v>544</v>
      </c>
    </row>
    <row r="314" spans="2:65" s="12" customFormat="1">
      <c r="B314" s="159"/>
      <c r="D314" s="160" t="s">
        <v>165</v>
      </c>
      <c r="E314" s="161" t="s">
        <v>1</v>
      </c>
      <c r="F314" s="162" t="s">
        <v>545</v>
      </c>
      <c r="H314" s="163">
        <v>24</v>
      </c>
      <c r="L314" s="159"/>
      <c r="M314" s="164"/>
      <c r="T314" s="165"/>
      <c r="AT314" s="161" t="s">
        <v>165</v>
      </c>
      <c r="AU314" s="161" t="s">
        <v>80</v>
      </c>
      <c r="AV314" s="12" t="s">
        <v>80</v>
      </c>
      <c r="AW314" s="12" t="s">
        <v>26</v>
      </c>
      <c r="AX314" s="12" t="s">
        <v>71</v>
      </c>
      <c r="AY314" s="161" t="s">
        <v>142</v>
      </c>
    </row>
    <row r="315" spans="2:65" s="13" customFormat="1">
      <c r="B315" s="166"/>
      <c r="D315" s="160" t="s">
        <v>165</v>
      </c>
      <c r="E315" s="167" t="s">
        <v>1</v>
      </c>
      <c r="F315" s="168" t="s">
        <v>167</v>
      </c>
      <c r="H315" s="169">
        <v>24</v>
      </c>
      <c r="L315" s="166"/>
      <c r="M315" s="170"/>
      <c r="T315" s="171"/>
      <c r="AT315" s="167" t="s">
        <v>165</v>
      </c>
      <c r="AU315" s="167" t="s">
        <v>80</v>
      </c>
      <c r="AV315" s="13" t="s">
        <v>86</v>
      </c>
      <c r="AW315" s="13" t="s">
        <v>26</v>
      </c>
      <c r="AX315" s="13" t="s">
        <v>76</v>
      </c>
      <c r="AY315" s="167" t="s">
        <v>142</v>
      </c>
    </row>
    <row r="316" spans="2:65" s="1" customFormat="1" ht="37.9" customHeight="1">
      <c r="B316" s="121"/>
      <c r="C316" s="172">
        <v>106</v>
      </c>
      <c r="D316" s="172" t="s">
        <v>191</v>
      </c>
      <c r="E316" s="173" t="s">
        <v>547</v>
      </c>
      <c r="F316" s="174" t="s">
        <v>548</v>
      </c>
      <c r="G316" s="175" t="s">
        <v>271</v>
      </c>
      <c r="H316" s="176">
        <v>25.2</v>
      </c>
      <c r="I316" s="177"/>
      <c r="J316" s="177">
        <f>ROUND(I316*H316,2)</f>
        <v>0</v>
      </c>
      <c r="K316" s="178"/>
      <c r="L316" s="179"/>
      <c r="M316" s="180" t="s">
        <v>1</v>
      </c>
      <c r="N316" s="181" t="s">
        <v>37</v>
      </c>
      <c r="O316" s="155">
        <v>0</v>
      </c>
      <c r="P316" s="155">
        <f>O316*H316</f>
        <v>0</v>
      </c>
      <c r="Q316" s="155">
        <v>1E-4</v>
      </c>
      <c r="R316" s="155">
        <f>Q316*H316</f>
        <v>2.5200000000000001E-3</v>
      </c>
      <c r="S316" s="155">
        <v>0</v>
      </c>
      <c r="T316" s="156">
        <f>S316*H316</f>
        <v>0</v>
      </c>
      <c r="AR316" s="157" t="s">
        <v>347</v>
      </c>
      <c r="AT316" s="157" t="s">
        <v>191</v>
      </c>
      <c r="AU316" s="157" t="s">
        <v>80</v>
      </c>
      <c r="AY316" s="16" t="s">
        <v>142</v>
      </c>
      <c r="BE316" s="158">
        <f>IF(N316="základná",J316,0)</f>
        <v>0</v>
      </c>
      <c r="BF316" s="158">
        <f>IF(N316="znížená",J316,0)</f>
        <v>0</v>
      </c>
      <c r="BG316" s="158">
        <f>IF(N316="zákl. prenesená",J316,0)</f>
        <v>0</v>
      </c>
      <c r="BH316" s="158">
        <f>IF(N316="zníž. prenesená",J316,0)</f>
        <v>0</v>
      </c>
      <c r="BI316" s="158">
        <f>IF(N316="nulová",J316,0)</f>
        <v>0</v>
      </c>
      <c r="BJ316" s="16" t="s">
        <v>80</v>
      </c>
      <c r="BK316" s="158">
        <f>ROUND(I316*H316,2)</f>
        <v>0</v>
      </c>
      <c r="BL316" s="16" t="s">
        <v>343</v>
      </c>
      <c r="BM316" s="157" t="s">
        <v>549</v>
      </c>
    </row>
    <row r="317" spans="2:65" s="1" customFormat="1" ht="37.9" customHeight="1">
      <c r="B317" s="121"/>
      <c r="C317" s="172">
        <v>107</v>
      </c>
      <c r="D317" s="172" t="s">
        <v>191</v>
      </c>
      <c r="E317" s="173" t="s">
        <v>551</v>
      </c>
      <c r="F317" s="174" t="s">
        <v>552</v>
      </c>
      <c r="G317" s="175" t="s">
        <v>271</v>
      </c>
      <c r="H317" s="176">
        <v>25.2</v>
      </c>
      <c r="I317" s="177"/>
      <c r="J317" s="177">
        <f>ROUND(I317*H317,2)</f>
        <v>0</v>
      </c>
      <c r="K317" s="178"/>
      <c r="L317" s="179"/>
      <c r="M317" s="180" t="s">
        <v>1</v>
      </c>
      <c r="N317" s="181" t="s">
        <v>37</v>
      </c>
      <c r="O317" s="155">
        <v>0</v>
      </c>
      <c r="P317" s="155">
        <f>O317*H317</f>
        <v>0</v>
      </c>
      <c r="Q317" s="155">
        <v>1E-4</v>
      </c>
      <c r="R317" s="155">
        <f>Q317*H317</f>
        <v>2.5200000000000001E-3</v>
      </c>
      <c r="S317" s="155">
        <v>0</v>
      </c>
      <c r="T317" s="156">
        <f>S317*H317</f>
        <v>0</v>
      </c>
      <c r="AR317" s="157" t="s">
        <v>347</v>
      </c>
      <c r="AT317" s="157" t="s">
        <v>191</v>
      </c>
      <c r="AU317" s="157" t="s">
        <v>80</v>
      </c>
      <c r="AY317" s="16" t="s">
        <v>142</v>
      </c>
      <c r="BE317" s="158">
        <f>IF(N317="základná",J317,0)</f>
        <v>0</v>
      </c>
      <c r="BF317" s="158">
        <f>IF(N317="znížená",J317,0)</f>
        <v>0</v>
      </c>
      <c r="BG317" s="158">
        <f>IF(N317="zákl. prenesená",J317,0)</f>
        <v>0</v>
      </c>
      <c r="BH317" s="158">
        <f>IF(N317="zníž. prenesená",J317,0)</f>
        <v>0</v>
      </c>
      <c r="BI317" s="158">
        <f>IF(N317="nulová",J317,0)</f>
        <v>0</v>
      </c>
      <c r="BJ317" s="16" t="s">
        <v>80</v>
      </c>
      <c r="BK317" s="158">
        <f>ROUND(I317*H317,2)</f>
        <v>0</v>
      </c>
      <c r="BL317" s="16" t="s">
        <v>343</v>
      </c>
      <c r="BM317" s="157" t="s">
        <v>553</v>
      </c>
    </row>
    <row r="318" spans="2:65" s="1" customFormat="1" ht="24.2" customHeight="1">
      <c r="B318" s="121"/>
      <c r="C318" s="172">
        <v>108</v>
      </c>
      <c r="D318" s="172" t="s">
        <v>191</v>
      </c>
      <c r="E318" s="173" t="s">
        <v>555</v>
      </c>
      <c r="F318" s="174" t="s">
        <v>556</v>
      </c>
      <c r="G318" s="175" t="s">
        <v>156</v>
      </c>
      <c r="H318" s="176">
        <v>24</v>
      </c>
      <c r="I318" s="177"/>
      <c r="J318" s="177">
        <f>ROUND(I318*H318,2)</f>
        <v>0</v>
      </c>
      <c r="K318" s="178"/>
      <c r="L318" s="179"/>
      <c r="M318" s="180" t="s">
        <v>1</v>
      </c>
      <c r="N318" s="181" t="s">
        <v>37</v>
      </c>
      <c r="O318" s="155">
        <v>0</v>
      </c>
      <c r="P318" s="155">
        <f>O318*H318</f>
        <v>0</v>
      </c>
      <c r="Q318" s="155">
        <v>2.1999999999999999E-2</v>
      </c>
      <c r="R318" s="155">
        <f>Q318*H318</f>
        <v>0.52800000000000002</v>
      </c>
      <c r="S318" s="155">
        <v>0</v>
      </c>
      <c r="T318" s="156">
        <f>S318*H318</f>
        <v>0</v>
      </c>
      <c r="AR318" s="157" t="s">
        <v>347</v>
      </c>
      <c r="AT318" s="157" t="s">
        <v>191</v>
      </c>
      <c r="AU318" s="157" t="s">
        <v>80</v>
      </c>
      <c r="AY318" s="16" t="s">
        <v>142</v>
      </c>
      <c r="BE318" s="158">
        <f>IF(N318="základná",J318,0)</f>
        <v>0</v>
      </c>
      <c r="BF318" s="158">
        <f>IF(N318="znížená",J318,0)</f>
        <v>0</v>
      </c>
      <c r="BG318" s="158">
        <f>IF(N318="zákl. prenesená",J318,0)</f>
        <v>0</v>
      </c>
      <c r="BH318" s="158">
        <f>IF(N318="zníž. prenesená",J318,0)</f>
        <v>0</v>
      </c>
      <c r="BI318" s="158">
        <f>IF(N318="nulová",J318,0)</f>
        <v>0</v>
      </c>
      <c r="BJ318" s="16" t="s">
        <v>80</v>
      </c>
      <c r="BK318" s="158">
        <f>ROUND(I318*H318,2)</f>
        <v>0</v>
      </c>
      <c r="BL318" s="16" t="s">
        <v>343</v>
      </c>
      <c r="BM318" s="157" t="s">
        <v>557</v>
      </c>
    </row>
    <row r="319" spans="2:65" s="1" customFormat="1" ht="21.75" customHeight="1">
      <c r="B319" s="121"/>
      <c r="C319" s="147">
        <v>109</v>
      </c>
      <c r="D319" s="147" t="s">
        <v>144</v>
      </c>
      <c r="E319" s="148" t="s">
        <v>559</v>
      </c>
      <c r="F319" s="149" t="s">
        <v>560</v>
      </c>
      <c r="G319" s="150" t="s">
        <v>271</v>
      </c>
      <c r="H319" s="151">
        <v>21.58</v>
      </c>
      <c r="I319" s="152"/>
      <c r="J319" s="152">
        <f>ROUND(I319*H319,2)</f>
        <v>0</v>
      </c>
      <c r="K319" s="153"/>
      <c r="L319" s="30"/>
      <c r="M319" s="154" t="s">
        <v>1</v>
      </c>
      <c r="N319" s="120" t="s">
        <v>37</v>
      </c>
      <c r="O319" s="155">
        <v>0.28100000000000003</v>
      </c>
      <c r="P319" s="155">
        <f>O319*H319</f>
        <v>6.0639799999999999</v>
      </c>
      <c r="Q319" s="155">
        <v>4.2000000000000002E-4</v>
      </c>
      <c r="R319" s="155">
        <f>Q319*H319</f>
        <v>9.0635999999999998E-3</v>
      </c>
      <c r="S319" s="155">
        <v>0</v>
      </c>
      <c r="T319" s="156">
        <f>S319*H319</f>
        <v>0</v>
      </c>
      <c r="AR319" s="157" t="s">
        <v>343</v>
      </c>
      <c r="AT319" s="157" t="s">
        <v>144</v>
      </c>
      <c r="AU319" s="157" t="s">
        <v>80</v>
      </c>
      <c r="AY319" s="16" t="s">
        <v>142</v>
      </c>
      <c r="BE319" s="158">
        <f>IF(N319="základná",J319,0)</f>
        <v>0</v>
      </c>
      <c r="BF319" s="158">
        <f>IF(N319="znížená",J319,0)</f>
        <v>0</v>
      </c>
      <c r="BG319" s="158">
        <f>IF(N319="zákl. prenesená",J319,0)</f>
        <v>0</v>
      </c>
      <c r="BH319" s="158">
        <f>IF(N319="zníž. prenesená",J319,0)</f>
        <v>0</v>
      </c>
      <c r="BI319" s="158">
        <f>IF(N319="nulová",J319,0)</f>
        <v>0</v>
      </c>
      <c r="BJ319" s="16" t="s">
        <v>80</v>
      </c>
      <c r="BK319" s="158">
        <f>ROUND(I319*H319,2)</f>
        <v>0</v>
      </c>
      <c r="BL319" s="16" t="s">
        <v>343</v>
      </c>
      <c r="BM319" s="157" t="s">
        <v>561</v>
      </c>
    </row>
    <row r="320" spans="2:65" s="12" customFormat="1">
      <c r="B320" s="159"/>
      <c r="D320" s="160" t="s">
        <v>165</v>
      </c>
      <c r="E320" s="161" t="s">
        <v>1</v>
      </c>
      <c r="F320" s="162" t="s">
        <v>562</v>
      </c>
      <c r="H320" s="163">
        <v>7.16</v>
      </c>
      <c r="L320" s="159"/>
      <c r="M320" s="164"/>
      <c r="T320" s="165"/>
      <c r="AT320" s="161" t="s">
        <v>165</v>
      </c>
      <c r="AU320" s="161" t="s">
        <v>80</v>
      </c>
      <c r="AV320" s="12" t="s">
        <v>80</v>
      </c>
      <c r="AW320" s="12" t="s">
        <v>26</v>
      </c>
      <c r="AX320" s="12" t="s">
        <v>71</v>
      </c>
      <c r="AY320" s="161" t="s">
        <v>142</v>
      </c>
    </row>
    <row r="321" spans="2:65" s="12" customFormat="1">
      <c r="B321" s="159"/>
      <c r="D321" s="160" t="s">
        <v>165</v>
      </c>
      <c r="E321" s="161" t="s">
        <v>1</v>
      </c>
      <c r="F321" s="162" t="s">
        <v>563</v>
      </c>
      <c r="H321" s="163">
        <v>6.86</v>
      </c>
      <c r="L321" s="159"/>
      <c r="M321" s="164"/>
      <c r="T321" s="165"/>
      <c r="AT321" s="161" t="s">
        <v>165</v>
      </c>
      <c r="AU321" s="161" t="s">
        <v>80</v>
      </c>
      <c r="AV321" s="12" t="s">
        <v>80</v>
      </c>
      <c r="AW321" s="12" t="s">
        <v>26</v>
      </c>
      <c r="AX321" s="12" t="s">
        <v>71</v>
      </c>
      <c r="AY321" s="161" t="s">
        <v>142</v>
      </c>
    </row>
    <row r="322" spans="2:65" s="12" customFormat="1">
      <c r="B322" s="159"/>
      <c r="D322" s="160" t="s">
        <v>165</v>
      </c>
      <c r="E322" s="161" t="s">
        <v>1</v>
      </c>
      <c r="F322" s="162" t="s">
        <v>564</v>
      </c>
      <c r="H322" s="163">
        <v>7.56</v>
      </c>
      <c r="L322" s="159"/>
      <c r="M322" s="164"/>
      <c r="T322" s="165"/>
      <c r="AT322" s="161" t="s">
        <v>165</v>
      </c>
      <c r="AU322" s="161" t="s">
        <v>80</v>
      </c>
      <c r="AV322" s="12" t="s">
        <v>80</v>
      </c>
      <c r="AW322" s="12" t="s">
        <v>26</v>
      </c>
      <c r="AX322" s="12" t="s">
        <v>71</v>
      </c>
      <c r="AY322" s="161" t="s">
        <v>142</v>
      </c>
    </row>
    <row r="323" spans="2:65" s="13" customFormat="1">
      <c r="B323" s="166"/>
      <c r="D323" s="160" t="s">
        <v>165</v>
      </c>
      <c r="E323" s="167" t="s">
        <v>1</v>
      </c>
      <c r="F323" s="168" t="s">
        <v>167</v>
      </c>
      <c r="H323" s="169">
        <v>21.58</v>
      </c>
      <c r="L323" s="166"/>
      <c r="M323" s="170"/>
      <c r="T323" s="171"/>
      <c r="AT323" s="167" t="s">
        <v>165</v>
      </c>
      <c r="AU323" s="167" t="s">
        <v>80</v>
      </c>
      <c r="AV323" s="13" t="s">
        <v>86</v>
      </c>
      <c r="AW323" s="13" t="s">
        <v>26</v>
      </c>
      <c r="AX323" s="13" t="s">
        <v>76</v>
      </c>
      <c r="AY323" s="167" t="s">
        <v>142</v>
      </c>
    </row>
    <row r="324" spans="2:65" s="1" customFormat="1" ht="16.5" customHeight="1">
      <c r="B324" s="121"/>
      <c r="C324" s="172">
        <v>110</v>
      </c>
      <c r="D324" s="172" t="s">
        <v>191</v>
      </c>
      <c r="E324" s="173" t="s">
        <v>566</v>
      </c>
      <c r="F324" s="174" t="s">
        <v>567</v>
      </c>
      <c r="G324" s="175" t="s">
        <v>147</v>
      </c>
      <c r="H324" s="176">
        <v>7.6369999999999996</v>
      </c>
      <c r="I324" s="177"/>
      <c r="J324" s="177">
        <f>ROUND(I324*H324,2)</f>
        <v>0</v>
      </c>
      <c r="K324" s="178"/>
      <c r="L324" s="179"/>
      <c r="M324" s="180" t="s">
        <v>1</v>
      </c>
      <c r="N324" s="181" t="s">
        <v>37</v>
      </c>
      <c r="O324" s="155">
        <v>0</v>
      </c>
      <c r="P324" s="155">
        <f>O324*H324</f>
        <v>0</v>
      </c>
      <c r="Q324" s="155">
        <v>3.7999999999999999E-2</v>
      </c>
      <c r="R324" s="155">
        <f>Q324*H324</f>
        <v>0.29020599999999996</v>
      </c>
      <c r="S324" s="155">
        <v>0</v>
      </c>
      <c r="T324" s="156">
        <f>S324*H324</f>
        <v>0</v>
      </c>
      <c r="AR324" s="157" t="s">
        <v>347</v>
      </c>
      <c r="AT324" s="157" t="s">
        <v>191</v>
      </c>
      <c r="AU324" s="157" t="s">
        <v>80</v>
      </c>
      <c r="AY324" s="16" t="s">
        <v>142</v>
      </c>
      <c r="BE324" s="158">
        <f>IF(N324="základná",J324,0)</f>
        <v>0</v>
      </c>
      <c r="BF324" s="158">
        <f>IF(N324="znížená",J324,0)</f>
        <v>0</v>
      </c>
      <c r="BG324" s="158">
        <f>IF(N324="zákl. prenesená",J324,0)</f>
        <v>0</v>
      </c>
      <c r="BH324" s="158">
        <f>IF(N324="zníž. prenesená",J324,0)</f>
        <v>0</v>
      </c>
      <c r="BI324" s="158">
        <f>IF(N324="nulová",J324,0)</f>
        <v>0</v>
      </c>
      <c r="BJ324" s="16" t="s">
        <v>80</v>
      </c>
      <c r="BK324" s="158">
        <f>ROUND(I324*H324,2)</f>
        <v>0</v>
      </c>
      <c r="BL324" s="16" t="s">
        <v>343</v>
      </c>
      <c r="BM324" s="157" t="s">
        <v>568</v>
      </c>
    </row>
    <row r="325" spans="2:65" s="14" customFormat="1">
      <c r="B325" s="182"/>
      <c r="D325" s="160" t="s">
        <v>165</v>
      </c>
      <c r="E325" s="183" t="s">
        <v>1</v>
      </c>
      <c r="F325" s="184" t="s">
        <v>569</v>
      </c>
      <c r="H325" s="183" t="s">
        <v>1</v>
      </c>
      <c r="L325" s="182"/>
      <c r="M325" s="185"/>
      <c r="T325" s="186"/>
      <c r="AT325" s="183" t="s">
        <v>165</v>
      </c>
      <c r="AU325" s="183" t="s">
        <v>80</v>
      </c>
      <c r="AV325" s="14" t="s">
        <v>76</v>
      </c>
      <c r="AW325" s="14" t="s">
        <v>26</v>
      </c>
      <c r="AX325" s="14" t="s">
        <v>71</v>
      </c>
      <c r="AY325" s="183" t="s">
        <v>142</v>
      </c>
    </row>
    <row r="326" spans="2:65" s="12" customFormat="1">
      <c r="B326" s="159"/>
      <c r="D326" s="160" t="s">
        <v>165</v>
      </c>
      <c r="E326" s="161" t="s">
        <v>1</v>
      </c>
      <c r="F326" s="162" t="s">
        <v>570</v>
      </c>
      <c r="H326" s="163">
        <v>2.4119999999999999</v>
      </c>
      <c r="L326" s="159"/>
      <c r="M326" s="164"/>
      <c r="T326" s="165"/>
      <c r="AT326" s="161" t="s">
        <v>165</v>
      </c>
      <c r="AU326" s="161" t="s">
        <v>80</v>
      </c>
      <c r="AV326" s="12" t="s">
        <v>80</v>
      </c>
      <c r="AW326" s="12" t="s">
        <v>26</v>
      </c>
      <c r="AX326" s="12" t="s">
        <v>71</v>
      </c>
      <c r="AY326" s="161" t="s">
        <v>142</v>
      </c>
    </row>
    <row r="327" spans="2:65" s="12" customFormat="1">
      <c r="B327" s="159"/>
      <c r="D327" s="160" t="s">
        <v>165</v>
      </c>
      <c r="E327" s="161" t="s">
        <v>1</v>
      </c>
      <c r="F327" s="162" t="s">
        <v>571</v>
      </c>
      <c r="H327" s="163">
        <v>2.2770000000000001</v>
      </c>
      <c r="L327" s="159"/>
      <c r="M327" s="164"/>
      <c r="T327" s="165"/>
      <c r="AT327" s="161" t="s">
        <v>165</v>
      </c>
      <c r="AU327" s="161" t="s">
        <v>80</v>
      </c>
      <c r="AV327" s="12" t="s">
        <v>80</v>
      </c>
      <c r="AW327" s="12" t="s">
        <v>26</v>
      </c>
      <c r="AX327" s="12" t="s">
        <v>71</v>
      </c>
      <c r="AY327" s="161" t="s">
        <v>142</v>
      </c>
    </row>
    <row r="328" spans="2:65" s="12" customFormat="1">
      <c r="B328" s="159"/>
      <c r="D328" s="160" t="s">
        <v>165</v>
      </c>
      <c r="E328" s="161" t="s">
        <v>1</v>
      </c>
      <c r="F328" s="162" t="s">
        <v>572</v>
      </c>
      <c r="H328" s="163">
        <v>2.948</v>
      </c>
      <c r="L328" s="159"/>
      <c r="M328" s="164"/>
      <c r="T328" s="165"/>
      <c r="AT328" s="161" t="s">
        <v>165</v>
      </c>
      <c r="AU328" s="161" t="s">
        <v>80</v>
      </c>
      <c r="AV328" s="12" t="s">
        <v>80</v>
      </c>
      <c r="AW328" s="12" t="s">
        <v>26</v>
      </c>
      <c r="AX328" s="12" t="s">
        <v>71</v>
      </c>
      <c r="AY328" s="161" t="s">
        <v>142</v>
      </c>
    </row>
    <row r="329" spans="2:65" s="13" customFormat="1">
      <c r="B329" s="166"/>
      <c r="D329" s="160" t="s">
        <v>165</v>
      </c>
      <c r="E329" s="167" t="s">
        <v>1</v>
      </c>
      <c r="F329" s="168" t="s">
        <v>167</v>
      </c>
      <c r="H329" s="169">
        <v>7.6370000000000005</v>
      </c>
      <c r="L329" s="166"/>
      <c r="M329" s="170"/>
      <c r="T329" s="171"/>
      <c r="AT329" s="167" t="s">
        <v>165</v>
      </c>
      <c r="AU329" s="167" t="s">
        <v>80</v>
      </c>
      <c r="AV329" s="13" t="s">
        <v>86</v>
      </c>
      <c r="AW329" s="13" t="s">
        <v>26</v>
      </c>
      <c r="AX329" s="13" t="s">
        <v>76</v>
      </c>
      <c r="AY329" s="167" t="s">
        <v>142</v>
      </c>
    </row>
    <row r="330" spans="2:65" s="1" customFormat="1" ht="33" customHeight="1">
      <c r="B330" s="121"/>
      <c r="C330" s="147">
        <v>111</v>
      </c>
      <c r="D330" s="147" t="s">
        <v>144</v>
      </c>
      <c r="E330" s="148" t="s">
        <v>574</v>
      </c>
      <c r="F330" s="149" t="s">
        <v>575</v>
      </c>
      <c r="G330" s="150" t="s">
        <v>156</v>
      </c>
      <c r="H330" s="151">
        <v>4</v>
      </c>
      <c r="I330" s="152"/>
      <c r="J330" s="152">
        <f t="shared" ref="J330:J339" si="40">ROUND(I330*H330,2)</f>
        <v>0</v>
      </c>
      <c r="K330" s="153"/>
      <c r="L330" s="30"/>
      <c r="M330" s="154" t="s">
        <v>1</v>
      </c>
      <c r="N330" s="120" t="s">
        <v>37</v>
      </c>
      <c r="O330" s="155">
        <v>1.2250099999999999</v>
      </c>
      <c r="P330" s="155">
        <f t="shared" ref="P330:P339" si="41">O330*H330</f>
        <v>4.9000399999999997</v>
      </c>
      <c r="Q330" s="155">
        <v>0</v>
      </c>
      <c r="R330" s="155">
        <f t="shared" ref="R330:R339" si="42">Q330*H330</f>
        <v>0</v>
      </c>
      <c r="S330" s="155">
        <v>0</v>
      </c>
      <c r="T330" s="156">
        <f t="shared" ref="T330:T339" si="43">S330*H330</f>
        <v>0</v>
      </c>
      <c r="AR330" s="157" t="s">
        <v>343</v>
      </c>
      <c r="AT330" s="157" t="s">
        <v>144</v>
      </c>
      <c r="AU330" s="157" t="s">
        <v>80</v>
      </c>
      <c r="AY330" s="16" t="s">
        <v>142</v>
      </c>
      <c r="BE330" s="158">
        <f t="shared" ref="BE330:BE339" si="44">IF(N330="základná",J330,0)</f>
        <v>0</v>
      </c>
      <c r="BF330" s="158">
        <f t="shared" ref="BF330:BF339" si="45">IF(N330="znížená",J330,0)</f>
        <v>0</v>
      </c>
      <c r="BG330" s="158">
        <f t="shared" ref="BG330:BG339" si="46">IF(N330="zákl. prenesená",J330,0)</f>
        <v>0</v>
      </c>
      <c r="BH330" s="158">
        <f t="shared" ref="BH330:BH339" si="47">IF(N330="zníž. prenesená",J330,0)</f>
        <v>0</v>
      </c>
      <c r="BI330" s="158">
        <f t="shared" ref="BI330:BI339" si="48">IF(N330="nulová",J330,0)</f>
        <v>0</v>
      </c>
      <c r="BJ330" s="16" t="s">
        <v>80</v>
      </c>
      <c r="BK330" s="158">
        <f t="shared" ref="BK330:BK339" si="49">ROUND(I330*H330,2)</f>
        <v>0</v>
      </c>
      <c r="BL330" s="16" t="s">
        <v>343</v>
      </c>
      <c r="BM330" s="157" t="s">
        <v>576</v>
      </c>
    </row>
    <row r="331" spans="2:65" s="1" customFormat="1" ht="24.2" customHeight="1">
      <c r="B331" s="121"/>
      <c r="C331" s="172">
        <v>112</v>
      </c>
      <c r="D331" s="172" t="s">
        <v>191</v>
      </c>
      <c r="E331" s="173" t="s">
        <v>578</v>
      </c>
      <c r="F331" s="174" t="s">
        <v>579</v>
      </c>
      <c r="G331" s="175" t="s">
        <v>156</v>
      </c>
      <c r="H331" s="176">
        <v>4</v>
      </c>
      <c r="I331" s="177"/>
      <c r="J331" s="177">
        <f t="shared" si="40"/>
        <v>0</v>
      </c>
      <c r="K331" s="178"/>
      <c r="L331" s="179"/>
      <c r="M331" s="180" t="s">
        <v>1</v>
      </c>
      <c r="N331" s="181" t="s">
        <v>37</v>
      </c>
      <c r="O331" s="155">
        <v>0</v>
      </c>
      <c r="P331" s="155">
        <f t="shared" si="41"/>
        <v>0</v>
      </c>
      <c r="Q331" s="155">
        <v>1E-3</v>
      </c>
      <c r="R331" s="155">
        <f t="shared" si="42"/>
        <v>4.0000000000000001E-3</v>
      </c>
      <c r="S331" s="155">
        <v>0</v>
      </c>
      <c r="T331" s="156">
        <f t="shared" si="43"/>
        <v>0</v>
      </c>
      <c r="AR331" s="157" t="s">
        <v>347</v>
      </c>
      <c r="AT331" s="157" t="s">
        <v>191</v>
      </c>
      <c r="AU331" s="157" t="s">
        <v>80</v>
      </c>
      <c r="AY331" s="16" t="s">
        <v>142</v>
      </c>
      <c r="BE331" s="158">
        <f t="shared" si="44"/>
        <v>0</v>
      </c>
      <c r="BF331" s="158">
        <f t="shared" si="45"/>
        <v>0</v>
      </c>
      <c r="BG331" s="158">
        <f t="shared" si="46"/>
        <v>0</v>
      </c>
      <c r="BH331" s="158">
        <f t="shared" si="47"/>
        <v>0</v>
      </c>
      <c r="BI331" s="158">
        <f t="shared" si="48"/>
        <v>0</v>
      </c>
      <c r="BJ331" s="16" t="s">
        <v>80</v>
      </c>
      <c r="BK331" s="158">
        <f t="shared" si="49"/>
        <v>0</v>
      </c>
      <c r="BL331" s="16" t="s">
        <v>343</v>
      </c>
      <c r="BM331" s="157" t="s">
        <v>580</v>
      </c>
    </row>
    <row r="332" spans="2:65" s="1" customFormat="1" ht="24.2" customHeight="1">
      <c r="B332" s="121"/>
      <c r="C332" s="172">
        <v>113</v>
      </c>
      <c r="D332" s="172" t="s">
        <v>191</v>
      </c>
      <c r="E332" s="173" t="s">
        <v>582</v>
      </c>
      <c r="F332" s="174" t="s">
        <v>583</v>
      </c>
      <c r="G332" s="175" t="s">
        <v>156</v>
      </c>
      <c r="H332" s="176">
        <v>4</v>
      </c>
      <c r="I332" s="177"/>
      <c r="J332" s="177">
        <f t="shared" si="40"/>
        <v>0</v>
      </c>
      <c r="K332" s="178"/>
      <c r="L332" s="179"/>
      <c r="M332" s="180" t="s">
        <v>1</v>
      </c>
      <c r="N332" s="181" t="s">
        <v>37</v>
      </c>
      <c r="O332" s="155">
        <v>0</v>
      </c>
      <c r="P332" s="155">
        <f t="shared" si="41"/>
        <v>0</v>
      </c>
      <c r="Q332" s="155">
        <v>2.5000000000000001E-2</v>
      </c>
      <c r="R332" s="155">
        <f t="shared" si="42"/>
        <v>0.1</v>
      </c>
      <c r="S332" s="155">
        <v>0</v>
      </c>
      <c r="T332" s="156">
        <f t="shared" si="43"/>
        <v>0</v>
      </c>
      <c r="AR332" s="157" t="s">
        <v>347</v>
      </c>
      <c r="AT332" s="157" t="s">
        <v>191</v>
      </c>
      <c r="AU332" s="157" t="s">
        <v>80</v>
      </c>
      <c r="AY332" s="16" t="s">
        <v>142</v>
      </c>
      <c r="BE332" s="158">
        <f t="shared" si="44"/>
        <v>0</v>
      </c>
      <c r="BF332" s="158">
        <f t="shared" si="45"/>
        <v>0</v>
      </c>
      <c r="BG332" s="158">
        <f t="shared" si="46"/>
        <v>0</v>
      </c>
      <c r="BH332" s="158">
        <f t="shared" si="47"/>
        <v>0</v>
      </c>
      <c r="BI332" s="158">
        <f t="shared" si="48"/>
        <v>0</v>
      </c>
      <c r="BJ332" s="16" t="s">
        <v>80</v>
      </c>
      <c r="BK332" s="158">
        <f t="shared" si="49"/>
        <v>0</v>
      </c>
      <c r="BL332" s="16" t="s">
        <v>343</v>
      </c>
      <c r="BM332" s="157" t="s">
        <v>584</v>
      </c>
    </row>
    <row r="333" spans="2:65" s="1" customFormat="1" ht="33" customHeight="1">
      <c r="B333" s="121"/>
      <c r="C333" s="147">
        <v>114</v>
      </c>
      <c r="D333" s="147" t="s">
        <v>144</v>
      </c>
      <c r="E333" s="148" t="s">
        <v>586</v>
      </c>
      <c r="F333" s="149" t="s">
        <v>587</v>
      </c>
      <c r="G333" s="150" t="s">
        <v>156</v>
      </c>
      <c r="H333" s="151">
        <v>1</v>
      </c>
      <c r="I333" s="152"/>
      <c r="J333" s="152">
        <f t="shared" si="40"/>
        <v>0</v>
      </c>
      <c r="K333" s="153"/>
      <c r="L333" s="30"/>
      <c r="M333" s="154" t="s">
        <v>1</v>
      </c>
      <c r="N333" s="120" t="s">
        <v>37</v>
      </c>
      <c r="O333" s="155">
        <v>2.3800300000000001</v>
      </c>
      <c r="P333" s="155">
        <f t="shared" si="41"/>
        <v>2.3800300000000001</v>
      </c>
      <c r="Q333" s="155">
        <v>0</v>
      </c>
      <c r="R333" s="155">
        <f t="shared" si="42"/>
        <v>0</v>
      </c>
      <c r="S333" s="155">
        <v>0</v>
      </c>
      <c r="T333" s="156">
        <f t="shared" si="43"/>
        <v>0</v>
      </c>
      <c r="AR333" s="157" t="s">
        <v>343</v>
      </c>
      <c r="AT333" s="157" t="s">
        <v>144</v>
      </c>
      <c r="AU333" s="157" t="s">
        <v>80</v>
      </c>
      <c r="AY333" s="16" t="s">
        <v>142</v>
      </c>
      <c r="BE333" s="158">
        <f t="shared" si="44"/>
        <v>0</v>
      </c>
      <c r="BF333" s="158">
        <f t="shared" si="45"/>
        <v>0</v>
      </c>
      <c r="BG333" s="158">
        <f t="shared" si="46"/>
        <v>0</v>
      </c>
      <c r="BH333" s="158">
        <f t="shared" si="47"/>
        <v>0</v>
      </c>
      <c r="BI333" s="158">
        <f t="shared" si="48"/>
        <v>0</v>
      </c>
      <c r="BJ333" s="16" t="s">
        <v>80</v>
      </c>
      <c r="BK333" s="158">
        <f t="shared" si="49"/>
        <v>0</v>
      </c>
      <c r="BL333" s="16" t="s">
        <v>343</v>
      </c>
      <c r="BM333" s="157" t="s">
        <v>588</v>
      </c>
    </row>
    <row r="334" spans="2:65" s="1" customFormat="1" ht="24.2" customHeight="1">
      <c r="B334" s="121"/>
      <c r="C334" s="147">
        <v>115</v>
      </c>
      <c r="D334" s="147" t="s">
        <v>144</v>
      </c>
      <c r="E334" s="148" t="s">
        <v>590</v>
      </c>
      <c r="F334" s="149" t="s">
        <v>591</v>
      </c>
      <c r="G334" s="150" t="s">
        <v>156</v>
      </c>
      <c r="H334" s="151">
        <v>10</v>
      </c>
      <c r="I334" s="152"/>
      <c r="J334" s="152">
        <f t="shared" si="40"/>
        <v>0</v>
      </c>
      <c r="K334" s="153"/>
      <c r="L334" s="30"/>
      <c r="M334" s="154" t="s">
        <v>1</v>
      </c>
      <c r="N334" s="120" t="s">
        <v>37</v>
      </c>
      <c r="O334" s="155">
        <v>0.33868999999999999</v>
      </c>
      <c r="P334" s="155">
        <f t="shared" si="41"/>
        <v>3.3868999999999998</v>
      </c>
      <c r="Q334" s="155">
        <v>2.5000000000000001E-4</v>
      </c>
      <c r="R334" s="155">
        <f t="shared" si="42"/>
        <v>2.5000000000000001E-3</v>
      </c>
      <c r="S334" s="155">
        <v>0</v>
      </c>
      <c r="T334" s="156">
        <f t="shared" si="43"/>
        <v>0</v>
      </c>
      <c r="AR334" s="157" t="s">
        <v>343</v>
      </c>
      <c r="AT334" s="157" t="s">
        <v>144</v>
      </c>
      <c r="AU334" s="157" t="s">
        <v>80</v>
      </c>
      <c r="AY334" s="16" t="s">
        <v>142</v>
      </c>
      <c r="BE334" s="158">
        <f t="shared" si="44"/>
        <v>0</v>
      </c>
      <c r="BF334" s="158">
        <f t="shared" si="45"/>
        <v>0</v>
      </c>
      <c r="BG334" s="158">
        <f t="shared" si="46"/>
        <v>0</v>
      </c>
      <c r="BH334" s="158">
        <f t="shared" si="47"/>
        <v>0</v>
      </c>
      <c r="BI334" s="158">
        <f t="shared" si="48"/>
        <v>0</v>
      </c>
      <c r="BJ334" s="16" t="s">
        <v>80</v>
      </c>
      <c r="BK334" s="158">
        <f t="shared" si="49"/>
        <v>0</v>
      </c>
      <c r="BL334" s="16" t="s">
        <v>343</v>
      </c>
      <c r="BM334" s="157" t="s">
        <v>592</v>
      </c>
    </row>
    <row r="335" spans="2:65" s="1" customFormat="1" ht="24.2" customHeight="1">
      <c r="B335" s="121"/>
      <c r="C335" s="172">
        <v>116</v>
      </c>
      <c r="D335" s="172" t="s">
        <v>191</v>
      </c>
      <c r="E335" s="173" t="s">
        <v>594</v>
      </c>
      <c r="F335" s="174" t="s">
        <v>595</v>
      </c>
      <c r="G335" s="175" t="s">
        <v>271</v>
      </c>
      <c r="H335" s="176">
        <v>10</v>
      </c>
      <c r="I335" s="177"/>
      <c r="J335" s="177">
        <f t="shared" si="40"/>
        <v>0</v>
      </c>
      <c r="K335" s="178"/>
      <c r="L335" s="179"/>
      <c r="M335" s="180" t="s">
        <v>1</v>
      </c>
      <c r="N335" s="181" t="s">
        <v>37</v>
      </c>
      <c r="O335" s="155">
        <v>0</v>
      </c>
      <c r="P335" s="155">
        <f t="shared" si="41"/>
        <v>0</v>
      </c>
      <c r="Q335" s="155">
        <v>1.14E-3</v>
      </c>
      <c r="R335" s="155">
        <f t="shared" si="42"/>
        <v>1.14E-2</v>
      </c>
      <c r="S335" s="155">
        <v>0</v>
      </c>
      <c r="T335" s="156">
        <f t="shared" si="43"/>
        <v>0</v>
      </c>
      <c r="AR335" s="157" t="s">
        <v>347</v>
      </c>
      <c r="AT335" s="157" t="s">
        <v>191</v>
      </c>
      <c r="AU335" s="157" t="s">
        <v>80</v>
      </c>
      <c r="AY335" s="16" t="s">
        <v>142</v>
      </c>
      <c r="BE335" s="158">
        <f t="shared" si="44"/>
        <v>0</v>
      </c>
      <c r="BF335" s="158">
        <f t="shared" si="45"/>
        <v>0</v>
      </c>
      <c r="BG335" s="158">
        <f t="shared" si="46"/>
        <v>0</v>
      </c>
      <c r="BH335" s="158">
        <f t="shared" si="47"/>
        <v>0</v>
      </c>
      <c r="BI335" s="158">
        <f t="shared" si="48"/>
        <v>0</v>
      </c>
      <c r="BJ335" s="16" t="s">
        <v>80</v>
      </c>
      <c r="BK335" s="158">
        <f t="shared" si="49"/>
        <v>0</v>
      </c>
      <c r="BL335" s="16" t="s">
        <v>343</v>
      </c>
      <c r="BM335" s="157" t="s">
        <v>596</v>
      </c>
    </row>
    <row r="336" spans="2:65" s="1" customFormat="1" ht="33" customHeight="1">
      <c r="B336" s="121"/>
      <c r="C336" s="172">
        <v>117</v>
      </c>
      <c r="D336" s="172" t="s">
        <v>191</v>
      </c>
      <c r="E336" s="173" t="s">
        <v>598</v>
      </c>
      <c r="F336" s="174" t="s">
        <v>599</v>
      </c>
      <c r="G336" s="175" t="s">
        <v>156</v>
      </c>
      <c r="H336" s="176">
        <v>20</v>
      </c>
      <c r="I336" s="177"/>
      <c r="J336" s="177">
        <f t="shared" si="40"/>
        <v>0</v>
      </c>
      <c r="K336" s="178"/>
      <c r="L336" s="179"/>
      <c r="M336" s="180" t="s">
        <v>1</v>
      </c>
      <c r="N336" s="181" t="s">
        <v>37</v>
      </c>
      <c r="O336" s="155">
        <v>0</v>
      </c>
      <c r="P336" s="155">
        <f t="shared" si="41"/>
        <v>0</v>
      </c>
      <c r="Q336" s="155">
        <v>1E-4</v>
      </c>
      <c r="R336" s="155">
        <f t="shared" si="42"/>
        <v>2E-3</v>
      </c>
      <c r="S336" s="155">
        <v>0</v>
      </c>
      <c r="T336" s="156">
        <f t="shared" si="43"/>
        <v>0</v>
      </c>
      <c r="AR336" s="157" t="s">
        <v>347</v>
      </c>
      <c r="AT336" s="157" t="s">
        <v>191</v>
      </c>
      <c r="AU336" s="157" t="s">
        <v>80</v>
      </c>
      <c r="AY336" s="16" t="s">
        <v>142</v>
      </c>
      <c r="BE336" s="158">
        <f t="shared" si="44"/>
        <v>0</v>
      </c>
      <c r="BF336" s="158">
        <f t="shared" si="45"/>
        <v>0</v>
      </c>
      <c r="BG336" s="158">
        <f t="shared" si="46"/>
        <v>0</v>
      </c>
      <c r="BH336" s="158">
        <f t="shared" si="47"/>
        <v>0</v>
      </c>
      <c r="BI336" s="158">
        <f t="shared" si="48"/>
        <v>0</v>
      </c>
      <c r="BJ336" s="16" t="s">
        <v>80</v>
      </c>
      <c r="BK336" s="158">
        <f t="shared" si="49"/>
        <v>0</v>
      </c>
      <c r="BL336" s="16" t="s">
        <v>343</v>
      </c>
      <c r="BM336" s="157" t="s">
        <v>600</v>
      </c>
    </row>
    <row r="337" spans="2:65" s="1" customFormat="1" ht="21.75" customHeight="1">
      <c r="B337" s="121"/>
      <c r="C337" s="147">
        <v>118</v>
      </c>
      <c r="D337" s="147" t="s">
        <v>144</v>
      </c>
      <c r="E337" s="148" t="s">
        <v>602</v>
      </c>
      <c r="F337" s="149" t="s">
        <v>603</v>
      </c>
      <c r="G337" s="150" t="s">
        <v>156</v>
      </c>
      <c r="H337" s="151">
        <v>4</v>
      </c>
      <c r="I337" s="152"/>
      <c r="J337" s="152">
        <f t="shared" si="40"/>
        <v>0</v>
      </c>
      <c r="K337" s="153"/>
      <c r="L337" s="30"/>
      <c r="M337" s="154" t="s">
        <v>1</v>
      </c>
      <c r="N337" s="120" t="s">
        <v>37</v>
      </c>
      <c r="O337" s="155">
        <v>3.0437599999999998</v>
      </c>
      <c r="P337" s="155">
        <f t="shared" si="41"/>
        <v>12.175039999999999</v>
      </c>
      <c r="Q337" s="155">
        <v>4.4999999999999999E-4</v>
      </c>
      <c r="R337" s="155">
        <f t="shared" si="42"/>
        <v>1.8E-3</v>
      </c>
      <c r="S337" s="155">
        <v>0</v>
      </c>
      <c r="T337" s="156">
        <f t="shared" si="43"/>
        <v>0</v>
      </c>
      <c r="AR337" s="157" t="s">
        <v>343</v>
      </c>
      <c r="AT337" s="157" t="s">
        <v>144</v>
      </c>
      <c r="AU337" s="157" t="s">
        <v>80</v>
      </c>
      <c r="AY337" s="16" t="s">
        <v>142</v>
      </c>
      <c r="BE337" s="158">
        <f t="shared" si="44"/>
        <v>0</v>
      </c>
      <c r="BF337" s="158">
        <f t="shared" si="45"/>
        <v>0</v>
      </c>
      <c r="BG337" s="158">
        <f t="shared" si="46"/>
        <v>0</v>
      </c>
      <c r="BH337" s="158">
        <f t="shared" si="47"/>
        <v>0</v>
      </c>
      <c r="BI337" s="158">
        <f t="shared" si="48"/>
        <v>0</v>
      </c>
      <c r="BJ337" s="16" t="s">
        <v>80</v>
      </c>
      <c r="BK337" s="158">
        <f t="shared" si="49"/>
        <v>0</v>
      </c>
      <c r="BL337" s="16" t="s">
        <v>343</v>
      </c>
      <c r="BM337" s="157" t="s">
        <v>604</v>
      </c>
    </row>
    <row r="338" spans="2:65" s="1" customFormat="1" ht="44.25" customHeight="1">
      <c r="B338" s="121"/>
      <c r="C338" s="172">
        <v>119</v>
      </c>
      <c r="D338" s="172" t="s">
        <v>191</v>
      </c>
      <c r="E338" s="173" t="s">
        <v>605</v>
      </c>
      <c r="F338" s="174" t="s">
        <v>606</v>
      </c>
      <c r="G338" s="175" t="s">
        <v>156</v>
      </c>
      <c r="H338" s="176">
        <v>4</v>
      </c>
      <c r="I338" s="177"/>
      <c r="J338" s="177">
        <f t="shared" si="40"/>
        <v>0</v>
      </c>
      <c r="K338" s="178"/>
      <c r="L338" s="179"/>
      <c r="M338" s="180" t="s">
        <v>1</v>
      </c>
      <c r="N338" s="181" t="s">
        <v>37</v>
      </c>
      <c r="O338" s="155">
        <v>0</v>
      </c>
      <c r="P338" s="155">
        <f t="shared" si="41"/>
        <v>0</v>
      </c>
      <c r="Q338" s="155">
        <v>1.4999999999999999E-2</v>
      </c>
      <c r="R338" s="155">
        <f t="shared" si="42"/>
        <v>0.06</v>
      </c>
      <c r="S338" s="155">
        <v>0</v>
      </c>
      <c r="T338" s="156">
        <f t="shared" si="43"/>
        <v>0</v>
      </c>
      <c r="AR338" s="157" t="s">
        <v>347</v>
      </c>
      <c r="AT338" s="157" t="s">
        <v>191</v>
      </c>
      <c r="AU338" s="157" t="s">
        <v>80</v>
      </c>
      <c r="AY338" s="16" t="s">
        <v>142</v>
      </c>
      <c r="BE338" s="158">
        <f t="shared" si="44"/>
        <v>0</v>
      </c>
      <c r="BF338" s="158">
        <f t="shared" si="45"/>
        <v>0</v>
      </c>
      <c r="BG338" s="158">
        <f t="shared" si="46"/>
        <v>0</v>
      </c>
      <c r="BH338" s="158">
        <f t="shared" si="47"/>
        <v>0</v>
      </c>
      <c r="BI338" s="158">
        <f t="shared" si="48"/>
        <v>0</v>
      </c>
      <c r="BJ338" s="16" t="s">
        <v>80</v>
      </c>
      <c r="BK338" s="158">
        <f t="shared" si="49"/>
        <v>0</v>
      </c>
      <c r="BL338" s="16" t="s">
        <v>343</v>
      </c>
      <c r="BM338" s="157" t="s">
        <v>607</v>
      </c>
    </row>
    <row r="339" spans="2:65" s="1" customFormat="1" ht="24.2" customHeight="1">
      <c r="B339" s="121"/>
      <c r="C339" s="147">
        <v>120</v>
      </c>
      <c r="D339" s="147" t="s">
        <v>144</v>
      </c>
      <c r="E339" s="148" t="s">
        <v>608</v>
      </c>
      <c r="F339" s="149" t="s">
        <v>609</v>
      </c>
      <c r="G339" s="150" t="s">
        <v>409</v>
      </c>
      <c r="H339" s="151">
        <v>77.918999999999997</v>
      </c>
      <c r="I339" s="152"/>
      <c r="J339" s="152">
        <f t="shared" si="40"/>
        <v>0</v>
      </c>
      <c r="K339" s="153"/>
      <c r="L339" s="30"/>
      <c r="M339" s="154" t="s">
        <v>1</v>
      </c>
      <c r="N339" s="120" t="s">
        <v>37</v>
      </c>
      <c r="O339" s="155">
        <v>0</v>
      </c>
      <c r="P339" s="155">
        <f t="shared" si="41"/>
        <v>0</v>
      </c>
      <c r="Q339" s="155">
        <v>0</v>
      </c>
      <c r="R339" s="155">
        <f t="shared" si="42"/>
        <v>0</v>
      </c>
      <c r="S339" s="155">
        <v>0</v>
      </c>
      <c r="T339" s="156">
        <f t="shared" si="43"/>
        <v>0</v>
      </c>
      <c r="AR339" s="157" t="s">
        <v>343</v>
      </c>
      <c r="AT339" s="157" t="s">
        <v>144</v>
      </c>
      <c r="AU339" s="157" t="s">
        <v>80</v>
      </c>
      <c r="AY339" s="16" t="s">
        <v>142</v>
      </c>
      <c r="BE339" s="158">
        <f t="shared" si="44"/>
        <v>0</v>
      </c>
      <c r="BF339" s="158">
        <f t="shared" si="45"/>
        <v>0</v>
      </c>
      <c r="BG339" s="158">
        <f t="shared" si="46"/>
        <v>0</v>
      </c>
      <c r="BH339" s="158">
        <f t="shared" si="47"/>
        <v>0</v>
      </c>
      <c r="BI339" s="158">
        <f t="shared" si="48"/>
        <v>0</v>
      </c>
      <c r="BJ339" s="16" t="s">
        <v>80</v>
      </c>
      <c r="BK339" s="158">
        <f t="shared" si="49"/>
        <v>0</v>
      </c>
      <c r="BL339" s="16" t="s">
        <v>343</v>
      </c>
      <c r="BM339" s="157" t="s">
        <v>610</v>
      </c>
    </row>
    <row r="340" spans="2:65" s="11" customFormat="1" ht="22.9" customHeight="1">
      <c r="B340" s="136"/>
      <c r="D340" s="137" t="s">
        <v>70</v>
      </c>
      <c r="E340" s="145" t="s">
        <v>611</v>
      </c>
      <c r="F340" s="145" t="s">
        <v>612</v>
      </c>
      <c r="J340" s="146">
        <f>BK340</f>
        <v>0</v>
      </c>
      <c r="L340" s="136"/>
      <c r="M340" s="140"/>
      <c r="P340" s="141">
        <f>SUM(P341:P343)</f>
        <v>28.029900000000001</v>
      </c>
      <c r="R340" s="141">
        <f>SUM(R341:R343)</f>
        <v>1.9194</v>
      </c>
      <c r="T340" s="142">
        <f>SUM(T341:T343)</f>
        <v>0</v>
      </c>
      <c r="AR340" s="137" t="s">
        <v>80</v>
      </c>
      <c r="AT340" s="143" t="s">
        <v>70</v>
      </c>
      <c r="AU340" s="143" t="s">
        <v>76</v>
      </c>
      <c r="AY340" s="137" t="s">
        <v>142</v>
      </c>
      <c r="BK340" s="144">
        <f>SUM(BK341:BK343)</f>
        <v>0</v>
      </c>
    </row>
    <row r="341" spans="2:65" s="1" customFormat="1" ht="24.2" customHeight="1">
      <c r="B341" s="121"/>
      <c r="C341" s="147">
        <v>121</v>
      </c>
      <c r="D341" s="147" t="s">
        <v>144</v>
      </c>
      <c r="E341" s="148" t="s">
        <v>613</v>
      </c>
      <c r="F341" s="149" t="s">
        <v>614</v>
      </c>
      <c r="G341" s="150" t="s">
        <v>147</v>
      </c>
      <c r="H341" s="151">
        <v>30</v>
      </c>
      <c r="I341" s="152"/>
      <c r="J341" s="152">
        <f>ROUND(I341*H341,2)</f>
        <v>0</v>
      </c>
      <c r="K341" s="153"/>
      <c r="L341" s="30"/>
      <c r="M341" s="154" t="s">
        <v>1</v>
      </c>
      <c r="N341" s="120" t="s">
        <v>37</v>
      </c>
      <c r="O341" s="155">
        <v>0.93432999999999999</v>
      </c>
      <c r="P341" s="155">
        <f>O341*H341</f>
        <v>28.029900000000001</v>
      </c>
      <c r="Q341" s="155">
        <v>4.4400000000000002E-2</v>
      </c>
      <c r="R341" s="155">
        <f>Q341*H341</f>
        <v>1.3320000000000001</v>
      </c>
      <c r="S341" s="155">
        <v>0</v>
      </c>
      <c r="T341" s="156">
        <f>S341*H341</f>
        <v>0</v>
      </c>
      <c r="AR341" s="157" t="s">
        <v>343</v>
      </c>
      <c r="AT341" s="157" t="s">
        <v>144</v>
      </c>
      <c r="AU341" s="157" t="s">
        <v>80</v>
      </c>
      <c r="AY341" s="16" t="s">
        <v>142</v>
      </c>
      <c r="BE341" s="158">
        <f>IF(N341="základná",J341,0)</f>
        <v>0</v>
      </c>
      <c r="BF341" s="158">
        <f>IF(N341="znížená",J341,0)</f>
        <v>0</v>
      </c>
      <c r="BG341" s="158">
        <f>IF(N341="zákl. prenesená",J341,0)</f>
        <v>0</v>
      </c>
      <c r="BH341" s="158">
        <f>IF(N341="zníž. prenesená",J341,0)</f>
        <v>0</v>
      </c>
      <c r="BI341" s="158">
        <f>IF(N341="nulová",J341,0)</f>
        <v>0</v>
      </c>
      <c r="BJ341" s="16" t="s">
        <v>80</v>
      </c>
      <c r="BK341" s="158">
        <f>ROUND(I341*H341,2)</f>
        <v>0</v>
      </c>
      <c r="BL341" s="16" t="s">
        <v>343</v>
      </c>
      <c r="BM341" s="157" t="s">
        <v>615</v>
      </c>
    </row>
    <row r="342" spans="2:65" s="1" customFormat="1" ht="24.2" customHeight="1">
      <c r="B342" s="121"/>
      <c r="C342" s="172">
        <v>122</v>
      </c>
      <c r="D342" s="172" t="s">
        <v>191</v>
      </c>
      <c r="E342" s="173" t="s">
        <v>616</v>
      </c>
      <c r="F342" s="174" t="s">
        <v>617</v>
      </c>
      <c r="G342" s="175" t="s">
        <v>147</v>
      </c>
      <c r="H342" s="176">
        <v>33</v>
      </c>
      <c r="I342" s="177"/>
      <c r="J342" s="177">
        <f>ROUND(I342*H342,2)</f>
        <v>0</v>
      </c>
      <c r="K342" s="178"/>
      <c r="L342" s="179"/>
      <c r="M342" s="180" t="s">
        <v>1</v>
      </c>
      <c r="N342" s="181" t="s">
        <v>37</v>
      </c>
      <c r="O342" s="155">
        <v>0</v>
      </c>
      <c r="P342" s="155">
        <f>O342*H342</f>
        <v>0</v>
      </c>
      <c r="Q342" s="155">
        <v>1.78E-2</v>
      </c>
      <c r="R342" s="155">
        <f>Q342*H342</f>
        <v>0.58740000000000003</v>
      </c>
      <c r="S342" s="155">
        <v>0</v>
      </c>
      <c r="T342" s="156">
        <f>S342*H342</f>
        <v>0</v>
      </c>
      <c r="AR342" s="157" t="s">
        <v>347</v>
      </c>
      <c r="AT342" s="157" t="s">
        <v>191</v>
      </c>
      <c r="AU342" s="157" t="s">
        <v>80</v>
      </c>
      <c r="AY342" s="16" t="s">
        <v>142</v>
      </c>
      <c r="BE342" s="158">
        <f>IF(N342="základná",J342,0)</f>
        <v>0</v>
      </c>
      <c r="BF342" s="158">
        <f>IF(N342="znížená",J342,0)</f>
        <v>0</v>
      </c>
      <c r="BG342" s="158">
        <f>IF(N342="zákl. prenesená",J342,0)</f>
        <v>0</v>
      </c>
      <c r="BH342" s="158">
        <f>IF(N342="zníž. prenesená",J342,0)</f>
        <v>0</v>
      </c>
      <c r="BI342" s="158">
        <f>IF(N342="nulová",J342,0)</f>
        <v>0</v>
      </c>
      <c r="BJ342" s="16" t="s">
        <v>80</v>
      </c>
      <c r="BK342" s="158">
        <f>ROUND(I342*H342,2)</f>
        <v>0</v>
      </c>
      <c r="BL342" s="16" t="s">
        <v>343</v>
      </c>
      <c r="BM342" s="157" t="s">
        <v>618</v>
      </c>
    </row>
    <row r="343" spans="2:65" s="12" customFormat="1">
      <c r="B343" s="159"/>
      <c r="D343" s="160" t="s">
        <v>165</v>
      </c>
      <c r="F343" s="162" t="s">
        <v>619</v>
      </c>
      <c r="H343" s="163">
        <v>33</v>
      </c>
      <c r="L343" s="159"/>
      <c r="M343" s="164"/>
      <c r="T343" s="165"/>
      <c r="AT343" s="161" t="s">
        <v>165</v>
      </c>
      <c r="AU343" s="161" t="s">
        <v>80</v>
      </c>
      <c r="AV343" s="12" t="s">
        <v>80</v>
      </c>
      <c r="AW343" s="12" t="s">
        <v>3</v>
      </c>
      <c r="AX343" s="12" t="s">
        <v>76</v>
      </c>
      <c r="AY343" s="161" t="s">
        <v>142</v>
      </c>
    </row>
    <row r="344" spans="2:65" s="11" customFormat="1" ht="22.9" customHeight="1">
      <c r="B344" s="136"/>
      <c r="D344" s="137" t="s">
        <v>70</v>
      </c>
      <c r="E344" s="145" t="s">
        <v>620</v>
      </c>
      <c r="F344" s="145" t="s">
        <v>621</v>
      </c>
      <c r="J344" s="146">
        <f>BK344</f>
        <v>0</v>
      </c>
      <c r="L344" s="136"/>
      <c r="M344" s="140"/>
      <c r="P344" s="141">
        <f>SUM(P345:P353)</f>
        <v>30.261551999999998</v>
      </c>
      <c r="R344" s="141">
        <f>SUM(R345:R353)</f>
        <v>0.64702740000000003</v>
      </c>
      <c r="T344" s="142">
        <f>SUM(T345:T353)</f>
        <v>0</v>
      </c>
      <c r="AR344" s="137" t="s">
        <v>80</v>
      </c>
      <c r="AT344" s="143" t="s">
        <v>70</v>
      </c>
      <c r="AU344" s="143" t="s">
        <v>76</v>
      </c>
      <c r="AY344" s="137" t="s">
        <v>142</v>
      </c>
      <c r="BK344" s="144">
        <f>SUM(BK345:BK353)</f>
        <v>0</v>
      </c>
    </row>
    <row r="345" spans="2:65" s="1" customFormat="1" ht="24.2" customHeight="1">
      <c r="B345" s="121"/>
      <c r="C345" s="147">
        <v>123</v>
      </c>
      <c r="D345" s="147" t="s">
        <v>144</v>
      </c>
      <c r="E345" s="148" t="s">
        <v>622</v>
      </c>
      <c r="F345" s="149" t="s">
        <v>623</v>
      </c>
      <c r="G345" s="150" t="s">
        <v>147</v>
      </c>
      <c r="H345" s="151">
        <v>25.175999999999998</v>
      </c>
      <c r="I345" s="152"/>
      <c r="J345" s="152">
        <f>ROUND(I345*H345,2)</f>
        <v>0</v>
      </c>
      <c r="K345" s="153"/>
      <c r="L345" s="30"/>
      <c r="M345" s="154" t="s">
        <v>1</v>
      </c>
      <c r="N345" s="120" t="s">
        <v>37</v>
      </c>
      <c r="O345" s="155">
        <v>1.202</v>
      </c>
      <c r="P345" s="155">
        <f>O345*H345</f>
        <v>30.261551999999998</v>
      </c>
      <c r="Q345" s="155">
        <v>3.65E-3</v>
      </c>
      <c r="R345" s="155">
        <f>Q345*H345</f>
        <v>9.1892399999999999E-2</v>
      </c>
      <c r="S345" s="155">
        <v>0</v>
      </c>
      <c r="T345" s="156">
        <f>S345*H345</f>
        <v>0</v>
      </c>
      <c r="AR345" s="157" t="s">
        <v>343</v>
      </c>
      <c r="AT345" s="157" t="s">
        <v>144</v>
      </c>
      <c r="AU345" s="157" t="s">
        <v>80</v>
      </c>
      <c r="AY345" s="16" t="s">
        <v>142</v>
      </c>
      <c r="BE345" s="158">
        <f>IF(N345="základná",J345,0)</f>
        <v>0</v>
      </c>
      <c r="BF345" s="158">
        <f>IF(N345="znížená",J345,0)</f>
        <v>0</v>
      </c>
      <c r="BG345" s="158">
        <f>IF(N345="zákl. prenesená",J345,0)</f>
        <v>0</v>
      </c>
      <c r="BH345" s="158">
        <f>IF(N345="zníž. prenesená",J345,0)</f>
        <v>0</v>
      </c>
      <c r="BI345" s="158">
        <f>IF(N345="nulová",J345,0)</f>
        <v>0</v>
      </c>
      <c r="BJ345" s="16" t="s">
        <v>80</v>
      </c>
      <c r="BK345" s="158">
        <f>ROUND(I345*H345,2)</f>
        <v>0</v>
      </c>
      <c r="BL345" s="16" t="s">
        <v>343</v>
      </c>
      <c r="BM345" s="157" t="s">
        <v>624</v>
      </c>
    </row>
    <row r="346" spans="2:65" s="14" customFormat="1">
      <c r="B346" s="182"/>
      <c r="D346" s="160" t="s">
        <v>165</v>
      </c>
      <c r="E346" s="183" t="s">
        <v>1</v>
      </c>
      <c r="F346" s="184" t="s">
        <v>625</v>
      </c>
      <c r="H346" s="183" t="s">
        <v>1</v>
      </c>
      <c r="L346" s="182"/>
      <c r="M346" s="185"/>
      <c r="T346" s="186"/>
      <c r="AT346" s="183" t="s">
        <v>165</v>
      </c>
      <c r="AU346" s="183" t="s">
        <v>80</v>
      </c>
      <c r="AV346" s="14" t="s">
        <v>76</v>
      </c>
      <c r="AW346" s="14" t="s">
        <v>26</v>
      </c>
      <c r="AX346" s="14" t="s">
        <v>71</v>
      </c>
      <c r="AY346" s="183" t="s">
        <v>142</v>
      </c>
    </row>
    <row r="347" spans="2:65" s="12" customFormat="1">
      <c r="B347" s="159"/>
      <c r="D347" s="160" t="s">
        <v>165</v>
      </c>
      <c r="E347" s="161" t="s">
        <v>1</v>
      </c>
      <c r="F347" s="162" t="s">
        <v>626</v>
      </c>
      <c r="H347" s="163">
        <v>9.0960000000000001</v>
      </c>
      <c r="L347" s="159"/>
      <c r="M347" s="164"/>
      <c r="T347" s="165"/>
      <c r="AT347" s="161" t="s">
        <v>165</v>
      </c>
      <c r="AU347" s="161" t="s">
        <v>80</v>
      </c>
      <c r="AV347" s="12" t="s">
        <v>80</v>
      </c>
      <c r="AW347" s="12" t="s">
        <v>26</v>
      </c>
      <c r="AX347" s="12" t="s">
        <v>71</v>
      </c>
      <c r="AY347" s="161" t="s">
        <v>142</v>
      </c>
    </row>
    <row r="348" spans="2:65" s="12" customFormat="1">
      <c r="B348" s="159"/>
      <c r="D348" s="160" t="s">
        <v>165</v>
      </c>
      <c r="E348" s="161" t="s">
        <v>1</v>
      </c>
      <c r="F348" s="162" t="s">
        <v>627</v>
      </c>
      <c r="H348" s="163">
        <v>7.62</v>
      </c>
      <c r="L348" s="159"/>
      <c r="M348" s="164"/>
      <c r="T348" s="165"/>
      <c r="AT348" s="161" t="s">
        <v>165</v>
      </c>
      <c r="AU348" s="161" t="s">
        <v>80</v>
      </c>
      <c r="AV348" s="12" t="s">
        <v>80</v>
      </c>
      <c r="AW348" s="12" t="s">
        <v>26</v>
      </c>
      <c r="AX348" s="12" t="s">
        <v>71</v>
      </c>
      <c r="AY348" s="161" t="s">
        <v>142</v>
      </c>
    </row>
    <row r="349" spans="2:65" s="12" customFormat="1">
      <c r="B349" s="159"/>
      <c r="D349" s="160" t="s">
        <v>165</v>
      </c>
      <c r="E349" s="161" t="s">
        <v>1</v>
      </c>
      <c r="F349" s="162" t="s">
        <v>628</v>
      </c>
      <c r="H349" s="163">
        <v>8.4600000000000009</v>
      </c>
      <c r="L349" s="159"/>
      <c r="M349" s="164"/>
      <c r="T349" s="165"/>
      <c r="AT349" s="161" t="s">
        <v>165</v>
      </c>
      <c r="AU349" s="161" t="s">
        <v>80</v>
      </c>
      <c r="AV349" s="12" t="s">
        <v>80</v>
      </c>
      <c r="AW349" s="12" t="s">
        <v>26</v>
      </c>
      <c r="AX349" s="12" t="s">
        <v>71</v>
      </c>
      <c r="AY349" s="161" t="s">
        <v>142</v>
      </c>
    </row>
    <row r="350" spans="2:65" s="13" customFormat="1">
      <c r="B350" s="166"/>
      <c r="D350" s="160" t="s">
        <v>165</v>
      </c>
      <c r="E350" s="167" t="s">
        <v>1</v>
      </c>
      <c r="F350" s="168" t="s">
        <v>167</v>
      </c>
      <c r="H350" s="169">
        <v>25.176000000000002</v>
      </c>
      <c r="L350" s="166"/>
      <c r="M350" s="170"/>
      <c r="T350" s="171"/>
      <c r="AT350" s="167" t="s">
        <v>165</v>
      </c>
      <c r="AU350" s="167" t="s">
        <v>80</v>
      </c>
      <c r="AV350" s="13" t="s">
        <v>86</v>
      </c>
      <c r="AW350" s="13" t="s">
        <v>26</v>
      </c>
      <c r="AX350" s="13" t="s">
        <v>76</v>
      </c>
      <c r="AY350" s="167" t="s">
        <v>142</v>
      </c>
    </row>
    <row r="351" spans="2:65" s="1" customFormat="1" ht="24.2" customHeight="1">
      <c r="B351" s="121"/>
      <c r="C351" s="172">
        <v>124</v>
      </c>
      <c r="D351" s="172" t="s">
        <v>191</v>
      </c>
      <c r="E351" s="173" t="s">
        <v>629</v>
      </c>
      <c r="F351" s="174" t="s">
        <v>630</v>
      </c>
      <c r="G351" s="175" t="s">
        <v>147</v>
      </c>
      <c r="H351" s="176">
        <v>26.434999999999999</v>
      </c>
      <c r="I351" s="177"/>
      <c r="J351" s="177">
        <f>ROUND(I351*H351,2)</f>
        <v>0</v>
      </c>
      <c r="K351" s="178"/>
      <c r="L351" s="179"/>
      <c r="M351" s="180" t="s">
        <v>1</v>
      </c>
      <c r="N351" s="181" t="s">
        <v>37</v>
      </c>
      <c r="O351" s="155">
        <v>0</v>
      </c>
      <c r="P351" s="155">
        <f>O351*H351</f>
        <v>0</v>
      </c>
      <c r="Q351" s="155">
        <v>2.1000000000000001E-2</v>
      </c>
      <c r="R351" s="155">
        <f>Q351*H351</f>
        <v>0.55513500000000005</v>
      </c>
      <c r="S351" s="155">
        <v>0</v>
      </c>
      <c r="T351" s="156">
        <f>S351*H351</f>
        <v>0</v>
      </c>
      <c r="AR351" s="157" t="s">
        <v>347</v>
      </c>
      <c r="AT351" s="157" t="s">
        <v>191</v>
      </c>
      <c r="AU351" s="157" t="s">
        <v>80</v>
      </c>
      <c r="AY351" s="16" t="s">
        <v>142</v>
      </c>
      <c r="BE351" s="158">
        <f>IF(N351="základná",J351,0)</f>
        <v>0</v>
      </c>
      <c r="BF351" s="158">
        <f>IF(N351="znížená",J351,0)</f>
        <v>0</v>
      </c>
      <c r="BG351" s="158">
        <f>IF(N351="zákl. prenesená",J351,0)</f>
        <v>0</v>
      </c>
      <c r="BH351" s="158">
        <f>IF(N351="zníž. prenesená",J351,0)</f>
        <v>0</v>
      </c>
      <c r="BI351" s="158">
        <f>IF(N351="nulová",J351,0)</f>
        <v>0</v>
      </c>
      <c r="BJ351" s="16" t="s">
        <v>80</v>
      </c>
      <c r="BK351" s="158">
        <f>ROUND(I351*H351,2)</f>
        <v>0</v>
      </c>
      <c r="BL351" s="16" t="s">
        <v>343</v>
      </c>
      <c r="BM351" s="157" t="s">
        <v>631</v>
      </c>
    </row>
    <row r="352" spans="2:65" s="12" customFormat="1">
      <c r="B352" s="159"/>
      <c r="D352" s="160" t="s">
        <v>165</v>
      </c>
      <c r="F352" s="162" t="s">
        <v>632</v>
      </c>
      <c r="H352" s="163">
        <v>26.434999999999999</v>
      </c>
      <c r="L352" s="159"/>
      <c r="M352" s="164"/>
      <c r="T352" s="165"/>
      <c r="AT352" s="161" t="s">
        <v>165</v>
      </c>
      <c r="AU352" s="161" t="s">
        <v>80</v>
      </c>
      <c r="AV352" s="12" t="s">
        <v>80</v>
      </c>
      <c r="AW352" s="12" t="s">
        <v>3</v>
      </c>
      <c r="AX352" s="12" t="s">
        <v>76</v>
      </c>
      <c r="AY352" s="161" t="s">
        <v>142</v>
      </c>
    </row>
    <row r="353" spans="2:65" s="1" customFormat="1" ht="24.2" customHeight="1">
      <c r="B353" s="121"/>
      <c r="C353" s="147">
        <v>125</v>
      </c>
      <c r="D353" s="147" t="s">
        <v>144</v>
      </c>
      <c r="E353" s="148" t="s">
        <v>633</v>
      </c>
      <c r="F353" s="149" t="s">
        <v>634</v>
      </c>
      <c r="G353" s="150" t="s">
        <v>409</v>
      </c>
      <c r="H353" s="151">
        <v>13.361000000000001</v>
      </c>
      <c r="I353" s="152"/>
      <c r="J353" s="152">
        <f>ROUND(I353*H353,2)</f>
        <v>0</v>
      </c>
      <c r="K353" s="153"/>
      <c r="L353" s="30"/>
      <c r="M353" s="154" t="s">
        <v>1</v>
      </c>
      <c r="N353" s="120" t="s">
        <v>37</v>
      </c>
      <c r="O353" s="155">
        <v>0</v>
      </c>
      <c r="P353" s="155">
        <f>O353*H353</f>
        <v>0</v>
      </c>
      <c r="Q353" s="155">
        <v>0</v>
      </c>
      <c r="R353" s="155">
        <f>Q353*H353</f>
        <v>0</v>
      </c>
      <c r="S353" s="155">
        <v>0</v>
      </c>
      <c r="T353" s="156">
        <f>S353*H353</f>
        <v>0</v>
      </c>
      <c r="AR353" s="157" t="s">
        <v>343</v>
      </c>
      <c r="AT353" s="157" t="s">
        <v>144</v>
      </c>
      <c r="AU353" s="157" t="s">
        <v>80</v>
      </c>
      <c r="AY353" s="16" t="s">
        <v>142</v>
      </c>
      <c r="BE353" s="158">
        <f>IF(N353="základná",J353,0)</f>
        <v>0</v>
      </c>
      <c r="BF353" s="158">
        <f>IF(N353="znížená",J353,0)</f>
        <v>0</v>
      </c>
      <c r="BG353" s="158">
        <f>IF(N353="zákl. prenesená",J353,0)</f>
        <v>0</v>
      </c>
      <c r="BH353" s="158">
        <f>IF(N353="zníž. prenesená",J353,0)</f>
        <v>0</v>
      </c>
      <c r="BI353" s="158">
        <f>IF(N353="nulová",J353,0)</f>
        <v>0</v>
      </c>
      <c r="BJ353" s="16" t="s">
        <v>80</v>
      </c>
      <c r="BK353" s="158">
        <f>ROUND(I353*H353,2)</f>
        <v>0</v>
      </c>
      <c r="BL353" s="16" t="s">
        <v>343</v>
      </c>
      <c r="BM353" s="157" t="s">
        <v>635</v>
      </c>
    </row>
    <row r="354" spans="2:65" s="11" customFormat="1" ht="22.9" customHeight="1">
      <c r="B354" s="136"/>
      <c r="D354" s="137" t="s">
        <v>70</v>
      </c>
      <c r="E354" s="145" t="s">
        <v>636</v>
      </c>
      <c r="F354" s="145" t="s">
        <v>637</v>
      </c>
      <c r="J354" s="146">
        <f>BK354</f>
        <v>0</v>
      </c>
      <c r="L354" s="136"/>
      <c r="M354" s="140"/>
      <c r="P354" s="141">
        <f>SUM(P355:P357)</f>
        <v>48.969785700000003</v>
      </c>
      <c r="R354" s="141">
        <f>SUM(R355:R357)</f>
        <v>0.19068650000000004</v>
      </c>
      <c r="T354" s="142">
        <f>SUM(T355:T357)</f>
        <v>0</v>
      </c>
      <c r="AR354" s="137" t="s">
        <v>80</v>
      </c>
      <c r="AT354" s="143" t="s">
        <v>70</v>
      </c>
      <c r="AU354" s="143" t="s">
        <v>76</v>
      </c>
      <c r="AY354" s="137" t="s">
        <v>142</v>
      </c>
      <c r="BK354" s="144">
        <f>SUM(BK355:BK357)</f>
        <v>0</v>
      </c>
    </row>
    <row r="355" spans="2:65" s="1" customFormat="1" ht="24.2" customHeight="1">
      <c r="B355" s="121"/>
      <c r="C355" s="147">
        <v>126</v>
      </c>
      <c r="D355" s="147" t="s">
        <v>144</v>
      </c>
      <c r="E355" s="148" t="s">
        <v>638</v>
      </c>
      <c r="F355" s="149" t="s">
        <v>639</v>
      </c>
      <c r="G355" s="150" t="s">
        <v>147</v>
      </c>
      <c r="H355" s="151">
        <v>381.97</v>
      </c>
      <c r="I355" s="152"/>
      <c r="J355" s="152">
        <f>ROUND(I355*H355,2)</f>
        <v>0</v>
      </c>
      <c r="K355" s="153"/>
      <c r="L355" s="30"/>
      <c r="M355" s="154" t="s">
        <v>1</v>
      </c>
      <c r="N355" s="120" t="s">
        <v>37</v>
      </c>
      <c r="O355" s="155">
        <v>3.0179999999999998E-2</v>
      </c>
      <c r="P355" s="155">
        <f>O355*H355</f>
        <v>11.5278546</v>
      </c>
      <c r="Q355" s="155">
        <v>1E-4</v>
      </c>
      <c r="R355" s="155">
        <f>Q355*H355</f>
        <v>3.8197000000000002E-2</v>
      </c>
      <c r="S355" s="155">
        <v>0</v>
      </c>
      <c r="T355" s="156">
        <f>S355*H355</f>
        <v>0</v>
      </c>
      <c r="AR355" s="157" t="s">
        <v>343</v>
      </c>
      <c r="AT355" s="157" t="s">
        <v>144</v>
      </c>
      <c r="AU355" s="157" t="s">
        <v>80</v>
      </c>
      <c r="AY355" s="16" t="s">
        <v>142</v>
      </c>
      <c r="BE355" s="158">
        <f>IF(N355="základná",J355,0)</f>
        <v>0</v>
      </c>
      <c r="BF355" s="158">
        <f>IF(N355="znížená",J355,0)</f>
        <v>0</v>
      </c>
      <c r="BG355" s="158">
        <f>IF(N355="zákl. prenesená",J355,0)</f>
        <v>0</v>
      </c>
      <c r="BH355" s="158">
        <f>IF(N355="zníž. prenesená",J355,0)</f>
        <v>0</v>
      </c>
      <c r="BI355" s="158">
        <f>IF(N355="nulová",J355,0)</f>
        <v>0</v>
      </c>
      <c r="BJ355" s="16" t="s">
        <v>80</v>
      </c>
      <c r="BK355" s="158">
        <f>ROUND(I355*H355,2)</f>
        <v>0</v>
      </c>
      <c r="BL355" s="16" t="s">
        <v>343</v>
      </c>
      <c r="BM355" s="157" t="s">
        <v>640</v>
      </c>
    </row>
    <row r="356" spans="2:65" s="1" customFormat="1" ht="24.2" customHeight="1">
      <c r="B356" s="121"/>
      <c r="C356" s="147">
        <v>127</v>
      </c>
      <c r="D356" s="147" t="s">
        <v>144</v>
      </c>
      <c r="E356" s="148" t="s">
        <v>641</v>
      </c>
      <c r="F356" s="149" t="s">
        <v>642</v>
      </c>
      <c r="G356" s="150" t="s">
        <v>147</v>
      </c>
      <c r="H356" s="151">
        <v>94</v>
      </c>
      <c r="I356" s="152"/>
      <c r="J356" s="152">
        <f>ROUND(I356*H356,2)</f>
        <v>0</v>
      </c>
      <c r="K356" s="153"/>
      <c r="L356" s="30"/>
      <c r="M356" s="154" t="s">
        <v>1</v>
      </c>
      <c r="N356" s="120" t="s">
        <v>37</v>
      </c>
      <c r="O356" s="155">
        <v>5.0360000000000002E-2</v>
      </c>
      <c r="P356" s="155">
        <f>O356*H356</f>
        <v>4.7338399999999998</v>
      </c>
      <c r="Q356" s="155">
        <v>2.0000000000000001E-4</v>
      </c>
      <c r="R356" s="155">
        <f>Q356*H356</f>
        <v>1.8800000000000001E-2</v>
      </c>
      <c r="S356" s="155">
        <v>0</v>
      </c>
      <c r="T356" s="156">
        <f>S356*H356</f>
        <v>0</v>
      </c>
      <c r="AR356" s="157" t="s">
        <v>343</v>
      </c>
      <c r="AT356" s="157" t="s">
        <v>144</v>
      </c>
      <c r="AU356" s="157" t="s">
        <v>80</v>
      </c>
      <c r="AY356" s="16" t="s">
        <v>142</v>
      </c>
      <c r="BE356" s="158">
        <f>IF(N356="základná",J356,0)</f>
        <v>0</v>
      </c>
      <c r="BF356" s="158">
        <f>IF(N356="znížená",J356,0)</f>
        <v>0</v>
      </c>
      <c r="BG356" s="158">
        <f>IF(N356="zákl. prenesená",J356,0)</f>
        <v>0</v>
      </c>
      <c r="BH356" s="158">
        <f>IF(N356="zníž. prenesená",J356,0)</f>
        <v>0</v>
      </c>
      <c r="BI356" s="158">
        <f>IF(N356="nulová",J356,0)</f>
        <v>0</v>
      </c>
      <c r="BJ356" s="16" t="s">
        <v>80</v>
      </c>
      <c r="BK356" s="158">
        <f>ROUND(I356*H356,2)</f>
        <v>0</v>
      </c>
      <c r="BL356" s="16" t="s">
        <v>343</v>
      </c>
      <c r="BM356" s="157" t="s">
        <v>643</v>
      </c>
    </row>
    <row r="357" spans="2:65" s="1" customFormat="1" ht="33" customHeight="1">
      <c r="B357" s="121"/>
      <c r="C357" s="147">
        <v>128</v>
      </c>
      <c r="D357" s="147" t="s">
        <v>144</v>
      </c>
      <c r="E357" s="148" t="s">
        <v>644</v>
      </c>
      <c r="F357" s="149" t="s">
        <v>645</v>
      </c>
      <c r="G357" s="150" t="s">
        <v>147</v>
      </c>
      <c r="H357" s="151">
        <v>381.97</v>
      </c>
      <c r="I357" s="152"/>
      <c r="J357" s="152">
        <f>ROUND(I357*H357,2)</f>
        <v>0</v>
      </c>
      <c r="K357" s="153"/>
      <c r="L357" s="30"/>
      <c r="M357" s="154" t="s">
        <v>1</v>
      </c>
      <c r="N357" s="120" t="s">
        <v>37</v>
      </c>
      <c r="O357" s="155">
        <v>8.5629999999999998E-2</v>
      </c>
      <c r="P357" s="155">
        <f>O357*H357</f>
        <v>32.708091100000004</v>
      </c>
      <c r="Q357" s="155">
        <v>3.5E-4</v>
      </c>
      <c r="R357" s="155">
        <f>Q357*H357</f>
        <v>0.13368950000000002</v>
      </c>
      <c r="S357" s="155">
        <v>0</v>
      </c>
      <c r="T357" s="156">
        <f>S357*H357</f>
        <v>0</v>
      </c>
      <c r="AR357" s="157" t="s">
        <v>343</v>
      </c>
      <c r="AT357" s="157" t="s">
        <v>144</v>
      </c>
      <c r="AU357" s="157" t="s">
        <v>80</v>
      </c>
      <c r="AY357" s="16" t="s">
        <v>142</v>
      </c>
      <c r="BE357" s="158">
        <f>IF(N357="základná",J357,0)</f>
        <v>0</v>
      </c>
      <c r="BF357" s="158">
        <f>IF(N357="znížená",J357,0)</f>
        <v>0</v>
      </c>
      <c r="BG357" s="158">
        <f>IF(N357="zákl. prenesená",J357,0)</f>
        <v>0</v>
      </c>
      <c r="BH357" s="158">
        <f>IF(N357="zníž. prenesená",J357,0)</f>
        <v>0</v>
      </c>
      <c r="BI357" s="158">
        <f>IF(N357="nulová",J357,0)</f>
        <v>0</v>
      </c>
      <c r="BJ357" s="16" t="s">
        <v>80</v>
      </c>
      <c r="BK357" s="158">
        <f>ROUND(I357*H357,2)</f>
        <v>0</v>
      </c>
      <c r="BL357" s="16" t="s">
        <v>343</v>
      </c>
      <c r="BM357" s="157" t="s">
        <v>646</v>
      </c>
    </row>
    <row r="358" spans="2:65" s="11" customFormat="1" ht="25.9" customHeight="1">
      <c r="B358" s="136"/>
      <c r="D358" s="137" t="s">
        <v>70</v>
      </c>
      <c r="E358" s="138" t="s">
        <v>647</v>
      </c>
      <c r="F358" s="138" t="s">
        <v>648</v>
      </c>
      <c r="J358" s="139">
        <f>BK358</f>
        <v>0</v>
      </c>
      <c r="L358" s="136"/>
      <c r="M358" s="140"/>
      <c r="P358" s="141">
        <f>SUM(P359:P361)</f>
        <v>197.84</v>
      </c>
      <c r="R358" s="141">
        <f>SUM(R359:R361)</f>
        <v>24</v>
      </c>
      <c r="T358" s="142">
        <f>SUM(T359:T361)</f>
        <v>24</v>
      </c>
      <c r="AR358" s="137" t="s">
        <v>86</v>
      </c>
      <c r="AT358" s="143" t="s">
        <v>70</v>
      </c>
      <c r="AU358" s="143" t="s">
        <v>71</v>
      </c>
      <c r="AY358" s="137" t="s">
        <v>142</v>
      </c>
      <c r="BK358" s="144">
        <f>SUM(BK359:BK361)</f>
        <v>0</v>
      </c>
    </row>
    <row r="359" spans="2:65" s="1" customFormat="1" ht="33" customHeight="1">
      <c r="B359" s="121"/>
      <c r="C359" s="147">
        <v>129</v>
      </c>
      <c r="D359" s="147" t="s">
        <v>144</v>
      </c>
      <c r="E359" s="148" t="s">
        <v>649</v>
      </c>
      <c r="F359" s="149" t="s">
        <v>650</v>
      </c>
      <c r="G359" s="150" t="s">
        <v>651</v>
      </c>
      <c r="H359" s="151">
        <v>100</v>
      </c>
      <c r="I359" s="152"/>
      <c r="J359" s="152">
        <f>ROUND(I359*H359,2)</f>
        <v>0</v>
      </c>
      <c r="K359" s="153"/>
      <c r="L359" s="30"/>
      <c r="M359" s="154" t="s">
        <v>1</v>
      </c>
      <c r="N359" s="120" t="s">
        <v>37</v>
      </c>
      <c r="O359" s="155">
        <v>1.06</v>
      </c>
      <c r="P359" s="155">
        <f>O359*H359</f>
        <v>106</v>
      </c>
      <c r="Q359" s="155">
        <v>0</v>
      </c>
      <c r="R359" s="155">
        <f>Q359*H359</f>
        <v>0</v>
      </c>
      <c r="S359" s="155">
        <v>0</v>
      </c>
      <c r="T359" s="156">
        <f>S359*H359</f>
        <v>0</v>
      </c>
      <c r="AR359" s="157" t="s">
        <v>652</v>
      </c>
      <c r="AT359" s="157" t="s">
        <v>144</v>
      </c>
      <c r="AU359" s="157" t="s">
        <v>76</v>
      </c>
      <c r="AY359" s="16" t="s">
        <v>142</v>
      </c>
      <c r="BE359" s="158">
        <f>IF(N359="základná",J359,0)</f>
        <v>0</v>
      </c>
      <c r="BF359" s="158">
        <f>IF(N359="znížená",J359,0)</f>
        <v>0</v>
      </c>
      <c r="BG359" s="158">
        <f>IF(N359="zákl. prenesená",J359,0)</f>
        <v>0</v>
      </c>
      <c r="BH359" s="158">
        <f>IF(N359="zníž. prenesená",J359,0)</f>
        <v>0</v>
      </c>
      <c r="BI359" s="158">
        <f>IF(N359="nulová",J359,0)</f>
        <v>0</v>
      </c>
      <c r="BJ359" s="16" t="s">
        <v>80</v>
      </c>
      <c r="BK359" s="158">
        <f>ROUND(I359*H359,2)</f>
        <v>0</v>
      </c>
      <c r="BL359" s="16" t="s">
        <v>652</v>
      </c>
      <c r="BM359" s="157" t="s">
        <v>653</v>
      </c>
    </row>
    <row r="360" spans="2:65" s="1" customFormat="1" ht="33" customHeight="1">
      <c r="B360" s="121"/>
      <c r="C360" s="147">
        <v>130</v>
      </c>
      <c r="D360" s="147" t="s">
        <v>144</v>
      </c>
      <c r="E360" s="148" t="s">
        <v>968</v>
      </c>
      <c r="F360" s="149" t="s">
        <v>969</v>
      </c>
      <c r="G360" s="150" t="s">
        <v>651</v>
      </c>
      <c r="H360" s="151">
        <v>24</v>
      </c>
      <c r="I360" s="152"/>
      <c r="J360" s="152">
        <f>ROUND(I360*H360,2)</f>
        <v>0</v>
      </c>
      <c r="K360" s="153"/>
      <c r="L360" s="30"/>
      <c r="M360" s="154" t="s">
        <v>1</v>
      </c>
      <c r="N360" s="120" t="s">
        <v>37</v>
      </c>
      <c r="O360" s="155">
        <v>2.06</v>
      </c>
      <c r="P360" s="155">
        <f>O360*H360</f>
        <v>49.44</v>
      </c>
      <c r="Q360" s="155">
        <v>1</v>
      </c>
      <c r="R360" s="155">
        <f>Q360*H360</f>
        <v>24</v>
      </c>
      <c r="S360" s="155">
        <v>1</v>
      </c>
      <c r="T360" s="156">
        <f>S360*H360</f>
        <v>24</v>
      </c>
      <c r="AR360" s="157" t="s">
        <v>967</v>
      </c>
      <c r="AT360" s="157" t="s">
        <v>144</v>
      </c>
      <c r="AU360" s="157" t="s">
        <v>80</v>
      </c>
      <c r="AY360" s="16" t="s">
        <v>142</v>
      </c>
      <c r="BE360" s="158">
        <f>IF(N360="základná",J360,0)</f>
        <v>0</v>
      </c>
      <c r="BF360" s="158">
        <f>IF(N360="znížená",J360,0)</f>
        <v>0</v>
      </c>
      <c r="BG360" s="158">
        <f>IF(N360="zákl. prenesená",J360,0)</f>
        <v>0</v>
      </c>
      <c r="BH360" s="158">
        <f>IF(N360="zníž. prenesená",J360,0)</f>
        <v>0</v>
      </c>
      <c r="BI360" s="158">
        <f>IF(N360="nulová",J360,0)</f>
        <v>0</v>
      </c>
      <c r="BJ360" s="16" t="s">
        <v>83</v>
      </c>
      <c r="BK360" s="158">
        <f>ROUND(I360*H360,2)</f>
        <v>0</v>
      </c>
      <c r="BL360" s="16" t="s">
        <v>652</v>
      </c>
      <c r="BM360" s="157" t="s">
        <v>653</v>
      </c>
    </row>
    <row r="361" spans="2:65" s="1" customFormat="1" ht="33" customHeight="1">
      <c r="B361" s="121"/>
      <c r="C361" s="147">
        <v>131</v>
      </c>
      <c r="D361" s="147" t="s">
        <v>144</v>
      </c>
      <c r="E361" s="148" t="s">
        <v>654</v>
      </c>
      <c r="F361" s="149" t="s">
        <v>655</v>
      </c>
      <c r="G361" s="150" t="s">
        <v>651</v>
      </c>
      <c r="H361" s="151">
        <v>40</v>
      </c>
      <c r="I361" s="152"/>
      <c r="J361" s="152">
        <f>ROUND(I361*H361,2)</f>
        <v>0</v>
      </c>
      <c r="K361" s="153"/>
      <c r="L361" s="30"/>
      <c r="M361" s="187" t="s">
        <v>1</v>
      </c>
      <c r="N361" s="188" t="s">
        <v>37</v>
      </c>
      <c r="O361" s="189">
        <v>1.06</v>
      </c>
      <c r="P361" s="189">
        <f>O361*H361</f>
        <v>42.400000000000006</v>
      </c>
      <c r="Q361" s="189">
        <v>0</v>
      </c>
      <c r="R361" s="189">
        <f>Q361*H361</f>
        <v>0</v>
      </c>
      <c r="S361" s="189">
        <v>0</v>
      </c>
      <c r="T361" s="190">
        <f>S361*H361</f>
        <v>0</v>
      </c>
      <c r="AR361" s="157" t="s">
        <v>652</v>
      </c>
      <c r="AT361" s="157" t="s">
        <v>144</v>
      </c>
      <c r="AU361" s="157" t="s">
        <v>76</v>
      </c>
      <c r="AY361" s="16" t="s">
        <v>142</v>
      </c>
      <c r="BE361" s="158">
        <f>IF(N361="základná",J361,0)</f>
        <v>0</v>
      </c>
      <c r="BF361" s="158">
        <f>IF(N361="znížená",J361,0)</f>
        <v>0</v>
      </c>
      <c r="BG361" s="158">
        <f>IF(N361="zákl. prenesená",J361,0)</f>
        <v>0</v>
      </c>
      <c r="BH361" s="158">
        <f>IF(N361="zníž. prenesená",J361,0)</f>
        <v>0</v>
      </c>
      <c r="BI361" s="158">
        <f>IF(N361="nulová",J361,0)</f>
        <v>0</v>
      </c>
      <c r="BJ361" s="16" t="s">
        <v>80</v>
      </c>
      <c r="BK361" s="158">
        <f>ROUND(I361*H361,2)</f>
        <v>0</v>
      </c>
      <c r="BL361" s="16" t="s">
        <v>652</v>
      </c>
      <c r="BM361" s="157" t="s">
        <v>656</v>
      </c>
    </row>
    <row r="362" spans="2:65" s="1" customFormat="1" ht="6.95" customHeight="1">
      <c r="B362" s="45"/>
      <c r="C362" s="46"/>
      <c r="D362" s="46"/>
      <c r="E362" s="46"/>
      <c r="F362" s="46"/>
      <c r="G362" s="46"/>
      <c r="H362" s="46"/>
      <c r="I362" s="46"/>
      <c r="J362" s="46"/>
      <c r="K362" s="46"/>
      <c r="L362" s="30"/>
    </row>
  </sheetData>
  <autoFilter ref="C142:K361" xr:uid="{00000000-0009-0000-0000-000001000000}"/>
  <mergeCells count="11">
    <mergeCell ref="E135:H135"/>
    <mergeCell ref="E7:H7"/>
    <mergeCell ref="E9:H9"/>
    <mergeCell ref="E27:H27"/>
    <mergeCell ref="E85:H85"/>
    <mergeCell ref="E87:H87"/>
    <mergeCell ref="L2:V2"/>
    <mergeCell ref="D120:F120"/>
    <mergeCell ref="D121:F121"/>
    <mergeCell ref="D122:F122"/>
    <mergeCell ref="E133:H133"/>
  </mergeCells>
  <phoneticPr fontId="0" type="noConversion"/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202"/>
  <sheetViews>
    <sheetView showGridLines="0" topLeftCell="A151" workbookViewId="0">
      <selection activeCell="W141" sqref="W141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82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2:46" ht="24.95" customHeight="1">
      <c r="B4" s="19"/>
      <c r="D4" s="20" t="s">
        <v>93</v>
      </c>
      <c r="L4" s="19"/>
      <c r="M4" s="92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33" t="str">
        <f>'Rekapitulácia stavby'!K6</f>
        <v>Dom smútku Rača</v>
      </c>
      <c r="F7" s="234"/>
      <c r="G7" s="234"/>
      <c r="H7" s="234"/>
      <c r="L7" s="19"/>
    </row>
    <row r="8" spans="2:46" s="1" customFormat="1" ht="12" customHeight="1">
      <c r="B8" s="30"/>
      <c r="D8" s="25" t="s">
        <v>94</v>
      </c>
      <c r="L8" s="30"/>
    </row>
    <row r="9" spans="2:46" s="1" customFormat="1" ht="16.5" customHeight="1">
      <c r="B9" s="30"/>
      <c r="E9" s="223" t="s">
        <v>657</v>
      </c>
      <c r="F9" s="235"/>
      <c r="G9" s="235"/>
      <c r="H9" s="23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15</v>
      </c>
      <c r="F11" s="23" t="s">
        <v>1</v>
      </c>
      <c r="I11" s="25" t="s">
        <v>16</v>
      </c>
      <c r="J11" s="23" t="s">
        <v>1</v>
      </c>
      <c r="L11" s="30"/>
    </row>
    <row r="12" spans="2:46" s="1" customFormat="1" ht="12" customHeight="1">
      <c r="B12" s="30"/>
      <c r="D12" s="25" t="s">
        <v>17</v>
      </c>
      <c r="F12" s="23" t="s">
        <v>18</v>
      </c>
      <c r="I12" s="25" t="s">
        <v>19</v>
      </c>
      <c r="J12" s="53" t="str">
        <f>'Rekapitulácia stavby'!AN8</f>
        <v>5. 8. 2022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21</v>
      </c>
      <c r="I14" s="25" t="s">
        <v>22</v>
      </c>
      <c r="J14" s="23" t="str">
        <f>IF('Rekapitulácia stavby'!AN10="","",'Rekapitulácia stavby'!AN10)</f>
        <v/>
      </c>
      <c r="L14" s="30"/>
    </row>
    <row r="15" spans="2:46" s="1" customFormat="1" ht="18" customHeight="1">
      <c r="B15" s="30"/>
      <c r="E15" s="23" t="str">
        <f>IF('Rekapitulácia stavby'!E11="","",'Rekapitulácia stavby'!E11)</f>
        <v xml:space="preserve"> </v>
      </c>
      <c r="I15" s="25" t="s">
        <v>23</v>
      </c>
      <c r="J15" s="23" t="str">
        <f>IF('Rekapitulácia stavby'!AN11="","",'Rekapitulácia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24</v>
      </c>
      <c r="I17" s="25" t="s">
        <v>22</v>
      </c>
      <c r="J17" s="23"/>
      <c r="L17" s="30"/>
    </row>
    <row r="18" spans="2:12" s="1" customFormat="1" ht="18" customHeight="1">
      <c r="B18" s="30"/>
      <c r="E18" s="23"/>
      <c r="I18" s="25" t="s">
        <v>23</v>
      </c>
      <c r="J18" s="23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25</v>
      </c>
      <c r="I20" s="25" t="s">
        <v>22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23</v>
      </c>
      <c r="J21" s="23" t="str">
        <f>IF('Rekapitulácia stavby'!AN17="","",'Rekapitulácia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27</v>
      </c>
      <c r="I23" s="25" t="s">
        <v>22</v>
      </c>
      <c r="J23" s="23" t="s">
        <v>1</v>
      </c>
      <c r="L23" s="30"/>
    </row>
    <row r="24" spans="2:12" s="1" customFormat="1" ht="18" customHeight="1">
      <c r="B24" s="30"/>
      <c r="E24" s="23"/>
      <c r="I24" s="25" t="s">
        <v>23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28</v>
      </c>
      <c r="L26" s="30"/>
    </row>
    <row r="27" spans="2:12" s="7" customFormat="1" ht="16.5" customHeight="1">
      <c r="B27" s="93"/>
      <c r="E27" s="209" t="s">
        <v>1</v>
      </c>
      <c r="F27" s="209"/>
      <c r="G27" s="209"/>
      <c r="H27" s="209"/>
      <c r="L27" s="9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3" t="s">
        <v>96</v>
      </c>
      <c r="J30" s="29">
        <f>J96</f>
        <v>0</v>
      </c>
      <c r="L30" s="30"/>
    </row>
    <row r="31" spans="2:12" s="1" customFormat="1" ht="14.45" customHeight="1">
      <c r="B31" s="30"/>
      <c r="D31" s="28" t="s">
        <v>97</v>
      </c>
      <c r="J31" s="29">
        <f>J111</f>
        <v>0</v>
      </c>
      <c r="L31" s="30"/>
    </row>
    <row r="32" spans="2:12" s="1" customFormat="1" ht="25.35" customHeight="1">
      <c r="B32" s="30"/>
      <c r="D32" s="94" t="s">
        <v>31</v>
      </c>
      <c r="J32" s="66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33</v>
      </c>
      <c r="I34" s="33" t="s">
        <v>32</v>
      </c>
      <c r="J34" s="33" t="s">
        <v>34</v>
      </c>
      <c r="L34" s="30"/>
    </row>
    <row r="35" spans="2:12" s="1" customFormat="1" ht="14.45" customHeight="1">
      <c r="B35" s="30"/>
      <c r="D35" s="95" t="s">
        <v>35</v>
      </c>
      <c r="E35" s="35" t="s">
        <v>36</v>
      </c>
      <c r="F35" s="96">
        <f>ROUND((SUM(BE111:BE112) + SUM(BE132:BE201)),  2)</f>
        <v>0</v>
      </c>
      <c r="G35" s="97"/>
      <c r="H35" s="97"/>
      <c r="I35" s="98">
        <v>0.2</v>
      </c>
      <c r="J35" s="96">
        <f>ROUND(((SUM(BE111:BE112) + SUM(BE132:BE201))*I35),  2)</f>
        <v>0</v>
      </c>
      <c r="L35" s="30"/>
    </row>
    <row r="36" spans="2:12" s="1" customFormat="1" ht="14.45" customHeight="1">
      <c r="B36" s="30"/>
      <c r="E36" s="35" t="s">
        <v>37</v>
      </c>
      <c r="F36" s="99">
        <f>ROUND((SUM(BF111:BF112) + SUM(BF132:BF201)),  2)</f>
        <v>0</v>
      </c>
      <c r="I36" s="100">
        <v>0.2</v>
      </c>
      <c r="J36" s="99">
        <f>ROUND(((SUM(BF111:BF112) + SUM(BF132:BF201))*I36),  2)</f>
        <v>0</v>
      </c>
      <c r="L36" s="30"/>
    </row>
    <row r="37" spans="2:12" s="1" customFormat="1" ht="14.45" hidden="1" customHeight="1">
      <c r="B37" s="30"/>
      <c r="E37" s="25" t="s">
        <v>38</v>
      </c>
      <c r="F37" s="99">
        <f>ROUND((SUM(BG111:BG112) + SUM(BG132:BG201)),  2)</f>
        <v>0</v>
      </c>
      <c r="I37" s="100">
        <v>0.2</v>
      </c>
      <c r="J37" s="99">
        <f>0</f>
        <v>0</v>
      </c>
      <c r="L37" s="30"/>
    </row>
    <row r="38" spans="2:12" s="1" customFormat="1" ht="14.45" hidden="1" customHeight="1">
      <c r="B38" s="30"/>
      <c r="E38" s="25" t="s">
        <v>39</v>
      </c>
      <c r="F38" s="99">
        <f>ROUND((SUM(BH111:BH112) + SUM(BH132:BH201)),  2)</f>
        <v>0</v>
      </c>
      <c r="I38" s="100">
        <v>0.2</v>
      </c>
      <c r="J38" s="99">
        <f>0</f>
        <v>0</v>
      </c>
      <c r="L38" s="30"/>
    </row>
    <row r="39" spans="2:12" s="1" customFormat="1" ht="14.45" hidden="1" customHeight="1">
      <c r="B39" s="30"/>
      <c r="E39" s="35" t="s">
        <v>40</v>
      </c>
      <c r="F39" s="96">
        <f>ROUND((SUM(BI111:BI112) + SUM(BI132:BI201)),  2)</f>
        <v>0</v>
      </c>
      <c r="G39" s="97"/>
      <c r="H39" s="97"/>
      <c r="I39" s="98">
        <v>0</v>
      </c>
      <c r="J39" s="96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0"/>
      <c r="D41" s="101" t="s">
        <v>41</v>
      </c>
      <c r="E41" s="57"/>
      <c r="F41" s="57"/>
      <c r="G41" s="102" t="s">
        <v>42</v>
      </c>
      <c r="H41" s="103" t="s">
        <v>43</v>
      </c>
      <c r="I41" s="57"/>
      <c r="J41" s="104">
        <f>SUM(J32:J39)</f>
        <v>0</v>
      </c>
      <c r="K41" s="105"/>
      <c r="L41" s="30"/>
    </row>
    <row r="42" spans="2:12" s="1" customFormat="1" ht="14.45" customHeight="1">
      <c r="B42" s="30"/>
      <c r="L42" s="30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4" t="s">
        <v>46</v>
      </c>
      <c r="E61" s="32"/>
      <c r="F61" s="106" t="s">
        <v>47</v>
      </c>
      <c r="G61" s="44" t="s">
        <v>46</v>
      </c>
      <c r="H61" s="32"/>
      <c r="I61" s="32"/>
      <c r="J61" s="107" t="s">
        <v>47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4" t="s">
        <v>46</v>
      </c>
      <c r="E76" s="32"/>
      <c r="F76" s="106" t="s">
        <v>47</v>
      </c>
      <c r="G76" s="44" t="s">
        <v>46</v>
      </c>
      <c r="H76" s="32"/>
      <c r="I76" s="32"/>
      <c r="J76" s="107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20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233" t="str">
        <f>E7</f>
        <v>Dom smútku Rača</v>
      </c>
      <c r="F85" s="234"/>
      <c r="G85" s="234"/>
      <c r="H85" s="234"/>
      <c r="L85" s="30"/>
    </row>
    <row r="86" spans="2:47" s="1" customFormat="1" ht="12" customHeight="1">
      <c r="B86" s="30"/>
      <c r="C86" s="25" t="s">
        <v>94</v>
      </c>
      <c r="L86" s="30"/>
    </row>
    <row r="87" spans="2:47" s="1" customFormat="1" ht="16.5" customHeight="1">
      <c r="B87" s="30"/>
      <c r="E87" s="223" t="str">
        <f>E9</f>
        <v>2 - ZTI</v>
      </c>
      <c r="F87" s="235"/>
      <c r="G87" s="235"/>
      <c r="H87" s="23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17</v>
      </c>
      <c r="F89" s="23" t="str">
        <f>F12</f>
        <v xml:space="preserve"> </v>
      </c>
      <c r="I89" s="25" t="s">
        <v>19</v>
      </c>
      <c r="J89" s="53" t="str">
        <f>IF(J12="","",J12)</f>
        <v>5. 8. 2022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30"/>
    </row>
    <row r="92" spans="2:47" s="1" customFormat="1" ht="15.2" customHeight="1">
      <c r="B92" s="30"/>
      <c r="C92" s="25" t="s">
        <v>24</v>
      </c>
      <c r="F92" s="23" t="str">
        <f>IF(E18="","",E18)</f>
        <v/>
      </c>
      <c r="I92" s="25" t="s">
        <v>27</v>
      </c>
      <c r="J92" s="26"/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8" t="s">
        <v>99</v>
      </c>
      <c r="D94" s="90"/>
      <c r="E94" s="90"/>
      <c r="F94" s="90"/>
      <c r="G94" s="90"/>
      <c r="H94" s="90"/>
      <c r="I94" s="90"/>
      <c r="J94" s="109" t="s">
        <v>100</v>
      </c>
      <c r="K94" s="90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10" t="s">
        <v>101</v>
      </c>
      <c r="J96" s="66">
        <f>J132</f>
        <v>0</v>
      </c>
      <c r="L96" s="30"/>
      <c r="AU96" s="16" t="s">
        <v>102</v>
      </c>
    </row>
    <row r="97" spans="2:14" s="8" customFormat="1" ht="24.95" customHeight="1">
      <c r="B97" s="111"/>
      <c r="D97" s="112" t="s">
        <v>103</v>
      </c>
      <c r="E97" s="113"/>
      <c r="F97" s="113"/>
      <c r="G97" s="113"/>
      <c r="H97" s="113"/>
      <c r="I97" s="113"/>
      <c r="J97" s="114">
        <f>J133</f>
        <v>0</v>
      </c>
      <c r="L97" s="111"/>
    </row>
    <row r="98" spans="2:14" s="9" customFormat="1" ht="19.899999999999999" customHeight="1">
      <c r="B98" s="115"/>
      <c r="D98" s="116" t="s">
        <v>104</v>
      </c>
      <c r="E98" s="117"/>
      <c r="F98" s="117"/>
      <c r="G98" s="117"/>
      <c r="H98" s="117"/>
      <c r="I98" s="117"/>
      <c r="J98" s="118">
        <f>J134</f>
        <v>0</v>
      </c>
      <c r="L98" s="115"/>
    </row>
    <row r="99" spans="2:14" s="9" customFormat="1" ht="19.899999999999999" customHeight="1">
      <c r="B99" s="115"/>
      <c r="D99" s="116" t="s">
        <v>105</v>
      </c>
      <c r="E99" s="117"/>
      <c r="F99" s="117"/>
      <c r="G99" s="117"/>
      <c r="H99" s="117"/>
      <c r="I99" s="117"/>
      <c r="J99" s="118">
        <f>J140</f>
        <v>0</v>
      </c>
      <c r="L99" s="115"/>
    </row>
    <row r="100" spans="2:14" s="9" customFormat="1" ht="19.899999999999999" customHeight="1">
      <c r="B100" s="115"/>
      <c r="D100" s="116" t="s">
        <v>106</v>
      </c>
      <c r="E100" s="117"/>
      <c r="F100" s="117"/>
      <c r="G100" s="117"/>
      <c r="H100" s="117"/>
      <c r="I100" s="117"/>
      <c r="J100" s="118">
        <f>J142</f>
        <v>0</v>
      </c>
      <c r="L100" s="115"/>
    </row>
    <row r="101" spans="2:14" s="9" customFormat="1" ht="19.899999999999999" customHeight="1">
      <c r="B101" s="115"/>
      <c r="D101" s="116" t="s">
        <v>658</v>
      </c>
      <c r="E101" s="117"/>
      <c r="F101" s="117"/>
      <c r="G101" s="117"/>
      <c r="H101" s="117"/>
      <c r="I101" s="117"/>
      <c r="J101" s="118">
        <f>J144</f>
        <v>0</v>
      </c>
      <c r="L101" s="115"/>
    </row>
    <row r="102" spans="2:14" s="9" customFormat="1" ht="19.899999999999999" customHeight="1">
      <c r="B102" s="115"/>
      <c r="D102" s="116" t="s">
        <v>659</v>
      </c>
      <c r="E102" s="117"/>
      <c r="F102" s="117"/>
      <c r="G102" s="117"/>
      <c r="H102" s="117"/>
      <c r="I102" s="117"/>
      <c r="J102" s="118">
        <f>J146</f>
        <v>0</v>
      </c>
      <c r="L102" s="115"/>
    </row>
    <row r="103" spans="2:14" s="8" customFormat="1" ht="24.95" customHeight="1">
      <c r="B103" s="111"/>
      <c r="D103" s="112" t="s">
        <v>111</v>
      </c>
      <c r="E103" s="113"/>
      <c r="F103" s="113"/>
      <c r="G103" s="113"/>
      <c r="H103" s="113"/>
      <c r="I103" s="113"/>
      <c r="J103" s="114">
        <f>J151</f>
        <v>0</v>
      </c>
      <c r="L103" s="111"/>
    </row>
    <row r="104" spans="2:14" s="9" customFormat="1" ht="19.899999999999999" customHeight="1">
      <c r="B104" s="115"/>
      <c r="D104" s="116" t="s">
        <v>660</v>
      </c>
      <c r="E104" s="117"/>
      <c r="F104" s="117"/>
      <c r="G104" s="117"/>
      <c r="H104" s="117"/>
      <c r="I104" s="117"/>
      <c r="J104" s="118">
        <f>J152</f>
        <v>0</v>
      </c>
      <c r="L104" s="115"/>
    </row>
    <row r="105" spans="2:14" s="9" customFormat="1" ht="19.899999999999999" customHeight="1">
      <c r="B105" s="115"/>
      <c r="D105" s="116" t="s">
        <v>115</v>
      </c>
      <c r="E105" s="117"/>
      <c r="F105" s="117"/>
      <c r="G105" s="117"/>
      <c r="H105" s="117"/>
      <c r="I105" s="117"/>
      <c r="J105" s="118">
        <f>J165</f>
        <v>0</v>
      </c>
      <c r="L105" s="115"/>
    </row>
    <row r="106" spans="2:14" s="9" customFormat="1" ht="19.899999999999999" customHeight="1">
      <c r="B106" s="115"/>
      <c r="D106" s="116" t="s">
        <v>661</v>
      </c>
      <c r="E106" s="117"/>
      <c r="F106" s="117"/>
      <c r="G106" s="117"/>
      <c r="H106" s="117"/>
      <c r="I106" s="117"/>
      <c r="J106" s="118">
        <f>J174</f>
        <v>0</v>
      </c>
      <c r="L106" s="115"/>
    </row>
    <row r="107" spans="2:14" s="9" customFormat="1" ht="19.899999999999999" customHeight="1">
      <c r="B107" s="115"/>
      <c r="D107" s="116" t="s">
        <v>117</v>
      </c>
      <c r="E107" s="117"/>
      <c r="F107" s="117"/>
      <c r="G107" s="117"/>
      <c r="H107" s="117"/>
      <c r="I107" s="117"/>
      <c r="J107" s="118">
        <f>J197</f>
        <v>0</v>
      </c>
      <c r="L107" s="115"/>
    </row>
    <row r="108" spans="2:14" s="8" customFormat="1" ht="24.95" customHeight="1">
      <c r="B108" s="111"/>
      <c r="D108" s="112" t="s">
        <v>662</v>
      </c>
      <c r="E108" s="113"/>
      <c r="F108" s="113"/>
      <c r="G108" s="113"/>
      <c r="H108" s="113"/>
      <c r="I108" s="113"/>
      <c r="J108" s="114">
        <f>J199</f>
        <v>0</v>
      </c>
      <c r="L108" s="111"/>
    </row>
    <row r="109" spans="2:14" s="1" customFormat="1" ht="21.75" customHeight="1">
      <c r="B109" s="30"/>
      <c r="L109" s="30"/>
    </row>
    <row r="110" spans="2:14" s="1" customFormat="1" ht="6.95" customHeight="1">
      <c r="B110" s="30"/>
      <c r="L110" s="30"/>
    </row>
    <row r="111" spans="2:14" s="1" customFormat="1" ht="29.25" customHeight="1">
      <c r="B111" s="30"/>
      <c r="C111" s="110" t="s">
        <v>123</v>
      </c>
      <c r="J111" s="119">
        <v>0</v>
      </c>
      <c r="L111" s="30"/>
      <c r="N111" s="120" t="s">
        <v>35</v>
      </c>
    </row>
    <row r="112" spans="2:14" s="1" customFormat="1" ht="18" customHeight="1">
      <c r="B112" s="30"/>
      <c r="L112" s="30"/>
    </row>
    <row r="113" spans="2:12" s="1" customFormat="1" ht="29.25" customHeight="1">
      <c r="B113" s="30"/>
      <c r="C113" s="89" t="s">
        <v>92</v>
      </c>
      <c r="D113" s="90"/>
      <c r="E113" s="90"/>
      <c r="F113" s="90"/>
      <c r="G113" s="90"/>
      <c r="H113" s="90"/>
      <c r="I113" s="90"/>
      <c r="J113" s="91">
        <f>ROUND(J96+J111,2)</f>
        <v>0</v>
      </c>
      <c r="K113" s="90"/>
      <c r="L113" s="30"/>
    </row>
    <row r="114" spans="2:12" s="1" customFormat="1" ht="6.95" customHeight="1">
      <c r="B114" s="45"/>
      <c r="C114" s="46"/>
      <c r="D114" s="46"/>
      <c r="E114" s="46"/>
      <c r="F114" s="46"/>
      <c r="G114" s="46"/>
      <c r="H114" s="46"/>
      <c r="I114" s="46"/>
      <c r="J114" s="46"/>
      <c r="K114" s="46"/>
      <c r="L114" s="30"/>
    </row>
    <row r="118" spans="2:12" s="1" customFormat="1" ht="6.95" customHeight="1">
      <c r="B118" s="47"/>
      <c r="C118" s="48"/>
      <c r="D118" s="48"/>
      <c r="E118" s="48"/>
      <c r="F118" s="48"/>
      <c r="G118" s="48"/>
      <c r="H118" s="48"/>
      <c r="I118" s="48"/>
      <c r="J118" s="48"/>
      <c r="K118" s="48"/>
      <c r="L118" s="30"/>
    </row>
    <row r="119" spans="2:12" s="1" customFormat="1" ht="24.95" customHeight="1">
      <c r="B119" s="30"/>
      <c r="C119" s="20" t="s">
        <v>128</v>
      </c>
      <c r="L119" s="30"/>
    </row>
    <row r="120" spans="2:12" s="1" customFormat="1" ht="6.95" customHeight="1">
      <c r="B120" s="30"/>
      <c r="L120" s="30"/>
    </row>
    <row r="121" spans="2:12" s="1" customFormat="1" ht="12" customHeight="1">
      <c r="B121" s="30"/>
      <c r="C121" s="25" t="s">
        <v>13</v>
      </c>
      <c r="L121" s="30"/>
    </row>
    <row r="122" spans="2:12" s="1" customFormat="1" ht="16.5" customHeight="1">
      <c r="B122" s="30"/>
      <c r="E122" s="233" t="str">
        <f>E7</f>
        <v>Dom smútku Rača</v>
      </c>
      <c r="F122" s="234"/>
      <c r="G122" s="234"/>
      <c r="H122" s="234"/>
      <c r="L122" s="30"/>
    </row>
    <row r="123" spans="2:12" s="1" customFormat="1" ht="12" customHeight="1">
      <c r="B123" s="30"/>
      <c r="C123" s="25" t="s">
        <v>94</v>
      </c>
      <c r="L123" s="30"/>
    </row>
    <row r="124" spans="2:12" s="1" customFormat="1" ht="16.5" customHeight="1">
      <c r="B124" s="30"/>
      <c r="E124" s="223" t="str">
        <f>E9</f>
        <v>2 - ZTI</v>
      </c>
      <c r="F124" s="235"/>
      <c r="G124" s="235"/>
      <c r="H124" s="235"/>
      <c r="L124" s="30"/>
    </row>
    <row r="125" spans="2:12" s="1" customFormat="1" ht="6.95" customHeight="1">
      <c r="B125" s="30"/>
      <c r="L125" s="30"/>
    </row>
    <row r="126" spans="2:12" s="1" customFormat="1" ht="12" customHeight="1">
      <c r="B126" s="30"/>
      <c r="C126" s="25" t="s">
        <v>17</v>
      </c>
      <c r="F126" s="23" t="str">
        <f>F12</f>
        <v xml:space="preserve"> </v>
      </c>
      <c r="I126" s="25" t="s">
        <v>19</v>
      </c>
      <c r="J126" s="53" t="str">
        <f>IF(J12="","",J12)</f>
        <v>5. 8. 2022</v>
      </c>
      <c r="L126" s="30"/>
    </row>
    <row r="127" spans="2:12" s="1" customFormat="1" ht="6.95" customHeight="1">
      <c r="B127" s="30"/>
      <c r="L127" s="30"/>
    </row>
    <row r="128" spans="2:12" s="1" customFormat="1" ht="15.2" customHeight="1">
      <c r="B128" s="30"/>
      <c r="C128" s="25" t="s">
        <v>21</v>
      </c>
      <c r="F128" s="23" t="str">
        <f>E15</f>
        <v xml:space="preserve"> </v>
      </c>
      <c r="I128" s="25" t="s">
        <v>25</v>
      </c>
      <c r="J128" s="26" t="str">
        <f>E21</f>
        <v xml:space="preserve"> </v>
      </c>
      <c r="L128" s="30"/>
    </row>
    <row r="129" spans="2:65" s="1" customFormat="1" ht="15.2" customHeight="1">
      <c r="B129" s="30"/>
      <c r="C129" s="25" t="s">
        <v>24</v>
      </c>
      <c r="F129" s="23" t="str">
        <f>IF(E18="","",E18)</f>
        <v/>
      </c>
      <c r="I129" s="25" t="s">
        <v>27</v>
      </c>
      <c r="J129" s="26">
        <f>E24</f>
        <v>0</v>
      </c>
      <c r="L129" s="30"/>
    </row>
    <row r="130" spans="2:65" s="1" customFormat="1" ht="10.35" customHeight="1">
      <c r="B130" s="30"/>
      <c r="L130" s="30"/>
    </row>
    <row r="131" spans="2:65" s="10" customFormat="1" ht="29.25" customHeight="1">
      <c r="B131" s="127"/>
      <c r="C131" s="128" t="s">
        <v>129</v>
      </c>
      <c r="D131" s="129" t="s">
        <v>56</v>
      </c>
      <c r="E131" s="129" t="s">
        <v>52</v>
      </c>
      <c r="F131" s="129" t="s">
        <v>53</v>
      </c>
      <c r="G131" s="129" t="s">
        <v>130</v>
      </c>
      <c r="H131" s="129" t="s">
        <v>131</v>
      </c>
      <c r="I131" s="129" t="s">
        <v>132</v>
      </c>
      <c r="J131" s="130" t="s">
        <v>100</v>
      </c>
      <c r="K131" s="131" t="s">
        <v>133</v>
      </c>
      <c r="L131" s="127"/>
      <c r="M131" s="59" t="s">
        <v>1</v>
      </c>
      <c r="N131" s="60" t="s">
        <v>35</v>
      </c>
      <c r="O131" s="60" t="s">
        <v>134</v>
      </c>
      <c r="P131" s="60" t="s">
        <v>135</v>
      </c>
      <c r="Q131" s="60" t="s">
        <v>136</v>
      </c>
      <c r="R131" s="60" t="s">
        <v>137</v>
      </c>
      <c r="S131" s="60" t="s">
        <v>138</v>
      </c>
      <c r="T131" s="61" t="s">
        <v>139</v>
      </c>
    </row>
    <row r="132" spans="2:65" s="1" customFormat="1" ht="22.9" customHeight="1">
      <c r="B132" s="30"/>
      <c r="C132" s="64" t="s">
        <v>96</v>
      </c>
      <c r="J132" s="132">
        <f>BK132</f>
        <v>0</v>
      </c>
      <c r="L132" s="30"/>
      <c r="M132" s="62"/>
      <c r="N132" s="54"/>
      <c r="O132" s="54"/>
      <c r="P132" s="133">
        <f>P133+P151+P199</f>
        <v>108.38465880000001</v>
      </c>
      <c r="Q132" s="54"/>
      <c r="R132" s="133">
        <f>R133+R151+R199</f>
        <v>16.431206199999998</v>
      </c>
      <c r="S132" s="54"/>
      <c r="T132" s="134">
        <f>T133+T151+T199</f>
        <v>7.92E-3</v>
      </c>
      <c r="AT132" s="16" t="s">
        <v>70</v>
      </c>
      <c r="AU132" s="16" t="s">
        <v>102</v>
      </c>
      <c r="BK132" s="135">
        <f>BK133+BK151+BK199</f>
        <v>0</v>
      </c>
    </row>
    <row r="133" spans="2:65" s="11" customFormat="1" ht="25.9" customHeight="1">
      <c r="B133" s="136"/>
      <c r="D133" s="137" t="s">
        <v>70</v>
      </c>
      <c r="E133" s="138" t="s">
        <v>140</v>
      </c>
      <c r="F133" s="138" t="s">
        <v>141</v>
      </c>
      <c r="J133" s="139">
        <f>BK133</f>
        <v>0</v>
      </c>
      <c r="L133" s="136"/>
      <c r="M133" s="140"/>
      <c r="P133" s="141">
        <f>P134+P140+P142+P144+P146</f>
        <v>66.624778000000006</v>
      </c>
      <c r="R133" s="141">
        <f>R134+R140+R142+R144+R146</f>
        <v>16.2272225</v>
      </c>
      <c r="T133" s="142">
        <f>T134+T140+T142+T144+T146</f>
        <v>0</v>
      </c>
      <c r="AR133" s="137" t="s">
        <v>76</v>
      </c>
      <c r="AT133" s="143" t="s">
        <v>70</v>
      </c>
      <c r="AU133" s="143" t="s">
        <v>71</v>
      </c>
      <c r="AY133" s="137" t="s">
        <v>142</v>
      </c>
      <c r="BK133" s="144">
        <f>BK134+BK140+BK142+BK144+BK146</f>
        <v>0</v>
      </c>
    </row>
    <row r="134" spans="2:65" s="11" customFormat="1" ht="22.9" customHeight="1">
      <c r="B134" s="136"/>
      <c r="D134" s="137" t="s">
        <v>70</v>
      </c>
      <c r="E134" s="145" t="s">
        <v>76</v>
      </c>
      <c r="F134" s="145" t="s">
        <v>143</v>
      </c>
      <c r="J134" s="146">
        <f>BK134</f>
        <v>0</v>
      </c>
      <c r="L134" s="136"/>
      <c r="M134" s="140"/>
      <c r="P134" s="141">
        <f>SUM(P135:P139)</f>
        <v>58.354399999999998</v>
      </c>
      <c r="R134" s="141">
        <f>SUM(R135:R139)</f>
        <v>9.2609999999999992</v>
      </c>
      <c r="T134" s="142">
        <f>SUM(T135:T139)</f>
        <v>0</v>
      </c>
      <c r="AR134" s="137" t="s">
        <v>76</v>
      </c>
      <c r="AT134" s="143" t="s">
        <v>70</v>
      </c>
      <c r="AU134" s="143" t="s">
        <v>76</v>
      </c>
      <c r="AY134" s="137" t="s">
        <v>142</v>
      </c>
      <c r="BK134" s="144">
        <f>SUM(BK135:BK139)</f>
        <v>0</v>
      </c>
    </row>
    <row r="135" spans="2:65" s="1" customFormat="1" ht="37.9" customHeight="1">
      <c r="B135" s="121"/>
      <c r="C135" s="147">
        <v>1</v>
      </c>
      <c r="D135" s="147" t="s">
        <v>144</v>
      </c>
      <c r="E135" s="148" t="s">
        <v>663</v>
      </c>
      <c r="F135" s="149" t="s">
        <v>664</v>
      </c>
      <c r="G135" s="150" t="s">
        <v>291</v>
      </c>
      <c r="H135" s="151">
        <v>9.06</v>
      </c>
      <c r="I135" s="152"/>
      <c r="J135" s="152">
        <f>ROUND(I135*H135,2)</f>
        <v>0</v>
      </c>
      <c r="K135" s="153"/>
      <c r="L135" s="30"/>
      <c r="M135" s="154" t="s">
        <v>1</v>
      </c>
      <c r="N135" s="120" t="s">
        <v>37</v>
      </c>
      <c r="O135" s="155">
        <v>1.667</v>
      </c>
      <c r="P135" s="155">
        <f>O135*H135</f>
        <v>15.103020000000001</v>
      </c>
      <c r="Q135" s="155">
        <v>0</v>
      </c>
      <c r="R135" s="155">
        <f>Q135*H135</f>
        <v>0</v>
      </c>
      <c r="S135" s="155">
        <v>0</v>
      </c>
      <c r="T135" s="156">
        <f>S135*H135</f>
        <v>0</v>
      </c>
      <c r="AR135" s="157" t="s">
        <v>86</v>
      </c>
      <c r="AT135" s="157" t="s">
        <v>144</v>
      </c>
      <c r="AU135" s="157" t="s">
        <v>80</v>
      </c>
      <c r="AY135" s="16" t="s">
        <v>142</v>
      </c>
      <c r="BE135" s="158">
        <f>IF(N135="základná",J135,0)</f>
        <v>0</v>
      </c>
      <c r="BF135" s="158">
        <f>IF(N135="znížená",J135,0)</f>
        <v>0</v>
      </c>
      <c r="BG135" s="158">
        <f>IF(N135="zákl. prenesená",J135,0)</f>
        <v>0</v>
      </c>
      <c r="BH135" s="158">
        <f>IF(N135="zníž. prenesená",J135,0)</f>
        <v>0</v>
      </c>
      <c r="BI135" s="158">
        <f>IF(N135="nulová",J135,0)</f>
        <v>0</v>
      </c>
      <c r="BJ135" s="16" t="s">
        <v>80</v>
      </c>
      <c r="BK135" s="158">
        <f>ROUND(I135*H135,2)</f>
        <v>0</v>
      </c>
      <c r="BL135" s="16" t="s">
        <v>86</v>
      </c>
      <c r="BM135" s="157" t="s">
        <v>665</v>
      </c>
    </row>
    <row r="136" spans="2:65" s="1" customFormat="1" ht="24.2" customHeight="1">
      <c r="B136" s="121"/>
      <c r="C136" s="147">
        <v>2</v>
      </c>
      <c r="D136" s="147" t="s">
        <v>144</v>
      </c>
      <c r="E136" s="148" t="s">
        <v>666</v>
      </c>
      <c r="F136" s="149" t="s">
        <v>667</v>
      </c>
      <c r="G136" s="150" t="s">
        <v>291</v>
      </c>
      <c r="H136" s="151">
        <v>9.06</v>
      </c>
      <c r="I136" s="152"/>
      <c r="J136" s="152">
        <f>ROUND(I136*H136,2)</f>
        <v>0</v>
      </c>
      <c r="K136" s="153"/>
      <c r="L136" s="30"/>
      <c r="M136" s="154" t="s">
        <v>1</v>
      </c>
      <c r="N136" s="120" t="s">
        <v>37</v>
      </c>
      <c r="O136" s="155">
        <v>4.6429999999999998</v>
      </c>
      <c r="P136" s="155">
        <f>O136*H136</f>
        <v>42.065579999999997</v>
      </c>
      <c r="Q136" s="155">
        <v>0</v>
      </c>
      <c r="R136" s="155">
        <f>Q136*H136</f>
        <v>0</v>
      </c>
      <c r="S136" s="155">
        <v>0</v>
      </c>
      <c r="T136" s="156">
        <f>S136*H136</f>
        <v>0</v>
      </c>
      <c r="AR136" s="157" t="s">
        <v>86</v>
      </c>
      <c r="AT136" s="157" t="s">
        <v>144</v>
      </c>
      <c r="AU136" s="157" t="s">
        <v>80</v>
      </c>
      <c r="AY136" s="16" t="s">
        <v>142</v>
      </c>
      <c r="BE136" s="158">
        <f>IF(N136="základná",J136,0)</f>
        <v>0</v>
      </c>
      <c r="BF136" s="158">
        <f>IF(N136="znížená",J136,0)</f>
        <v>0</v>
      </c>
      <c r="BG136" s="158">
        <f>IF(N136="zákl. prenesená",J136,0)</f>
        <v>0</v>
      </c>
      <c r="BH136" s="158">
        <f>IF(N136="zníž. prenesená",J136,0)</f>
        <v>0</v>
      </c>
      <c r="BI136" s="158">
        <f>IF(N136="nulová",J136,0)</f>
        <v>0</v>
      </c>
      <c r="BJ136" s="16" t="s">
        <v>80</v>
      </c>
      <c r="BK136" s="158">
        <f>ROUND(I136*H136,2)</f>
        <v>0</v>
      </c>
      <c r="BL136" s="16" t="s">
        <v>86</v>
      </c>
      <c r="BM136" s="157" t="s">
        <v>668</v>
      </c>
    </row>
    <row r="137" spans="2:65" s="1" customFormat="1" ht="24.2" customHeight="1">
      <c r="B137" s="121"/>
      <c r="C137" s="147">
        <v>3</v>
      </c>
      <c r="D137" s="147" t="s">
        <v>144</v>
      </c>
      <c r="E137" s="148" t="s">
        <v>669</v>
      </c>
      <c r="F137" s="149" t="s">
        <v>670</v>
      </c>
      <c r="G137" s="150" t="s">
        <v>291</v>
      </c>
      <c r="H137" s="151">
        <v>4.9000000000000004</v>
      </c>
      <c r="I137" s="152"/>
      <c r="J137" s="152">
        <f>ROUND(I137*H137,2)</f>
        <v>0</v>
      </c>
      <c r="K137" s="153"/>
      <c r="L137" s="30"/>
      <c r="M137" s="154" t="s">
        <v>1</v>
      </c>
      <c r="N137" s="120" t="s">
        <v>37</v>
      </c>
      <c r="O137" s="155">
        <v>0.24199999999999999</v>
      </c>
      <c r="P137" s="155">
        <f>O137*H137</f>
        <v>1.1858</v>
      </c>
      <c r="Q137" s="155">
        <v>0</v>
      </c>
      <c r="R137" s="155">
        <f>Q137*H137</f>
        <v>0</v>
      </c>
      <c r="S137" s="155">
        <v>0</v>
      </c>
      <c r="T137" s="156">
        <f>S137*H137</f>
        <v>0</v>
      </c>
      <c r="AR137" s="157" t="s">
        <v>86</v>
      </c>
      <c r="AT137" s="157" t="s">
        <v>144</v>
      </c>
      <c r="AU137" s="157" t="s">
        <v>80</v>
      </c>
      <c r="AY137" s="16" t="s">
        <v>142</v>
      </c>
      <c r="BE137" s="158">
        <f>IF(N137="základná",J137,0)</f>
        <v>0</v>
      </c>
      <c r="BF137" s="158">
        <f>IF(N137="znížená",J137,0)</f>
        <v>0</v>
      </c>
      <c r="BG137" s="158">
        <f>IF(N137="zákl. prenesená",J137,0)</f>
        <v>0</v>
      </c>
      <c r="BH137" s="158">
        <f>IF(N137="zníž. prenesená",J137,0)</f>
        <v>0</v>
      </c>
      <c r="BI137" s="158">
        <f>IF(N137="nulová",J137,0)</f>
        <v>0</v>
      </c>
      <c r="BJ137" s="16" t="s">
        <v>80</v>
      </c>
      <c r="BK137" s="158">
        <f>ROUND(I137*H137,2)</f>
        <v>0</v>
      </c>
      <c r="BL137" s="16" t="s">
        <v>86</v>
      </c>
      <c r="BM137" s="157" t="s">
        <v>671</v>
      </c>
    </row>
    <row r="138" spans="2:65" s="1" customFormat="1" ht="16.5" customHeight="1">
      <c r="B138" s="121"/>
      <c r="C138" s="172">
        <v>4</v>
      </c>
      <c r="D138" s="172" t="s">
        <v>191</v>
      </c>
      <c r="E138" s="173" t="s">
        <v>672</v>
      </c>
      <c r="F138" s="174" t="s">
        <v>673</v>
      </c>
      <c r="G138" s="175" t="s">
        <v>316</v>
      </c>
      <c r="H138" s="176">
        <v>9.2609999999999992</v>
      </c>
      <c r="I138" s="177"/>
      <c r="J138" s="177">
        <f>ROUND(I138*H138,2)</f>
        <v>0</v>
      </c>
      <c r="K138" s="178"/>
      <c r="L138" s="179"/>
      <c r="M138" s="180" t="s">
        <v>1</v>
      </c>
      <c r="N138" s="181" t="s">
        <v>37</v>
      </c>
      <c r="O138" s="155">
        <v>0</v>
      </c>
      <c r="P138" s="155">
        <f>O138*H138</f>
        <v>0</v>
      </c>
      <c r="Q138" s="155">
        <v>1</v>
      </c>
      <c r="R138" s="155">
        <f>Q138*H138</f>
        <v>9.2609999999999992</v>
      </c>
      <c r="S138" s="155">
        <v>0</v>
      </c>
      <c r="T138" s="156">
        <f>S138*H138</f>
        <v>0</v>
      </c>
      <c r="AR138" s="157" t="s">
        <v>194</v>
      </c>
      <c r="AT138" s="157" t="s">
        <v>191</v>
      </c>
      <c r="AU138" s="157" t="s">
        <v>80</v>
      </c>
      <c r="AY138" s="16" t="s">
        <v>142</v>
      </c>
      <c r="BE138" s="158">
        <f>IF(N138="základná",J138,0)</f>
        <v>0</v>
      </c>
      <c r="BF138" s="158">
        <f>IF(N138="znížená",J138,0)</f>
        <v>0</v>
      </c>
      <c r="BG138" s="158">
        <f>IF(N138="zákl. prenesená",J138,0)</f>
        <v>0</v>
      </c>
      <c r="BH138" s="158">
        <f>IF(N138="zníž. prenesená",J138,0)</f>
        <v>0</v>
      </c>
      <c r="BI138" s="158">
        <f>IF(N138="nulová",J138,0)</f>
        <v>0</v>
      </c>
      <c r="BJ138" s="16" t="s">
        <v>80</v>
      </c>
      <c r="BK138" s="158">
        <f>ROUND(I138*H138,2)</f>
        <v>0</v>
      </c>
      <c r="BL138" s="16" t="s">
        <v>86</v>
      </c>
      <c r="BM138" s="157" t="s">
        <v>674</v>
      </c>
    </row>
    <row r="139" spans="2:65" s="12" customFormat="1">
      <c r="B139" s="159"/>
      <c r="D139" s="160" t="s">
        <v>165</v>
      </c>
      <c r="F139" s="162" t="s">
        <v>675</v>
      </c>
      <c r="H139" s="163">
        <v>9.2609999999999992</v>
      </c>
      <c r="L139" s="159"/>
      <c r="M139" s="164"/>
      <c r="T139" s="165"/>
      <c r="AT139" s="161" t="s">
        <v>165</v>
      </c>
      <c r="AU139" s="161" t="s">
        <v>80</v>
      </c>
      <c r="AV139" s="12" t="s">
        <v>80</v>
      </c>
      <c r="AW139" s="12" t="s">
        <v>3</v>
      </c>
      <c r="AX139" s="12" t="s">
        <v>76</v>
      </c>
      <c r="AY139" s="161" t="s">
        <v>142</v>
      </c>
    </row>
    <row r="140" spans="2:65" s="11" customFormat="1" ht="22.9" customHeight="1">
      <c r="B140" s="136"/>
      <c r="D140" s="137" t="s">
        <v>70</v>
      </c>
      <c r="E140" s="145" t="s">
        <v>80</v>
      </c>
      <c r="F140" s="145" t="s">
        <v>149</v>
      </c>
      <c r="J140" s="146">
        <f>BK140</f>
        <v>0</v>
      </c>
      <c r="L140" s="136"/>
      <c r="M140" s="140"/>
      <c r="P140" s="141">
        <f>P141</f>
        <v>0.58012799999999998</v>
      </c>
      <c r="R140" s="141">
        <f>R141</f>
        <v>0.60508799999999996</v>
      </c>
      <c r="T140" s="142">
        <f>T141</f>
        <v>0</v>
      </c>
      <c r="AR140" s="137" t="s">
        <v>76</v>
      </c>
      <c r="AT140" s="143" t="s">
        <v>70</v>
      </c>
      <c r="AU140" s="143" t="s">
        <v>76</v>
      </c>
      <c r="AY140" s="137" t="s">
        <v>142</v>
      </c>
      <c r="BK140" s="144">
        <f>BK141</f>
        <v>0</v>
      </c>
    </row>
    <row r="141" spans="2:65" s="1" customFormat="1" ht="24.2" customHeight="1">
      <c r="B141" s="121"/>
      <c r="C141" s="147">
        <v>5</v>
      </c>
      <c r="D141" s="147" t="s">
        <v>144</v>
      </c>
      <c r="E141" s="148" t="s">
        <v>676</v>
      </c>
      <c r="F141" s="149" t="s">
        <v>677</v>
      </c>
      <c r="G141" s="150" t="s">
        <v>271</v>
      </c>
      <c r="H141" s="151">
        <v>2.4</v>
      </c>
      <c r="I141" s="152"/>
      <c r="J141" s="152">
        <f>ROUND(I141*H141,2)</f>
        <v>0</v>
      </c>
      <c r="K141" s="153"/>
      <c r="L141" s="30"/>
      <c r="M141" s="154" t="s">
        <v>1</v>
      </c>
      <c r="N141" s="120" t="s">
        <v>37</v>
      </c>
      <c r="O141" s="155">
        <v>0.24171999999999999</v>
      </c>
      <c r="P141" s="155">
        <f>O141*H141</f>
        <v>0.58012799999999998</v>
      </c>
      <c r="Q141" s="155">
        <v>0.25212000000000001</v>
      </c>
      <c r="R141" s="155">
        <f>Q141*H141</f>
        <v>0.60508799999999996</v>
      </c>
      <c r="S141" s="155">
        <v>0</v>
      </c>
      <c r="T141" s="156">
        <f>S141*H141</f>
        <v>0</v>
      </c>
      <c r="AR141" s="157" t="s">
        <v>86</v>
      </c>
      <c r="AT141" s="157" t="s">
        <v>144</v>
      </c>
      <c r="AU141" s="157" t="s">
        <v>80</v>
      </c>
      <c r="AY141" s="16" t="s">
        <v>142</v>
      </c>
      <c r="BE141" s="158">
        <f>IF(N141="základná",J141,0)</f>
        <v>0</v>
      </c>
      <c r="BF141" s="158">
        <f>IF(N141="znížená",J141,0)</f>
        <v>0</v>
      </c>
      <c r="BG141" s="158">
        <f>IF(N141="zákl. prenesená",J141,0)</f>
        <v>0</v>
      </c>
      <c r="BH141" s="158">
        <f>IF(N141="zníž. prenesená",J141,0)</f>
        <v>0</v>
      </c>
      <c r="BI141" s="158">
        <f>IF(N141="nulová",J141,0)</f>
        <v>0</v>
      </c>
      <c r="BJ141" s="16" t="s">
        <v>80</v>
      </c>
      <c r="BK141" s="158">
        <f>ROUND(I141*H141,2)</f>
        <v>0</v>
      </c>
      <c r="BL141" s="16" t="s">
        <v>86</v>
      </c>
      <c r="BM141" s="157" t="s">
        <v>678</v>
      </c>
    </row>
    <row r="142" spans="2:65" s="11" customFormat="1" ht="22.9" customHeight="1">
      <c r="B142" s="136"/>
      <c r="D142" s="137" t="s">
        <v>70</v>
      </c>
      <c r="E142" s="145" t="s">
        <v>83</v>
      </c>
      <c r="F142" s="145" t="s">
        <v>158</v>
      </c>
      <c r="J142" s="146">
        <f>BK142</f>
        <v>0</v>
      </c>
      <c r="L142" s="136"/>
      <c r="M142" s="140"/>
      <c r="P142" s="141">
        <f>P143</f>
        <v>0.46775</v>
      </c>
      <c r="R142" s="141">
        <f>R143</f>
        <v>9.7400000000000004E-3</v>
      </c>
      <c r="T142" s="142">
        <f>T143</f>
        <v>0</v>
      </c>
      <c r="AR142" s="137" t="s">
        <v>76</v>
      </c>
      <c r="AT142" s="143" t="s">
        <v>70</v>
      </c>
      <c r="AU142" s="143" t="s">
        <v>76</v>
      </c>
      <c r="AY142" s="137" t="s">
        <v>142</v>
      </c>
      <c r="BK142" s="144">
        <f>BK143</f>
        <v>0</v>
      </c>
    </row>
    <row r="143" spans="2:65" s="1" customFormat="1" ht="16.5" customHeight="1">
      <c r="B143" s="121"/>
      <c r="C143" s="147">
        <v>6</v>
      </c>
      <c r="D143" s="147" t="s">
        <v>144</v>
      </c>
      <c r="E143" s="148" t="s">
        <v>679</v>
      </c>
      <c r="F143" s="149" t="s">
        <v>680</v>
      </c>
      <c r="G143" s="150" t="s">
        <v>156</v>
      </c>
      <c r="H143" s="151">
        <v>1</v>
      </c>
      <c r="I143" s="152"/>
      <c r="J143" s="152">
        <f>ROUND(I143*H143,2)</f>
        <v>0</v>
      </c>
      <c r="K143" s="153"/>
      <c r="L143" s="30"/>
      <c r="M143" s="154" t="s">
        <v>1</v>
      </c>
      <c r="N143" s="120" t="s">
        <v>37</v>
      </c>
      <c r="O143" s="155">
        <v>0.46775</v>
      </c>
      <c r="P143" s="155">
        <f>O143*H143</f>
        <v>0.46775</v>
      </c>
      <c r="Q143" s="155">
        <v>9.7400000000000004E-3</v>
      </c>
      <c r="R143" s="155">
        <f>Q143*H143</f>
        <v>9.7400000000000004E-3</v>
      </c>
      <c r="S143" s="155">
        <v>0</v>
      </c>
      <c r="T143" s="156">
        <f>S143*H143</f>
        <v>0</v>
      </c>
      <c r="AR143" s="157" t="s">
        <v>86</v>
      </c>
      <c r="AT143" s="157" t="s">
        <v>144</v>
      </c>
      <c r="AU143" s="157" t="s">
        <v>80</v>
      </c>
      <c r="AY143" s="16" t="s">
        <v>142</v>
      </c>
      <c r="BE143" s="158">
        <f>IF(N143="základná",J143,0)</f>
        <v>0</v>
      </c>
      <c r="BF143" s="158">
        <f>IF(N143="znížená",J143,0)</f>
        <v>0</v>
      </c>
      <c r="BG143" s="158">
        <f>IF(N143="zákl. prenesená",J143,0)</f>
        <v>0</v>
      </c>
      <c r="BH143" s="158">
        <f>IF(N143="zníž. prenesená",J143,0)</f>
        <v>0</v>
      </c>
      <c r="BI143" s="158">
        <f>IF(N143="nulová",J143,0)</f>
        <v>0</v>
      </c>
      <c r="BJ143" s="16" t="s">
        <v>80</v>
      </c>
      <c r="BK143" s="158">
        <f>ROUND(I143*H143,2)</f>
        <v>0</v>
      </c>
      <c r="BL143" s="16" t="s">
        <v>86</v>
      </c>
      <c r="BM143" s="157" t="s">
        <v>681</v>
      </c>
    </row>
    <row r="144" spans="2:65" s="11" customFormat="1" ht="22.9" customHeight="1">
      <c r="B144" s="136"/>
      <c r="D144" s="137" t="s">
        <v>70</v>
      </c>
      <c r="E144" s="145" t="s">
        <v>86</v>
      </c>
      <c r="F144" s="145" t="s">
        <v>682</v>
      </c>
      <c r="J144" s="146">
        <f>BK144</f>
        <v>0</v>
      </c>
      <c r="L144" s="136"/>
      <c r="M144" s="140"/>
      <c r="P144" s="141">
        <f>P145</f>
        <v>5.37005</v>
      </c>
      <c r="R144" s="141">
        <f>R145</f>
        <v>6.3340795000000005</v>
      </c>
      <c r="T144" s="142">
        <f>T145</f>
        <v>0</v>
      </c>
      <c r="AR144" s="137" t="s">
        <v>76</v>
      </c>
      <c r="AT144" s="143" t="s">
        <v>70</v>
      </c>
      <c r="AU144" s="143" t="s">
        <v>76</v>
      </c>
      <c r="AY144" s="137" t="s">
        <v>142</v>
      </c>
      <c r="BK144" s="144">
        <f>BK145</f>
        <v>0</v>
      </c>
    </row>
    <row r="145" spans="2:65" s="1" customFormat="1" ht="37.9" customHeight="1">
      <c r="B145" s="121"/>
      <c r="C145" s="147" t="s">
        <v>497</v>
      </c>
      <c r="D145" s="147" t="s">
        <v>144</v>
      </c>
      <c r="E145" s="148" t="s">
        <v>683</v>
      </c>
      <c r="F145" s="149" t="s">
        <v>684</v>
      </c>
      <c r="G145" s="150" t="s">
        <v>291</v>
      </c>
      <c r="H145" s="151">
        <v>3.35</v>
      </c>
      <c r="I145" s="152"/>
      <c r="J145" s="152">
        <f>ROUND(I145*H145,2)</f>
        <v>0</v>
      </c>
      <c r="K145" s="153"/>
      <c r="L145" s="30"/>
      <c r="M145" s="154" t="s">
        <v>1</v>
      </c>
      <c r="N145" s="120" t="s">
        <v>37</v>
      </c>
      <c r="O145" s="155">
        <v>1.603</v>
      </c>
      <c r="P145" s="155">
        <f>O145*H145</f>
        <v>5.37005</v>
      </c>
      <c r="Q145" s="155">
        <v>1.8907700000000001</v>
      </c>
      <c r="R145" s="155">
        <f>Q145*H145</f>
        <v>6.3340795000000005</v>
      </c>
      <c r="S145" s="155">
        <v>0</v>
      </c>
      <c r="T145" s="156">
        <f>S145*H145</f>
        <v>0</v>
      </c>
      <c r="AR145" s="157" t="s">
        <v>86</v>
      </c>
      <c r="AT145" s="157" t="s">
        <v>144</v>
      </c>
      <c r="AU145" s="157" t="s">
        <v>80</v>
      </c>
      <c r="AY145" s="16" t="s">
        <v>142</v>
      </c>
      <c r="BE145" s="158">
        <f>IF(N145="základná",J145,0)</f>
        <v>0</v>
      </c>
      <c r="BF145" s="158">
        <f>IF(N145="znížená",J145,0)</f>
        <v>0</v>
      </c>
      <c r="BG145" s="158">
        <f>IF(N145="zákl. prenesená",J145,0)</f>
        <v>0</v>
      </c>
      <c r="BH145" s="158">
        <f>IF(N145="zníž. prenesená",J145,0)</f>
        <v>0</v>
      </c>
      <c r="BI145" s="158">
        <f>IF(N145="nulová",J145,0)</f>
        <v>0</v>
      </c>
      <c r="BJ145" s="16" t="s">
        <v>80</v>
      </c>
      <c r="BK145" s="158">
        <f>ROUND(I145*H145,2)</f>
        <v>0</v>
      </c>
      <c r="BL145" s="16" t="s">
        <v>86</v>
      </c>
      <c r="BM145" s="157" t="s">
        <v>685</v>
      </c>
    </row>
    <row r="146" spans="2:65" s="11" customFormat="1" ht="22.9" customHeight="1">
      <c r="B146" s="136"/>
      <c r="D146" s="137" t="s">
        <v>70</v>
      </c>
      <c r="E146" s="145" t="s">
        <v>194</v>
      </c>
      <c r="F146" s="145" t="s">
        <v>686</v>
      </c>
      <c r="J146" s="146">
        <f>BK146</f>
        <v>0</v>
      </c>
      <c r="L146" s="136"/>
      <c r="M146" s="140"/>
      <c r="P146" s="141">
        <f>SUM(P147:P150)</f>
        <v>1.8524500000000002</v>
      </c>
      <c r="R146" s="141">
        <f>SUM(R147:R150)</f>
        <v>1.7315000000000004E-2</v>
      </c>
      <c r="T146" s="142">
        <f>SUM(T147:T150)</f>
        <v>0</v>
      </c>
      <c r="AR146" s="137" t="s">
        <v>76</v>
      </c>
      <c r="AT146" s="143" t="s">
        <v>70</v>
      </c>
      <c r="AU146" s="143" t="s">
        <v>76</v>
      </c>
      <c r="AY146" s="137" t="s">
        <v>142</v>
      </c>
      <c r="BK146" s="144">
        <f>SUM(BK147:BK150)</f>
        <v>0</v>
      </c>
    </row>
    <row r="147" spans="2:65" s="1" customFormat="1" ht="24.2" customHeight="1">
      <c r="B147" s="121"/>
      <c r="C147" s="147">
        <v>8</v>
      </c>
      <c r="D147" s="147" t="s">
        <v>144</v>
      </c>
      <c r="E147" s="148" t="s">
        <v>687</v>
      </c>
      <c r="F147" s="149" t="s">
        <v>688</v>
      </c>
      <c r="G147" s="150" t="s">
        <v>271</v>
      </c>
      <c r="H147" s="151">
        <v>6.5</v>
      </c>
      <c r="I147" s="152"/>
      <c r="J147" s="152">
        <f>ROUND(I147*H147,2)</f>
        <v>0</v>
      </c>
      <c r="K147" s="153"/>
      <c r="L147" s="30"/>
      <c r="M147" s="154" t="s">
        <v>1</v>
      </c>
      <c r="N147" s="120" t="s">
        <v>37</v>
      </c>
      <c r="O147" s="155">
        <v>5.7299999999999997E-2</v>
      </c>
      <c r="P147" s="155">
        <f>O147*H147</f>
        <v>0.37245</v>
      </c>
      <c r="Q147" s="155">
        <v>2.1900000000000001E-3</v>
      </c>
      <c r="R147" s="155">
        <f>Q147*H147</f>
        <v>1.4235000000000001E-2</v>
      </c>
      <c r="S147" s="155">
        <v>0</v>
      </c>
      <c r="T147" s="156">
        <f>S147*H147</f>
        <v>0</v>
      </c>
      <c r="AR147" s="157" t="s">
        <v>86</v>
      </c>
      <c r="AT147" s="157" t="s">
        <v>144</v>
      </c>
      <c r="AU147" s="157" t="s">
        <v>80</v>
      </c>
      <c r="AY147" s="16" t="s">
        <v>142</v>
      </c>
      <c r="BE147" s="158">
        <f>IF(N147="základná",J147,0)</f>
        <v>0</v>
      </c>
      <c r="BF147" s="158">
        <f>IF(N147="znížená",J147,0)</f>
        <v>0</v>
      </c>
      <c r="BG147" s="158">
        <f>IF(N147="zákl. prenesená",J147,0)</f>
        <v>0</v>
      </c>
      <c r="BH147" s="158">
        <f>IF(N147="zníž. prenesená",J147,0)</f>
        <v>0</v>
      </c>
      <c r="BI147" s="158">
        <f>IF(N147="nulová",J147,0)</f>
        <v>0</v>
      </c>
      <c r="BJ147" s="16" t="s">
        <v>80</v>
      </c>
      <c r="BK147" s="158">
        <f>ROUND(I147*H147,2)</f>
        <v>0</v>
      </c>
      <c r="BL147" s="16" t="s">
        <v>86</v>
      </c>
      <c r="BM147" s="157" t="s">
        <v>689</v>
      </c>
    </row>
    <row r="148" spans="2:65" s="1" customFormat="1" ht="37.9" customHeight="1">
      <c r="B148" s="121"/>
      <c r="C148" s="147">
        <v>9</v>
      </c>
      <c r="D148" s="147" t="s">
        <v>144</v>
      </c>
      <c r="E148" s="148" t="s">
        <v>690</v>
      </c>
      <c r="F148" s="149" t="s">
        <v>691</v>
      </c>
      <c r="G148" s="150" t="s">
        <v>291</v>
      </c>
      <c r="H148" s="151">
        <v>1</v>
      </c>
      <c r="I148" s="152"/>
      <c r="J148" s="152">
        <f>ROUND(I148*H148,2)</f>
        <v>0</v>
      </c>
      <c r="K148" s="153"/>
      <c r="L148" s="30"/>
      <c r="M148" s="154" t="s">
        <v>1</v>
      </c>
      <c r="N148" s="120" t="s">
        <v>37</v>
      </c>
      <c r="O148" s="155">
        <v>0.28999999999999998</v>
      </c>
      <c r="P148" s="155">
        <f>O148*H148</f>
        <v>0.28999999999999998</v>
      </c>
      <c r="Q148" s="155">
        <v>9.2000000000000003E-4</v>
      </c>
      <c r="R148" s="155">
        <f>Q148*H148</f>
        <v>9.2000000000000003E-4</v>
      </c>
      <c r="S148" s="155">
        <v>0</v>
      </c>
      <c r="T148" s="156">
        <f>S148*H148</f>
        <v>0</v>
      </c>
      <c r="AR148" s="157" t="s">
        <v>86</v>
      </c>
      <c r="AT148" s="157" t="s">
        <v>144</v>
      </c>
      <c r="AU148" s="157" t="s">
        <v>80</v>
      </c>
      <c r="AY148" s="16" t="s">
        <v>142</v>
      </c>
      <c r="BE148" s="158">
        <f>IF(N148="základná",J148,0)</f>
        <v>0</v>
      </c>
      <c r="BF148" s="158">
        <f>IF(N148="znížená",J148,0)</f>
        <v>0</v>
      </c>
      <c r="BG148" s="158">
        <f>IF(N148="zákl. prenesená",J148,0)</f>
        <v>0</v>
      </c>
      <c r="BH148" s="158">
        <f>IF(N148="zníž. prenesená",J148,0)</f>
        <v>0</v>
      </c>
      <c r="BI148" s="158">
        <f>IF(N148="nulová",J148,0)</f>
        <v>0</v>
      </c>
      <c r="BJ148" s="16" t="s">
        <v>80</v>
      </c>
      <c r="BK148" s="158">
        <f>ROUND(I148*H148,2)</f>
        <v>0</v>
      </c>
      <c r="BL148" s="16" t="s">
        <v>86</v>
      </c>
      <c r="BM148" s="157" t="s">
        <v>692</v>
      </c>
    </row>
    <row r="149" spans="2:65" s="1" customFormat="1" ht="16.5" customHeight="1">
      <c r="B149" s="121"/>
      <c r="C149" s="147">
        <v>10</v>
      </c>
      <c r="D149" s="147" t="s">
        <v>144</v>
      </c>
      <c r="E149" s="148" t="s">
        <v>693</v>
      </c>
      <c r="F149" s="149" t="s">
        <v>694</v>
      </c>
      <c r="G149" s="150" t="s">
        <v>271</v>
      </c>
      <c r="H149" s="151">
        <v>7</v>
      </c>
      <c r="I149" s="152"/>
      <c r="J149" s="152">
        <f>ROUND(I149*H149,2)</f>
        <v>0</v>
      </c>
      <c r="K149" s="153"/>
      <c r="L149" s="30"/>
      <c r="M149" s="154" t="s">
        <v>1</v>
      </c>
      <c r="N149" s="120" t="s">
        <v>37</v>
      </c>
      <c r="O149" s="155">
        <v>0.05</v>
      </c>
      <c r="P149" s="155">
        <f>O149*H149</f>
        <v>0.35000000000000003</v>
      </c>
      <c r="Q149" s="155">
        <v>8.0000000000000007E-5</v>
      </c>
      <c r="R149" s="155">
        <f>Q149*H149</f>
        <v>5.6000000000000006E-4</v>
      </c>
      <c r="S149" s="155">
        <v>0</v>
      </c>
      <c r="T149" s="156">
        <f>S149*H149</f>
        <v>0</v>
      </c>
      <c r="AR149" s="157" t="s">
        <v>86</v>
      </c>
      <c r="AT149" s="157" t="s">
        <v>144</v>
      </c>
      <c r="AU149" s="157" t="s">
        <v>80</v>
      </c>
      <c r="AY149" s="16" t="s">
        <v>142</v>
      </c>
      <c r="BE149" s="158">
        <f>IF(N149="základná",J149,0)</f>
        <v>0</v>
      </c>
      <c r="BF149" s="158">
        <f>IF(N149="znížená",J149,0)</f>
        <v>0</v>
      </c>
      <c r="BG149" s="158">
        <f>IF(N149="zákl. prenesená",J149,0)</f>
        <v>0</v>
      </c>
      <c r="BH149" s="158">
        <f>IF(N149="zníž. prenesená",J149,0)</f>
        <v>0</v>
      </c>
      <c r="BI149" s="158">
        <f>IF(N149="nulová",J149,0)</f>
        <v>0</v>
      </c>
      <c r="BJ149" s="16" t="s">
        <v>80</v>
      </c>
      <c r="BK149" s="158">
        <f>ROUND(I149*H149,2)</f>
        <v>0</v>
      </c>
      <c r="BL149" s="16" t="s">
        <v>86</v>
      </c>
      <c r="BM149" s="157" t="s">
        <v>695</v>
      </c>
    </row>
    <row r="150" spans="2:65" s="1" customFormat="1" ht="24.2" customHeight="1">
      <c r="B150" s="121"/>
      <c r="C150" s="147">
        <v>11</v>
      </c>
      <c r="D150" s="147" t="s">
        <v>144</v>
      </c>
      <c r="E150" s="148" t="s">
        <v>696</v>
      </c>
      <c r="F150" s="149" t="s">
        <v>697</v>
      </c>
      <c r="G150" s="150" t="s">
        <v>271</v>
      </c>
      <c r="H150" s="151">
        <v>16</v>
      </c>
      <c r="I150" s="152"/>
      <c r="J150" s="152">
        <f>ROUND(I150*H150,2)</f>
        <v>0</v>
      </c>
      <c r="K150" s="153"/>
      <c r="L150" s="30"/>
      <c r="M150" s="154" t="s">
        <v>1</v>
      </c>
      <c r="N150" s="120" t="s">
        <v>37</v>
      </c>
      <c r="O150" s="155">
        <v>5.2499999999999998E-2</v>
      </c>
      <c r="P150" s="155">
        <f>O150*H150</f>
        <v>0.84</v>
      </c>
      <c r="Q150" s="155">
        <v>1E-4</v>
      </c>
      <c r="R150" s="155">
        <f>Q150*H150</f>
        <v>1.6000000000000001E-3</v>
      </c>
      <c r="S150" s="155">
        <v>0</v>
      </c>
      <c r="T150" s="156">
        <f>S150*H150</f>
        <v>0</v>
      </c>
      <c r="AR150" s="157" t="s">
        <v>86</v>
      </c>
      <c r="AT150" s="157" t="s">
        <v>144</v>
      </c>
      <c r="AU150" s="157" t="s">
        <v>80</v>
      </c>
      <c r="AY150" s="16" t="s">
        <v>142</v>
      </c>
      <c r="BE150" s="158">
        <f>IF(N150="základná",J150,0)</f>
        <v>0</v>
      </c>
      <c r="BF150" s="158">
        <f>IF(N150="znížená",J150,0)</f>
        <v>0</v>
      </c>
      <c r="BG150" s="158">
        <f>IF(N150="zákl. prenesená",J150,0)</f>
        <v>0</v>
      </c>
      <c r="BH150" s="158">
        <f>IF(N150="zníž. prenesená",J150,0)</f>
        <v>0</v>
      </c>
      <c r="BI150" s="158">
        <f>IF(N150="nulová",J150,0)</f>
        <v>0</v>
      </c>
      <c r="BJ150" s="16" t="s">
        <v>80</v>
      </c>
      <c r="BK150" s="158">
        <f>ROUND(I150*H150,2)</f>
        <v>0</v>
      </c>
      <c r="BL150" s="16" t="s">
        <v>86</v>
      </c>
      <c r="BM150" s="157" t="s">
        <v>698</v>
      </c>
    </row>
    <row r="151" spans="2:65" s="11" customFormat="1" ht="25.9" customHeight="1">
      <c r="B151" s="136"/>
      <c r="D151" s="137" t="s">
        <v>70</v>
      </c>
      <c r="E151" s="138" t="s">
        <v>337</v>
      </c>
      <c r="F151" s="138" t="s">
        <v>338</v>
      </c>
      <c r="J151" s="139">
        <f>BK151</f>
        <v>0</v>
      </c>
      <c r="L151" s="136"/>
      <c r="M151" s="140"/>
      <c r="P151" s="141">
        <f>P152+P165+P174+P197</f>
        <v>41.759880799999998</v>
      </c>
      <c r="R151" s="141">
        <f>R152+R165+R174+R197</f>
        <v>0.20398370000000005</v>
      </c>
      <c r="T151" s="142">
        <f>T152+T165+T174+T197</f>
        <v>7.92E-3</v>
      </c>
      <c r="AR151" s="137" t="s">
        <v>80</v>
      </c>
      <c r="AT151" s="143" t="s">
        <v>70</v>
      </c>
      <c r="AU151" s="143" t="s">
        <v>71</v>
      </c>
      <c r="AY151" s="137" t="s">
        <v>142</v>
      </c>
      <c r="BK151" s="144">
        <f>BK152+BK165+BK174+BK197</f>
        <v>0</v>
      </c>
    </row>
    <row r="152" spans="2:65" s="11" customFormat="1" ht="22.9" customHeight="1">
      <c r="B152" s="136"/>
      <c r="D152" s="137" t="s">
        <v>70</v>
      </c>
      <c r="E152" s="145" t="s">
        <v>699</v>
      </c>
      <c r="F152" s="145" t="s">
        <v>700</v>
      </c>
      <c r="J152" s="146">
        <f>BK152</f>
        <v>0</v>
      </c>
      <c r="L152" s="136"/>
      <c r="M152" s="140"/>
      <c r="P152" s="141">
        <f>SUM(P153:P164)</f>
        <v>14.071910799999998</v>
      </c>
      <c r="R152" s="141">
        <f>SUM(R153:R164)</f>
        <v>4.6333700000000012E-2</v>
      </c>
      <c r="T152" s="142">
        <f>SUM(T153:T164)</f>
        <v>7.92E-3</v>
      </c>
      <c r="AR152" s="137" t="s">
        <v>80</v>
      </c>
      <c r="AT152" s="143" t="s">
        <v>70</v>
      </c>
      <c r="AU152" s="143" t="s">
        <v>76</v>
      </c>
      <c r="AY152" s="137" t="s">
        <v>142</v>
      </c>
      <c r="BK152" s="144">
        <f>SUM(BK153:BK164)</f>
        <v>0</v>
      </c>
    </row>
    <row r="153" spans="2:65" s="1" customFormat="1" ht="21.75" customHeight="1">
      <c r="B153" s="121"/>
      <c r="C153" s="147">
        <v>12</v>
      </c>
      <c r="D153" s="147" t="s">
        <v>144</v>
      </c>
      <c r="E153" s="148" t="s">
        <v>701</v>
      </c>
      <c r="F153" s="149" t="s">
        <v>702</v>
      </c>
      <c r="G153" s="150" t="s">
        <v>271</v>
      </c>
      <c r="H153" s="151">
        <v>3.01</v>
      </c>
      <c r="I153" s="152"/>
      <c r="J153" s="152">
        <f t="shared" ref="J153:J164" si="0">ROUND(I153*H153,2)</f>
        <v>0</v>
      </c>
      <c r="K153" s="153"/>
      <c r="L153" s="30"/>
      <c r="M153" s="154" t="s">
        <v>1</v>
      </c>
      <c r="N153" s="120" t="s">
        <v>37</v>
      </c>
      <c r="O153" s="155">
        <v>0.58028000000000002</v>
      </c>
      <c r="P153" s="155">
        <f t="shared" ref="P153:P164" si="1">O153*H153</f>
        <v>1.7466427999999998</v>
      </c>
      <c r="Q153" s="155">
        <v>1.17E-3</v>
      </c>
      <c r="R153" s="155">
        <f t="shared" ref="R153:R164" si="2">Q153*H153</f>
        <v>3.5217E-3</v>
      </c>
      <c r="S153" s="155">
        <v>0</v>
      </c>
      <c r="T153" s="156">
        <f t="shared" ref="T153:T164" si="3">S153*H153</f>
        <v>0</v>
      </c>
      <c r="AR153" s="157" t="s">
        <v>343</v>
      </c>
      <c r="AT153" s="157" t="s">
        <v>144</v>
      </c>
      <c r="AU153" s="157" t="s">
        <v>80</v>
      </c>
      <c r="AY153" s="16" t="s">
        <v>142</v>
      </c>
      <c r="BE153" s="158">
        <f t="shared" ref="BE153:BE164" si="4">IF(N153="základná",J153,0)</f>
        <v>0</v>
      </c>
      <c r="BF153" s="158">
        <f t="shared" ref="BF153:BF164" si="5">IF(N153="znížená",J153,0)</f>
        <v>0</v>
      </c>
      <c r="BG153" s="158">
        <f t="shared" ref="BG153:BG164" si="6">IF(N153="zákl. prenesená",J153,0)</f>
        <v>0</v>
      </c>
      <c r="BH153" s="158">
        <f t="shared" ref="BH153:BH164" si="7">IF(N153="zníž. prenesená",J153,0)</f>
        <v>0</v>
      </c>
      <c r="BI153" s="158">
        <f t="shared" ref="BI153:BI164" si="8">IF(N153="nulová",J153,0)</f>
        <v>0</v>
      </c>
      <c r="BJ153" s="16" t="s">
        <v>80</v>
      </c>
      <c r="BK153" s="158">
        <f t="shared" ref="BK153:BK164" si="9">ROUND(I153*H153,2)</f>
        <v>0</v>
      </c>
      <c r="BL153" s="16" t="s">
        <v>343</v>
      </c>
      <c r="BM153" s="157" t="s">
        <v>703</v>
      </c>
    </row>
    <row r="154" spans="2:65" s="1" customFormat="1" ht="21.75" customHeight="1">
      <c r="B154" s="121"/>
      <c r="C154" s="147">
        <v>13</v>
      </c>
      <c r="D154" s="147" t="s">
        <v>144</v>
      </c>
      <c r="E154" s="148" t="s">
        <v>704</v>
      </c>
      <c r="F154" s="149" t="s">
        <v>705</v>
      </c>
      <c r="G154" s="150" t="s">
        <v>271</v>
      </c>
      <c r="H154" s="151">
        <v>3.2</v>
      </c>
      <c r="I154" s="152"/>
      <c r="J154" s="152">
        <f t="shared" si="0"/>
        <v>0</v>
      </c>
      <c r="K154" s="153"/>
      <c r="L154" s="30"/>
      <c r="M154" s="154" t="s">
        <v>1</v>
      </c>
      <c r="N154" s="120" t="s">
        <v>37</v>
      </c>
      <c r="O154" s="155">
        <v>0.61724000000000001</v>
      </c>
      <c r="P154" s="155">
        <f t="shared" si="1"/>
        <v>1.975168</v>
      </c>
      <c r="Q154" s="155">
        <v>1.7600000000000001E-3</v>
      </c>
      <c r="R154" s="155">
        <f t="shared" si="2"/>
        <v>5.6320000000000007E-3</v>
      </c>
      <c r="S154" s="155">
        <v>0</v>
      </c>
      <c r="T154" s="156">
        <f t="shared" si="3"/>
        <v>0</v>
      </c>
      <c r="AR154" s="157" t="s">
        <v>343</v>
      </c>
      <c r="AT154" s="157" t="s">
        <v>144</v>
      </c>
      <c r="AU154" s="157" t="s">
        <v>80</v>
      </c>
      <c r="AY154" s="16" t="s">
        <v>142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6" t="s">
        <v>80</v>
      </c>
      <c r="BK154" s="158">
        <f t="shared" si="9"/>
        <v>0</v>
      </c>
      <c r="BL154" s="16" t="s">
        <v>343</v>
      </c>
      <c r="BM154" s="157" t="s">
        <v>706</v>
      </c>
    </row>
    <row r="155" spans="2:65" s="1" customFormat="1" ht="24.2" customHeight="1">
      <c r="B155" s="121"/>
      <c r="C155" s="147">
        <v>14</v>
      </c>
      <c r="D155" s="147" t="s">
        <v>144</v>
      </c>
      <c r="E155" s="148" t="s">
        <v>707</v>
      </c>
      <c r="F155" s="149" t="s">
        <v>708</v>
      </c>
      <c r="G155" s="150" t="s">
        <v>271</v>
      </c>
      <c r="H155" s="151">
        <v>7</v>
      </c>
      <c r="I155" s="152"/>
      <c r="J155" s="152">
        <f t="shared" si="0"/>
        <v>0</v>
      </c>
      <c r="K155" s="153"/>
      <c r="L155" s="30"/>
      <c r="M155" s="154" t="s">
        <v>1</v>
      </c>
      <c r="N155" s="120" t="s">
        <v>37</v>
      </c>
      <c r="O155" s="155">
        <v>0.73353999999999997</v>
      </c>
      <c r="P155" s="155">
        <f t="shared" si="1"/>
        <v>5.1347800000000001</v>
      </c>
      <c r="Q155" s="155">
        <v>2.64E-3</v>
      </c>
      <c r="R155" s="155">
        <f t="shared" si="2"/>
        <v>1.848E-2</v>
      </c>
      <c r="S155" s="155">
        <v>0</v>
      </c>
      <c r="T155" s="156">
        <f t="shared" si="3"/>
        <v>0</v>
      </c>
      <c r="AR155" s="157" t="s">
        <v>343</v>
      </c>
      <c r="AT155" s="157" t="s">
        <v>144</v>
      </c>
      <c r="AU155" s="157" t="s">
        <v>80</v>
      </c>
      <c r="AY155" s="16" t="s">
        <v>142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6" t="s">
        <v>80</v>
      </c>
      <c r="BK155" s="158">
        <f t="shared" si="9"/>
        <v>0</v>
      </c>
      <c r="BL155" s="16" t="s">
        <v>343</v>
      </c>
      <c r="BM155" s="157" t="s">
        <v>709</v>
      </c>
    </row>
    <row r="156" spans="2:65" s="1" customFormat="1" ht="24.2" customHeight="1">
      <c r="B156" s="121"/>
      <c r="C156" s="147">
        <v>15</v>
      </c>
      <c r="D156" s="147" t="s">
        <v>144</v>
      </c>
      <c r="E156" s="148" t="s">
        <v>710</v>
      </c>
      <c r="F156" s="149" t="s">
        <v>711</v>
      </c>
      <c r="G156" s="150" t="s">
        <v>156</v>
      </c>
      <c r="H156" s="151">
        <v>1</v>
      </c>
      <c r="I156" s="152"/>
      <c r="J156" s="152">
        <f t="shared" si="0"/>
        <v>0</v>
      </c>
      <c r="K156" s="153"/>
      <c r="L156" s="30"/>
      <c r="M156" s="154" t="s">
        <v>1</v>
      </c>
      <c r="N156" s="120" t="s">
        <v>37</v>
      </c>
      <c r="O156" s="155">
        <v>0.97890999999999995</v>
      </c>
      <c r="P156" s="155">
        <f t="shared" si="1"/>
        <v>0.97890999999999995</v>
      </c>
      <c r="Q156" s="155">
        <v>1.017E-2</v>
      </c>
      <c r="R156" s="155">
        <f t="shared" si="2"/>
        <v>1.017E-2</v>
      </c>
      <c r="S156" s="155">
        <v>0</v>
      </c>
      <c r="T156" s="156">
        <f t="shared" si="3"/>
        <v>0</v>
      </c>
      <c r="AR156" s="157" t="s">
        <v>343</v>
      </c>
      <c r="AT156" s="157" t="s">
        <v>144</v>
      </c>
      <c r="AU156" s="157" t="s">
        <v>80</v>
      </c>
      <c r="AY156" s="16" t="s">
        <v>142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6" t="s">
        <v>80</v>
      </c>
      <c r="BK156" s="158">
        <f t="shared" si="9"/>
        <v>0</v>
      </c>
      <c r="BL156" s="16" t="s">
        <v>343</v>
      </c>
      <c r="BM156" s="157" t="s">
        <v>712</v>
      </c>
    </row>
    <row r="157" spans="2:65" s="1" customFormat="1" ht="33" customHeight="1">
      <c r="B157" s="121"/>
      <c r="C157" s="147">
        <v>16</v>
      </c>
      <c r="D157" s="147" t="s">
        <v>144</v>
      </c>
      <c r="E157" s="148" t="s">
        <v>713</v>
      </c>
      <c r="F157" s="149" t="s">
        <v>714</v>
      </c>
      <c r="G157" s="150" t="s">
        <v>271</v>
      </c>
      <c r="H157" s="151">
        <v>4</v>
      </c>
      <c r="I157" s="152"/>
      <c r="J157" s="152">
        <f t="shared" si="0"/>
        <v>0</v>
      </c>
      <c r="K157" s="153"/>
      <c r="L157" s="30"/>
      <c r="M157" s="154" t="s">
        <v>1</v>
      </c>
      <c r="N157" s="120" t="s">
        <v>37</v>
      </c>
      <c r="O157" s="155">
        <v>7.8E-2</v>
      </c>
      <c r="P157" s="155">
        <f t="shared" si="1"/>
        <v>0.312</v>
      </c>
      <c r="Q157" s="155">
        <v>0</v>
      </c>
      <c r="R157" s="155">
        <f t="shared" si="2"/>
        <v>0</v>
      </c>
      <c r="S157" s="155">
        <v>1.98E-3</v>
      </c>
      <c r="T157" s="156">
        <f t="shared" si="3"/>
        <v>7.92E-3</v>
      </c>
      <c r="AR157" s="157" t="s">
        <v>343</v>
      </c>
      <c r="AT157" s="157" t="s">
        <v>144</v>
      </c>
      <c r="AU157" s="157" t="s">
        <v>80</v>
      </c>
      <c r="AY157" s="16" t="s">
        <v>142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6" t="s">
        <v>80</v>
      </c>
      <c r="BK157" s="158">
        <f t="shared" si="9"/>
        <v>0</v>
      </c>
      <c r="BL157" s="16" t="s">
        <v>343</v>
      </c>
      <c r="BM157" s="157" t="s">
        <v>715</v>
      </c>
    </row>
    <row r="158" spans="2:65" s="1" customFormat="1" ht="24.2" customHeight="1">
      <c r="B158" s="121"/>
      <c r="C158" s="147">
        <v>17</v>
      </c>
      <c r="D158" s="147" t="s">
        <v>144</v>
      </c>
      <c r="E158" s="148" t="s">
        <v>716</v>
      </c>
      <c r="F158" s="149" t="s">
        <v>717</v>
      </c>
      <c r="G158" s="150" t="s">
        <v>271</v>
      </c>
      <c r="H158" s="151">
        <v>4</v>
      </c>
      <c r="I158" s="152"/>
      <c r="J158" s="152">
        <f t="shared" si="0"/>
        <v>0</v>
      </c>
      <c r="K158" s="153"/>
      <c r="L158" s="30"/>
      <c r="M158" s="154" t="s">
        <v>1</v>
      </c>
      <c r="N158" s="120" t="s">
        <v>37</v>
      </c>
      <c r="O158" s="155">
        <v>0.29221999999999998</v>
      </c>
      <c r="P158" s="155">
        <f t="shared" si="1"/>
        <v>1.1688799999999999</v>
      </c>
      <c r="Q158" s="155">
        <v>1.64E-3</v>
      </c>
      <c r="R158" s="155">
        <f t="shared" si="2"/>
        <v>6.5599999999999999E-3</v>
      </c>
      <c r="S158" s="155">
        <v>0</v>
      </c>
      <c r="T158" s="156">
        <f t="shared" si="3"/>
        <v>0</v>
      </c>
      <c r="AR158" s="157" t="s">
        <v>343</v>
      </c>
      <c r="AT158" s="157" t="s">
        <v>144</v>
      </c>
      <c r="AU158" s="157" t="s">
        <v>80</v>
      </c>
      <c r="AY158" s="16" t="s">
        <v>142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6" t="s">
        <v>80</v>
      </c>
      <c r="BK158" s="158">
        <f t="shared" si="9"/>
        <v>0</v>
      </c>
      <c r="BL158" s="16" t="s">
        <v>343</v>
      </c>
      <c r="BM158" s="157" t="s">
        <v>718</v>
      </c>
    </row>
    <row r="159" spans="2:65" s="1" customFormat="1" ht="16.5" customHeight="1">
      <c r="B159" s="121"/>
      <c r="C159" s="147">
        <v>18</v>
      </c>
      <c r="D159" s="147" t="s">
        <v>144</v>
      </c>
      <c r="E159" s="148" t="s">
        <v>719</v>
      </c>
      <c r="F159" s="149" t="s">
        <v>720</v>
      </c>
      <c r="G159" s="150" t="s">
        <v>156</v>
      </c>
      <c r="H159" s="151">
        <v>1</v>
      </c>
      <c r="I159" s="152"/>
      <c r="J159" s="152">
        <f t="shared" si="0"/>
        <v>0</v>
      </c>
      <c r="K159" s="153"/>
      <c r="L159" s="30"/>
      <c r="M159" s="154" t="s">
        <v>1</v>
      </c>
      <c r="N159" s="120" t="s">
        <v>37</v>
      </c>
      <c r="O159" s="155">
        <v>0.24399999999999999</v>
      </c>
      <c r="P159" s="155">
        <f t="shared" si="1"/>
        <v>0.24399999999999999</v>
      </c>
      <c r="Q159" s="155">
        <v>0</v>
      </c>
      <c r="R159" s="155">
        <f t="shared" si="2"/>
        <v>0</v>
      </c>
      <c r="S159" s="155">
        <v>0</v>
      </c>
      <c r="T159" s="156">
        <f t="shared" si="3"/>
        <v>0</v>
      </c>
      <c r="AR159" s="157" t="s">
        <v>343</v>
      </c>
      <c r="AT159" s="157" t="s">
        <v>144</v>
      </c>
      <c r="AU159" s="157" t="s">
        <v>80</v>
      </c>
      <c r="AY159" s="16" t="s">
        <v>142</v>
      </c>
      <c r="BE159" s="158">
        <f t="shared" si="4"/>
        <v>0</v>
      </c>
      <c r="BF159" s="158">
        <f t="shared" si="5"/>
        <v>0</v>
      </c>
      <c r="BG159" s="158">
        <f t="shared" si="6"/>
        <v>0</v>
      </c>
      <c r="BH159" s="158">
        <f t="shared" si="7"/>
        <v>0</v>
      </c>
      <c r="BI159" s="158">
        <f t="shared" si="8"/>
        <v>0</v>
      </c>
      <c r="BJ159" s="16" t="s">
        <v>80</v>
      </c>
      <c r="BK159" s="158">
        <f t="shared" si="9"/>
        <v>0</v>
      </c>
      <c r="BL159" s="16" t="s">
        <v>343</v>
      </c>
      <c r="BM159" s="157" t="s">
        <v>721</v>
      </c>
    </row>
    <row r="160" spans="2:65" s="1" customFormat="1" ht="24.2" customHeight="1">
      <c r="B160" s="121"/>
      <c r="C160" s="147">
        <v>19</v>
      </c>
      <c r="D160" s="147" t="s">
        <v>144</v>
      </c>
      <c r="E160" s="148" t="s">
        <v>722</v>
      </c>
      <c r="F160" s="149" t="s">
        <v>723</v>
      </c>
      <c r="G160" s="150" t="s">
        <v>156</v>
      </c>
      <c r="H160" s="151">
        <v>1</v>
      </c>
      <c r="I160" s="152"/>
      <c r="J160" s="152">
        <f t="shared" si="0"/>
        <v>0</v>
      </c>
      <c r="K160" s="153"/>
      <c r="L160" s="30"/>
      <c r="M160" s="154" t="s">
        <v>1</v>
      </c>
      <c r="N160" s="120" t="s">
        <v>37</v>
      </c>
      <c r="O160" s="155">
        <v>0.32090999999999997</v>
      </c>
      <c r="P160" s="155">
        <f t="shared" si="1"/>
        <v>0.32090999999999997</v>
      </c>
      <c r="Q160" s="155">
        <v>1E-4</v>
      </c>
      <c r="R160" s="155">
        <f t="shared" si="2"/>
        <v>1E-4</v>
      </c>
      <c r="S160" s="155">
        <v>0</v>
      </c>
      <c r="T160" s="156">
        <f t="shared" si="3"/>
        <v>0</v>
      </c>
      <c r="AR160" s="157" t="s">
        <v>343</v>
      </c>
      <c r="AT160" s="157" t="s">
        <v>144</v>
      </c>
      <c r="AU160" s="157" t="s">
        <v>80</v>
      </c>
      <c r="AY160" s="16" t="s">
        <v>142</v>
      </c>
      <c r="BE160" s="158">
        <f t="shared" si="4"/>
        <v>0</v>
      </c>
      <c r="BF160" s="158">
        <f t="shared" si="5"/>
        <v>0</v>
      </c>
      <c r="BG160" s="158">
        <f t="shared" si="6"/>
        <v>0</v>
      </c>
      <c r="BH160" s="158">
        <f t="shared" si="7"/>
        <v>0</v>
      </c>
      <c r="BI160" s="158">
        <f t="shared" si="8"/>
        <v>0</v>
      </c>
      <c r="BJ160" s="16" t="s">
        <v>80</v>
      </c>
      <c r="BK160" s="158">
        <f t="shared" si="9"/>
        <v>0</v>
      </c>
      <c r="BL160" s="16" t="s">
        <v>343</v>
      </c>
      <c r="BM160" s="157" t="s">
        <v>724</v>
      </c>
    </row>
    <row r="161" spans="2:65" s="1" customFormat="1" ht="24.2" customHeight="1">
      <c r="B161" s="121"/>
      <c r="C161" s="172">
        <v>20</v>
      </c>
      <c r="D161" s="172" t="s">
        <v>191</v>
      </c>
      <c r="E161" s="173" t="s">
        <v>725</v>
      </c>
      <c r="F161" s="174" t="s">
        <v>726</v>
      </c>
      <c r="G161" s="175" t="s">
        <v>156</v>
      </c>
      <c r="H161" s="176">
        <v>1</v>
      </c>
      <c r="I161" s="177"/>
      <c r="J161" s="177">
        <f t="shared" si="0"/>
        <v>0</v>
      </c>
      <c r="K161" s="178"/>
      <c r="L161" s="179"/>
      <c r="M161" s="180" t="s">
        <v>1</v>
      </c>
      <c r="N161" s="181" t="s">
        <v>37</v>
      </c>
      <c r="O161" s="155">
        <v>0</v>
      </c>
      <c r="P161" s="155">
        <f t="shared" si="1"/>
        <v>0</v>
      </c>
      <c r="Q161" s="155">
        <v>7.1000000000000002E-4</v>
      </c>
      <c r="R161" s="155">
        <f t="shared" si="2"/>
        <v>7.1000000000000002E-4</v>
      </c>
      <c r="S161" s="155">
        <v>0</v>
      </c>
      <c r="T161" s="156">
        <f t="shared" si="3"/>
        <v>0</v>
      </c>
      <c r="AR161" s="157" t="s">
        <v>347</v>
      </c>
      <c r="AT161" s="157" t="s">
        <v>191</v>
      </c>
      <c r="AU161" s="157" t="s">
        <v>80</v>
      </c>
      <c r="AY161" s="16" t="s">
        <v>142</v>
      </c>
      <c r="BE161" s="158">
        <f t="shared" si="4"/>
        <v>0</v>
      </c>
      <c r="BF161" s="158">
        <f t="shared" si="5"/>
        <v>0</v>
      </c>
      <c r="BG161" s="158">
        <f t="shared" si="6"/>
        <v>0</v>
      </c>
      <c r="BH161" s="158">
        <f t="shared" si="7"/>
        <v>0</v>
      </c>
      <c r="BI161" s="158">
        <f t="shared" si="8"/>
        <v>0</v>
      </c>
      <c r="BJ161" s="16" t="s">
        <v>80</v>
      </c>
      <c r="BK161" s="158">
        <f t="shared" si="9"/>
        <v>0</v>
      </c>
      <c r="BL161" s="16" t="s">
        <v>343</v>
      </c>
      <c r="BM161" s="157" t="s">
        <v>727</v>
      </c>
    </row>
    <row r="162" spans="2:65" s="1" customFormat="1" ht="16.5" customHeight="1">
      <c r="B162" s="121"/>
      <c r="C162" s="147">
        <v>21</v>
      </c>
      <c r="D162" s="147" t="s">
        <v>144</v>
      </c>
      <c r="E162" s="148" t="s">
        <v>728</v>
      </c>
      <c r="F162" s="149" t="s">
        <v>729</v>
      </c>
      <c r="G162" s="150" t="s">
        <v>156</v>
      </c>
      <c r="H162" s="151">
        <v>1</v>
      </c>
      <c r="I162" s="152"/>
      <c r="J162" s="152">
        <f t="shared" si="0"/>
        <v>0</v>
      </c>
      <c r="K162" s="153"/>
      <c r="L162" s="30"/>
      <c r="M162" s="154" t="s">
        <v>1</v>
      </c>
      <c r="N162" s="120" t="s">
        <v>37</v>
      </c>
      <c r="O162" s="155">
        <v>0.88656999999999997</v>
      </c>
      <c r="P162" s="155">
        <f t="shared" si="1"/>
        <v>0.88656999999999997</v>
      </c>
      <c r="Q162" s="155">
        <v>1.16E-3</v>
      </c>
      <c r="R162" s="155">
        <f t="shared" si="2"/>
        <v>1.16E-3</v>
      </c>
      <c r="S162" s="155">
        <v>0</v>
      </c>
      <c r="T162" s="156">
        <f t="shared" si="3"/>
        <v>0</v>
      </c>
      <c r="AR162" s="157" t="s">
        <v>343</v>
      </c>
      <c r="AT162" s="157" t="s">
        <v>144</v>
      </c>
      <c r="AU162" s="157" t="s">
        <v>80</v>
      </c>
      <c r="AY162" s="16" t="s">
        <v>142</v>
      </c>
      <c r="BE162" s="158">
        <f t="shared" si="4"/>
        <v>0</v>
      </c>
      <c r="BF162" s="158">
        <f t="shared" si="5"/>
        <v>0</v>
      </c>
      <c r="BG162" s="158">
        <f t="shared" si="6"/>
        <v>0</v>
      </c>
      <c r="BH162" s="158">
        <f t="shared" si="7"/>
        <v>0</v>
      </c>
      <c r="BI162" s="158">
        <f t="shared" si="8"/>
        <v>0</v>
      </c>
      <c r="BJ162" s="16" t="s">
        <v>80</v>
      </c>
      <c r="BK162" s="158">
        <f t="shared" si="9"/>
        <v>0</v>
      </c>
      <c r="BL162" s="16" t="s">
        <v>343</v>
      </c>
      <c r="BM162" s="157" t="s">
        <v>730</v>
      </c>
    </row>
    <row r="163" spans="2:65" s="1" customFormat="1" ht="24.2" customHeight="1">
      <c r="B163" s="121"/>
      <c r="C163" s="147">
        <v>22</v>
      </c>
      <c r="D163" s="147" t="s">
        <v>144</v>
      </c>
      <c r="E163" s="148" t="s">
        <v>731</v>
      </c>
      <c r="F163" s="149" t="s">
        <v>732</v>
      </c>
      <c r="G163" s="150" t="s">
        <v>271</v>
      </c>
      <c r="H163" s="151">
        <v>23.71</v>
      </c>
      <c r="I163" s="152"/>
      <c r="J163" s="152">
        <f t="shared" si="0"/>
        <v>0</v>
      </c>
      <c r="K163" s="153"/>
      <c r="L163" s="30"/>
      <c r="M163" s="154" t="s">
        <v>1</v>
      </c>
      <c r="N163" s="120" t="s">
        <v>37</v>
      </c>
      <c r="O163" s="155">
        <v>5.5E-2</v>
      </c>
      <c r="P163" s="155">
        <f t="shared" si="1"/>
        <v>1.3040500000000002</v>
      </c>
      <c r="Q163" s="155">
        <v>0</v>
      </c>
      <c r="R163" s="155">
        <f t="shared" si="2"/>
        <v>0</v>
      </c>
      <c r="S163" s="155">
        <v>0</v>
      </c>
      <c r="T163" s="156">
        <f t="shared" si="3"/>
        <v>0</v>
      </c>
      <c r="AR163" s="157" t="s">
        <v>343</v>
      </c>
      <c r="AT163" s="157" t="s">
        <v>144</v>
      </c>
      <c r="AU163" s="157" t="s">
        <v>80</v>
      </c>
      <c r="AY163" s="16" t="s">
        <v>142</v>
      </c>
      <c r="BE163" s="158">
        <f t="shared" si="4"/>
        <v>0</v>
      </c>
      <c r="BF163" s="158">
        <f t="shared" si="5"/>
        <v>0</v>
      </c>
      <c r="BG163" s="158">
        <f t="shared" si="6"/>
        <v>0</v>
      </c>
      <c r="BH163" s="158">
        <f t="shared" si="7"/>
        <v>0</v>
      </c>
      <c r="BI163" s="158">
        <f t="shared" si="8"/>
        <v>0</v>
      </c>
      <c r="BJ163" s="16" t="s">
        <v>80</v>
      </c>
      <c r="BK163" s="158">
        <f t="shared" si="9"/>
        <v>0</v>
      </c>
      <c r="BL163" s="16" t="s">
        <v>343</v>
      </c>
      <c r="BM163" s="157" t="s">
        <v>733</v>
      </c>
    </row>
    <row r="164" spans="2:65" s="1" customFormat="1" ht="24.2" customHeight="1">
      <c r="B164" s="121"/>
      <c r="C164" s="147">
        <v>23</v>
      </c>
      <c r="D164" s="147" t="s">
        <v>144</v>
      </c>
      <c r="E164" s="148" t="s">
        <v>734</v>
      </c>
      <c r="F164" s="149" t="s">
        <v>735</v>
      </c>
      <c r="G164" s="150" t="s">
        <v>409</v>
      </c>
      <c r="H164" s="151">
        <v>7.8520000000000003</v>
      </c>
      <c r="I164" s="152"/>
      <c r="J164" s="152">
        <f t="shared" si="0"/>
        <v>0</v>
      </c>
      <c r="K164" s="153"/>
      <c r="L164" s="30"/>
      <c r="M164" s="154" t="s">
        <v>1</v>
      </c>
      <c r="N164" s="120" t="s">
        <v>37</v>
      </c>
      <c r="O164" s="155">
        <v>0</v>
      </c>
      <c r="P164" s="155">
        <f t="shared" si="1"/>
        <v>0</v>
      </c>
      <c r="Q164" s="155">
        <v>0</v>
      </c>
      <c r="R164" s="155">
        <f t="shared" si="2"/>
        <v>0</v>
      </c>
      <c r="S164" s="155">
        <v>0</v>
      </c>
      <c r="T164" s="156">
        <f t="shared" si="3"/>
        <v>0</v>
      </c>
      <c r="AR164" s="157" t="s">
        <v>343</v>
      </c>
      <c r="AT164" s="157" t="s">
        <v>144</v>
      </c>
      <c r="AU164" s="157" t="s">
        <v>80</v>
      </c>
      <c r="AY164" s="16" t="s">
        <v>142</v>
      </c>
      <c r="BE164" s="158">
        <f t="shared" si="4"/>
        <v>0</v>
      </c>
      <c r="BF164" s="158">
        <f t="shared" si="5"/>
        <v>0</v>
      </c>
      <c r="BG164" s="158">
        <f t="shared" si="6"/>
        <v>0</v>
      </c>
      <c r="BH164" s="158">
        <f t="shared" si="7"/>
        <v>0</v>
      </c>
      <c r="BI164" s="158">
        <f t="shared" si="8"/>
        <v>0</v>
      </c>
      <c r="BJ164" s="16" t="s">
        <v>80</v>
      </c>
      <c r="BK164" s="158">
        <f t="shared" si="9"/>
        <v>0</v>
      </c>
      <c r="BL164" s="16" t="s">
        <v>343</v>
      </c>
      <c r="BM164" s="157" t="s">
        <v>736</v>
      </c>
    </row>
    <row r="165" spans="2:65" s="11" customFormat="1" ht="22.9" customHeight="1">
      <c r="B165" s="136"/>
      <c r="D165" s="137" t="s">
        <v>70</v>
      </c>
      <c r="E165" s="145" t="s">
        <v>436</v>
      </c>
      <c r="F165" s="145" t="s">
        <v>437</v>
      </c>
      <c r="J165" s="146">
        <f>BK165</f>
        <v>0</v>
      </c>
      <c r="L165" s="136"/>
      <c r="M165" s="140"/>
      <c r="P165" s="141">
        <f>SUM(P166:P173)</f>
        <v>7.7999400000000003</v>
      </c>
      <c r="R165" s="141">
        <f>SUM(R166:R173)</f>
        <v>9.7600000000000013E-3</v>
      </c>
      <c r="T165" s="142">
        <f>SUM(T166:T173)</f>
        <v>0</v>
      </c>
      <c r="AR165" s="137" t="s">
        <v>80</v>
      </c>
      <c r="AT165" s="143" t="s">
        <v>70</v>
      </c>
      <c r="AU165" s="143" t="s">
        <v>76</v>
      </c>
      <c r="AY165" s="137" t="s">
        <v>142</v>
      </c>
      <c r="BK165" s="144">
        <f>SUM(BK166:BK173)</f>
        <v>0</v>
      </c>
    </row>
    <row r="166" spans="2:65" s="1" customFormat="1" ht="21.75" customHeight="1">
      <c r="B166" s="121"/>
      <c r="C166" s="147">
        <v>24</v>
      </c>
      <c r="D166" s="147" t="s">
        <v>144</v>
      </c>
      <c r="E166" s="148" t="s">
        <v>737</v>
      </c>
      <c r="F166" s="149" t="s">
        <v>738</v>
      </c>
      <c r="G166" s="150" t="s">
        <v>156</v>
      </c>
      <c r="H166" s="151">
        <v>1</v>
      </c>
      <c r="I166" s="152"/>
      <c r="J166" s="152">
        <f t="shared" ref="J166:J173" si="10">ROUND(I166*H166,2)</f>
        <v>0</v>
      </c>
      <c r="K166" s="153"/>
      <c r="L166" s="30"/>
      <c r="M166" s="154" t="s">
        <v>1</v>
      </c>
      <c r="N166" s="120" t="s">
        <v>37</v>
      </c>
      <c r="O166" s="155">
        <v>0.65197000000000005</v>
      </c>
      <c r="P166" s="155">
        <f t="shared" ref="P166:P173" si="11">O166*H166</f>
        <v>0.65197000000000005</v>
      </c>
      <c r="Q166" s="155">
        <v>7.3999999999999999E-4</v>
      </c>
      <c r="R166" s="155">
        <f t="shared" ref="R166:R173" si="12">Q166*H166</f>
        <v>7.3999999999999999E-4</v>
      </c>
      <c r="S166" s="155">
        <v>0</v>
      </c>
      <c r="T166" s="156">
        <f t="shared" ref="T166:T173" si="13">S166*H166</f>
        <v>0</v>
      </c>
      <c r="AR166" s="157" t="s">
        <v>343</v>
      </c>
      <c r="AT166" s="157" t="s">
        <v>144</v>
      </c>
      <c r="AU166" s="157" t="s">
        <v>80</v>
      </c>
      <c r="AY166" s="16" t="s">
        <v>142</v>
      </c>
      <c r="BE166" s="158">
        <f t="shared" ref="BE166:BE173" si="14">IF(N166="základná",J166,0)</f>
        <v>0</v>
      </c>
      <c r="BF166" s="158">
        <f t="shared" ref="BF166:BF173" si="15">IF(N166="znížená",J166,0)</f>
        <v>0</v>
      </c>
      <c r="BG166" s="158">
        <f t="shared" ref="BG166:BG173" si="16">IF(N166="zákl. prenesená",J166,0)</f>
        <v>0</v>
      </c>
      <c r="BH166" s="158">
        <f t="shared" ref="BH166:BH173" si="17">IF(N166="zníž. prenesená",J166,0)</f>
        <v>0</v>
      </c>
      <c r="BI166" s="158">
        <f t="shared" ref="BI166:BI173" si="18">IF(N166="nulová",J166,0)</f>
        <v>0</v>
      </c>
      <c r="BJ166" s="16" t="s">
        <v>80</v>
      </c>
      <c r="BK166" s="158">
        <f t="shared" ref="BK166:BK173" si="19">ROUND(I166*H166,2)</f>
        <v>0</v>
      </c>
      <c r="BL166" s="16" t="s">
        <v>343</v>
      </c>
      <c r="BM166" s="157" t="s">
        <v>739</v>
      </c>
    </row>
    <row r="167" spans="2:65" s="1" customFormat="1" ht="24.2" customHeight="1">
      <c r="B167" s="121"/>
      <c r="C167" s="147">
        <v>25</v>
      </c>
      <c r="D167" s="147" t="s">
        <v>144</v>
      </c>
      <c r="E167" s="148" t="s">
        <v>740</v>
      </c>
      <c r="F167" s="149" t="s">
        <v>741</v>
      </c>
      <c r="G167" s="150" t="s">
        <v>271</v>
      </c>
      <c r="H167" s="151">
        <v>6</v>
      </c>
      <c r="I167" s="152"/>
      <c r="J167" s="152">
        <f t="shared" si="10"/>
        <v>0</v>
      </c>
      <c r="K167" s="153"/>
      <c r="L167" s="30"/>
      <c r="M167" s="154" t="s">
        <v>1</v>
      </c>
      <c r="N167" s="120" t="s">
        <v>37</v>
      </c>
      <c r="O167" s="155">
        <v>0.44163000000000002</v>
      </c>
      <c r="P167" s="155">
        <f t="shared" si="11"/>
        <v>2.6497800000000002</v>
      </c>
      <c r="Q167" s="155">
        <v>4.8999999999999998E-4</v>
      </c>
      <c r="R167" s="155">
        <f t="shared" si="12"/>
        <v>2.9399999999999999E-3</v>
      </c>
      <c r="S167" s="155">
        <v>0</v>
      </c>
      <c r="T167" s="156">
        <f t="shared" si="13"/>
        <v>0</v>
      </c>
      <c r="AR167" s="157" t="s">
        <v>343</v>
      </c>
      <c r="AT167" s="157" t="s">
        <v>144</v>
      </c>
      <c r="AU167" s="157" t="s">
        <v>80</v>
      </c>
      <c r="AY167" s="16" t="s">
        <v>142</v>
      </c>
      <c r="BE167" s="158">
        <f t="shared" si="14"/>
        <v>0</v>
      </c>
      <c r="BF167" s="158">
        <f t="shared" si="15"/>
        <v>0</v>
      </c>
      <c r="BG167" s="158">
        <f t="shared" si="16"/>
        <v>0</v>
      </c>
      <c r="BH167" s="158">
        <f t="shared" si="17"/>
        <v>0</v>
      </c>
      <c r="BI167" s="158">
        <f t="shared" si="18"/>
        <v>0</v>
      </c>
      <c r="BJ167" s="16" t="s">
        <v>80</v>
      </c>
      <c r="BK167" s="158">
        <f t="shared" si="19"/>
        <v>0</v>
      </c>
      <c r="BL167" s="16" t="s">
        <v>343</v>
      </c>
      <c r="BM167" s="157" t="s">
        <v>742</v>
      </c>
    </row>
    <row r="168" spans="2:65" s="1" customFormat="1" ht="24.2" customHeight="1">
      <c r="B168" s="121"/>
      <c r="C168" s="147">
        <v>26</v>
      </c>
      <c r="D168" s="147" t="s">
        <v>144</v>
      </c>
      <c r="E168" s="148" t="s">
        <v>743</v>
      </c>
      <c r="F168" s="149" t="s">
        <v>744</v>
      </c>
      <c r="G168" s="150" t="s">
        <v>271</v>
      </c>
      <c r="H168" s="151">
        <v>6</v>
      </c>
      <c r="I168" s="152"/>
      <c r="J168" s="152">
        <f t="shared" si="10"/>
        <v>0</v>
      </c>
      <c r="K168" s="153"/>
      <c r="L168" s="30"/>
      <c r="M168" s="154" t="s">
        <v>1</v>
      </c>
      <c r="N168" s="120" t="s">
        <v>37</v>
      </c>
      <c r="O168" s="155">
        <v>0.47127999999999998</v>
      </c>
      <c r="P168" s="155">
        <f t="shared" si="11"/>
        <v>2.82768</v>
      </c>
      <c r="Q168" s="155">
        <v>6.0999999999999997E-4</v>
      </c>
      <c r="R168" s="155">
        <f t="shared" si="12"/>
        <v>3.6600000000000001E-3</v>
      </c>
      <c r="S168" s="155">
        <v>0</v>
      </c>
      <c r="T168" s="156">
        <f t="shared" si="13"/>
        <v>0</v>
      </c>
      <c r="AR168" s="157" t="s">
        <v>343</v>
      </c>
      <c r="AT168" s="157" t="s">
        <v>144</v>
      </c>
      <c r="AU168" s="157" t="s">
        <v>80</v>
      </c>
      <c r="AY168" s="16" t="s">
        <v>142</v>
      </c>
      <c r="BE168" s="158">
        <f t="shared" si="14"/>
        <v>0</v>
      </c>
      <c r="BF168" s="158">
        <f t="shared" si="15"/>
        <v>0</v>
      </c>
      <c r="BG168" s="158">
        <f t="shared" si="16"/>
        <v>0</v>
      </c>
      <c r="BH168" s="158">
        <f t="shared" si="17"/>
        <v>0</v>
      </c>
      <c r="BI168" s="158">
        <f t="shared" si="18"/>
        <v>0</v>
      </c>
      <c r="BJ168" s="16" t="s">
        <v>80</v>
      </c>
      <c r="BK168" s="158">
        <f t="shared" si="19"/>
        <v>0</v>
      </c>
      <c r="BL168" s="16" t="s">
        <v>343</v>
      </c>
      <c r="BM168" s="157" t="s">
        <v>745</v>
      </c>
    </row>
    <row r="169" spans="2:65" s="1" customFormat="1" ht="24.2" customHeight="1">
      <c r="B169" s="121"/>
      <c r="C169" s="147">
        <v>27</v>
      </c>
      <c r="D169" s="147" t="s">
        <v>144</v>
      </c>
      <c r="E169" s="148" t="s">
        <v>746</v>
      </c>
      <c r="F169" s="149" t="s">
        <v>747</v>
      </c>
      <c r="G169" s="150" t="s">
        <v>156</v>
      </c>
      <c r="H169" s="151">
        <v>1</v>
      </c>
      <c r="I169" s="152"/>
      <c r="J169" s="152">
        <f t="shared" si="10"/>
        <v>0</v>
      </c>
      <c r="K169" s="153"/>
      <c r="L169" s="30"/>
      <c r="M169" s="154" t="s">
        <v>1</v>
      </c>
      <c r="N169" s="120" t="s">
        <v>37</v>
      </c>
      <c r="O169" s="155">
        <v>0.20627000000000001</v>
      </c>
      <c r="P169" s="155">
        <f t="shared" si="11"/>
        <v>0.20627000000000001</v>
      </c>
      <c r="Q169" s="155">
        <v>4.0000000000000003E-5</v>
      </c>
      <c r="R169" s="155">
        <f t="shared" si="12"/>
        <v>4.0000000000000003E-5</v>
      </c>
      <c r="S169" s="155">
        <v>0</v>
      </c>
      <c r="T169" s="156">
        <f t="shared" si="13"/>
        <v>0</v>
      </c>
      <c r="AR169" s="157" t="s">
        <v>343</v>
      </c>
      <c r="AT169" s="157" t="s">
        <v>144</v>
      </c>
      <c r="AU169" s="157" t="s">
        <v>80</v>
      </c>
      <c r="AY169" s="16" t="s">
        <v>142</v>
      </c>
      <c r="BE169" s="158">
        <f t="shared" si="14"/>
        <v>0</v>
      </c>
      <c r="BF169" s="158">
        <f t="shared" si="15"/>
        <v>0</v>
      </c>
      <c r="BG169" s="158">
        <f t="shared" si="16"/>
        <v>0</v>
      </c>
      <c r="BH169" s="158">
        <f t="shared" si="17"/>
        <v>0</v>
      </c>
      <c r="BI169" s="158">
        <f t="shared" si="18"/>
        <v>0</v>
      </c>
      <c r="BJ169" s="16" t="s">
        <v>80</v>
      </c>
      <c r="BK169" s="158">
        <f t="shared" si="19"/>
        <v>0</v>
      </c>
      <c r="BL169" s="16" t="s">
        <v>343</v>
      </c>
      <c r="BM169" s="157" t="s">
        <v>748</v>
      </c>
    </row>
    <row r="170" spans="2:65" s="1" customFormat="1" ht="16.5" customHeight="1">
      <c r="B170" s="121"/>
      <c r="C170" s="172">
        <v>28</v>
      </c>
      <c r="D170" s="172" t="s">
        <v>191</v>
      </c>
      <c r="E170" s="173" t="s">
        <v>749</v>
      </c>
      <c r="F170" s="174" t="s">
        <v>750</v>
      </c>
      <c r="G170" s="175" t="s">
        <v>156</v>
      </c>
      <c r="H170" s="176">
        <v>1</v>
      </c>
      <c r="I170" s="177"/>
      <c r="J170" s="177">
        <f t="shared" si="10"/>
        <v>0</v>
      </c>
      <c r="K170" s="178"/>
      <c r="L170" s="179"/>
      <c r="M170" s="180" t="s">
        <v>1</v>
      </c>
      <c r="N170" s="181" t="s">
        <v>37</v>
      </c>
      <c r="O170" s="155">
        <v>0</v>
      </c>
      <c r="P170" s="155">
        <f t="shared" si="11"/>
        <v>0</v>
      </c>
      <c r="Q170" s="155">
        <v>1E-4</v>
      </c>
      <c r="R170" s="155">
        <f t="shared" si="12"/>
        <v>1E-4</v>
      </c>
      <c r="S170" s="155">
        <v>0</v>
      </c>
      <c r="T170" s="156">
        <f t="shared" si="13"/>
        <v>0</v>
      </c>
      <c r="AR170" s="157" t="s">
        <v>347</v>
      </c>
      <c r="AT170" s="157" t="s">
        <v>191</v>
      </c>
      <c r="AU170" s="157" t="s">
        <v>80</v>
      </c>
      <c r="AY170" s="16" t="s">
        <v>142</v>
      </c>
      <c r="BE170" s="158">
        <f t="shared" si="14"/>
        <v>0</v>
      </c>
      <c r="BF170" s="158">
        <f t="shared" si="15"/>
        <v>0</v>
      </c>
      <c r="BG170" s="158">
        <f t="shared" si="16"/>
        <v>0</v>
      </c>
      <c r="BH170" s="158">
        <f t="shared" si="17"/>
        <v>0</v>
      </c>
      <c r="BI170" s="158">
        <f t="shared" si="18"/>
        <v>0</v>
      </c>
      <c r="BJ170" s="16" t="s">
        <v>80</v>
      </c>
      <c r="BK170" s="158">
        <f t="shared" si="19"/>
        <v>0</v>
      </c>
      <c r="BL170" s="16" t="s">
        <v>343</v>
      </c>
      <c r="BM170" s="157" t="s">
        <v>751</v>
      </c>
    </row>
    <row r="171" spans="2:65" s="1" customFormat="1" ht="24.2" customHeight="1">
      <c r="B171" s="121"/>
      <c r="C171" s="147">
        <v>29</v>
      </c>
      <c r="D171" s="147" t="s">
        <v>144</v>
      </c>
      <c r="E171" s="148" t="s">
        <v>752</v>
      </c>
      <c r="F171" s="149" t="s">
        <v>753</v>
      </c>
      <c r="G171" s="150" t="s">
        <v>271</v>
      </c>
      <c r="H171" s="151">
        <v>12</v>
      </c>
      <c r="I171" s="152"/>
      <c r="J171" s="152">
        <f t="shared" si="10"/>
        <v>0</v>
      </c>
      <c r="K171" s="153"/>
      <c r="L171" s="30"/>
      <c r="M171" s="154" t="s">
        <v>1</v>
      </c>
      <c r="N171" s="120" t="s">
        <v>37</v>
      </c>
      <c r="O171" s="155">
        <v>6.3969999999999999E-2</v>
      </c>
      <c r="P171" s="155">
        <f t="shared" si="11"/>
        <v>0.76763999999999999</v>
      </c>
      <c r="Q171" s="155">
        <v>1.8000000000000001E-4</v>
      </c>
      <c r="R171" s="155">
        <f t="shared" si="12"/>
        <v>2.16E-3</v>
      </c>
      <c r="S171" s="155">
        <v>0</v>
      </c>
      <c r="T171" s="156">
        <f t="shared" si="13"/>
        <v>0</v>
      </c>
      <c r="AR171" s="157" t="s">
        <v>343</v>
      </c>
      <c r="AT171" s="157" t="s">
        <v>144</v>
      </c>
      <c r="AU171" s="157" t="s">
        <v>80</v>
      </c>
      <c r="AY171" s="16" t="s">
        <v>142</v>
      </c>
      <c r="BE171" s="158">
        <f t="shared" si="14"/>
        <v>0</v>
      </c>
      <c r="BF171" s="158">
        <f t="shared" si="15"/>
        <v>0</v>
      </c>
      <c r="BG171" s="158">
        <f t="shared" si="16"/>
        <v>0</v>
      </c>
      <c r="BH171" s="158">
        <f t="shared" si="17"/>
        <v>0</v>
      </c>
      <c r="BI171" s="158">
        <f t="shared" si="18"/>
        <v>0</v>
      </c>
      <c r="BJ171" s="16" t="s">
        <v>80</v>
      </c>
      <c r="BK171" s="158">
        <f t="shared" si="19"/>
        <v>0</v>
      </c>
      <c r="BL171" s="16" t="s">
        <v>343</v>
      </c>
      <c r="BM171" s="157" t="s">
        <v>754</v>
      </c>
    </row>
    <row r="172" spans="2:65" s="1" customFormat="1" ht="24.2" customHeight="1">
      <c r="B172" s="121"/>
      <c r="C172" s="147">
        <v>30</v>
      </c>
      <c r="D172" s="147" t="s">
        <v>144</v>
      </c>
      <c r="E172" s="148" t="s">
        <v>755</v>
      </c>
      <c r="F172" s="149" t="s">
        <v>756</v>
      </c>
      <c r="G172" s="150" t="s">
        <v>271</v>
      </c>
      <c r="H172" s="151">
        <v>12</v>
      </c>
      <c r="I172" s="152"/>
      <c r="J172" s="152">
        <f t="shared" si="10"/>
        <v>0</v>
      </c>
      <c r="K172" s="153"/>
      <c r="L172" s="30"/>
      <c r="M172" s="154" t="s">
        <v>1</v>
      </c>
      <c r="N172" s="120" t="s">
        <v>37</v>
      </c>
      <c r="O172" s="155">
        <v>5.8049999999999997E-2</v>
      </c>
      <c r="P172" s="155">
        <f t="shared" si="11"/>
        <v>0.6966</v>
      </c>
      <c r="Q172" s="155">
        <v>1.0000000000000001E-5</v>
      </c>
      <c r="R172" s="155">
        <f t="shared" si="12"/>
        <v>1.2000000000000002E-4</v>
      </c>
      <c r="S172" s="155">
        <v>0</v>
      </c>
      <c r="T172" s="156">
        <f t="shared" si="13"/>
        <v>0</v>
      </c>
      <c r="AR172" s="157" t="s">
        <v>343</v>
      </c>
      <c r="AT172" s="157" t="s">
        <v>144</v>
      </c>
      <c r="AU172" s="157" t="s">
        <v>80</v>
      </c>
      <c r="AY172" s="16" t="s">
        <v>142</v>
      </c>
      <c r="BE172" s="158">
        <f t="shared" si="14"/>
        <v>0</v>
      </c>
      <c r="BF172" s="158">
        <f t="shared" si="15"/>
        <v>0</v>
      </c>
      <c r="BG172" s="158">
        <f t="shared" si="16"/>
        <v>0</v>
      </c>
      <c r="BH172" s="158">
        <f t="shared" si="17"/>
        <v>0</v>
      </c>
      <c r="BI172" s="158">
        <f t="shared" si="18"/>
        <v>0</v>
      </c>
      <c r="BJ172" s="16" t="s">
        <v>80</v>
      </c>
      <c r="BK172" s="158">
        <f t="shared" si="19"/>
        <v>0</v>
      </c>
      <c r="BL172" s="16" t="s">
        <v>343</v>
      </c>
      <c r="BM172" s="157" t="s">
        <v>757</v>
      </c>
    </row>
    <row r="173" spans="2:65" s="1" customFormat="1" ht="24.2" customHeight="1">
      <c r="B173" s="121"/>
      <c r="C173" s="147">
        <v>31</v>
      </c>
      <c r="D173" s="147" t="s">
        <v>144</v>
      </c>
      <c r="E173" s="148" t="s">
        <v>758</v>
      </c>
      <c r="F173" s="149" t="s">
        <v>759</v>
      </c>
      <c r="G173" s="150" t="s">
        <v>409</v>
      </c>
      <c r="H173" s="151">
        <v>5.8650000000000002</v>
      </c>
      <c r="I173" s="152"/>
      <c r="J173" s="152">
        <f t="shared" si="10"/>
        <v>0</v>
      </c>
      <c r="K173" s="153"/>
      <c r="L173" s="30"/>
      <c r="M173" s="154" t="s">
        <v>1</v>
      </c>
      <c r="N173" s="120" t="s">
        <v>37</v>
      </c>
      <c r="O173" s="155">
        <v>0</v>
      </c>
      <c r="P173" s="155">
        <f t="shared" si="11"/>
        <v>0</v>
      </c>
      <c r="Q173" s="155">
        <v>0</v>
      </c>
      <c r="R173" s="155">
        <f t="shared" si="12"/>
        <v>0</v>
      </c>
      <c r="S173" s="155">
        <v>0</v>
      </c>
      <c r="T173" s="156">
        <f t="shared" si="13"/>
        <v>0</v>
      </c>
      <c r="AR173" s="157" t="s">
        <v>343</v>
      </c>
      <c r="AT173" s="157" t="s">
        <v>144</v>
      </c>
      <c r="AU173" s="157" t="s">
        <v>80</v>
      </c>
      <c r="AY173" s="16" t="s">
        <v>142</v>
      </c>
      <c r="BE173" s="158">
        <f t="shared" si="14"/>
        <v>0</v>
      </c>
      <c r="BF173" s="158">
        <f t="shared" si="15"/>
        <v>0</v>
      </c>
      <c r="BG173" s="158">
        <f t="shared" si="16"/>
        <v>0</v>
      </c>
      <c r="BH173" s="158">
        <f t="shared" si="17"/>
        <v>0</v>
      </c>
      <c r="BI173" s="158">
        <f t="shared" si="18"/>
        <v>0</v>
      </c>
      <c r="BJ173" s="16" t="s">
        <v>80</v>
      </c>
      <c r="BK173" s="158">
        <f t="shared" si="19"/>
        <v>0</v>
      </c>
      <c r="BL173" s="16" t="s">
        <v>343</v>
      </c>
      <c r="BM173" s="157" t="s">
        <v>760</v>
      </c>
    </row>
    <row r="174" spans="2:65" s="11" customFormat="1" ht="22.9" customHeight="1">
      <c r="B174" s="136"/>
      <c r="D174" s="137" t="s">
        <v>70</v>
      </c>
      <c r="E174" s="145" t="s">
        <v>761</v>
      </c>
      <c r="F174" s="145" t="s">
        <v>762</v>
      </c>
      <c r="J174" s="146">
        <f>BK174</f>
        <v>0</v>
      </c>
      <c r="L174" s="136"/>
      <c r="M174" s="140"/>
      <c r="P174" s="141">
        <f>SUM(P175:P196)</f>
        <v>18.565470000000001</v>
      </c>
      <c r="R174" s="141">
        <f>SUM(R175:R196)</f>
        <v>0.14227000000000001</v>
      </c>
      <c r="T174" s="142">
        <f>SUM(T175:T196)</f>
        <v>0</v>
      </c>
      <c r="AR174" s="137" t="s">
        <v>80</v>
      </c>
      <c r="AT174" s="143" t="s">
        <v>70</v>
      </c>
      <c r="AU174" s="143" t="s">
        <v>76</v>
      </c>
      <c r="AY174" s="137" t="s">
        <v>142</v>
      </c>
      <c r="BK174" s="144">
        <f>SUM(BK175:BK196)</f>
        <v>0</v>
      </c>
    </row>
    <row r="175" spans="2:65" s="1" customFormat="1" ht="24.2" customHeight="1">
      <c r="B175" s="121"/>
      <c r="C175" s="147" t="s">
        <v>347</v>
      </c>
      <c r="D175" s="147" t="s">
        <v>144</v>
      </c>
      <c r="E175" s="148" t="s">
        <v>763</v>
      </c>
      <c r="F175" s="149" t="s">
        <v>764</v>
      </c>
      <c r="G175" s="150" t="s">
        <v>156</v>
      </c>
      <c r="H175" s="151">
        <v>3</v>
      </c>
      <c r="I175" s="152"/>
      <c r="J175" s="152">
        <f t="shared" ref="J175:J196" si="20">ROUND(I175*H175,2)</f>
        <v>0</v>
      </c>
      <c r="K175" s="153"/>
      <c r="L175" s="30"/>
      <c r="M175" s="154" t="s">
        <v>1</v>
      </c>
      <c r="N175" s="120" t="s">
        <v>37</v>
      </c>
      <c r="O175" s="155">
        <v>2.4096099999999998</v>
      </c>
      <c r="P175" s="155">
        <f t="shared" ref="P175:P196" si="21">O175*H175</f>
        <v>7.2288299999999994</v>
      </c>
      <c r="Q175" s="155">
        <v>0</v>
      </c>
      <c r="R175" s="155">
        <f t="shared" ref="R175:R196" si="22">Q175*H175</f>
        <v>0</v>
      </c>
      <c r="S175" s="155">
        <v>0</v>
      </c>
      <c r="T175" s="156">
        <f t="shared" ref="T175:T196" si="23">S175*H175</f>
        <v>0</v>
      </c>
      <c r="AR175" s="157" t="s">
        <v>343</v>
      </c>
      <c r="AT175" s="157" t="s">
        <v>144</v>
      </c>
      <c r="AU175" s="157" t="s">
        <v>80</v>
      </c>
      <c r="AY175" s="16" t="s">
        <v>142</v>
      </c>
      <c r="BE175" s="158">
        <f t="shared" ref="BE175:BE196" si="24">IF(N175="základná",J175,0)</f>
        <v>0</v>
      </c>
      <c r="BF175" s="158">
        <f t="shared" ref="BF175:BF196" si="25">IF(N175="znížená",J175,0)</f>
        <v>0</v>
      </c>
      <c r="BG175" s="158">
        <f t="shared" ref="BG175:BG196" si="26">IF(N175="zákl. prenesená",J175,0)</f>
        <v>0</v>
      </c>
      <c r="BH175" s="158">
        <f t="shared" ref="BH175:BH196" si="27">IF(N175="zníž. prenesená",J175,0)</f>
        <v>0</v>
      </c>
      <c r="BI175" s="158">
        <f t="shared" ref="BI175:BI196" si="28">IF(N175="nulová",J175,0)</f>
        <v>0</v>
      </c>
      <c r="BJ175" s="16" t="s">
        <v>80</v>
      </c>
      <c r="BK175" s="158">
        <f t="shared" ref="BK175:BK196" si="29">ROUND(I175*H175,2)</f>
        <v>0</v>
      </c>
      <c r="BL175" s="16" t="s">
        <v>343</v>
      </c>
      <c r="BM175" s="157" t="s">
        <v>765</v>
      </c>
    </row>
    <row r="176" spans="2:65" s="1" customFormat="1" ht="33" customHeight="1">
      <c r="B176" s="121"/>
      <c r="C176" s="172" t="s">
        <v>585</v>
      </c>
      <c r="D176" s="172" t="s">
        <v>191</v>
      </c>
      <c r="E176" s="173" t="s">
        <v>766</v>
      </c>
      <c r="F176" s="174" t="s">
        <v>767</v>
      </c>
      <c r="G176" s="175" t="s">
        <v>156</v>
      </c>
      <c r="H176" s="176">
        <v>3</v>
      </c>
      <c r="I176" s="177"/>
      <c r="J176" s="177">
        <f t="shared" si="20"/>
        <v>0</v>
      </c>
      <c r="K176" s="178"/>
      <c r="L176" s="179"/>
      <c r="M176" s="180" t="s">
        <v>1</v>
      </c>
      <c r="N176" s="181" t="s">
        <v>37</v>
      </c>
      <c r="O176" s="155">
        <v>0</v>
      </c>
      <c r="P176" s="155">
        <f t="shared" si="21"/>
        <v>0</v>
      </c>
      <c r="Q176" s="155">
        <v>5.7999999999999996E-3</v>
      </c>
      <c r="R176" s="155">
        <f t="shared" si="22"/>
        <v>1.7399999999999999E-2</v>
      </c>
      <c r="S176" s="155">
        <v>0</v>
      </c>
      <c r="T176" s="156">
        <f t="shared" si="23"/>
        <v>0</v>
      </c>
      <c r="AR176" s="157" t="s">
        <v>347</v>
      </c>
      <c r="AT176" s="157" t="s">
        <v>191</v>
      </c>
      <c r="AU176" s="157" t="s">
        <v>80</v>
      </c>
      <c r="AY176" s="16" t="s">
        <v>142</v>
      </c>
      <c r="BE176" s="158">
        <f t="shared" si="24"/>
        <v>0</v>
      </c>
      <c r="BF176" s="158">
        <f t="shared" si="25"/>
        <v>0</v>
      </c>
      <c r="BG176" s="158">
        <f t="shared" si="26"/>
        <v>0</v>
      </c>
      <c r="BH176" s="158">
        <f t="shared" si="27"/>
        <v>0</v>
      </c>
      <c r="BI176" s="158">
        <f t="shared" si="28"/>
        <v>0</v>
      </c>
      <c r="BJ176" s="16" t="s">
        <v>80</v>
      </c>
      <c r="BK176" s="158">
        <f t="shared" si="29"/>
        <v>0</v>
      </c>
      <c r="BL176" s="16" t="s">
        <v>343</v>
      </c>
      <c r="BM176" s="157" t="s">
        <v>768</v>
      </c>
    </row>
    <row r="177" spans="2:65" s="1" customFormat="1" ht="16.5" customHeight="1">
      <c r="B177" s="121"/>
      <c r="C177" s="147" t="s">
        <v>558</v>
      </c>
      <c r="D177" s="147" t="s">
        <v>144</v>
      </c>
      <c r="E177" s="148" t="s">
        <v>769</v>
      </c>
      <c r="F177" s="149" t="s">
        <v>770</v>
      </c>
      <c r="G177" s="150" t="s">
        <v>156</v>
      </c>
      <c r="H177" s="151">
        <v>3</v>
      </c>
      <c r="I177" s="152"/>
      <c r="J177" s="152">
        <f t="shared" si="20"/>
        <v>0</v>
      </c>
      <c r="K177" s="153"/>
      <c r="L177" s="30"/>
      <c r="M177" s="154" t="s">
        <v>1</v>
      </c>
      <c r="N177" s="120" t="s">
        <v>37</v>
      </c>
      <c r="O177" s="155">
        <v>0.32724999999999999</v>
      </c>
      <c r="P177" s="155">
        <f t="shared" si="21"/>
        <v>0.9817499999999999</v>
      </c>
      <c r="Q177" s="155">
        <v>0</v>
      </c>
      <c r="R177" s="155">
        <f t="shared" si="22"/>
        <v>0</v>
      </c>
      <c r="S177" s="155">
        <v>0</v>
      </c>
      <c r="T177" s="156">
        <f t="shared" si="23"/>
        <v>0</v>
      </c>
      <c r="AR177" s="157" t="s">
        <v>343</v>
      </c>
      <c r="AT177" s="157" t="s">
        <v>144</v>
      </c>
      <c r="AU177" s="157" t="s">
        <v>80</v>
      </c>
      <c r="AY177" s="16" t="s">
        <v>142</v>
      </c>
      <c r="BE177" s="158">
        <f t="shared" si="24"/>
        <v>0</v>
      </c>
      <c r="BF177" s="158">
        <f t="shared" si="25"/>
        <v>0</v>
      </c>
      <c r="BG177" s="158">
        <f t="shared" si="26"/>
        <v>0</v>
      </c>
      <c r="BH177" s="158">
        <f t="shared" si="27"/>
        <v>0</v>
      </c>
      <c r="BI177" s="158">
        <f t="shared" si="28"/>
        <v>0</v>
      </c>
      <c r="BJ177" s="16" t="s">
        <v>80</v>
      </c>
      <c r="BK177" s="158">
        <f t="shared" si="29"/>
        <v>0</v>
      </c>
      <c r="BL177" s="16" t="s">
        <v>343</v>
      </c>
      <c r="BM177" s="157" t="s">
        <v>771</v>
      </c>
    </row>
    <row r="178" spans="2:65" s="1" customFormat="1" ht="24.2" customHeight="1">
      <c r="B178" s="121"/>
      <c r="C178" s="172" t="s">
        <v>565</v>
      </c>
      <c r="D178" s="172" t="s">
        <v>191</v>
      </c>
      <c r="E178" s="173" t="s">
        <v>772</v>
      </c>
      <c r="F178" s="174" t="s">
        <v>773</v>
      </c>
      <c r="G178" s="175" t="s">
        <v>156</v>
      </c>
      <c r="H178" s="176">
        <v>2</v>
      </c>
      <c r="I178" s="177"/>
      <c r="J178" s="177">
        <f t="shared" si="20"/>
        <v>0</v>
      </c>
      <c r="K178" s="178"/>
      <c r="L178" s="179"/>
      <c r="M178" s="180" t="s">
        <v>1</v>
      </c>
      <c r="N178" s="181" t="s">
        <v>37</v>
      </c>
      <c r="O178" s="155">
        <v>0</v>
      </c>
      <c r="P178" s="155">
        <f t="shared" si="21"/>
        <v>0</v>
      </c>
      <c r="Q178" s="155">
        <v>1.35E-2</v>
      </c>
      <c r="R178" s="155">
        <f t="shared" si="22"/>
        <v>2.7E-2</v>
      </c>
      <c r="S178" s="155">
        <v>0</v>
      </c>
      <c r="T178" s="156">
        <f t="shared" si="23"/>
        <v>0</v>
      </c>
      <c r="AR178" s="157" t="s">
        <v>347</v>
      </c>
      <c r="AT178" s="157" t="s">
        <v>191</v>
      </c>
      <c r="AU178" s="157" t="s">
        <v>80</v>
      </c>
      <c r="AY178" s="16" t="s">
        <v>142</v>
      </c>
      <c r="BE178" s="158">
        <f t="shared" si="24"/>
        <v>0</v>
      </c>
      <c r="BF178" s="158">
        <f t="shared" si="25"/>
        <v>0</v>
      </c>
      <c r="BG178" s="158">
        <f t="shared" si="26"/>
        <v>0</v>
      </c>
      <c r="BH178" s="158">
        <f t="shared" si="27"/>
        <v>0</v>
      </c>
      <c r="BI178" s="158">
        <f t="shared" si="28"/>
        <v>0</v>
      </c>
      <c r="BJ178" s="16" t="s">
        <v>80</v>
      </c>
      <c r="BK178" s="158">
        <f t="shared" si="29"/>
        <v>0</v>
      </c>
      <c r="BL178" s="16" t="s">
        <v>343</v>
      </c>
      <c r="BM178" s="157" t="s">
        <v>774</v>
      </c>
    </row>
    <row r="179" spans="2:65" s="1" customFormat="1" ht="24.2" customHeight="1">
      <c r="B179" s="121"/>
      <c r="C179" s="172" t="s">
        <v>243</v>
      </c>
      <c r="D179" s="172" t="s">
        <v>191</v>
      </c>
      <c r="E179" s="173" t="s">
        <v>775</v>
      </c>
      <c r="F179" s="174" t="s">
        <v>776</v>
      </c>
      <c r="G179" s="175" t="s">
        <v>156</v>
      </c>
      <c r="H179" s="176">
        <v>1</v>
      </c>
      <c r="I179" s="177"/>
      <c r="J179" s="177">
        <f t="shared" si="20"/>
        <v>0</v>
      </c>
      <c r="K179" s="178"/>
      <c r="L179" s="179"/>
      <c r="M179" s="180" t="s">
        <v>1</v>
      </c>
      <c r="N179" s="181" t="s">
        <v>37</v>
      </c>
      <c r="O179" s="155">
        <v>0</v>
      </c>
      <c r="P179" s="155">
        <f t="shared" si="21"/>
        <v>0</v>
      </c>
      <c r="Q179" s="155">
        <v>2.3E-2</v>
      </c>
      <c r="R179" s="155">
        <f t="shared" si="22"/>
        <v>2.3E-2</v>
      </c>
      <c r="S179" s="155">
        <v>0</v>
      </c>
      <c r="T179" s="156">
        <f t="shared" si="23"/>
        <v>0</v>
      </c>
      <c r="AR179" s="157" t="s">
        <v>347</v>
      </c>
      <c r="AT179" s="157" t="s">
        <v>191</v>
      </c>
      <c r="AU179" s="157" t="s">
        <v>80</v>
      </c>
      <c r="AY179" s="16" t="s">
        <v>142</v>
      </c>
      <c r="BE179" s="158">
        <f t="shared" si="24"/>
        <v>0</v>
      </c>
      <c r="BF179" s="158">
        <f t="shared" si="25"/>
        <v>0</v>
      </c>
      <c r="BG179" s="158">
        <f t="shared" si="26"/>
        <v>0</v>
      </c>
      <c r="BH179" s="158">
        <f t="shared" si="27"/>
        <v>0</v>
      </c>
      <c r="BI179" s="158">
        <f t="shared" si="28"/>
        <v>0</v>
      </c>
      <c r="BJ179" s="16" t="s">
        <v>80</v>
      </c>
      <c r="BK179" s="158">
        <f t="shared" si="29"/>
        <v>0</v>
      </c>
      <c r="BL179" s="16" t="s">
        <v>343</v>
      </c>
      <c r="BM179" s="157" t="s">
        <v>777</v>
      </c>
    </row>
    <row r="180" spans="2:65" s="1" customFormat="1" ht="24.2" customHeight="1">
      <c r="B180" s="121"/>
      <c r="C180" s="147">
        <v>37</v>
      </c>
      <c r="D180" s="147" t="s">
        <v>144</v>
      </c>
      <c r="E180" s="148" t="s">
        <v>778</v>
      </c>
      <c r="F180" s="149" t="s">
        <v>779</v>
      </c>
      <c r="G180" s="150" t="s">
        <v>156</v>
      </c>
      <c r="H180" s="151">
        <v>1</v>
      </c>
      <c r="I180" s="152"/>
      <c r="J180" s="152">
        <f t="shared" si="20"/>
        <v>0</v>
      </c>
      <c r="K180" s="153"/>
      <c r="L180" s="30"/>
      <c r="M180" s="154" t="s">
        <v>1</v>
      </c>
      <c r="N180" s="120" t="s">
        <v>37</v>
      </c>
      <c r="O180" s="155">
        <v>1.20068</v>
      </c>
      <c r="P180" s="155">
        <f t="shared" si="21"/>
        <v>1.20068</v>
      </c>
      <c r="Q180" s="155">
        <v>2.3E-3</v>
      </c>
      <c r="R180" s="155">
        <f t="shared" si="22"/>
        <v>2.3E-3</v>
      </c>
      <c r="S180" s="155">
        <v>0</v>
      </c>
      <c r="T180" s="156">
        <f t="shared" si="23"/>
        <v>0</v>
      </c>
      <c r="AR180" s="157" t="s">
        <v>343</v>
      </c>
      <c r="AT180" s="157" t="s">
        <v>144</v>
      </c>
      <c r="AU180" s="157" t="s">
        <v>80</v>
      </c>
      <c r="AY180" s="16" t="s">
        <v>142</v>
      </c>
      <c r="BE180" s="158">
        <f t="shared" si="24"/>
        <v>0</v>
      </c>
      <c r="BF180" s="158">
        <f t="shared" si="25"/>
        <v>0</v>
      </c>
      <c r="BG180" s="158">
        <f t="shared" si="26"/>
        <v>0</v>
      </c>
      <c r="BH180" s="158">
        <f t="shared" si="27"/>
        <v>0</v>
      </c>
      <c r="BI180" s="158">
        <f t="shared" si="28"/>
        <v>0</v>
      </c>
      <c r="BJ180" s="16" t="s">
        <v>80</v>
      </c>
      <c r="BK180" s="158">
        <f t="shared" si="29"/>
        <v>0</v>
      </c>
      <c r="BL180" s="16" t="s">
        <v>343</v>
      </c>
      <c r="BM180" s="157" t="s">
        <v>780</v>
      </c>
    </row>
    <row r="181" spans="2:65" s="1" customFormat="1" ht="16.5" customHeight="1">
      <c r="B181" s="121"/>
      <c r="C181" s="172">
        <v>38</v>
      </c>
      <c r="D181" s="172" t="s">
        <v>191</v>
      </c>
      <c r="E181" s="173" t="s">
        <v>781</v>
      </c>
      <c r="F181" s="174" t="s">
        <v>782</v>
      </c>
      <c r="G181" s="175" t="s">
        <v>156</v>
      </c>
      <c r="H181" s="176">
        <v>1</v>
      </c>
      <c r="I181" s="177"/>
      <c r="J181" s="177">
        <f t="shared" si="20"/>
        <v>0</v>
      </c>
      <c r="K181" s="178"/>
      <c r="L181" s="179"/>
      <c r="M181" s="180" t="s">
        <v>1</v>
      </c>
      <c r="N181" s="181" t="s">
        <v>37</v>
      </c>
      <c r="O181" s="155">
        <v>0</v>
      </c>
      <c r="P181" s="155">
        <f t="shared" si="21"/>
        <v>0</v>
      </c>
      <c r="Q181" s="155">
        <v>1.7000000000000001E-2</v>
      </c>
      <c r="R181" s="155">
        <f t="shared" si="22"/>
        <v>1.7000000000000001E-2</v>
      </c>
      <c r="S181" s="155">
        <v>0</v>
      </c>
      <c r="T181" s="156">
        <f t="shared" si="23"/>
        <v>0</v>
      </c>
      <c r="AR181" s="157" t="s">
        <v>347</v>
      </c>
      <c r="AT181" s="157" t="s">
        <v>191</v>
      </c>
      <c r="AU181" s="157" t="s">
        <v>80</v>
      </c>
      <c r="AY181" s="16" t="s">
        <v>142</v>
      </c>
      <c r="BE181" s="158">
        <f t="shared" si="24"/>
        <v>0</v>
      </c>
      <c r="BF181" s="158">
        <f t="shared" si="25"/>
        <v>0</v>
      </c>
      <c r="BG181" s="158">
        <f t="shared" si="26"/>
        <v>0</v>
      </c>
      <c r="BH181" s="158">
        <f t="shared" si="27"/>
        <v>0</v>
      </c>
      <c r="BI181" s="158">
        <f t="shared" si="28"/>
        <v>0</v>
      </c>
      <c r="BJ181" s="16" t="s">
        <v>80</v>
      </c>
      <c r="BK181" s="158">
        <f t="shared" si="29"/>
        <v>0</v>
      </c>
      <c r="BL181" s="16" t="s">
        <v>343</v>
      </c>
      <c r="BM181" s="157" t="s">
        <v>783</v>
      </c>
    </row>
    <row r="182" spans="2:65" s="1" customFormat="1" ht="24.2" customHeight="1">
      <c r="B182" s="121"/>
      <c r="C182" s="147">
        <v>39</v>
      </c>
      <c r="D182" s="147" t="s">
        <v>144</v>
      </c>
      <c r="E182" s="148" t="s">
        <v>784</v>
      </c>
      <c r="F182" s="149" t="s">
        <v>785</v>
      </c>
      <c r="G182" s="150" t="s">
        <v>156</v>
      </c>
      <c r="H182" s="151">
        <v>2</v>
      </c>
      <c r="I182" s="152"/>
      <c r="J182" s="152">
        <f t="shared" si="20"/>
        <v>0</v>
      </c>
      <c r="K182" s="153"/>
      <c r="L182" s="30"/>
      <c r="M182" s="154" t="s">
        <v>1</v>
      </c>
      <c r="N182" s="120" t="s">
        <v>37</v>
      </c>
      <c r="O182" s="155">
        <v>1.49383</v>
      </c>
      <c r="P182" s="155">
        <f t="shared" si="21"/>
        <v>2.98766</v>
      </c>
      <c r="Q182" s="155">
        <v>2.7999999999999998E-4</v>
      </c>
      <c r="R182" s="155">
        <f t="shared" si="22"/>
        <v>5.5999999999999995E-4</v>
      </c>
      <c r="S182" s="155">
        <v>0</v>
      </c>
      <c r="T182" s="156">
        <f t="shared" si="23"/>
        <v>0</v>
      </c>
      <c r="AR182" s="157" t="s">
        <v>343</v>
      </c>
      <c r="AT182" s="157" t="s">
        <v>144</v>
      </c>
      <c r="AU182" s="157" t="s">
        <v>80</v>
      </c>
      <c r="AY182" s="16" t="s">
        <v>142</v>
      </c>
      <c r="BE182" s="158">
        <f t="shared" si="24"/>
        <v>0</v>
      </c>
      <c r="BF182" s="158">
        <f t="shared" si="25"/>
        <v>0</v>
      </c>
      <c r="BG182" s="158">
        <f t="shared" si="26"/>
        <v>0</v>
      </c>
      <c r="BH182" s="158">
        <f t="shared" si="27"/>
        <v>0</v>
      </c>
      <c r="BI182" s="158">
        <f t="shared" si="28"/>
        <v>0</v>
      </c>
      <c r="BJ182" s="16" t="s">
        <v>80</v>
      </c>
      <c r="BK182" s="158">
        <f t="shared" si="29"/>
        <v>0</v>
      </c>
      <c r="BL182" s="16" t="s">
        <v>343</v>
      </c>
      <c r="BM182" s="157" t="s">
        <v>786</v>
      </c>
    </row>
    <row r="183" spans="2:65" s="1" customFormat="1" ht="16.5" customHeight="1">
      <c r="B183" s="121"/>
      <c r="C183" s="172">
        <v>40</v>
      </c>
      <c r="D183" s="172" t="s">
        <v>191</v>
      </c>
      <c r="E183" s="173" t="s">
        <v>787</v>
      </c>
      <c r="F183" s="174" t="s">
        <v>788</v>
      </c>
      <c r="G183" s="175" t="s">
        <v>156</v>
      </c>
      <c r="H183" s="176">
        <v>2</v>
      </c>
      <c r="I183" s="177"/>
      <c r="J183" s="177">
        <f t="shared" si="20"/>
        <v>0</v>
      </c>
      <c r="K183" s="178"/>
      <c r="L183" s="179"/>
      <c r="M183" s="180" t="s">
        <v>1</v>
      </c>
      <c r="N183" s="181" t="s">
        <v>37</v>
      </c>
      <c r="O183" s="155">
        <v>0</v>
      </c>
      <c r="P183" s="155">
        <f t="shared" si="21"/>
        <v>0</v>
      </c>
      <c r="Q183" s="155">
        <v>1.41E-2</v>
      </c>
      <c r="R183" s="155">
        <f t="shared" si="22"/>
        <v>2.8199999999999999E-2</v>
      </c>
      <c r="S183" s="155">
        <v>0</v>
      </c>
      <c r="T183" s="156">
        <f t="shared" si="23"/>
        <v>0</v>
      </c>
      <c r="AR183" s="157" t="s">
        <v>347</v>
      </c>
      <c r="AT183" s="157" t="s">
        <v>191</v>
      </c>
      <c r="AU183" s="157" t="s">
        <v>80</v>
      </c>
      <c r="AY183" s="16" t="s">
        <v>142</v>
      </c>
      <c r="BE183" s="158">
        <f t="shared" si="24"/>
        <v>0</v>
      </c>
      <c r="BF183" s="158">
        <f t="shared" si="25"/>
        <v>0</v>
      </c>
      <c r="BG183" s="158">
        <f t="shared" si="26"/>
        <v>0</v>
      </c>
      <c r="BH183" s="158">
        <f t="shared" si="27"/>
        <v>0</v>
      </c>
      <c r="BI183" s="158">
        <f t="shared" si="28"/>
        <v>0</v>
      </c>
      <c r="BJ183" s="16" t="s">
        <v>80</v>
      </c>
      <c r="BK183" s="158">
        <f t="shared" si="29"/>
        <v>0</v>
      </c>
      <c r="BL183" s="16" t="s">
        <v>343</v>
      </c>
      <c r="BM183" s="157" t="s">
        <v>789</v>
      </c>
    </row>
    <row r="184" spans="2:65" s="1" customFormat="1" ht="16.5" customHeight="1">
      <c r="B184" s="121"/>
      <c r="C184" s="147">
        <v>41</v>
      </c>
      <c r="D184" s="147" t="s">
        <v>144</v>
      </c>
      <c r="E184" s="148" t="s">
        <v>790</v>
      </c>
      <c r="F184" s="149" t="s">
        <v>791</v>
      </c>
      <c r="G184" s="150" t="s">
        <v>156</v>
      </c>
      <c r="H184" s="151">
        <v>3</v>
      </c>
      <c r="I184" s="152"/>
      <c r="J184" s="152">
        <f t="shared" si="20"/>
        <v>0</v>
      </c>
      <c r="K184" s="153"/>
      <c r="L184" s="30"/>
      <c r="M184" s="154" t="s">
        <v>1</v>
      </c>
      <c r="N184" s="120" t="s">
        <v>37</v>
      </c>
      <c r="O184" s="155">
        <v>0.13436999999999999</v>
      </c>
      <c r="P184" s="155">
        <f t="shared" si="21"/>
        <v>0.40310999999999997</v>
      </c>
      <c r="Q184" s="155">
        <v>0</v>
      </c>
      <c r="R184" s="155">
        <f t="shared" si="22"/>
        <v>0</v>
      </c>
      <c r="S184" s="155">
        <v>0</v>
      </c>
      <c r="T184" s="156">
        <f t="shared" si="23"/>
        <v>0</v>
      </c>
      <c r="AR184" s="157" t="s">
        <v>343</v>
      </c>
      <c r="AT184" s="157" t="s">
        <v>144</v>
      </c>
      <c r="AU184" s="157" t="s">
        <v>80</v>
      </c>
      <c r="AY184" s="16" t="s">
        <v>142</v>
      </c>
      <c r="BE184" s="158">
        <f t="shared" si="24"/>
        <v>0</v>
      </c>
      <c r="BF184" s="158">
        <f t="shared" si="25"/>
        <v>0</v>
      </c>
      <c r="BG184" s="158">
        <f t="shared" si="26"/>
        <v>0</v>
      </c>
      <c r="BH184" s="158">
        <f t="shared" si="27"/>
        <v>0</v>
      </c>
      <c r="BI184" s="158">
        <f t="shared" si="28"/>
        <v>0</v>
      </c>
      <c r="BJ184" s="16" t="s">
        <v>80</v>
      </c>
      <c r="BK184" s="158">
        <f t="shared" si="29"/>
        <v>0</v>
      </c>
      <c r="BL184" s="16" t="s">
        <v>343</v>
      </c>
      <c r="BM184" s="157" t="s">
        <v>792</v>
      </c>
    </row>
    <row r="185" spans="2:65" s="1" customFormat="1" ht="24.2" customHeight="1">
      <c r="B185" s="121"/>
      <c r="C185" s="172">
        <v>42</v>
      </c>
      <c r="D185" s="172" t="s">
        <v>191</v>
      </c>
      <c r="E185" s="173" t="s">
        <v>793</v>
      </c>
      <c r="F185" s="174" t="s">
        <v>794</v>
      </c>
      <c r="G185" s="175" t="s">
        <v>156</v>
      </c>
      <c r="H185" s="176">
        <v>3</v>
      </c>
      <c r="I185" s="177"/>
      <c r="J185" s="177">
        <f t="shared" si="20"/>
        <v>0</v>
      </c>
      <c r="K185" s="178"/>
      <c r="L185" s="179"/>
      <c r="M185" s="180" t="s">
        <v>1</v>
      </c>
      <c r="N185" s="181" t="s">
        <v>37</v>
      </c>
      <c r="O185" s="155">
        <v>0</v>
      </c>
      <c r="P185" s="155">
        <f t="shared" si="21"/>
        <v>0</v>
      </c>
      <c r="Q185" s="155">
        <v>2.5000000000000001E-3</v>
      </c>
      <c r="R185" s="155">
        <f t="shared" si="22"/>
        <v>7.4999999999999997E-3</v>
      </c>
      <c r="S185" s="155">
        <v>0</v>
      </c>
      <c r="T185" s="156">
        <f t="shared" si="23"/>
        <v>0</v>
      </c>
      <c r="AR185" s="157" t="s">
        <v>347</v>
      </c>
      <c r="AT185" s="157" t="s">
        <v>191</v>
      </c>
      <c r="AU185" s="157" t="s">
        <v>80</v>
      </c>
      <c r="AY185" s="16" t="s">
        <v>142</v>
      </c>
      <c r="BE185" s="158">
        <f t="shared" si="24"/>
        <v>0</v>
      </c>
      <c r="BF185" s="158">
        <f t="shared" si="25"/>
        <v>0</v>
      </c>
      <c r="BG185" s="158">
        <f t="shared" si="26"/>
        <v>0</v>
      </c>
      <c r="BH185" s="158">
        <f t="shared" si="27"/>
        <v>0</v>
      </c>
      <c r="BI185" s="158">
        <f t="shared" si="28"/>
        <v>0</v>
      </c>
      <c r="BJ185" s="16" t="s">
        <v>80</v>
      </c>
      <c r="BK185" s="158">
        <f t="shared" si="29"/>
        <v>0</v>
      </c>
      <c r="BL185" s="16" t="s">
        <v>343</v>
      </c>
      <c r="BM185" s="157" t="s">
        <v>795</v>
      </c>
    </row>
    <row r="186" spans="2:65" s="1" customFormat="1" ht="16.5" customHeight="1">
      <c r="B186" s="121"/>
      <c r="C186" s="147">
        <v>43</v>
      </c>
      <c r="D186" s="147" t="s">
        <v>144</v>
      </c>
      <c r="E186" s="148" t="s">
        <v>796</v>
      </c>
      <c r="F186" s="149" t="s">
        <v>797</v>
      </c>
      <c r="G186" s="150" t="s">
        <v>156</v>
      </c>
      <c r="H186" s="151">
        <v>1</v>
      </c>
      <c r="I186" s="152"/>
      <c r="J186" s="152">
        <f t="shared" si="20"/>
        <v>0</v>
      </c>
      <c r="K186" s="153"/>
      <c r="L186" s="30"/>
      <c r="M186" s="154" t="s">
        <v>1</v>
      </c>
      <c r="N186" s="120" t="s">
        <v>37</v>
      </c>
      <c r="O186" s="155">
        <v>0.58675999999999995</v>
      </c>
      <c r="P186" s="155">
        <f t="shared" si="21"/>
        <v>0.58675999999999995</v>
      </c>
      <c r="Q186" s="155">
        <v>0</v>
      </c>
      <c r="R186" s="155">
        <f t="shared" si="22"/>
        <v>0</v>
      </c>
      <c r="S186" s="155">
        <v>0</v>
      </c>
      <c r="T186" s="156">
        <f t="shared" si="23"/>
        <v>0</v>
      </c>
      <c r="AR186" s="157" t="s">
        <v>343</v>
      </c>
      <c r="AT186" s="157" t="s">
        <v>144</v>
      </c>
      <c r="AU186" s="157" t="s">
        <v>80</v>
      </c>
      <c r="AY186" s="16" t="s">
        <v>142</v>
      </c>
      <c r="BE186" s="158">
        <f t="shared" si="24"/>
        <v>0</v>
      </c>
      <c r="BF186" s="158">
        <f t="shared" si="25"/>
        <v>0</v>
      </c>
      <c r="BG186" s="158">
        <f t="shared" si="26"/>
        <v>0</v>
      </c>
      <c r="BH186" s="158">
        <f t="shared" si="27"/>
        <v>0</v>
      </c>
      <c r="BI186" s="158">
        <f t="shared" si="28"/>
        <v>0</v>
      </c>
      <c r="BJ186" s="16" t="s">
        <v>80</v>
      </c>
      <c r="BK186" s="158">
        <f t="shared" si="29"/>
        <v>0</v>
      </c>
      <c r="BL186" s="16" t="s">
        <v>343</v>
      </c>
      <c r="BM186" s="157" t="s">
        <v>798</v>
      </c>
    </row>
    <row r="187" spans="2:65" s="1" customFormat="1" ht="16.5" customHeight="1">
      <c r="B187" s="121"/>
      <c r="C187" s="172">
        <v>44</v>
      </c>
      <c r="D187" s="172" t="s">
        <v>191</v>
      </c>
      <c r="E187" s="173" t="s">
        <v>799</v>
      </c>
      <c r="F187" s="174" t="s">
        <v>800</v>
      </c>
      <c r="G187" s="175" t="s">
        <v>156</v>
      </c>
      <c r="H187" s="176">
        <v>1</v>
      </c>
      <c r="I187" s="177"/>
      <c r="J187" s="177">
        <f t="shared" si="20"/>
        <v>0</v>
      </c>
      <c r="K187" s="178"/>
      <c r="L187" s="179"/>
      <c r="M187" s="180" t="s">
        <v>1</v>
      </c>
      <c r="N187" s="181" t="s">
        <v>37</v>
      </c>
      <c r="O187" s="155">
        <v>0</v>
      </c>
      <c r="P187" s="155">
        <f t="shared" si="21"/>
        <v>0</v>
      </c>
      <c r="Q187" s="155">
        <v>9.4999999999999998E-3</v>
      </c>
      <c r="R187" s="155">
        <f t="shared" si="22"/>
        <v>9.4999999999999998E-3</v>
      </c>
      <c r="S187" s="155">
        <v>0</v>
      </c>
      <c r="T187" s="156">
        <f t="shared" si="23"/>
        <v>0</v>
      </c>
      <c r="AR187" s="157" t="s">
        <v>347</v>
      </c>
      <c r="AT187" s="157" t="s">
        <v>191</v>
      </c>
      <c r="AU187" s="157" t="s">
        <v>80</v>
      </c>
      <c r="AY187" s="16" t="s">
        <v>142</v>
      </c>
      <c r="BE187" s="158">
        <f t="shared" si="24"/>
        <v>0</v>
      </c>
      <c r="BF187" s="158">
        <f t="shared" si="25"/>
        <v>0</v>
      </c>
      <c r="BG187" s="158">
        <f t="shared" si="26"/>
        <v>0</v>
      </c>
      <c r="BH187" s="158">
        <f t="shared" si="27"/>
        <v>0</v>
      </c>
      <c r="BI187" s="158">
        <f t="shared" si="28"/>
        <v>0</v>
      </c>
      <c r="BJ187" s="16" t="s">
        <v>80</v>
      </c>
      <c r="BK187" s="158">
        <f t="shared" si="29"/>
        <v>0</v>
      </c>
      <c r="BL187" s="16" t="s">
        <v>343</v>
      </c>
      <c r="BM187" s="157" t="s">
        <v>801</v>
      </c>
    </row>
    <row r="188" spans="2:65" s="1" customFormat="1" ht="24.2" customHeight="1">
      <c r="B188" s="121"/>
      <c r="C188" s="147">
        <v>45</v>
      </c>
      <c r="D188" s="147" t="s">
        <v>144</v>
      </c>
      <c r="E188" s="148" t="s">
        <v>802</v>
      </c>
      <c r="F188" s="149" t="s">
        <v>803</v>
      </c>
      <c r="G188" s="150" t="s">
        <v>156</v>
      </c>
      <c r="H188" s="151">
        <v>1</v>
      </c>
      <c r="I188" s="152"/>
      <c r="J188" s="152">
        <f t="shared" si="20"/>
        <v>0</v>
      </c>
      <c r="K188" s="153"/>
      <c r="L188" s="30"/>
      <c r="M188" s="154" t="s">
        <v>1</v>
      </c>
      <c r="N188" s="120" t="s">
        <v>37</v>
      </c>
      <c r="O188" s="155">
        <v>0.59533999999999998</v>
      </c>
      <c r="P188" s="155">
        <f t="shared" si="21"/>
        <v>0.59533999999999998</v>
      </c>
      <c r="Q188" s="155">
        <v>2.7999999999999998E-4</v>
      </c>
      <c r="R188" s="155">
        <f t="shared" si="22"/>
        <v>2.7999999999999998E-4</v>
      </c>
      <c r="S188" s="155">
        <v>0</v>
      </c>
      <c r="T188" s="156">
        <f t="shared" si="23"/>
        <v>0</v>
      </c>
      <c r="AR188" s="157" t="s">
        <v>343</v>
      </c>
      <c r="AT188" s="157" t="s">
        <v>144</v>
      </c>
      <c r="AU188" s="157" t="s">
        <v>80</v>
      </c>
      <c r="AY188" s="16" t="s">
        <v>142</v>
      </c>
      <c r="BE188" s="158">
        <f t="shared" si="24"/>
        <v>0</v>
      </c>
      <c r="BF188" s="158">
        <f t="shared" si="25"/>
        <v>0</v>
      </c>
      <c r="BG188" s="158">
        <f t="shared" si="26"/>
        <v>0</v>
      </c>
      <c r="BH188" s="158">
        <f t="shared" si="27"/>
        <v>0</v>
      </c>
      <c r="BI188" s="158">
        <f t="shared" si="28"/>
        <v>0</v>
      </c>
      <c r="BJ188" s="16" t="s">
        <v>80</v>
      </c>
      <c r="BK188" s="158">
        <f t="shared" si="29"/>
        <v>0</v>
      </c>
      <c r="BL188" s="16" t="s">
        <v>343</v>
      </c>
      <c r="BM188" s="157" t="s">
        <v>804</v>
      </c>
    </row>
    <row r="189" spans="2:65" s="1" customFormat="1" ht="21.75" customHeight="1">
      <c r="B189" s="121"/>
      <c r="C189" s="147">
        <v>46</v>
      </c>
      <c r="D189" s="147" t="s">
        <v>144</v>
      </c>
      <c r="E189" s="148" t="s">
        <v>805</v>
      </c>
      <c r="F189" s="149" t="s">
        <v>806</v>
      </c>
      <c r="G189" s="150" t="s">
        <v>156</v>
      </c>
      <c r="H189" s="151">
        <v>6</v>
      </c>
      <c r="I189" s="152"/>
      <c r="J189" s="152">
        <f t="shared" si="20"/>
        <v>0</v>
      </c>
      <c r="K189" s="153"/>
      <c r="L189" s="30"/>
      <c r="M189" s="154" t="s">
        <v>1</v>
      </c>
      <c r="N189" s="120" t="s">
        <v>37</v>
      </c>
      <c r="O189" s="155">
        <v>0.21443000000000001</v>
      </c>
      <c r="P189" s="155">
        <f t="shared" si="21"/>
        <v>1.2865800000000001</v>
      </c>
      <c r="Q189" s="155">
        <v>8.0000000000000007E-5</v>
      </c>
      <c r="R189" s="155">
        <f t="shared" si="22"/>
        <v>4.8000000000000007E-4</v>
      </c>
      <c r="S189" s="155">
        <v>0</v>
      </c>
      <c r="T189" s="156">
        <f t="shared" si="23"/>
        <v>0</v>
      </c>
      <c r="AR189" s="157" t="s">
        <v>343</v>
      </c>
      <c r="AT189" s="157" t="s">
        <v>144</v>
      </c>
      <c r="AU189" s="157" t="s">
        <v>80</v>
      </c>
      <c r="AY189" s="16" t="s">
        <v>142</v>
      </c>
      <c r="BE189" s="158">
        <f t="shared" si="24"/>
        <v>0</v>
      </c>
      <c r="BF189" s="158">
        <f t="shared" si="25"/>
        <v>0</v>
      </c>
      <c r="BG189" s="158">
        <f t="shared" si="26"/>
        <v>0</v>
      </c>
      <c r="BH189" s="158">
        <f t="shared" si="27"/>
        <v>0</v>
      </c>
      <c r="BI189" s="158">
        <f t="shared" si="28"/>
        <v>0</v>
      </c>
      <c r="BJ189" s="16" t="s">
        <v>80</v>
      </c>
      <c r="BK189" s="158">
        <f t="shared" si="29"/>
        <v>0</v>
      </c>
      <c r="BL189" s="16" t="s">
        <v>343</v>
      </c>
      <c r="BM189" s="157" t="s">
        <v>807</v>
      </c>
    </row>
    <row r="190" spans="2:65" s="1" customFormat="1" ht="24.2" customHeight="1">
      <c r="B190" s="121"/>
      <c r="C190" s="172">
        <v>47</v>
      </c>
      <c r="D190" s="172" t="s">
        <v>191</v>
      </c>
      <c r="E190" s="173" t="s">
        <v>808</v>
      </c>
      <c r="F190" s="174" t="s">
        <v>809</v>
      </c>
      <c r="G190" s="175" t="s">
        <v>156</v>
      </c>
      <c r="H190" s="176">
        <v>6</v>
      </c>
      <c r="I190" s="177"/>
      <c r="J190" s="177">
        <f t="shared" si="20"/>
        <v>0</v>
      </c>
      <c r="K190" s="178"/>
      <c r="L190" s="179"/>
      <c r="M190" s="180" t="s">
        <v>1</v>
      </c>
      <c r="N190" s="181" t="s">
        <v>37</v>
      </c>
      <c r="O190" s="155">
        <v>0</v>
      </c>
      <c r="P190" s="155">
        <f t="shared" si="21"/>
        <v>0</v>
      </c>
      <c r="Q190" s="155">
        <v>1.1E-4</v>
      </c>
      <c r="R190" s="155">
        <f t="shared" si="22"/>
        <v>6.6E-4</v>
      </c>
      <c r="S190" s="155">
        <v>0</v>
      </c>
      <c r="T190" s="156">
        <f t="shared" si="23"/>
        <v>0</v>
      </c>
      <c r="AR190" s="157" t="s">
        <v>347</v>
      </c>
      <c r="AT190" s="157" t="s">
        <v>191</v>
      </c>
      <c r="AU190" s="157" t="s">
        <v>80</v>
      </c>
      <c r="AY190" s="16" t="s">
        <v>142</v>
      </c>
      <c r="BE190" s="158">
        <f t="shared" si="24"/>
        <v>0</v>
      </c>
      <c r="BF190" s="158">
        <f t="shared" si="25"/>
        <v>0</v>
      </c>
      <c r="BG190" s="158">
        <f t="shared" si="26"/>
        <v>0</v>
      </c>
      <c r="BH190" s="158">
        <f t="shared" si="27"/>
        <v>0</v>
      </c>
      <c r="BI190" s="158">
        <f t="shared" si="28"/>
        <v>0</v>
      </c>
      <c r="BJ190" s="16" t="s">
        <v>80</v>
      </c>
      <c r="BK190" s="158">
        <f t="shared" si="29"/>
        <v>0</v>
      </c>
      <c r="BL190" s="16" t="s">
        <v>343</v>
      </c>
      <c r="BM190" s="157" t="s">
        <v>810</v>
      </c>
    </row>
    <row r="191" spans="2:65" s="1" customFormat="1" ht="33" customHeight="1">
      <c r="B191" s="121"/>
      <c r="C191" s="147">
        <v>48</v>
      </c>
      <c r="D191" s="147" t="s">
        <v>144</v>
      </c>
      <c r="E191" s="148" t="s">
        <v>811</v>
      </c>
      <c r="F191" s="149" t="s">
        <v>812</v>
      </c>
      <c r="G191" s="150" t="s">
        <v>156</v>
      </c>
      <c r="H191" s="151">
        <v>4</v>
      </c>
      <c r="I191" s="152"/>
      <c r="J191" s="152">
        <f t="shared" si="20"/>
        <v>0</v>
      </c>
      <c r="K191" s="153"/>
      <c r="L191" s="30"/>
      <c r="M191" s="154" t="s">
        <v>1</v>
      </c>
      <c r="N191" s="120" t="s">
        <v>37</v>
      </c>
      <c r="O191" s="155">
        <v>0.53107000000000004</v>
      </c>
      <c r="P191" s="155">
        <f t="shared" si="21"/>
        <v>2.1242800000000002</v>
      </c>
      <c r="Q191" s="155">
        <v>1E-4</v>
      </c>
      <c r="R191" s="155">
        <f t="shared" si="22"/>
        <v>4.0000000000000002E-4</v>
      </c>
      <c r="S191" s="155">
        <v>0</v>
      </c>
      <c r="T191" s="156">
        <f t="shared" si="23"/>
        <v>0</v>
      </c>
      <c r="AR191" s="157" t="s">
        <v>343</v>
      </c>
      <c r="AT191" s="157" t="s">
        <v>144</v>
      </c>
      <c r="AU191" s="157" t="s">
        <v>80</v>
      </c>
      <c r="AY191" s="16" t="s">
        <v>142</v>
      </c>
      <c r="BE191" s="158">
        <f t="shared" si="24"/>
        <v>0</v>
      </c>
      <c r="BF191" s="158">
        <f t="shared" si="25"/>
        <v>0</v>
      </c>
      <c r="BG191" s="158">
        <f t="shared" si="26"/>
        <v>0</v>
      </c>
      <c r="BH191" s="158">
        <f t="shared" si="27"/>
        <v>0</v>
      </c>
      <c r="BI191" s="158">
        <f t="shared" si="28"/>
        <v>0</v>
      </c>
      <c r="BJ191" s="16" t="s">
        <v>80</v>
      </c>
      <c r="BK191" s="158">
        <f t="shared" si="29"/>
        <v>0</v>
      </c>
      <c r="BL191" s="16" t="s">
        <v>343</v>
      </c>
      <c r="BM191" s="157" t="s">
        <v>813</v>
      </c>
    </row>
    <row r="192" spans="2:65" s="1" customFormat="1" ht="16.5" customHeight="1">
      <c r="B192" s="121"/>
      <c r="C192" s="172">
        <v>49</v>
      </c>
      <c r="D192" s="172" t="s">
        <v>191</v>
      </c>
      <c r="E192" s="173" t="s">
        <v>814</v>
      </c>
      <c r="F192" s="174" t="s">
        <v>815</v>
      </c>
      <c r="G192" s="175" t="s">
        <v>156</v>
      </c>
      <c r="H192" s="176">
        <v>3</v>
      </c>
      <c r="I192" s="177"/>
      <c r="J192" s="177">
        <f t="shared" si="20"/>
        <v>0</v>
      </c>
      <c r="K192" s="178"/>
      <c r="L192" s="179"/>
      <c r="M192" s="180" t="s">
        <v>1</v>
      </c>
      <c r="N192" s="181" t="s">
        <v>37</v>
      </c>
      <c r="O192" s="155">
        <v>0</v>
      </c>
      <c r="P192" s="155">
        <f t="shared" si="21"/>
        <v>0</v>
      </c>
      <c r="Q192" s="155">
        <v>2E-3</v>
      </c>
      <c r="R192" s="155">
        <f t="shared" si="22"/>
        <v>6.0000000000000001E-3</v>
      </c>
      <c r="S192" s="155">
        <v>0</v>
      </c>
      <c r="T192" s="156">
        <f t="shared" si="23"/>
        <v>0</v>
      </c>
      <c r="AR192" s="157" t="s">
        <v>347</v>
      </c>
      <c r="AT192" s="157" t="s">
        <v>191</v>
      </c>
      <c r="AU192" s="157" t="s">
        <v>80</v>
      </c>
      <c r="AY192" s="16" t="s">
        <v>142</v>
      </c>
      <c r="BE192" s="158">
        <f t="shared" si="24"/>
        <v>0</v>
      </c>
      <c r="BF192" s="158">
        <f t="shared" si="25"/>
        <v>0</v>
      </c>
      <c r="BG192" s="158">
        <f t="shared" si="26"/>
        <v>0</v>
      </c>
      <c r="BH192" s="158">
        <f t="shared" si="27"/>
        <v>0</v>
      </c>
      <c r="BI192" s="158">
        <f t="shared" si="28"/>
        <v>0</v>
      </c>
      <c r="BJ192" s="16" t="s">
        <v>80</v>
      </c>
      <c r="BK192" s="158">
        <f t="shared" si="29"/>
        <v>0</v>
      </c>
      <c r="BL192" s="16" t="s">
        <v>343</v>
      </c>
      <c r="BM192" s="157" t="s">
        <v>816</v>
      </c>
    </row>
    <row r="193" spans="2:65" s="1" customFormat="1" ht="16.5" customHeight="1">
      <c r="B193" s="121"/>
      <c r="C193" s="172">
        <v>50</v>
      </c>
      <c r="D193" s="172" t="s">
        <v>191</v>
      </c>
      <c r="E193" s="173" t="s">
        <v>817</v>
      </c>
      <c r="F193" s="174" t="s">
        <v>818</v>
      </c>
      <c r="G193" s="175" t="s">
        <v>156</v>
      </c>
      <c r="H193" s="176">
        <v>1</v>
      </c>
      <c r="I193" s="177"/>
      <c r="J193" s="177">
        <f t="shared" si="20"/>
        <v>0</v>
      </c>
      <c r="K193" s="178"/>
      <c r="L193" s="179"/>
      <c r="M193" s="180" t="s">
        <v>1</v>
      </c>
      <c r="N193" s="181" t="s">
        <v>37</v>
      </c>
      <c r="O193" s="155">
        <v>0</v>
      </c>
      <c r="P193" s="155">
        <f t="shared" si="21"/>
        <v>0</v>
      </c>
      <c r="Q193" s="155">
        <v>1E-3</v>
      </c>
      <c r="R193" s="155">
        <f t="shared" si="22"/>
        <v>1E-3</v>
      </c>
      <c r="S193" s="155">
        <v>0</v>
      </c>
      <c r="T193" s="156">
        <f t="shared" si="23"/>
        <v>0</v>
      </c>
      <c r="AR193" s="157" t="s">
        <v>347</v>
      </c>
      <c r="AT193" s="157" t="s">
        <v>191</v>
      </c>
      <c r="AU193" s="157" t="s">
        <v>80</v>
      </c>
      <c r="AY193" s="16" t="s">
        <v>142</v>
      </c>
      <c r="BE193" s="158">
        <f t="shared" si="24"/>
        <v>0</v>
      </c>
      <c r="BF193" s="158">
        <f t="shared" si="25"/>
        <v>0</v>
      </c>
      <c r="BG193" s="158">
        <f t="shared" si="26"/>
        <v>0</v>
      </c>
      <c r="BH193" s="158">
        <f t="shared" si="27"/>
        <v>0</v>
      </c>
      <c r="BI193" s="158">
        <f t="shared" si="28"/>
        <v>0</v>
      </c>
      <c r="BJ193" s="16" t="s">
        <v>80</v>
      </c>
      <c r="BK193" s="158">
        <f t="shared" si="29"/>
        <v>0</v>
      </c>
      <c r="BL193" s="16" t="s">
        <v>343</v>
      </c>
      <c r="BM193" s="157" t="s">
        <v>819</v>
      </c>
    </row>
    <row r="194" spans="2:65" s="1" customFormat="1" ht="24.2" customHeight="1">
      <c r="B194" s="121"/>
      <c r="C194" s="147">
        <v>51</v>
      </c>
      <c r="D194" s="147" t="s">
        <v>144</v>
      </c>
      <c r="E194" s="148" t="s">
        <v>820</v>
      </c>
      <c r="F194" s="149" t="s">
        <v>821</v>
      </c>
      <c r="G194" s="150" t="s">
        <v>156</v>
      </c>
      <c r="H194" s="151">
        <v>3</v>
      </c>
      <c r="I194" s="152"/>
      <c r="J194" s="152">
        <f t="shared" si="20"/>
        <v>0</v>
      </c>
      <c r="K194" s="153"/>
      <c r="L194" s="30"/>
      <c r="M194" s="154" t="s">
        <v>1</v>
      </c>
      <c r="N194" s="120" t="s">
        <v>37</v>
      </c>
      <c r="O194" s="155">
        <v>0.39016000000000001</v>
      </c>
      <c r="P194" s="155">
        <f t="shared" si="21"/>
        <v>1.17048</v>
      </c>
      <c r="Q194" s="155">
        <v>0</v>
      </c>
      <c r="R194" s="155">
        <f t="shared" si="22"/>
        <v>0</v>
      </c>
      <c r="S194" s="155">
        <v>0</v>
      </c>
      <c r="T194" s="156">
        <f t="shared" si="23"/>
        <v>0</v>
      </c>
      <c r="AR194" s="157" t="s">
        <v>343</v>
      </c>
      <c r="AT194" s="157" t="s">
        <v>144</v>
      </c>
      <c r="AU194" s="157" t="s">
        <v>80</v>
      </c>
      <c r="AY194" s="16" t="s">
        <v>142</v>
      </c>
      <c r="BE194" s="158">
        <f t="shared" si="24"/>
        <v>0</v>
      </c>
      <c r="BF194" s="158">
        <f t="shared" si="25"/>
        <v>0</v>
      </c>
      <c r="BG194" s="158">
        <f t="shared" si="26"/>
        <v>0</v>
      </c>
      <c r="BH194" s="158">
        <f t="shared" si="27"/>
        <v>0</v>
      </c>
      <c r="BI194" s="158">
        <f t="shared" si="28"/>
        <v>0</v>
      </c>
      <c r="BJ194" s="16" t="s">
        <v>80</v>
      </c>
      <c r="BK194" s="158">
        <f t="shared" si="29"/>
        <v>0</v>
      </c>
      <c r="BL194" s="16" t="s">
        <v>343</v>
      </c>
      <c r="BM194" s="157" t="s">
        <v>822</v>
      </c>
    </row>
    <row r="195" spans="2:65" s="1" customFormat="1" ht="21.75" customHeight="1">
      <c r="B195" s="121"/>
      <c r="C195" s="172">
        <v>52</v>
      </c>
      <c r="D195" s="172" t="s">
        <v>191</v>
      </c>
      <c r="E195" s="173" t="s">
        <v>823</v>
      </c>
      <c r="F195" s="174" t="s">
        <v>824</v>
      </c>
      <c r="G195" s="175" t="s">
        <v>156</v>
      </c>
      <c r="H195" s="176">
        <v>3</v>
      </c>
      <c r="I195" s="177"/>
      <c r="J195" s="177">
        <f t="shared" si="20"/>
        <v>0</v>
      </c>
      <c r="K195" s="178"/>
      <c r="L195" s="179"/>
      <c r="M195" s="180" t="s">
        <v>1</v>
      </c>
      <c r="N195" s="181" t="s">
        <v>37</v>
      </c>
      <c r="O195" s="155">
        <v>0</v>
      </c>
      <c r="P195" s="155">
        <f t="shared" si="21"/>
        <v>0</v>
      </c>
      <c r="Q195" s="155">
        <v>3.3E-4</v>
      </c>
      <c r="R195" s="155">
        <f t="shared" si="22"/>
        <v>9.8999999999999999E-4</v>
      </c>
      <c r="S195" s="155">
        <v>0</v>
      </c>
      <c r="T195" s="156">
        <f t="shared" si="23"/>
        <v>0</v>
      </c>
      <c r="AR195" s="157" t="s">
        <v>347</v>
      </c>
      <c r="AT195" s="157" t="s">
        <v>191</v>
      </c>
      <c r="AU195" s="157" t="s">
        <v>80</v>
      </c>
      <c r="AY195" s="16" t="s">
        <v>142</v>
      </c>
      <c r="BE195" s="158">
        <f t="shared" si="24"/>
        <v>0</v>
      </c>
      <c r="BF195" s="158">
        <f t="shared" si="25"/>
        <v>0</v>
      </c>
      <c r="BG195" s="158">
        <f t="shared" si="26"/>
        <v>0</v>
      </c>
      <c r="BH195" s="158">
        <f t="shared" si="27"/>
        <v>0</v>
      </c>
      <c r="BI195" s="158">
        <f t="shared" si="28"/>
        <v>0</v>
      </c>
      <c r="BJ195" s="16" t="s">
        <v>80</v>
      </c>
      <c r="BK195" s="158">
        <f t="shared" si="29"/>
        <v>0</v>
      </c>
      <c r="BL195" s="16" t="s">
        <v>343</v>
      </c>
      <c r="BM195" s="157" t="s">
        <v>825</v>
      </c>
    </row>
    <row r="196" spans="2:65" s="1" customFormat="1" ht="24.2" customHeight="1">
      <c r="B196" s="121"/>
      <c r="C196" s="147">
        <v>53</v>
      </c>
      <c r="D196" s="147" t="s">
        <v>144</v>
      </c>
      <c r="E196" s="148" t="s">
        <v>826</v>
      </c>
      <c r="F196" s="149" t="s">
        <v>827</v>
      </c>
      <c r="G196" s="150" t="s">
        <v>409</v>
      </c>
      <c r="H196" s="151">
        <v>32.401000000000003</v>
      </c>
      <c r="I196" s="152"/>
      <c r="J196" s="152">
        <f t="shared" si="20"/>
        <v>0</v>
      </c>
      <c r="K196" s="153"/>
      <c r="L196" s="30"/>
      <c r="M196" s="154" t="s">
        <v>1</v>
      </c>
      <c r="N196" s="120" t="s">
        <v>37</v>
      </c>
      <c r="O196" s="155">
        <v>0</v>
      </c>
      <c r="P196" s="155">
        <f t="shared" si="21"/>
        <v>0</v>
      </c>
      <c r="Q196" s="155">
        <v>0</v>
      </c>
      <c r="R196" s="155">
        <f t="shared" si="22"/>
        <v>0</v>
      </c>
      <c r="S196" s="155">
        <v>0</v>
      </c>
      <c r="T196" s="156">
        <f t="shared" si="23"/>
        <v>0</v>
      </c>
      <c r="AR196" s="157" t="s">
        <v>343</v>
      </c>
      <c r="AT196" s="157" t="s">
        <v>144</v>
      </c>
      <c r="AU196" s="157" t="s">
        <v>80</v>
      </c>
      <c r="AY196" s="16" t="s">
        <v>142</v>
      </c>
      <c r="BE196" s="158">
        <f t="shared" si="24"/>
        <v>0</v>
      </c>
      <c r="BF196" s="158">
        <f t="shared" si="25"/>
        <v>0</v>
      </c>
      <c r="BG196" s="158">
        <f t="shared" si="26"/>
        <v>0</v>
      </c>
      <c r="BH196" s="158">
        <f t="shared" si="27"/>
        <v>0</v>
      </c>
      <c r="BI196" s="158">
        <f t="shared" si="28"/>
        <v>0</v>
      </c>
      <c r="BJ196" s="16" t="s">
        <v>80</v>
      </c>
      <c r="BK196" s="158">
        <f t="shared" si="29"/>
        <v>0</v>
      </c>
      <c r="BL196" s="16" t="s">
        <v>343</v>
      </c>
      <c r="BM196" s="157" t="s">
        <v>828</v>
      </c>
    </row>
    <row r="197" spans="2:65" s="11" customFormat="1" ht="22.9" customHeight="1">
      <c r="B197" s="136"/>
      <c r="D197" s="137" t="s">
        <v>70</v>
      </c>
      <c r="E197" s="145" t="s">
        <v>470</v>
      </c>
      <c r="F197" s="145" t="s">
        <v>471</v>
      </c>
      <c r="J197" s="146">
        <f>BK197</f>
        <v>0</v>
      </c>
      <c r="L197" s="136"/>
      <c r="M197" s="140"/>
      <c r="P197" s="141">
        <f>P198</f>
        <v>1.32256</v>
      </c>
      <c r="R197" s="141">
        <f>R198</f>
        <v>5.62E-3</v>
      </c>
      <c r="T197" s="142">
        <f>T198</f>
        <v>0</v>
      </c>
      <c r="AR197" s="137" t="s">
        <v>80</v>
      </c>
      <c r="AT197" s="143" t="s">
        <v>70</v>
      </c>
      <c r="AU197" s="143" t="s">
        <v>76</v>
      </c>
      <c r="AY197" s="137" t="s">
        <v>142</v>
      </c>
      <c r="BK197" s="144">
        <f>BK198</f>
        <v>0</v>
      </c>
    </row>
    <row r="198" spans="2:65" s="1" customFormat="1" ht="16.5" customHeight="1">
      <c r="B198" s="121"/>
      <c r="C198" s="147">
        <v>54</v>
      </c>
      <c r="D198" s="147" t="s">
        <v>144</v>
      </c>
      <c r="E198" s="148" t="s">
        <v>829</v>
      </c>
      <c r="F198" s="149" t="s">
        <v>830</v>
      </c>
      <c r="G198" s="150" t="s">
        <v>156</v>
      </c>
      <c r="H198" s="151">
        <v>2</v>
      </c>
      <c r="I198" s="152"/>
      <c r="J198" s="152">
        <f>ROUND(I198*H198,2)</f>
        <v>0</v>
      </c>
      <c r="K198" s="153"/>
      <c r="L198" s="30"/>
      <c r="M198" s="154" t="s">
        <v>1</v>
      </c>
      <c r="N198" s="120" t="s">
        <v>37</v>
      </c>
      <c r="O198" s="155">
        <v>0.66127999999999998</v>
      </c>
      <c r="P198" s="155">
        <f>O198*H198</f>
        <v>1.32256</v>
      </c>
      <c r="Q198" s="155">
        <v>2.81E-3</v>
      </c>
      <c r="R198" s="155">
        <f>Q198*H198</f>
        <v>5.62E-3</v>
      </c>
      <c r="S198" s="155">
        <v>0</v>
      </c>
      <c r="T198" s="156">
        <f>S198*H198</f>
        <v>0</v>
      </c>
      <c r="AR198" s="157" t="s">
        <v>343</v>
      </c>
      <c r="AT198" s="157" t="s">
        <v>144</v>
      </c>
      <c r="AU198" s="157" t="s">
        <v>80</v>
      </c>
      <c r="AY198" s="16" t="s">
        <v>142</v>
      </c>
      <c r="BE198" s="158">
        <f>IF(N198="základná",J198,0)</f>
        <v>0</v>
      </c>
      <c r="BF198" s="158">
        <f>IF(N198="znížená",J198,0)</f>
        <v>0</v>
      </c>
      <c r="BG198" s="158">
        <f>IF(N198="zákl. prenesená",J198,0)</f>
        <v>0</v>
      </c>
      <c r="BH198" s="158">
        <f>IF(N198="zníž. prenesená",J198,0)</f>
        <v>0</v>
      </c>
      <c r="BI198" s="158">
        <f>IF(N198="nulová",J198,0)</f>
        <v>0</v>
      </c>
      <c r="BJ198" s="16" t="s">
        <v>80</v>
      </c>
      <c r="BK198" s="158">
        <f>ROUND(I198*H198,2)</f>
        <v>0</v>
      </c>
      <c r="BL198" s="16" t="s">
        <v>343</v>
      </c>
      <c r="BM198" s="157" t="s">
        <v>831</v>
      </c>
    </row>
    <row r="199" spans="2:65" s="11" customFormat="1" ht="25.9" customHeight="1">
      <c r="B199" s="136"/>
      <c r="D199" s="137" t="s">
        <v>70</v>
      </c>
      <c r="E199" s="138" t="s">
        <v>832</v>
      </c>
      <c r="F199" s="138" t="s">
        <v>833</v>
      </c>
      <c r="J199" s="139">
        <f>BK199</f>
        <v>0</v>
      </c>
      <c r="L199" s="136"/>
      <c r="M199" s="140"/>
      <c r="P199" s="141">
        <f>SUM(P200:P201)</f>
        <v>0</v>
      </c>
      <c r="R199" s="141">
        <f>SUM(R200:R201)</f>
        <v>0</v>
      </c>
      <c r="T199" s="142">
        <f>SUM(T200:T201)</f>
        <v>0</v>
      </c>
      <c r="AR199" s="137" t="s">
        <v>86</v>
      </c>
      <c r="AT199" s="143" t="s">
        <v>70</v>
      </c>
      <c r="AU199" s="143" t="s">
        <v>71</v>
      </c>
      <c r="AY199" s="137" t="s">
        <v>142</v>
      </c>
      <c r="BK199" s="144">
        <f>SUM(BK200:BK201)</f>
        <v>0</v>
      </c>
    </row>
    <row r="200" spans="2:65" s="1" customFormat="1" ht="16.5" customHeight="1">
      <c r="B200" s="121"/>
      <c r="C200" s="147" t="s">
        <v>427</v>
      </c>
      <c r="D200" s="147" t="s">
        <v>144</v>
      </c>
      <c r="E200" s="148" t="s">
        <v>834</v>
      </c>
      <c r="F200" s="149" t="s">
        <v>835</v>
      </c>
      <c r="G200" s="150" t="s">
        <v>152</v>
      </c>
      <c r="H200" s="151">
        <v>1</v>
      </c>
      <c r="I200" s="152"/>
      <c r="J200" s="152">
        <f>ROUND(I200*H200,2)</f>
        <v>0</v>
      </c>
      <c r="K200" s="153"/>
      <c r="L200" s="30"/>
      <c r="M200" s="154" t="s">
        <v>1</v>
      </c>
      <c r="N200" s="120" t="s">
        <v>37</v>
      </c>
      <c r="O200" s="155">
        <v>0</v>
      </c>
      <c r="P200" s="155">
        <f>O200*H200</f>
        <v>0</v>
      </c>
      <c r="Q200" s="155">
        <v>0</v>
      </c>
      <c r="R200" s="155">
        <f>Q200*H200</f>
        <v>0</v>
      </c>
      <c r="S200" s="155">
        <v>0</v>
      </c>
      <c r="T200" s="156">
        <f>S200*H200</f>
        <v>0</v>
      </c>
      <c r="AR200" s="157" t="s">
        <v>652</v>
      </c>
      <c r="AT200" s="157" t="s">
        <v>144</v>
      </c>
      <c r="AU200" s="157" t="s">
        <v>76</v>
      </c>
      <c r="AY200" s="16" t="s">
        <v>142</v>
      </c>
      <c r="BE200" s="158">
        <f>IF(N200="základná",J200,0)</f>
        <v>0</v>
      </c>
      <c r="BF200" s="158">
        <f>IF(N200="znížená",J200,0)</f>
        <v>0</v>
      </c>
      <c r="BG200" s="158">
        <f>IF(N200="zákl. prenesená",J200,0)</f>
        <v>0</v>
      </c>
      <c r="BH200" s="158">
        <f>IF(N200="zníž. prenesená",J200,0)</f>
        <v>0</v>
      </c>
      <c r="BI200" s="158">
        <f>IF(N200="nulová",J200,0)</f>
        <v>0</v>
      </c>
      <c r="BJ200" s="16" t="s">
        <v>80</v>
      </c>
      <c r="BK200" s="158">
        <f>ROUND(I200*H200,2)</f>
        <v>0</v>
      </c>
      <c r="BL200" s="16" t="s">
        <v>652</v>
      </c>
      <c r="BM200" s="157" t="s">
        <v>836</v>
      </c>
    </row>
    <row r="201" spans="2:65" s="1" customFormat="1" ht="16.5" customHeight="1">
      <c r="B201" s="121"/>
      <c r="C201" s="172" t="s">
        <v>432</v>
      </c>
      <c r="D201" s="172" t="s">
        <v>191</v>
      </c>
      <c r="E201" s="173" t="s">
        <v>837</v>
      </c>
      <c r="F201" s="174" t="s">
        <v>838</v>
      </c>
      <c r="G201" s="175" t="s">
        <v>152</v>
      </c>
      <c r="H201" s="176">
        <v>1</v>
      </c>
      <c r="I201" s="177"/>
      <c r="J201" s="177">
        <f>ROUND(I201*H201,2)</f>
        <v>0</v>
      </c>
      <c r="K201" s="178"/>
      <c r="L201" s="179"/>
      <c r="M201" s="191" t="s">
        <v>1</v>
      </c>
      <c r="N201" s="192" t="s">
        <v>37</v>
      </c>
      <c r="O201" s="189">
        <v>0</v>
      </c>
      <c r="P201" s="189">
        <f>O201*H201</f>
        <v>0</v>
      </c>
      <c r="Q201" s="189">
        <v>0</v>
      </c>
      <c r="R201" s="189">
        <f>Q201*H201</f>
        <v>0</v>
      </c>
      <c r="S201" s="189">
        <v>0</v>
      </c>
      <c r="T201" s="190">
        <f>S201*H201</f>
        <v>0</v>
      </c>
      <c r="AR201" s="157" t="s">
        <v>652</v>
      </c>
      <c r="AT201" s="157" t="s">
        <v>191</v>
      </c>
      <c r="AU201" s="157" t="s">
        <v>76</v>
      </c>
      <c r="AY201" s="16" t="s">
        <v>142</v>
      </c>
      <c r="BE201" s="158">
        <f>IF(N201="základná",J201,0)</f>
        <v>0</v>
      </c>
      <c r="BF201" s="158">
        <f>IF(N201="znížená",J201,0)</f>
        <v>0</v>
      </c>
      <c r="BG201" s="158">
        <f>IF(N201="zákl. prenesená",J201,0)</f>
        <v>0</v>
      </c>
      <c r="BH201" s="158">
        <f>IF(N201="zníž. prenesená",J201,0)</f>
        <v>0</v>
      </c>
      <c r="BI201" s="158">
        <f>IF(N201="nulová",J201,0)</f>
        <v>0</v>
      </c>
      <c r="BJ201" s="16" t="s">
        <v>80</v>
      </c>
      <c r="BK201" s="158">
        <f>ROUND(I201*H201,2)</f>
        <v>0</v>
      </c>
      <c r="BL201" s="16" t="s">
        <v>652</v>
      </c>
      <c r="BM201" s="157" t="s">
        <v>839</v>
      </c>
    </row>
    <row r="202" spans="2:65" s="1" customFormat="1" ht="6.95" customHeight="1">
      <c r="B202" s="45"/>
      <c r="C202" s="46"/>
      <c r="D202" s="46"/>
      <c r="E202" s="46"/>
      <c r="F202" s="46"/>
      <c r="G202" s="46"/>
      <c r="H202" s="46"/>
      <c r="I202" s="46"/>
      <c r="J202" s="46"/>
      <c r="K202" s="46"/>
      <c r="L202" s="30"/>
    </row>
  </sheetData>
  <autoFilter ref="C131:K201" xr:uid="{00000000-0009-0000-0000-000002000000}"/>
  <mergeCells count="8">
    <mergeCell ref="E122:H122"/>
    <mergeCell ref="E124:H12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59"/>
  <sheetViews>
    <sheetView showGridLines="0" topLeftCell="A123" workbookViewId="0">
      <selection activeCell="W132" sqref="W132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85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2:46" ht="24.95" customHeight="1">
      <c r="B4" s="19"/>
      <c r="D4" s="20" t="s">
        <v>93</v>
      </c>
      <c r="L4" s="19"/>
      <c r="M4" s="92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33" t="str">
        <f>'Rekapitulácia stavby'!K6</f>
        <v>Dom smútku Rača</v>
      </c>
      <c r="F7" s="234"/>
      <c r="G7" s="234"/>
      <c r="H7" s="234"/>
      <c r="L7" s="19"/>
    </row>
    <row r="8" spans="2:46" s="1" customFormat="1" ht="12" customHeight="1">
      <c r="B8" s="30"/>
      <c r="D8" s="25" t="s">
        <v>94</v>
      </c>
      <c r="L8" s="30"/>
    </row>
    <row r="9" spans="2:46" s="1" customFormat="1" ht="16.5" customHeight="1">
      <c r="B9" s="30"/>
      <c r="E9" s="223" t="s">
        <v>840</v>
      </c>
      <c r="F9" s="235"/>
      <c r="G9" s="235"/>
      <c r="H9" s="23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15</v>
      </c>
      <c r="F11" s="23" t="s">
        <v>1</v>
      </c>
      <c r="I11" s="25" t="s">
        <v>16</v>
      </c>
      <c r="J11" s="23" t="s">
        <v>1</v>
      </c>
      <c r="L11" s="30"/>
    </row>
    <row r="12" spans="2:46" s="1" customFormat="1" ht="12" customHeight="1">
      <c r="B12" s="30"/>
      <c r="D12" s="25" t="s">
        <v>17</v>
      </c>
      <c r="F12" s="23" t="s">
        <v>18</v>
      </c>
      <c r="I12" s="25" t="s">
        <v>19</v>
      </c>
      <c r="J12" s="53" t="str">
        <f>'Rekapitulácia stavby'!AN8</f>
        <v>5. 8. 2022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21</v>
      </c>
      <c r="I14" s="25" t="s">
        <v>22</v>
      </c>
      <c r="J14" s="23" t="str">
        <f>IF('Rekapitulácia stavby'!AN10="","",'Rekapitulácia stavby'!AN10)</f>
        <v/>
      </c>
      <c r="L14" s="30"/>
    </row>
    <row r="15" spans="2:46" s="1" customFormat="1" ht="18" customHeight="1">
      <c r="B15" s="30"/>
      <c r="E15" s="23" t="str">
        <f>IF('Rekapitulácia stavby'!E11="","",'Rekapitulácia stavby'!E11)</f>
        <v xml:space="preserve"> </v>
      </c>
      <c r="I15" s="25" t="s">
        <v>23</v>
      </c>
      <c r="J15" s="23" t="str">
        <f>IF('Rekapitulácia stavby'!AN11="","",'Rekapitulácia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24</v>
      </c>
      <c r="I17" s="25" t="s">
        <v>22</v>
      </c>
      <c r="J17" s="23"/>
      <c r="L17" s="30"/>
    </row>
    <row r="18" spans="2:12" s="1" customFormat="1" ht="18" customHeight="1">
      <c r="B18" s="30"/>
      <c r="E18" s="23"/>
      <c r="I18" s="25" t="s">
        <v>23</v>
      </c>
      <c r="J18" s="23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25</v>
      </c>
      <c r="I20" s="25" t="s">
        <v>22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23</v>
      </c>
      <c r="J21" s="23" t="str">
        <f>IF('Rekapitulácia stavby'!AN17="","",'Rekapitulácia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27</v>
      </c>
      <c r="I23" s="25" t="s">
        <v>22</v>
      </c>
      <c r="J23" s="23" t="s">
        <v>1</v>
      </c>
      <c r="L23" s="30"/>
    </row>
    <row r="24" spans="2:12" s="1" customFormat="1" ht="18" customHeight="1">
      <c r="B24" s="30"/>
      <c r="E24" s="23"/>
      <c r="I24" s="25" t="s">
        <v>23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28</v>
      </c>
      <c r="L26" s="30"/>
    </row>
    <row r="27" spans="2:12" s="7" customFormat="1" ht="16.5" customHeight="1">
      <c r="B27" s="93"/>
      <c r="E27" s="209" t="s">
        <v>1</v>
      </c>
      <c r="F27" s="209"/>
      <c r="G27" s="209"/>
      <c r="H27" s="209"/>
      <c r="L27" s="9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3" t="s">
        <v>96</v>
      </c>
      <c r="J30" s="29">
        <f>J96</f>
        <v>0</v>
      </c>
      <c r="L30" s="30"/>
    </row>
    <row r="31" spans="2:12" s="1" customFormat="1" ht="14.45" customHeight="1">
      <c r="B31" s="30"/>
      <c r="D31" s="28" t="s">
        <v>97</v>
      </c>
      <c r="J31" s="29">
        <f>J101</f>
        <v>0</v>
      </c>
      <c r="L31" s="30"/>
    </row>
    <row r="32" spans="2:12" s="1" customFormat="1" ht="25.35" customHeight="1">
      <c r="B32" s="30"/>
      <c r="D32" s="94" t="s">
        <v>31</v>
      </c>
      <c r="J32" s="66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33</v>
      </c>
      <c r="I34" s="33" t="s">
        <v>32</v>
      </c>
      <c r="J34" s="33" t="s">
        <v>34</v>
      </c>
      <c r="L34" s="30"/>
    </row>
    <row r="35" spans="2:12" s="1" customFormat="1" ht="14.45" customHeight="1">
      <c r="B35" s="30"/>
      <c r="D35" s="95" t="s">
        <v>35</v>
      </c>
      <c r="E35" s="35" t="s">
        <v>36</v>
      </c>
      <c r="F35" s="96">
        <f>ROUND((SUM(BE101:BE102) + SUM(BE122:BE158)),  2)</f>
        <v>0</v>
      </c>
      <c r="G35" s="97"/>
      <c r="H35" s="97"/>
      <c r="I35" s="98">
        <v>0.2</v>
      </c>
      <c r="J35" s="96">
        <f>ROUND(((SUM(BE101:BE102) + SUM(BE122:BE158))*I35),  2)</f>
        <v>0</v>
      </c>
      <c r="L35" s="30"/>
    </row>
    <row r="36" spans="2:12" s="1" customFormat="1" ht="14.45" customHeight="1">
      <c r="B36" s="30"/>
      <c r="E36" s="35" t="s">
        <v>37</v>
      </c>
      <c r="F36" s="99">
        <f>ROUND((SUM(BF101:BF102) + SUM(BF122:BF158)),  2)</f>
        <v>0</v>
      </c>
      <c r="I36" s="100">
        <v>0.2</v>
      </c>
      <c r="J36" s="99">
        <f>ROUND(((SUM(BF101:BF102) + SUM(BF122:BF158))*I36),  2)</f>
        <v>0</v>
      </c>
      <c r="L36" s="30"/>
    </row>
    <row r="37" spans="2:12" s="1" customFormat="1" ht="14.45" hidden="1" customHeight="1">
      <c r="B37" s="30"/>
      <c r="E37" s="25" t="s">
        <v>38</v>
      </c>
      <c r="F37" s="99">
        <f>ROUND((SUM(BG101:BG102) + SUM(BG122:BG158)),  2)</f>
        <v>0</v>
      </c>
      <c r="I37" s="100">
        <v>0.2</v>
      </c>
      <c r="J37" s="99">
        <f>0</f>
        <v>0</v>
      </c>
      <c r="L37" s="30"/>
    </row>
    <row r="38" spans="2:12" s="1" customFormat="1" ht="14.45" hidden="1" customHeight="1">
      <c r="B38" s="30"/>
      <c r="E38" s="25" t="s">
        <v>39</v>
      </c>
      <c r="F38" s="99">
        <f>ROUND((SUM(BH101:BH102) + SUM(BH122:BH158)),  2)</f>
        <v>0</v>
      </c>
      <c r="I38" s="100">
        <v>0.2</v>
      </c>
      <c r="J38" s="99">
        <f>0</f>
        <v>0</v>
      </c>
      <c r="L38" s="30"/>
    </row>
    <row r="39" spans="2:12" s="1" customFormat="1" ht="14.45" hidden="1" customHeight="1">
      <c r="B39" s="30"/>
      <c r="E39" s="35" t="s">
        <v>40</v>
      </c>
      <c r="F39" s="96">
        <f>ROUND((SUM(BI101:BI102) + SUM(BI122:BI158)),  2)</f>
        <v>0</v>
      </c>
      <c r="G39" s="97"/>
      <c r="H39" s="97"/>
      <c r="I39" s="98">
        <v>0</v>
      </c>
      <c r="J39" s="96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0"/>
      <c r="D41" s="101" t="s">
        <v>41</v>
      </c>
      <c r="E41" s="57"/>
      <c r="F41" s="57"/>
      <c r="G41" s="102" t="s">
        <v>42</v>
      </c>
      <c r="H41" s="103" t="s">
        <v>43</v>
      </c>
      <c r="I41" s="57"/>
      <c r="J41" s="104">
        <f>SUM(J32:J39)</f>
        <v>0</v>
      </c>
      <c r="K41" s="105"/>
      <c r="L41" s="30"/>
    </row>
    <row r="42" spans="2:12" s="1" customFormat="1" ht="14.45" customHeight="1">
      <c r="B42" s="30"/>
      <c r="L42" s="30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4" t="s">
        <v>46</v>
      </c>
      <c r="E61" s="32"/>
      <c r="F61" s="106" t="s">
        <v>47</v>
      </c>
      <c r="G61" s="44" t="s">
        <v>46</v>
      </c>
      <c r="H61" s="32"/>
      <c r="I61" s="32"/>
      <c r="J61" s="107" t="s">
        <v>47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4" t="s">
        <v>46</v>
      </c>
      <c r="E76" s="32"/>
      <c r="F76" s="106" t="s">
        <v>47</v>
      </c>
      <c r="G76" s="44" t="s">
        <v>46</v>
      </c>
      <c r="H76" s="32"/>
      <c r="I76" s="32"/>
      <c r="J76" s="107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20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233" t="str">
        <f>E7</f>
        <v>Dom smútku Rača</v>
      </c>
      <c r="F85" s="234"/>
      <c r="G85" s="234"/>
      <c r="H85" s="234"/>
      <c r="L85" s="30"/>
    </row>
    <row r="86" spans="2:47" s="1" customFormat="1" ht="12" customHeight="1">
      <c r="B86" s="30"/>
      <c r="C86" s="25" t="s">
        <v>94</v>
      </c>
      <c r="L86" s="30"/>
    </row>
    <row r="87" spans="2:47" s="1" customFormat="1" ht="16.5" customHeight="1">
      <c r="B87" s="30"/>
      <c r="E87" s="223" t="str">
        <f>E9</f>
        <v>3 - Elektroinštalácia</v>
      </c>
      <c r="F87" s="235"/>
      <c r="G87" s="235"/>
      <c r="H87" s="23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17</v>
      </c>
      <c r="F89" s="23" t="str">
        <f>F12</f>
        <v xml:space="preserve"> </v>
      </c>
      <c r="I89" s="25" t="s">
        <v>19</v>
      </c>
      <c r="J89" s="53" t="str">
        <f>IF(J12="","",J12)</f>
        <v>5. 8. 2022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30"/>
    </row>
    <row r="92" spans="2:47" s="1" customFormat="1" ht="15.2" customHeight="1">
      <c r="B92" s="30"/>
      <c r="C92" s="25" t="s">
        <v>24</v>
      </c>
      <c r="F92" s="23" t="str">
        <f>IF(E18="","",E18)</f>
        <v/>
      </c>
      <c r="I92" s="25" t="s">
        <v>27</v>
      </c>
      <c r="J92" s="26">
        <f>E24</f>
        <v>0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8" t="s">
        <v>99</v>
      </c>
      <c r="D94" s="90"/>
      <c r="E94" s="90"/>
      <c r="F94" s="90"/>
      <c r="G94" s="90"/>
      <c r="H94" s="90"/>
      <c r="I94" s="90"/>
      <c r="J94" s="109" t="s">
        <v>100</v>
      </c>
      <c r="K94" s="90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10" t="s">
        <v>101</v>
      </c>
      <c r="J96" s="66">
        <f>J122</f>
        <v>0</v>
      </c>
      <c r="L96" s="30"/>
      <c r="AU96" s="16" t="s">
        <v>102</v>
      </c>
    </row>
    <row r="97" spans="2:14" s="8" customFormat="1" ht="24.95" customHeight="1">
      <c r="B97" s="111"/>
      <c r="D97" s="112" t="s">
        <v>841</v>
      </c>
      <c r="E97" s="113"/>
      <c r="F97" s="113"/>
      <c r="G97" s="113"/>
      <c r="H97" s="113"/>
      <c r="I97" s="113"/>
      <c r="J97" s="114">
        <f>J123</f>
        <v>0</v>
      </c>
      <c r="L97" s="111"/>
    </row>
    <row r="98" spans="2:14" s="9" customFormat="1" ht="19.899999999999999" customHeight="1">
      <c r="B98" s="115"/>
      <c r="D98" s="116" t="s">
        <v>842</v>
      </c>
      <c r="E98" s="117"/>
      <c r="F98" s="117"/>
      <c r="G98" s="117"/>
      <c r="H98" s="117"/>
      <c r="I98" s="117"/>
      <c r="J98" s="118">
        <f>J124</f>
        <v>0</v>
      </c>
      <c r="L98" s="115"/>
    </row>
    <row r="99" spans="2:14" s="1" customFormat="1" ht="21.75" customHeight="1">
      <c r="B99" s="30"/>
      <c r="L99" s="30"/>
    </row>
    <row r="100" spans="2:14" s="1" customFormat="1" ht="6.95" customHeight="1">
      <c r="B100" s="30"/>
      <c r="L100" s="30"/>
    </row>
    <row r="101" spans="2:14" s="1" customFormat="1" ht="29.25" customHeight="1">
      <c r="B101" s="30"/>
      <c r="C101" s="110" t="s">
        <v>123</v>
      </c>
      <c r="J101" s="119">
        <v>0</v>
      </c>
      <c r="L101" s="30"/>
      <c r="N101" s="120" t="s">
        <v>35</v>
      </c>
    </row>
    <row r="102" spans="2:14" s="1" customFormat="1" ht="18" customHeight="1">
      <c r="B102" s="30"/>
      <c r="L102" s="30"/>
    </row>
    <row r="103" spans="2:14" s="1" customFormat="1" ht="29.25" customHeight="1">
      <c r="B103" s="30"/>
      <c r="C103" s="89" t="s">
        <v>92</v>
      </c>
      <c r="D103" s="90"/>
      <c r="E103" s="90"/>
      <c r="F103" s="90"/>
      <c r="G103" s="90"/>
      <c r="H103" s="90"/>
      <c r="I103" s="90"/>
      <c r="J103" s="91">
        <f>ROUND(J96+J101,2)</f>
        <v>0</v>
      </c>
      <c r="K103" s="90"/>
      <c r="L103" s="30"/>
    </row>
    <row r="104" spans="2:14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0"/>
    </row>
    <row r="108" spans="2:14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0"/>
    </row>
    <row r="109" spans="2:14" s="1" customFormat="1" ht="24.95" customHeight="1">
      <c r="B109" s="30"/>
      <c r="C109" s="20" t="s">
        <v>128</v>
      </c>
      <c r="L109" s="30"/>
    </row>
    <row r="110" spans="2:14" s="1" customFormat="1" ht="6.95" customHeight="1">
      <c r="B110" s="30"/>
      <c r="L110" s="30"/>
    </row>
    <row r="111" spans="2:14" s="1" customFormat="1" ht="12" customHeight="1">
      <c r="B111" s="30"/>
      <c r="C111" s="25" t="s">
        <v>13</v>
      </c>
      <c r="L111" s="30"/>
    </row>
    <row r="112" spans="2:14" s="1" customFormat="1" ht="16.5" customHeight="1">
      <c r="B112" s="30"/>
      <c r="E112" s="233" t="str">
        <f>E7</f>
        <v>Dom smútku Rača</v>
      </c>
      <c r="F112" s="234"/>
      <c r="G112" s="234"/>
      <c r="H112" s="234"/>
      <c r="L112" s="30"/>
    </row>
    <row r="113" spans="2:65" s="1" customFormat="1" ht="12" customHeight="1">
      <c r="B113" s="30"/>
      <c r="C113" s="25" t="s">
        <v>94</v>
      </c>
      <c r="L113" s="30"/>
    </row>
    <row r="114" spans="2:65" s="1" customFormat="1" ht="16.5" customHeight="1">
      <c r="B114" s="30"/>
      <c r="E114" s="223" t="str">
        <f>E9</f>
        <v>3 - Elektroinštalácia</v>
      </c>
      <c r="F114" s="235"/>
      <c r="G114" s="235"/>
      <c r="H114" s="235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17</v>
      </c>
      <c r="F116" s="23" t="str">
        <f>F12</f>
        <v xml:space="preserve"> </v>
      </c>
      <c r="I116" s="25" t="s">
        <v>19</v>
      </c>
      <c r="J116" s="53" t="str">
        <f>IF(J12="","",J12)</f>
        <v>5. 8. 2022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21</v>
      </c>
      <c r="F118" s="23" t="str">
        <f>E15</f>
        <v xml:space="preserve"> </v>
      </c>
      <c r="I118" s="25" t="s">
        <v>25</v>
      </c>
      <c r="J118" s="26" t="str">
        <f>E21</f>
        <v xml:space="preserve"> </v>
      </c>
      <c r="L118" s="30"/>
    </row>
    <row r="119" spans="2:65" s="1" customFormat="1" ht="15.2" customHeight="1">
      <c r="B119" s="30"/>
      <c r="C119" s="25" t="s">
        <v>24</v>
      </c>
      <c r="F119" s="23" t="str">
        <f>IF(E18="","",E18)</f>
        <v/>
      </c>
      <c r="I119" s="25" t="s">
        <v>27</v>
      </c>
      <c r="J119" s="26">
        <f>E24</f>
        <v>0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27"/>
      <c r="C121" s="128" t="s">
        <v>129</v>
      </c>
      <c r="D121" s="129" t="s">
        <v>56</v>
      </c>
      <c r="E121" s="129" t="s">
        <v>52</v>
      </c>
      <c r="F121" s="129" t="s">
        <v>53</v>
      </c>
      <c r="G121" s="129" t="s">
        <v>130</v>
      </c>
      <c r="H121" s="129" t="s">
        <v>131</v>
      </c>
      <c r="I121" s="129" t="s">
        <v>132</v>
      </c>
      <c r="J121" s="130" t="s">
        <v>100</v>
      </c>
      <c r="K121" s="131" t="s">
        <v>133</v>
      </c>
      <c r="L121" s="127"/>
      <c r="M121" s="59" t="s">
        <v>1</v>
      </c>
      <c r="N121" s="60" t="s">
        <v>35</v>
      </c>
      <c r="O121" s="60" t="s">
        <v>134</v>
      </c>
      <c r="P121" s="60" t="s">
        <v>135</v>
      </c>
      <c r="Q121" s="60" t="s">
        <v>136</v>
      </c>
      <c r="R121" s="60" t="s">
        <v>137</v>
      </c>
      <c r="S121" s="60" t="s">
        <v>138</v>
      </c>
      <c r="T121" s="61" t="s">
        <v>139</v>
      </c>
    </row>
    <row r="122" spans="2:65" s="1" customFormat="1" ht="22.9" customHeight="1">
      <c r="B122" s="30"/>
      <c r="C122" s="64" t="s">
        <v>96</v>
      </c>
      <c r="J122" s="132">
        <f>BK122</f>
        <v>0</v>
      </c>
      <c r="L122" s="30"/>
      <c r="M122" s="62"/>
      <c r="N122" s="54"/>
      <c r="O122" s="54"/>
      <c r="P122" s="133">
        <f>P123</f>
        <v>0</v>
      </c>
      <c r="Q122" s="54"/>
      <c r="R122" s="133">
        <f>R123</f>
        <v>0</v>
      </c>
      <c r="S122" s="54"/>
      <c r="T122" s="134">
        <f>T123</f>
        <v>0</v>
      </c>
      <c r="AT122" s="16" t="s">
        <v>70</v>
      </c>
      <c r="AU122" s="16" t="s">
        <v>102</v>
      </c>
      <c r="BK122" s="135">
        <f>BK123</f>
        <v>0</v>
      </c>
    </row>
    <row r="123" spans="2:65" s="11" customFormat="1" ht="25.9" customHeight="1">
      <c r="B123" s="136"/>
      <c r="D123" s="137" t="s">
        <v>70</v>
      </c>
      <c r="E123" s="138" t="s">
        <v>191</v>
      </c>
      <c r="F123" s="138" t="s">
        <v>843</v>
      </c>
      <c r="J123" s="139">
        <f>BK123</f>
        <v>0</v>
      </c>
      <c r="L123" s="136"/>
      <c r="M123" s="140"/>
      <c r="P123" s="141">
        <f>P124</f>
        <v>0</v>
      </c>
      <c r="R123" s="141">
        <f>R124</f>
        <v>0</v>
      </c>
      <c r="T123" s="142">
        <f>T124</f>
        <v>0</v>
      </c>
      <c r="AR123" s="137" t="s">
        <v>83</v>
      </c>
      <c r="AT123" s="143" t="s">
        <v>70</v>
      </c>
      <c r="AU123" s="143" t="s">
        <v>71</v>
      </c>
      <c r="AY123" s="137" t="s">
        <v>142</v>
      </c>
      <c r="BK123" s="144">
        <f>BK124</f>
        <v>0</v>
      </c>
    </row>
    <row r="124" spans="2:65" s="11" customFormat="1" ht="22.9" customHeight="1">
      <c r="B124" s="136"/>
      <c r="D124" s="137" t="s">
        <v>70</v>
      </c>
      <c r="E124" s="145" t="s">
        <v>844</v>
      </c>
      <c r="F124" s="145" t="s">
        <v>845</v>
      </c>
      <c r="J124" s="146">
        <f>BK124</f>
        <v>0</v>
      </c>
      <c r="L124" s="136"/>
      <c r="M124" s="140"/>
      <c r="P124" s="141">
        <f>SUM(P125:P158)</f>
        <v>0</v>
      </c>
      <c r="R124" s="141">
        <f>SUM(R125:R158)</f>
        <v>0</v>
      </c>
      <c r="T124" s="142">
        <f>SUM(T125:T158)</f>
        <v>0</v>
      </c>
      <c r="AR124" s="137" t="s">
        <v>83</v>
      </c>
      <c r="AT124" s="143" t="s">
        <v>70</v>
      </c>
      <c r="AU124" s="143" t="s">
        <v>76</v>
      </c>
      <c r="AY124" s="137" t="s">
        <v>142</v>
      </c>
      <c r="BK124" s="144">
        <f>SUM(BK125:BK158)</f>
        <v>0</v>
      </c>
    </row>
    <row r="125" spans="2:65" s="1" customFormat="1" ht="24.2" customHeight="1">
      <c r="B125" s="121"/>
      <c r="C125" s="147" t="s">
        <v>76</v>
      </c>
      <c r="D125" s="147" t="s">
        <v>144</v>
      </c>
      <c r="E125" s="148" t="s">
        <v>846</v>
      </c>
      <c r="F125" s="149" t="s">
        <v>847</v>
      </c>
      <c r="G125" s="150" t="s">
        <v>156</v>
      </c>
      <c r="H125" s="151">
        <v>8</v>
      </c>
      <c r="I125" s="152"/>
      <c r="J125" s="152">
        <f t="shared" ref="J125:J158" si="0">ROUND(I125*H125,2)</f>
        <v>0</v>
      </c>
      <c r="K125" s="153"/>
      <c r="L125" s="30"/>
      <c r="M125" s="154" t="s">
        <v>1</v>
      </c>
      <c r="N125" s="120" t="s">
        <v>37</v>
      </c>
      <c r="O125" s="155">
        <v>0</v>
      </c>
      <c r="P125" s="155">
        <f t="shared" ref="P125:P158" si="1">O125*H125</f>
        <v>0</v>
      </c>
      <c r="Q125" s="155">
        <v>0</v>
      </c>
      <c r="R125" s="155">
        <f t="shared" ref="R125:R158" si="2">Q125*H125</f>
        <v>0</v>
      </c>
      <c r="S125" s="155">
        <v>0</v>
      </c>
      <c r="T125" s="156">
        <f t="shared" ref="T125:T158" si="3">S125*H125</f>
        <v>0</v>
      </c>
      <c r="AR125" s="157" t="s">
        <v>452</v>
      </c>
      <c r="AT125" s="157" t="s">
        <v>144</v>
      </c>
      <c r="AU125" s="157" t="s">
        <v>80</v>
      </c>
      <c r="AY125" s="16" t="s">
        <v>142</v>
      </c>
      <c r="BE125" s="158">
        <f t="shared" ref="BE125:BE158" si="4">IF(N125="základná",J125,0)</f>
        <v>0</v>
      </c>
      <c r="BF125" s="158">
        <f t="shared" ref="BF125:BF158" si="5">IF(N125="znížená",J125,0)</f>
        <v>0</v>
      </c>
      <c r="BG125" s="158">
        <f t="shared" ref="BG125:BG158" si="6">IF(N125="zákl. prenesená",J125,0)</f>
        <v>0</v>
      </c>
      <c r="BH125" s="158">
        <f t="shared" ref="BH125:BH158" si="7">IF(N125="zníž. prenesená",J125,0)</f>
        <v>0</v>
      </c>
      <c r="BI125" s="158">
        <f t="shared" ref="BI125:BI158" si="8">IF(N125="nulová",J125,0)</f>
        <v>0</v>
      </c>
      <c r="BJ125" s="16" t="s">
        <v>80</v>
      </c>
      <c r="BK125" s="158">
        <f t="shared" ref="BK125:BK158" si="9">ROUND(I125*H125,2)</f>
        <v>0</v>
      </c>
      <c r="BL125" s="16" t="s">
        <v>452</v>
      </c>
      <c r="BM125" s="157" t="s">
        <v>848</v>
      </c>
    </row>
    <row r="126" spans="2:65" s="1" customFormat="1" ht="16.5" customHeight="1">
      <c r="B126" s="121"/>
      <c r="C126" s="147" t="s">
        <v>80</v>
      </c>
      <c r="D126" s="147" t="s">
        <v>144</v>
      </c>
      <c r="E126" s="148" t="s">
        <v>849</v>
      </c>
      <c r="F126" s="149" t="s">
        <v>850</v>
      </c>
      <c r="G126" s="150" t="s">
        <v>156</v>
      </c>
      <c r="H126" s="151">
        <v>5</v>
      </c>
      <c r="I126" s="152"/>
      <c r="J126" s="152">
        <f t="shared" si="0"/>
        <v>0</v>
      </c>
      <c r="K126" s="153"/>
      <c r="L126" s="30"/>
      <c r="M126" s="154" t="s">
        <v>1</v>
      </c>
      <c r="N126" s="120" t="s">
        <v>37</v>
      </c>
      <c r="O126" s="155">
        <v>0</v>
      </c>
      <c r="P126" s="155">
        <f t="shared" si="1"/>
        <v>0</v>
      </c>
      <c r="Q126" s="155">
        <v>0</v>
      </c>
      <c r="R126" s="155">
        <f t="shared" si="2"/>
        <v>0</v>
      </c>
      <c r="S126" s="155">
        <v>0</v>
      </c>
      <c r="T126" s="156">
        <f t="shared" si="3"/>
        <v>0</v>
      </c>
      <c r="AR126" s="157" t="s">
        <v>452</v>
      </c>
      <c r="AT126" s="157" t="s">
        <v>144</v>
      </c>
      <c r="AU126" s="157" t="s">
        <v>80</v>
      </c>
      <c r="AY126" s="16" t="s">
        <v>142</v>
      </c>
      <c r="BE126" s="158">
        <f t="shared" si="4"/>
        <v>0</v>
      </c>
      <c r="BF126" s="158">
        <f t="shared" si="5"/>
        <v>0</v>
      </c>
      <c r="BG126" s="158">
        <f t="shared" si="6"/>
        <v>0</v>
      </c>
      <c r="BH126" s="158">
        <f t="shared" si="7"/>
        <v>0</v>
      </c>
      <c r="BI126" s="158">
        <f t="shared" si="8"/>
        <v>0</v>
      </c>
      <c r="BJ126" s="16" t="s">
        <v>80</v>
      </c>
      <c r="BK126" s="158">
        <f t="shared" si="9"/>
        <v>0</v>
      </c>
      <c r="BL126" s="16" t="s">
        <v>452</v>
      </c>
      <c r="BM126" s="157" t="s">
        <v>851</v>
      </c>
    </row>
    <row r="127" spans="2:65" s="1" customFormat="1" ht="16.5" customHeight="1">
      <c r="B127" s="121"/>
      <c r="C127" s="147" t="s">
        <v>83</v>
      </c>
      <c r="D127" s="147" t="s">
        <v>144</v>
      </c>
      <c r="E127" s="148" t="s">
        <v>852</v>
      </c>
      <c r="F127" s="149" t="s">
        <v>853</v>
      </c>
      <c r="G127" s="150" t="s">
        <v>156</v>
      </c>
      <c r="H127" s="151">
        <v>10</v>
      </c>
      <c r="I127" s="152"/>
      <c r="J127" s="152">
        <f t="shared" si="0"/>
        <v>0</v>
      </c>
      <c r="K127" s="153"/>
      <c r="L127" s="30"/>
      <c r="M127" s="154" t="s">
        <v>1</v>
      </c>
      <c r="N127" s="120" t="s">
        <v>37</v>
      </c>
      <c r="O127" s="155">
        <v>0</v>
      </c>
      <c r="P127" s="155">
        <f t="shared" si="1"/>
        <v>0</v>
      </c>
      <c r="Q127" s="155">
        <v>0</v>
      </c>
      <c r="R127" s="155">
        <f t="shared" si="2"/>
        <v>0</v>
      </c>
      <c r="S127" s="155">
        <v>0</v>
      </c>
      <c r="T127" s="156">
        <f t="shared" si="3"/>
        <v>0</v>
      </c>
      <c r="AR127" s="157" t="s">
        <v>452</v>
      </c>
      <c r="AT127" s="157" t="s">
        <v>144</v>
      </c>
      <c r="AU127" s="157" t="s">
        <v>80</v>
      </c>
      <c r="AY127" s="16" t="s">
        <v>142</v>
      </c>
      <c r="BE127" s="158">
        <f t="shared" si="4"/>
        <v>0</v>
      </c>
      <c r="BF127" s="158">
        <f t="shared" si="5"/>
        <v>0</v>
      </c>
      <c r="BG127" s="158">
        <f t="shared" si="6"/>
        <v>0</v>
      </c>
      <c r="BH127" s="158">
        <f t="shared" si="7"/>
        <v>0</v>
      </c>
      <c r="BI127" s="158">
        <f t="shared" si="8"/>
        <v>0</v>
      </c>
      <c r="BJ127" s="16" t="s">
        <v>80</v>
      </c>
      <c r="BK127" s="158">
        <f t="shared" si="9"/>
        <v>0</v>
      </c>
      <c r="BL127" s="16" t="s">
        <v>452</v>
      </c>
      <c r="BM127" s="157" t="s">
        <v>854</v>
      </c>
    </row>
    <row r="128" spans="2:65" s="1" customFormat="1" ht="16.5" customHeight="1">
      <c r="B128" s="121"/>
      <c r="C128" s="147" t="s">
        <v>86</v>
      </c>
      <c r="D128" s="147" t="s">
        <v>144</v>
      </c>
      <c r="E128" s="148" t="s">
        <v>855</v>
      </c>
      <c r="F128" s="149" t="s">
        <v>856</v>
      </c>
      <c r="G128" s="150" t="s">
        <v>156</v>
      </c>
      <c r="H128" s="151">
        <v>1</v>
      </c>
      <c r="I128" s="152"/>
      <c r="J128" s="152">
        <f t="shared" si="0"/>
        <v>0</v>
      </c>
      <c r="K128" s="153"/>
      <c r="L128" s="30"/>
      <c r="M128" s="154" t="s">
        <v>1</v>
      </c>
      <c r="N128" s="120" t="s">
        <v>37</v>
      </c>
      <c r="O128" s="155">
        <v>0</v>
      </c>
      <c r="P128" s="155">
        <f t="shared" si="1"/>
        <v>0</v>
      </c>
      <c r="Q128" s="155">
        <v>0</v>
      </c>
      <c r="R128" s="155">
        <f t="shared" si="2"/>
        <v>0</v>
      </c>
      <c r="S128" s="155">
        <v>0</v>
      </c>
      <c r="T128" s="156">
        <f t="shared" si="3"/>
        <v>0</v>
      </c>
      <c r="AR128" s="157" t="s">
        <v>452</v>
      </c>
      <c r="AT128" s="157" t="s">
        <v>144</v>
      </c>
      <c r="AU128" s="157" t="s">
        <v>80</v>
      </c>
      <c r="AY128" s="16" t="s">
        <v>142</v>
      </c>
      <c r="BE128" s="158">
        <f t="shared" si="4"/>
        <v>0</v>
      </c>
      <c r="BF128" s="158">
        <f t="shared" si="5"/>
        <v>0</v>
      </c>
      <c r="BG128" s="158">
        <f t="shared" si="6"/>
        <v>0</v>
      </c>
      <c r="BH128" s="158">
        <f t="shared" si="7"/>
        <v>0</v>
      </c>
      <c r="BI128" s="158">
        <f t="shared" si="8"/>
        <v>0</v>
      </c>
      <c r="BJ128" s="16" t="s">
        <v>80</v>
      </c>
      <c r="BK128" s="158">
        <f t="shared" si="9"/>
        <v>0</v>
      </c>
      <c r="BL128" s="16" t="s">
        <v>452</v>
      </c>
      <c r="BM128" s="157" t="s">
        <v>857</v>
      </c>
    </row>
    <row r="129" spans="2:65" s="1" customFormat="1" ht="16.5" customHeight="1">
      <c r="B129" s="121"/>
      <c r="C129" s="147" t="s">
        <v>171</v>
      </c>
      <c r="D129" s="147" t="s">
        <v>144</v>
      </c>
      <c r="E129" s="148" t="s">
        <v>858</v>
      </c>
      <c r="F129" s="149" t="s">
        <v>859</v>
      </c>
      <c r="G129" s="150" t="s">
        <v>156</v>
      </c>
      <c r="H129" s="151">
        <v>6</v>
      </c>
      <c r="I129" s="152"/>
      <c r="J129" s="152">
        <f t="shared" si="0"/>
        <v>0</v>
      </c>
      <c r="K129" s="153"/>
      <c r="L129" s="30"/>
      <c r="M129" s="154" t="s">
        <v>1</v>
      </c>
      <c r="N129" s="120" t="s">
        <v>37</v>
      </c>
      <c r="O129" s="155">
        <v>0</v>
      </c>
      <c r="P129" s="155">
        <f t="shared" si="1"/>
        <v>0</v>
      </c>
      <c r="Q129" s="155">
        <v>0</v>
      </c>
      <c r="R129" s="155">
        <f t="shared" si="2"/>
        <v>0</v>
      </c>
      <c r="S129" s="155">
        <v>0</v>
      </c>
      <c r="T129" s="156">
        <f t="shared" si="3"/>
        <v>0</v>
      </c>
      <c r="AR129" s="157" t="s">
        <v>452</v>
      </c>
      <c r="AT129" s="157" t="s">
        <v>144</v>
      </c>
      <c r="AU129" s="157" t="s">
        <v>80</v>
      </c>
      <c r="AY129" s="16" t="s">
        <v>142</v>
      </c>
      <c r="BE129" s="158">
        <f t="shared" si="4"/>
        <v>0</v>
      </c>
      <c r="BF129" s="158">
        <f t="shared" si="5"/>
        <v>0</v>
      </c>
      <c r="BG129" s="158">
        <f t="shared" si="6"/>
        <v>0</v>
      </c>
      <c r="BH129" s="158">
        <f t="shared" si="7"/>
        <v>0</v>
      </c>
      <c r="BI129" s="158">
        <f t="shared" si="8"/>
        <v>0</v>
      </c>
      <c r="BJ129" s="16" t="s">
        <v>80</v>
      </c>
      <c r="BK129" s="158">
        <f t="shared" si="9"/>
        <v>0</v>
      </c>
      <c r="BL129" s="16" t="s">
        <v>452</v>
      </c>
      <c r="BM129" s="157" t="s">
        <v>860</v>
      </c>
    </row>
    <row r="130" spans="2:65" s="1" customFormat="1" ht="16.5" customHeight="1">
      <c r="B130" s="121"/>
      <c r="C130" s="147" t="s">
        <v>215</v>
      </c>
      <c r="D130" s="147" t="s">
        <v>144</v>
      </c>
      <c r="E130" s="148" t="s">
        <v>861</v>
      </c>
      <c r="F130" s="149" t="s">
        <v>862</v>
      </c>
      <c r="G130" s="150" t="s">
        <v>156</v>
      </c>
      <c r="H130" s="151">
        <v>4</v>
      </c>
      <c r="I130" s="152"/>
      <c r="J130" s="152">
        <f t="shared" si="0"/>
        <v>0</v>
      </c>
      <c r="K130" s="153"/>
      <c r="L130" s="30"/>
      <c r="M130" s="154" t="s">
        <v>1</v>
      </c>
      <c r="N130" s="120" t="s">
        <v>37</v>
      </c>
      <c r="O130" s="155">
        <v>0</v>
      </c>
      <c r="P130" s="155">
        <f t="shared" si="1"/>
        <v>0</v>
      </c>
      <c r="Q130" s="155">
        <v>0</v>
      </c>
      <c r="R130" s="155">
        <f t="shared" si="2"/>
        <v>0</v>
      </c>
      <c r="S130" s="155">
        <v>0</v>
      </c>
      <c r="T130" s="156">
        <f t="shared" si="3"/>
        <v>0</v>
      </c>
      <c r="AR130" s="157" t="s">
        <v>452</v>
      </c>
      <c r="AT130" s="157" t="s">
        <v>144</v>
      </c>
      <c r="AU130" s="157" t="s">
        <v>80</v>
      </c>
      <c r="AY130" s="16" t="s">
        <v>142</v>
      </c>
      <c r="BE130" s="158">
        <f t="shared" si="4"/>
        <v>0</v>
      </c>
      <c r="BF130" s="158">
        <f t="shared" si="5"/>
        <v>0</v>
      </c>
      <c r="BG130" s="158">
        <f t="shared" si="6"/>
        <v>0</v>
      </c>
      <c r="BH130" s="158">
        <f t="shared" si="7"/>
        <v>0</v>
      </c>
      <c r="BI130" s="158">
        <f t="shared" si="8"/>
        <v>0</v>
      </c>
      <c r="BJ130" s="16" t="s">
        <v>80</v>
      </c>
      <c r="BK130" s="158">
        <f t="shared" si="9"/>
        <v>0</v>
      </c>
      <c r="BL130" s="16" t="s">
        <v>452</v>
      </c>
      <c r="BM130" s="157" t="s">
        <v>863</v>
      </c>
    </row>
    <row r="131" spans="2:65" s="1" customFormat="1" ht="16.5" customHeight="1">
      <c r="B131" s="121"/>
      <c r="C131" s="147" t="s">
        <v>497</v>
      </c>
      <c r="D131" s="147" t="s">
        <v>144</v>
      </c>
      <c r="E131" s="148" t="s">
        <v>864</v>
      </c>
      <c r="F131" s="149" t="s">
        <v>865</v>
      </c>
      <c r="G131" s="150" t="s">
        <v>156</v>
      </c>
      <c r="H131" s="151">
        <v>1</v>
      </c>
      <c r="I131" s="152"/>
      <c r="J131" s="152">
        <f t="shared" si="0"/>
        <v>0</v>
      </c>
      <c r="K131" s="153"/>
      <c r="L131" s="30"/>
      <c r="M131" s="154" t="s">
        <v>1</v>
      </c>
      <c r="N131" s="120" t="s">
        <v>37</v>
      </c>
      <c r="O131" s="155">
        <v>0</v>
      </c>
      <c r="P131" s="155">
        <f t="shared" si="1"/>
        <v>0</v>
      </c>
      <c r="Q131" s="155">
        <v>0</v>
      </c>
      <c r="R131" s="155">
        <f t="shared" si="2"/>
        <v>0</v>
      </c>
      <c r="S131" s="155">
        <v>0</v>
      </c>
      <c r="T131" s="156">
        <f t="shared" si="3"/>
        <v>0</v>
      </c>
      <c r="AR131" s="157" t="s">
        <v>452</v>
      </c>
      <c r="AT131" s="157" t="s">
        <v>144</v>
      </c>
      <c r="AU131" s="157" t="s">
        <v>80</v>
      </c>
      <c r="AY131" s="16" t="s">
        <v>142</v>
      </c>
      <c r="BE131" s="158">
        <f t="shared" si="4"/>
        <v>0</v>
      </c>
      <c r="BF131" s="158">
        <f t="shared" si="5"/>
        <v>0</v>
      </c>
      <c r="BG131" s="158">
        <f t="shared" si="6"/>
        <v>0</v>
      </c>
      <c r="BH131" s="158">
        <f t="shared" si="7"/>
        <v>0</v>
      </c>
      <c r="BI131" s="158">
        <f t="shared" si="8"/>
        <v>0</v>
      </c>
      <c r="BJ131" s="16" t="s">
        <v>80</v>
      </c>
      <c r="BK131" s="158">
        <f t="shared" si="9"/>
        <v>0</v>
      </c>
      <c r="BL131" s="16" t="s">
        <v>452</v>
      </c>
      <c r="BM131" s="157" t="s">
        <v>866</v>
      </c>
    </row>
    <row r="132" spans="2:65" s="1" customFormat="1" ht="16.5" customHeight="1">
      <c r="B132" s="121"/>
      <c r="C132" s="147" t="s">
        <v>194</v>
      </c>
      <c r="D132" s="147" t="s">
        <v>144</v>
      </c>
      <c r="E132" s="148" t="s">
        <v>867</v>
      </c>
      <c r="F132" s="149" t="s">
        <v>868</v>
      </c>
      <c r="G132" s="150" t="s">
        <v>156</v>
      </c>
      <c r="H132" s="151">
        <v>18</v>
      </c>
      <c r="I132" s="152"/>
      <c r="J132" s="152">
        <f t="shared" si="0"/>
        <v>0</v>
      </c>
      <c r="K132" s="153"/>
      <c r="L132" s="30"/>
      <c r="M132" s="154" t="s">
        <v>1</v>
      </c>
      <c r="N132" s="120" t="s">
        <v>37</v>
      </c>
      <c r="O132" s="155">
        <v>0</v>
      </c>
      <c r="P132" s="155">
        <f t="shared" si="1"/>
        <v>0</v>
      </c>
      <c r="Q132" s="155">
        <v>0</v>
      </c>
      <c r="R132" s="155">
        <f t="shared" si="2"/>
        <v>0</v>
      </c>
      <c r="S132" s="155">
        <v>0</v>
      </c>
      <c r="T132" s="156">
        <f t="shared" si="3"/>
        <v>0</v>
      </c>
      <c r="AR132" s="157" t="s">
        <v>452</v>
      </c>
      <c r="AT132" s="157" t="s">
        <v>144</v>
      </c>
      <c r="AU132" s="157" t="s">
        <v>80</v>
      </c>
      <c r="AY132" s="16" t="s">
        <v>142</v>
      </c>
      <c r="BE132" s="158">
        <f t="shared" si="4"/>
        <v>0</v>
      </c>
      <c r="BF132" s="158">
        <f t="shared" si="5"/>
        <v>0</v>
      </c>
      <c r="BG132" s="158">
        <f t="shared" si="6"/>
        <v>0</v>
      </c>
      <c r="BH132" s="158">
        <f t="shared" si="7"/>
        <v>0</v>
      </c>
      <c r="BI132" s="158">
        <f t="shared" si="8"/>
        <v>0</v>
      </c>
      <c r="BJ132" s="16" t="s">
        <v>80</v>
      </c>
      <c r="BK132" s="158">
        <f t="shared" si="9"/>
        <v>0</v>
      </c>
      <c r="BL132" s="16" t="s">
        <v>452</v>
      </c>
      <c r="BM132" s="157" t="s">
        <v>869</v>
      </c>
    </row>
    <row r="133" spans="2:65" s="1" customFormat="1" ht="16.5" customHeight="1">
      <c r="B133" s="121"/>
      <c r="C133" s="147" t="s">
        <v>267</v>
      </c>
      <c r="D133" s="147" t="s">
        <v>144</v>
      </c>
      <c r="E133" s="148" t="s">
        <v>870</v>
      </c>
      <c r="F133" s="149" t="s">
        <v>871</v>
      </c>
      <c r="G133" s="150" t="s">
        <v>271</v>
      </c>
      <c r="H133" s="151">
        <v>86</v>
      </c>
      <c r="I133" s="152"/>
      <c r="J133" s="152">
        <f t="shared" si="0"/>
        <v>0</v>
      </c>
      <c r="K133" s="153"/>
      <c r="L133" s="30"/>
      <c r="M133" s="154" t="s">
        <v>1</v>
      </c>
      <c r="N133" s="120" t="s">
        <v>37</v>
      </c>
      <c r="O133" s="155">
        <v>0</v>
      </c>
      <c r="P133" s="155">
        <f t="shared" si="1"/>
        <v>0</v>
      </c>
      <c r="Q133" s="155">
        <v>0</v>
      </c>
      <c r="R133" s="155">
        <f t="shared" si="2"/>
        <v>0</v>
      </c>
      <c r="S133" s="155">
        <v>0</v>
      </c>
      <c r="T133" s="156">
        <f t="shared" si="3"/>
        <v>0</v>
      </c>
      <c r="AR133" s="157" t="s">
        <v>452</v>
      </c>
      <c r="AT133" s="157" t="s">
        <v>144</v>
      </c>
      <c r="AU133" s="157" t="s">
        <v>80</v>
      </c>
      <c r="AY133" s="16" t="s">
        <v>142</v>
      </c>
      <c r="BE133" s="158">
        <f t="shared" si="4"/>
        <v>0</v>
      </c>
      <c r="BF133" s="158">
        <f t="shared" si="5"/>
        <v>0</v>
      </c>
      <c r="BG133" s="158">
        <f t="shared" si="6"/>
        <v>0</v>
      </c>
      <c r="BH133" s="158">
        <f t="shared" si="7"/>
        <v>0</v>
      </c>
      <c r="BI133" s="158">
        <f t="shared" si="8"/>
        <v>0</v>
      </c>
      <c r="BJ133" s="16" t="s">
        <v>80</v>
      </c>
      <c r="BK133" s="158">
        <f t="shared" si="9"/>
        <v>0</v>
      </c>
      <c r="BL133" s="16" t="s">
        <v>452</v>
      </c>
      <c r="BM133" s="157" t="s">
        <v>872</v>
      </c>
    </row>
    <row r="134" spans="2:65" s="1" customFormat="1" ht="16.5" customHeight="1">
      <c r="B134" s="121"/>
      <c r="C134" s="147" t="s">
        <v>394</v>
      </c>
      <c r="D134" s="147" t="s">
        <v>144</v>
      </c>
      <c r="E134" s="148" t="s">
        <v>873</v>
      </c>
      <c r="F134" s="149" t="s">
        <v>874</v>
      </c>
      <c r="G134" s="150" t="s">
        <v>271</v>
      </c>
      <c r="H134" s="151">
        <v>250</v>
      </c>
      <c r="I134" s="152"/>
      <c r="J134" s="152">
        <f t="shared" si="0"/>
        <v>0</v>
      </c>
      <c r="K134" s="153"/>
      <c r="L134" s="30"/>
      <c r="M134" s="154" t="s">
        <v>1</v>
      </c>
      <c r="N134" s="120" t="s">
        <v>37</v>
      </c>
      <c r="O134" s="155">
        <v>0</v>
      </c>
      <c r="P134" s="155">
        <f t="shared" si="1"/>
        <v>0</v>
      </c>
      <c r="Q134" s="155">
        <v>0</v>
      </c>
      <c r="R134" s="155">
        <f t="shared" si="2"/>
        <v>0</v>
      </c>
      <c r="S134" s="155">
        <v>0</v>
      </c>
      <c r="T134" s="156">
        <f t="shared" si="3"/>
        <v>0</v>
      </c>
      <c r="AR134" s="157" t="s">
        <v>452</v>
      </c>
      <c r="AT134" s="157" t="s">
        <v>144</v>
      </c>
      <c r="AU134" s="157" t="s">
        <v>80</v>
      </c>
      <c r="AY134" s="16" t="s">
        <v>142</v>
      </c>
      <c r="BE134" s="158">
        <f t="shared" si="4"/>
        <v>0</v>
      </c>
      <c r="BF134" s="158">
        <f t="shared" si="5"/>
        <v>0</v>
      </c>
      <c r="BG134" s="158">
        <f t="shared" si="6"/>
        <v>0</v>
      </c>
      <c r="BH134" s="158">
        <f t="shared" si="7"/>
        <v>0</v>
      </c>
      <c r="BI134" s="158">
        <f t="shared" si="8"/>
        <v>0</v>
      </c>
      <c r="BJ134" s="16" t="s">
        <v>80</v>
      </c>
      <c r="BK134" s="158">
        <f t="shared" si="9"/>
        <v>0</v>
      </c>
      <c r="BL134" s="16" t="s">
        <v>452</v>
      </c>
      <c r="BM134" s="157" t="s">
        <v>875</v>
      </c>
    </row>
    <row r="135" spans="2:65" s="1" customFormat="1" ht="16.5" customHeight="1">
      <c r="B135" s="121"/>
      <c r="C135" s="147" t="s">
        <v>512</v>
      </c>
      <c r="D135" s="147" t="s">
        <v>144</v>
      </c>
      <c r="E135" s="148" t="s">
        <v>876</v>
      </c>
      <c r="F135" s="149" t="s">
        <v>877</v>
      </c>
      <c r="G135" s="150" t="s">
        <v>271</v>
      </c>
      <c r="H135" s="151">
        <v>280</v>
      </c>
      <c r="I135" s="152"/>
      <c r="J135" s="152">
        <f t="shared" si="0"/>
        <v>0</v>
      </c>
      <c r="K135" s="153"/>
      <c r="L135" s="30"/>
      <c r="M135" s="154" t="s">
        <v>1</v>
      </c>
      <c r="N135" s="120" t="s">
        <v>37</v>
      </c>
      <c r="O135" s="155">
        <v>0</v>
      </c>
      <c r="P135" s="155">
        <f t="shared" si="1"/>
        <v>0</v>
      </c>
      <c r="Q135" s="155">
        <v>0</v>
      </c>
      <c r="R135" s="155">
        <f t="shared" si="2"/>
        <v>0</v>
      </c>
      <c r="S135" s="155">
        <v>0</v>
      </c>
      <c r="T135" s="156">
        <f t="shared" si="3"/>
        <v>0</v>
      </c>
      <c r="AR135" s="157" t="s">
        <v>452</v>
      </c>
      <c r="AT135" s="157" t="s">
        <v>144</v>
      </c>
      <c r="AU135" s="157" t="s">
        <v>80</v>
      </c>
      <c r="AY135" s="16" t="s">
        <v>142</v>
      </c>
      <c r="BE135" s="158">
        <f t="shared" si="4"/>
        <v>0</v>
      </c>
      <c r="BF135" s="158">
        <f t="shared" si="5"/>
        <v>0</v>
      </c>
      <c r="BG135" s="158">
        <f t="shared" si="6"/>
        <v>0</v>
      </c>
      <c r="BH135" s="158">
        <f t="shared" si="7"/>
        <v>0</v>
      </c>
      <c r="BI135" s="158">
        <f t="shared" si="8"/>
        <v>0</v>
      </c>
      <c r="BJ135" s="16" t="s">
        <v>80</v>
      </c>
      <c r="BK135" s="158">
        <f t="shared" si="9"/>
        <v>0</v>
      </c>
      <c r="BL135" s="16" t="s">
        <v>452</v>
      </c>
      <c r="BM135" s="157" t="s">
        <v>878</v>
      </c>
    </row>
    <row r="136" spans="2:65" s="1" customFormat="1" ht="16.5" customHeight="1">
      <c r="B136" s="121"/>
      <c r="C136" s="147" t="s">
        <v>520</v>
      </c>
      <c r="D136" s="147" t="s">
        <v>144</v>
      </c>
      <c r="E136" s="148" t="s">
        <v>879</v>
      </c>
      <c r="F136" s="149" t="s">
        <v>880</v>
      </c>
      <c r="G136" s="150" t="s">
        <v>271</v>
      </c>
      <c r="H136" s="151">
        <v>65</v>
      </c>
      <c r="I136" s="152"/>
      <c r="J136" s="152">
        <f t="shared" si="0"/>
        <v>0</v>
      </c>
      <c r="K136" s="153"/>
      <c r="L136" s="30"/>
      <c r="M136" s="154" t="s">
        <v>1</v>
      </c>
      <c r="N136" s="120" t="s">
        <v>37</v>
      </c>
      <c r="O136" s="155">
        <v>0</v>
      </c>
      <c r="P136" s="155">
        <f t="shared" si="1"/>
        <v>0</v>
      </c>
      <c r="Q136" s="155">
        <v>0</v>
      </c>
      <c r="R136" s="155">
        <f t="shared" si="2"/>
        <v>0</v>
      </c>
      <c r="S136" s="155">
        <v>0</v>
      </c>
      <c r="T136" s="156">
        <f t="shared" si="3"/>
        <v>0</v>
      </c>
      <c r="AR136" s="157" t="s">
        <v>452</v>
      </c>
      <c r="AT136" s="157" t="s">
        <v>144</v>
      </c>
      <c r="AU136" s="157" t="s">
        <v>80</v>
      </c>
      <c r="AY136" s="16" t="s">
        <v>142</v>
      </c>
      <c r="BE136" s="158">
        <f t="shared" si="4"/>
        <v>0</v>
      </c>
      <c r="BF136" s="158">
        <f t="shared" si="5"/>
        <v>0</v>
      </c>
      <c r="BG136" s="158">
        <f t="shared" si="6"/>
        <v>0</v>
      </c>
      <c r="BH136" s="158">
        <f t="shared" si="7"/>
        <v>0</v>
      </c>
      <c r="BI136" s="158">
        <f t="shared" si="8"/>
        <v>0</v>
      </c>
      <c r="BJ136" s="16" t="s">
        <v>80</v>
      </c>
      <c r="BK136" s="158">
        <f t="shared" si="9"/>
        <v>0</v>
      </c>
      <c r="BL136" s="16" t="s">
        <v>452</v>
      </c>
      <c r="BM136" s="157" t="s">
        <v>881</v>
      </c>
    </row>
    <row r="137" spans="2:65" s="1" customFormat="1" ht="16.5" customHeight="1">
      <c r="B137" s="121"/>
      <c r="C137" s="147" t="s">
        <v>516</v>
      </c>
      <c r="D137" s="147" t="s">
        <v>144</v>
      </c>
      <c r="E137" s="148" t="s">
        <v>882</v>
      </c>
      <c r="F137" s="149" t="s">
        <v>883</v>
      </c>
      <c r="G137" s="150" t="s">
        <v>271</v>
      </c>
      <c r="H137" s="151">
        <v>35</v>
      </c>
      <c r="I137" s="152"/>
      <c r="J137" s="152">
        <f t="shared" si="0"/>
        <v>0</v>
      </c>
      <c r="K137" s="153"/>
      <c r="L137" s="30"/>
      <c r="M137" s="154" t="s">
        <v>1</v>
      </c>
      <c r="N137" s="120" t="s">
        <v>37</v>
      </c>
      <c r="O137" s="155">
        <v>0</v>
      </c>
      <c r="P137" s="155">
        <f t="shared" si="1"/>
        <v>0</v>
      </c>
      <c r="Q137" s="155">
        <v>0</v>
      </c>
      <c r="R137" s="155">
        <f t="shared" si="2"/>
        <v>0</v>
      </c>
      <c r="S137" s="155">
        <v>0</v>
      </c>
      <c r="T137" s="156">
        <f t="shared" si="3"/>
        <v>0</v>
      </c>
      <c r="AR137" s="157" t="s">
        <v>452</v>
      </c>
      <c r="AT137" s="157" t="s">
        <v>144</v>
      </c>
      <c r="AU137" s="157" t="s">
        <v>80</v>
      </c>
      <c r="AY137" s="16" t="s">
        <v>142</v>
      </c>
      <c r="BE137" s="158">
        <f t="shared" si="4"/>
        <v>0</v>
      </c>
      <c r="BF137" s="158">
        <f t="shared" si="5"/>
        <v>0</v>
      </c>
      <c r="BG137" s="158">
        <f t="shared" si="6"/>
        <v>0</v>
      </c>
      <c r="BH137" s="158">
        <f t="shared" si="7"/>
        <v>0</v>
      </c>
      <c r="BI137" s="158">
        <f t="shared" si="8"/>
        <v>0</v>
      </c>
      <c r="BJ137" s="16" t="s">
        <v>80</v>
      </c>
      <c r="BK137" s="158">
        <f t="shared" si="9"/>
        <v>0</v>
      </c>
      <c r="BL137" s="16" t="s">
        <v>452</v>
      </c>
      <c r="BM137" s="157" t="s">
        <v>884</v>
      </c>
    </row>
    <row r="138" spans="2:65" s="1" customFormat="1" ht="16.5" customHeight="1">
      <c r="B138" s="121"/>
      <c r="C138" s="147" t="s">
        <v>508</v>
      </c>
      <c r="D138" s="147" t="s">
        <v>144</v>
      </c>
      <c r="E138" s="148" t="s">
        <v>885</v>
      </c>
      <c r="F138" s="149" t="s">
        <v>886</v>
      </c>
      <c r="G138" s="150" t="s">
        <v>271</v>
      </c>
      <c r="H138" s="151">
        <v>20</v>
      </c>
      <c r="I138" s="152"/>
      <c r="J138" s="152">
        <f t="shared" si="0"/>
        <v>0</v>
      </c>
      <c r="K138" s="153"/>
      <c r="L138" s="30"/>
      <c r="M138" s="154" t="s">
        <v>1</v>
      </c>
      <c r="N138" s="120" t="s">
        <v>37</v>
      </c>
      <c r="O138" s="155">
        <v>0</v>
      </c>
      <c r="P138" s="155">
        <f t="shared" si="1"/>
        <v>0</v>
      </c>
      <c r="Q138" s="155">
        <v>0</v>
      </c>
      <c r="R138" s="155">
        <f t="shared" si="2"/>
        <v>0</v>
      </c>
      <c r="S138" s="155">
        <v>0</v>
      </c>
      <c r="T138" s="156">
        <f t="shared" si="3"/>
        <v>0</v>
      </c>
      <c r="AR138" s="157" t="s">
        <v>452</v>
      </c>
      <c r="AT138" s="157" t="s">
        <v>144</v>
      </c>
      <c r="AU138" s="157" t="s">
        <v>80</v>
      </c>
      <c r="AY138" s="16" t="s">
        <v>142</v>
      </c>
      <c r="BE138" s="158">
        <f t="shared" si="4"/>
        <v>0</v>
      </c>
      <c r="BF138" s="158">
        <f t="shared" si="5"/>
        <v>0</v>
      </c>
      <c r="BG138" s="158">
        <f t="shared" si="6"/>
        <v>0</v>
      </c>
      <c r="BH138" s="158">
        <f t="shared" si="7"/>
        <v>0</v>
      </c>
      <c r="BI138" s="158">
        <f t="shared" si="8"/>
        <v>0</v>
      </c>
      <c r="BJ138" s="16" t="s">
        <v>80</v>
      </c>
      <c r="BK138" s="158">
        <f t="shared" si="9"/>
        <v>0</v>
      </c>
      <c r="BL138" s="16" t="s">
        <v>452</v>
      </c>
      <c r="BM138" s="157" t="s">
        <v>887</v>
      </c>
    </row>
    <row r="139" spans="2:65" s="1" customFormat="1" ht="16.5" customHeight="1">
      <c r="B139" s="121"/>
      <c r="C139" s="147" t="s">
        <v>487</v>
      </c>
      <c r="D139" s="147" t="s">
        <v>144</v>
      </c>
      <c r="E139" s="148" t="s">
        <v>888</v>
      </c>
      <c r="F139" s="149" t="s">
        <v>889</v>
      </c>
      <c r="G139" s="150" t="s">
        <v>156</v>
      </c>
      <c r="H139" s="151">
        <v>30</v>
      </c>
      <c r="I139" s="152"/>
      <c r="J139" s="152">
        <f t="shared" si="0"/>
        <v>0</v>
      </c>
      <c r="K139" s="153"/>
      <c r="L139" s="30"/>
      <c r="M139" s="154" t="s">
        <v>1</v>
      </c>
      <c r="N139" s="120" t="s">
        <v>37</v>
      </c>
      <c r="O139" s="155">
        <v>0</v>
      </c>
      <c r="P139" s="155">
        <f t="shared" si="1"/>
        <v>0</v>
      </c>
      <c r="Q139" s="155">
        <v>0</v>
      </c>
      <c r="R139" s="155">
        <f t="shared" si="2"/>
        <v>0</v>
      </c>
      <c r="S139" s="155">
        <v>0</v>
      </c>
      <c r="T139" s="156">
        <f t="shared" si="3"/>
        <v>0</v>
      </c>
      <c r="AR139" s="157" t="s">
        <v>452</v>
      </c>
      <c r="AT139" s="157" t="s">
        <v>144</v>
      </c>
      <c r="AU139" s="157" t="s">
        <v>80</v>
      </c>
      <c r="AY139" s="16" t="s">
        <v>142</v>
      </c>
      <c r="BE139" s="158">
        <f t="shared" si="4"/>
        <v>0</v>
      </c>
      <c r="BF139" s="158">
        <f t="shared" si="5"/>
        <v>0</v>
      </c>
      <c r="BG139" s="158">
        <f t="shared" si="6"/>
        <v>0</v>
      </c>
      <c r="BH139" s="158">
        <f t="shared" si="7"/>
        <v>0</v>
      </c>
      <c r="BI139" s="158">
        <f t="shared" si="8"/>
        <v>0</v>
      </c>
      <c r="BJ139" s="16" t="s">
        <v>80</v>
      </c>
      <c r="BK139" s="158">
        <f t="shared" si="9"/>
        <v>0</v>
      </c>
      <c r="BL139" s="16" t="s">
        <v>452</v>
      </c>
      <c r="BM139" s="157" t="s">
        <v>890</v>
      </c>
    </row>
    <row r="140" spans="2:65" s="1" customFormat="1" ht="16.5" customHeight="1">
      <c r="B140" s="121"/>
      <c r="C140" s="147" t="s">
        <v>343</v>
      </c>
      <c r="D140" s="147" t="s">
        <v>144</v>
      </c>
      <c r="E140" s="148" t="s">
        <v>891</v>
      </c>
      <c r="F140" s="149" t="s">
        <v>892</v>
      </c>
      <c r="G140" s="150" t="s">
        <v>156</v>
      </c>
      <c r="H140" s="151">
        <v>30</v>
      </c>
      <c r="I140" s="152"/>
      <c r="J140" s="152">
        <f t="shared" si="0"/>
        <v>0</v>
      </c>
      <c r="K140" s="153"/>
      <c r="L140" s="30"/>
      <c r="M140" s="154" t="s">
        <v>1</v>
      </c>
      <c r="N140" s="120" t="s">
        <v>37</v>
      </c>
      <c r="O140" s="155">
        <v>0</v>
      </c>
      <c r="P140" s="155">
        <f t="shared" si="1"/>
        <v>0</v>
      </c>
      <c r="Q140" s="155">
        <v>0</v>
      </c>
      <c r="R140" s="155">
        <f t="shared" si="2"/>
        <v>0</v>
      </c>
      <c r="S140" s="155">
        <v>0</v>
      </c>
      <c r="T140" s="156">
        <f t="shared" si="3"/>
        <v>0</v>
      </c>
      <c r="AR140" s="157" t="s">
        <v>452</v>
      </c>
      <c r="AT140" s="157" t="s">
        <v>144</v>
      </c>
      <c r="AU140" s="157" t="s">
        <v>80</v>
      </c>
      <c r="AY140" s="16" t="s">
        <v>142</v>
      </c>
      <c r="BE140" s="158">
        <f t="shared" si="4"/>
        <v>0</v>
      </c>
      <c r="BF140" s="158">
        <f t="shared" si="5"/>
        <v>0</v>
      </c>
      <c r="BG140" s="158">
        <f t="shared" si="6"/>
        <v>0</v>
      </c>
      <c r="BH140" s="158">
        <f t="shared" si="7"/>
        <v>0</v>
      </c>
      <c r="BI140" s="158">
        <f t="shared" si="8"/>
        <v>0</v>
      </c>
      <c r="BJ140" s="16" t="s">
        <v>80</v>
      </c>
      <c r="BK140" s="158">
        <f t="shared" si="9"/>
        <v>0</v>
      </c>
      <c r="BL140" s="16" t="s">
        <v>452</v>
      </c>
      <c r="BM140" s="157" t="s">
        <v>893</v>
      </c>
    </row>
    <row r="141" spans="2:65" s="1" customFormat="1" ht="16.5" customHeight="1">
      <c r="B141" s="121"/>
      <c r="C141" s="147" t="s">
        <v>398</v>
      </c>
      <c r="D141" s="147" t="s">
        <v>144</v>
      </c>
      <c r="E141" s="148" t="s">
        <v>894</v>
      </c>
      <c r="F141" s="149" t="s">
        <v>895</v>
      </c>
      <c r="G141" s="150" t="s">
        <v>156</v>
      </c>
      <c r="H141" s="151">
        <v>18</v>
      </c>
      <c r="I141" s="152"/>
      <c r="J141" s="152">
        <f t="shared" si="0"/>
        <v>0</v>
      </c>
      <c r="K141" s="153"/>
      <c r="L141" s="30"/>
      <c r="M141" s="154" t="s">
        <v>1</v>
      </c>
      <c r="N141" s="120" t="s">
        <v>37</v>
      </c>
      <c r="O141" s="155">
        <v>0</v>
      </c>
      <c r="P141" s="155">
        <f t="shared" si="1"/>
        <v>0</v>
      </c>
      <c r="Q141" s="155">
        <v>0</v>
      </c>
      <c r="R141" s="155">
        <f t="shared" si="2"/>
        <v>0</v>
      </c>
      <c r="S141" s="155">
        <v>0</v>
      </c>
      <c r="T141" s="156">
        <f t="shared" si="3"/>
        <v>0</v>
      </c>
      <c r="AR141" s="157" t="s">
        <v>452</v>
      </c>
      <c r="AT141" s="157" t="s">
        <v>144</v>
      </c>
      <c r="AU141" s="157" t="s">
        <v>80</v>
      </c>
      <c r="AY141" s="16" t="s">
        <v>142</v>
      </c>
      <c r="BE141" s="158">
        <f t="shared" si="4"/>
        <v>0</v>
      </c>
      <c r="BF141" s="158">
        <f t="shared" si="5"/>
        <v>0</v>
      </c>
      <c r="BG141" s="158">
        <f t="shared" si="6"/>
        <v>0</v>
      </c>
      <c r="BH141" s="158">
        <f t="shared" si="7"/>
        <v>0</v>
      </c>
      <c r="BI141" s="158">
        <f t="shared" si="8"/>
        <v>0</v>
      </c>
      <c r="BJ141" s="16" t="s">
        <v>80</v>
      </c>
      <c r="BK141" s="158">
        <f t="shared" si="9"/>
        <v>0</v>
      </c>
      <c r="BL141" s="16" t="s">
        <v>452</v>
      </c>
      <c r="BM141" s="157" t="s">
        <v>896</v>
      </c>
    </row>
    <row r="142" spans="2:65" s="1" customFormat="1" ht="16.5" customHeight="1">
      <c r="B142" s="121"/>
      <c r="C142" s="147" t="s">
        <v>403</v>
      </c>
      <c r="D142" s="147" t="s">
        <v>144</v>
      </c>
      <c r="E142" s="148" t="s">
        <v>897</v>
      </c>
      <c r="F142" s="149" t="s">
        <v>898</v>
      </c>
      <c r="G142" s="150" t="s">
        <v>156</v>
      </c>
      <c r="H142" s="151">
        <v>1</v>
      </c>
      <c r="I142" s="152"/>
      <c r="J142" s="152">
        <f t="shared" si="0"/>
        <v>0</v>
      </c>
      <c r="K142" s="153"/>
      <c r="L142" s="30"/>
      <c r="M142" s="154" t="s">
        <v>1</v>
      </c>
      <c r="N142" s="120" t="s">
        <v>37</v>
      </c>
      <c r="O142" s="155">
        <v>0</v>
      </c>
      <c r="P142" s="155">
        <f t="shared" si="1"/>
        <v>0</v>
      </c>
      <c r="Q142" s="155">
        <v>0</v>
      </c>
      <c r="R142" s="155">
        <f t="shared" si="2"/>
        <v>0</v>
      </c>
      <c r="S142" s="155">
        <v>0</v>
      </c>
      <c r="T142" s="156">
        <f t="shared" si="3"/>
        <v>0</v>
      </c>
      <c r="AR142" s="157" t="s">
        <v>452</v>
      </c>
      <c r="AT142" s="157" t="s">
        <v>144</v>
      </c>
      <c r="AU142" s="157" t="s">
        <v>80</v>
      </c>
      <c r="AY142" s="16" t="s">
        <v>142</v>
      </c>
      <c r="BE142" s="158">
        <f t="shared" si="4"/>
        <v>0</v>
      </c>
      <c r="BF142" s="158">
        <f t="shared" si="5"/>
        <v>0</v>
      </c>
      <c r="BG142" s="158">
        <f t="shared" si="6"/>
        <v>0</v>
      </c>
      <c r="BH142" s="158">
        <f t="shared" si="7"/>
        <v>0</v>
      </c>
      <c r="BI142" s="158">
        <f t="shared" si="8"/>
        <v>0</v>
      </c>
      <c r="BJ142" s="16" t="s">
        <v>80</v>
      </c>
      <c r="BK142" s="158">
        <f t="shared" si="9"/>
        <v>0</v>
      </c>
      <c r="BL142" s="16" t="s">
        <v>452</v>
      </c>
      <c r="BM142" s="157" t="s">
        <v>899</v>
      </c>
    </row>
    <row r="143" spans="2:65" s="1" customFormat="1" ht="21.75" customHeight="1">
      <c r="B143" s="121"/>
      <c r="C143" s="147" t="s">
        <v>405</v>
      </c>
      <c r="D143" s="147" t="s">
        <v>144</v>
      </c>
      <c r="E143" s="148" t="s">
        <v>900</v>
      </c>
      <c r="F143" s="149" t="s">
        <v>901</v>
      </c>
      <c r="G143" s="150" t="s">
        <v>156</v>
      </c>
      <c r="H143" s="151">
        <v>1</v>
      </c>
      <c r="I143" s="152"/>
      <c r="J143" s="152">
        <f t="shared" si="0"/>
        <v>0</v>
      </c>
      <c r="K143" s="153"/>
      <c r="L143" s="30"/>
      <c r="M143" s="154" t="s">
        <v>1</v>
      </c>
      <c r="N143" s="120" t="s">
        <v>37</v>
      </c>
      <c r="O143" s="155">
        <v>0</v>
      </c>
      <c r="P143" s="155">
        <f t="shared" si="1"/>
        <v>0</v>
      </c>
      <c r="Q143" s="155">
        <v>0</v>
      </c>
      <c r="R143" s="155">
        <f t="shared" si="2"/>
        <v>0</v>
      </c>
      <c r="S143" s="155">
        <v>0</v>
      </c>
      <c r="T143" s="156">
        <f t="shared" si="3"/>
        <v>0</v>
      </c>
      <c r="AR143" s="157" t="s">
        <v>452</v>
      </c>
      <c r="AT143" s="157" t="s">
        <v>144</v>
      </c>
      <c r="AU143" s="157" t="s">
        <v>80</v>
      </c>
      <c r="AY143" s="16" t="s">
        <v>142</v>
      </c>
      <c r="BE143" s="158">
        <f t="shared" si="4"/>
        <v>0</v>
      </c>
      <c r="BF143" s="158">
        <f t="shared" si="5"/>
        <v>0</v>
      </c>
      <c r="BG143" s="158">
        <f t="shared" si="6"/>
        <v>0</v>
      </c>
      <c r="BH143" s="158">
        <f t="shared" si="7"/>
        <v>0</v>
      </c>
      <c r="BI143" s="158">
        <f t="shared" si="8"/>
        <v>0</v>
      </c>
      <c r="BJ143" s="16" t="s">
        <v>80</v>
      </c>
      <c r="BK143" s="158">
        <f t="shared" si="9"/>
        <v>0</v>
      </c>
      <c r="BL143" s="16" t="s">
        <v>452</v>
      </c>
      <c r="BM143" s="157" t="s">
        <v>902</v>
      </c>
    </row>
    <row r="144" spans="2:65" s="1" customFormat="1" ht="16.5" customHeight="1">
      <c r="B144" s="121"/>
      <c r="C144" s="147" t="s">
        <v>7</v>
      </c>
      <c r="D144" s="147" t="s">
        <v>144</v>
      </c>
      <c r="E144" s="148" t="s">
        <v>903</v>
      </c>
      <c r="F144" s="149" t="s">
        <v>904</v>
      </c>
      <c r="G144" s="150" t="s">
        <v>271</v>
      </c>
      <c r="H144" s="151">
        <v>85</v>
      </c>
      <c r="I144" s="152"/>
      <c r="J144" s="152">
        <f t="shared" si="0"/>
        <v>0</v>
      </c>
      <c r="K144" s="153"/>
      <c r="L144" s="30"/>
      <c r="M144" s="154" t="s">
        <v>1</v>
      </c>
      <c r="N144" s="120" t="s">
        <v>37</v>
      </c>
      <c r="O144" s="155">
        <v>0</v>
      </c>
      <c r="P144" s="155">
        <f t="shared" si="1"/>
        <v>0</v>
      </c>
      <c r="Q144" s="155">
        <v>0</v>
      </c>
      <c r="R144" s="155">
        <f t="shared" si="2"/>
        <v>0</v>
      </c>
      <c r="S144" s="155">
        <v>0</v>
      </c>
      <c r="T144" s="156">
        <f t="shared" si="3"/>
        <v>0</v>
      </c>
      <c r="AR144" s="157" t="s">
        <v>452</v>
      </c>
      <c r="AT144" s="157" t="s">
        <v>144</v>
      </c>
      <c r="AU144" s="157" t="s">
        <v>80</v>
      </c>
      <c r="AY144" s="16" t="s">
        <v>142</v>
      </c>
      <c r="BE144" s="158">
        <f t="shared" si="4"/>
        <v>0</v>
      </c>
      <c r="BF144" s="158">
        <f t="shared" si="5"/>
        <v>0</v>
      </c>
      <c r="BG144" s="158">
        <f t="shared" si="6"/>
        <v>0</v>
      </c>
      <c r="BH144" s="158">
        <f t="shared" si="7"/>
        <v>0</v>
      </c>
      <c r="BI144" s="158">
        <f t="shared" si="8"/>
        <v>0</v>
      </c>
      <c r="BJ144" s="16" t="s">
        <v>80</v>
      </c>
      <c r="BK144" s="158">
        <f t="shared" si="9"/>
        <v>0</v>
      </c>
      <c r="BL144" s="16" t="s">
        <v>452</v>
      </c>
      <c r="BM144" s="157" t="s">
        <v>905</v>
      </c>
    </row>
    <row r="145" spans="2:65" s="1" customFormat="1" ht="16.5" customHeight="1">
      <c r="B145" s="121"/>
      <c r="C145" s="147" t="s">
        <v>541</v>
      </c>
      <c r="D145" s="147" t="s">
        <v>144</v>
      </c>
      <c r="E145" s="148" t="s">
        <v>906</v>
      </c>
      <c r="F145" s="149" t="s">
        <v>907</v>
      </c>
      <c r="G145" s="150" t="s">
        <v>271</v>
      </c>
      <c r="H145" s="151">
        <v>40</v>
      </c>
      <c r="I145" s="152"/>
      <c r="J145" s="152">
        <f t="shared" si="0"/>
        <v>0</v>
      </c>
      <c r="K145" s="153"/>
      <c r="L145" s="30"/>
      <c r="M145" s="154" t="s">
        <v>1</v>
      </c>
      <c r="N145" s="120" t="s">
        <v>37</v>
      </c>
      <c r="O145" s="155">
        <v>0</v>
      </c>
      <c r="P145" s="155">
        <f t="shared" si="1"/>
        <v>0</v>
      </c>
      <c r="Q145" s="155">
        <v>0</v>
      </c>
      <c r="R145" s="155">
        <f t="shared" si="2"/>
        <v>0</v>
      </c>
      <c r="S145" s="155">
        <v>0</v>
      </c>
      <c r="T145" s="156">
        <f t="shared" si="3"/>
        <v>0</v>
      </c>
      <c r="AR145" s="157" t="s">
        <v>452</v>
      </c>
      <c r="AT145" s="157" t="s">
        <v>144</v>
      </c>
      <c r="AU145" s="157" t="s">
        <v>80</v>
      </c>
      <c r="AY145" s="16" t="s">
        <v>142</v>
      </c>
      <c r="BE145" s="158">
        <f t="shared" si="4"/>
        <v>0</v>
      </c>
      <c r="BF145" s="158">
        <f t="shared" si="5"/>
        <v>0</v>
      </c>
      <c r="BG145" s="158">
        <f t="shared" si="6"/>
        <v>0</v>
      </c>
      <c r="BH145" s="158">
        <f t="shared" si="7"/>
        <v>0</v>
      </c>
      <c r="BI145" s="158">
        <f t="shared" si="8"/>
        <v>0</v>
      </c>
      <c r="BJ145" s="16" t="s">
        <v>80</v>
      </c>
      <c r="BK145" s="158">
        <f t="shared" si="9"/>
        <v>0</v>
      </c>
      <c r="BL145" s="16" t="s">
        <v>452</v>
      </c>
      <c r="BM145" s="157" t="s">
        <v>908</v>
      </c>
    </row>
    <row r="146" spans="2:65" s="1" customFormat="1" ht="16.5" customHeight="1">
      <c r="B146" s="121"/>
      <c r="C146" s="147" t="s">
        <v>546</v>
      </c>
      <c r="D146" s="147" t="s">
        <v>144</v>
      </c>
      <c r="E146" s="148" t="s">
        <v>909</v>
      </c>
      <c r="F146" s="149" t="s">
        <v>910</v>
      </c>
      <c r="G146" s="150" t="s">
        <v>156</v>
      </c>
      <c r="H146" s="151">
        <v>1</v>
      </c>
      <c r="I146" s="152"/>
      <c r="J146" s="152">
        <f t="shared" si="0"/>
        <v>0</v>
      </c>
      <c r="K146" s="153"/>
      <c r="L146" s="30"/>
      <c r="M146" s="154" t="s">
        <v>1</v>
      </c>
      <c r="N146" s="120" t="s">
        <v>37</v>
      </c>
      <c r="O146" s="155">
        <v>0</v>
      </c>
      <c r="P146" s="155">
        <f t="shared" si="1"/>
        <v>0</v>
      </c>
      <c r="Q146" s="155">
        <v>0</v>
      </c>
      <c r="R146" s="155">
        <f t="shared" si="2"/>
        <v>0</v>
      </c>
      <c r="S146" s="155">
        <v>0</v>
      </c>
      <c r="T146" s="156">
        <f t="shared" si="3"/>
        <v>0</v>
      </c>
      <c r="AR146" s="157" t="s">
        <v>452</v>
      </c>
      <c r="AT146" s="157" t="s">
        <v>144</v>
      </c>
      <c r="AU146" s="157" t="s">
        <v>80</v>
      </c>
      <c r="AY146" s="16" t="s">
        <v>142</v>
      </c>
      <c r="BE146" s="158">
        <f t="shared" si="4"/>
        <v>0</v>
      </c>
      <c r="BF146" s="158">
        <f t="shared" si="5"/>
        <v>0</v>
      </c>
      <c r="BG146" s="158">
        <f t="shared" si="6"/>
        <v>0</v>
      </c>
      <c r="BH146" s="158">
        <f t="shared" si="7"/>
        <v>0</v>
      </c>
      <c r="BI146" s="158">
        <f t="shared" si="8"/>
        <v>0</v>
      </c>
      <c r="BJ146" s="16" t="s">
        <v>80</v>
      </c>
      <c r="BK146" s="158">
        <f t="shared" si="9"/>
        <v>0</v>
      </c>
      <c r="BL146" s="16" t="s">
        <v>452</v>
      </c>
      <c r="BM146" s="157" t="s">
        <v>911</v>
      </c>
    </row>
    <row r="147" spans="2:65" s="1" customFormat="1" ht="16.5" customHeight="1">
      <c r="B147" s="121"/>
      <c r="C147" s="147" t="s">
        <v>550</v>
      </c>
      <c r="D147" s="147" t="s">
        <v>144</v>
      </c>
      <c r="E147" s="148" t="s">
        <v>912</v>
      </c>
      <c r="F147" s="149" t="s">
        <v>913</v>
      </c>
      <c r="G147" s="150" t="s">
        <v>156</v>
      </c>
      <c r="H147" s="151">
        <v>18</v>
      </c>
      <c r="I147" s="152"/>
      <c r="J147" s="152">
        <f t="shared" si="0"/>
        <v>0</v>
      </c>
      <c r="K147" s="153"/>
      <c r="L147" s="30"/>
      <c r="M147" s="154" t="s">
        <v>1</v>
      </c>
      <c r="N147" s="120" t="s">
        <v>37</v>
      </c>
      <c r="O147" s="155">
        <v>0</v>
      </c>
      <c r="P147" s="155">
        <f t="shared" si="1"/>
        <v>0</v>
      </c>
      <c r="Q147" s="155">
        <v>0</v>
      </c>
      <c r="R147" s="155">
        <f t="shared" si="2"/>
        <v>0</v>
      </c>
      <c r="S147" s="155">
        <v>0</v>
      </c>
      <c r="T147" s="156">
        <f t="shared" si="3"/>
        <v>0</v>
      </c>
      <c r="AR147" s="157" t="s">
        <v>452</v>
      </c>
      <c r="AT147" s="157" t="s">
        <v>144</v>
      </c>
      <c r="AU147" s="157" t="s">
        <v>80</v>
      </c>
      <c r="AY147" s="16" t="s">
        <v>142</v>
      </c>
      <c r="BE147" s="158">
        <f t="shared" si="4"/>
        <v>0</v>
      </c>
      <c r="BF147" s="158">
        <f t="shared" si="5"/>
        <v>0</v>
      </c>
      <c r="BG147" s="158">
        <f t="shared" si="6"/>
        <v>0</v>
      </c>
      <c r="BH147" s="158">
        <f t="shared" si="7"/>
        <v>0</v>
      </c>
      <c r="BI147" s="158">
        <f t="shared" si="8"/>
        <v>0</v>
      </c>
      <c r="BJ147" s="16" t="s">
        <v>80</v>
      </c>
      <c r="BK147" s="158">
        <f t="shared" si="9"/>
        <v>0</v>
      </c>
      <c r="BL147" s="16" t="s">
        <v>452</v>
      </c>
      <c r="BM147" s="157" t="s">
        <v>914</v>
      </c>
    </row>
    <row r="148" spans="2:65" s="1" customFormat="1" ht="16.5" customHeight="1">
      <c r="B148" s="121"/>
      <c r="C148" s="147" t="s">
        <v>554</v>
      </c>
      <c r="D148" s="147" t="s">
        <v>144</v>
      </c>
      <c r="E148" s="148" t="s">
        <v>915</v>
      </c>
      <c r="F148" s="149" t="s">
        <v>916</v>
      </c>
      <c r="G148" s="150" t="s">
        <v>156</v>
      </c>
      <c r="H148" s="151">
        <v>6</v>
      </c>
      <c r="I148" s="152"/>
      <c r="J148" s="152">
        <f t="shared" si="0"/>
        <v>0</v>
      </c>
      <c r="K148" s="153"/>
      <c r="L148" s="30"/>
      <c r="M148" s="154" t="s">
        <v>1</v>
      </c>
      <c r="N148" s="120" t="s">
        <v>37</v>
      </c>
      <c r="O148" s="155">
        <v>0</v>
      </c>
      <c r="P148" s="155">
        <f t="shared" si="1"/>
        <v>0</v>
      </c>
      <c r="Q148" s="155">
        <v>0</v>
      </c>
      <c r="R148" s="155">
        <f t="shared" si="2"/>
        <v>0</v>
      </c>
      <c r="S148" s="155">
        <v>0</v>
      </c>
      <c r="T148" s="156">
        <f t="shared" si="3"/>
        <v>0</v>
      </c>
      <c r="AR148" s="157" t="s">
        <v>452</v>
      </c>
      <c r="AT148" s="157" t="s">
        <v>144</v>
      </c>
      <c r="AU148" s="157" t="s">
        <v>80</v>
      </c>
      <c r="AY148" s="16" t="s">
        <v>142</v>
      </c>
      <c r="BE148" s="158">
        <f t="shared" si="4"/>
        <v>0</v>
      </c>
      <c r="BF148" s="158">
        <f t="shared" si="5"/>
        <v>0</v>
      </c>
      <c r="BG148" s="158">
        <f t="shared" si="6"/>
        <v>0</v>
      </c>
      <c r="BH148" s="158">
        <f t="shared" si="7"/>
        <v>0</v>
      </c>
      <c r="BI148" s="158">
        <f t="shared" si="8"/>
        <v>0</v>
      </c>
      <c r="BJ148" s="16" t="s">
        <v>80</v>
      </c>
      <c r="BK148" s="158">
        <f t="shared" si="9"/>
        <v>0</v>
      </c>
      <c r="BL148" s="16" t="s">
        <v>452</v>
      </c>
      <c r="BM148" s="157" t="s">
        <v>917</v>
      </c>
    </row>
    <row r="149" spans="2:65" s="1" customFormat="1" ht="16.5" customHeight="1">
      <c r="B149" s="121"/>
      <c r="C149" s="147" t="s">
        <v>589</v>
      </c>
      <c r="D149" s="147" t="s">
        <v>144</v>
      </c>
      <c r="E149" s="148" t="s">
        <v>918</v>
      </c>
      <c r="F149" s="149" t="s">
        <v>919</v>
      </c>
      <c r="G149" s="150" t="s">
        <v>156</v>
      </c>
      <c r="H149" s="151">
        <v>4</v>
      </c>
      <c r="I149" s="152"/>
      <c r="J149" s="152">
        <f t="shared" si="0"/>
        <v>0</v>
      </c>
      <c r="K149" s="153"/>
      <c r="L149" s="30"/>
      <c r="M149" s="154" t="s">
        <v>1</v>
      </c>
      <c r="N149" s="120" t="s">
        <v>37</v>
      </c>
      <c r="O149" s="155">
        <v>0</v>
      </c>
      <c r="P149" s="155">
        <f t="shared" si="1"/>
        <v>0</v>
      </c>
      <c r="Q149" s="155">
        <v>0</v>
      </c>
      <c r="R149" s="155">
        <f t="shared" si="2"/>
        <v>0</v>
      </c>
      <c r="S149" s="155">
        <v>0</v>
      </c>
      <c r="T149" s="156">
        <f t="shared" si="3"/>
        <v>0</v>
      </c>
      <c r="AR149" s="157" t="s">
        <v>452</v>
      </c>
      <c r="AT149" s="157" t="s">
        <v>144</v>
      </c>
      <c r="AU149" s="157" t="s">
        <v>80</v>
      </c>
      <c r="AY149" s="16" t="s">
        <v>142</v>
      </c>
      <c r="BE149" s="158">
        <f t="shared" si="4"/>
        <v>0</v>
      </c>
      <c r="BF149" s="158">
        <f t="shared" si="5"/>
        <v>0</v>
      </c>
      <c r="BG149" s="158">
        <f t="shared" si="6"/>
        <v>0</v>
      </c>
      <c r="BH149" s="158">
        <f t="shared" si="7"/>
        <v>0</v>
      </c>
      <c r="BI149" s="158">
        <f t="shared" si="8"/>
        <v>0</v>
      </c>
      <c r="BJ149" s="16" t="s">
        <v>80</v>
      </c>
      <c r="BK149" s="158">
        <f t="shared" si="9"/>
        <v>0</v>
      </c>
      <c r="BL149" s="16" t="s">
        <v>452</v>
      </c>
      <c r="BM149" s="157" t="s">
        <v>920</v>
      </c>
    </row>
    <row r="150" spans="2:65" s="1" customFormat="1" ht="16.5" customHeight="1">
      <c r="B150" s="121"/>
      <c r="C150" s="147" t="s">
        <v>593</v>
      </c>
      <c r="D150" s="147" t="s">
        <v>144</v>
      </c>
      <c r="E150" s="148" t="s">
        <v>921</v>
      </c>
      <c r="F150" s="149" t="s">
        <v>922</v>
      </c>
      <c r="G150" s="150" t="s">
        <v>156</v>
      </c>
      <c r="H150" s="151">
        <v>4</v>
      </c>
      <c r="I150" s="152"/>
      <c r="J150" s="152">
        <f t="shared" si="0"/>
        <v>0</v>
      </c>
      <c r="K150" s="153"/>
      <c r="L150" s="30"/>
      <c r="M150" s="154" t="s">
        <v>1</v>
      </c>
      <c r="N150" s="120" t="s">
        <v>37</v>
      </c>
      <c r="O150" s="155">
        <v>0</v>
      </c>
      <c r="P150" s="155">
        <f t="shared" si="1"/>
        <v>0</v>
      </c>
      <c r="Q150" s="155">
        <v>0</v>
      </c>
      <c r="R150" s="155">
        <f t="shared" si="2"/>
        <v>0</v>
      </c>
      <c r="S150" s="155">
        <v>0</v>
      </c>
      <c r="T150" s="156">
        <f t="shared" si="3"/>
        <v>0</v>
      </c>
      <c r="AR150" s="157" t="s">
        <v>452</v>
      </c>
      <c r="AT150" s="157" t="s">
        <v>144</v>
      </c>
      <c r="AU150" s="157" t="s">
        <v>80</v>
      </c>
      <c r="AY150" s="16" t="s">
        <v>142</v>
      </c>
      <c r="BE150" s="158">
        <f t="shared" si="4"/>
        <v>0</v>
      </c>
      <c r="BF150" s="158">
        <f t="shared" si="5"/>
        <v>0</v>
      </c>
      <c r="BG150" s="158">
        <f t="shared" si="6"/>
        <v>0</v>
      </c>
      <c r="BH150" s="158">
        <f t="shared" si="7"/>
        <v>0</v>
      </c>
      <c r="BI150" s="158">
        <f t="shared" si="8"/>
        <v>0</v>
      </c>
      <c r="BJ150" s="16" t="s">
        <v>80</v>
      </c>
      <c r="BK150" s="158">
        <f t="shared" si="9"/>
        <v>0</v>
      </c>
      <c r="BL150" s="16" t="s">
        <v>452</v>
      </c>
      <c r="BM150" s="157" t="s">
        <v>923</v>
      </c>
    </row>
    <row r="151" spans="2:65" s="1" customFormat="1" ht="16.5" customHeight="1">
      <c r="B151" s="121"/>
      <c r="C151" s="147" t="s">
        <v>597</v>
      </c>
      <c r="D151" s="147" t="s">
        <v>144</v>
      </c>
      <c r="E151" s="148" t="s">
        <v>924</v>
      </c>
      <c r="F151" s="149" t="s">
        <v>925</v>
      </c>
      <c r="G151" s="150" t="s">
        <v>156</v>
      </c>
      <c r="H151" s="151">
        <v>1</v>
      </c>
      <c r="I151" s="152"/>
      <c r="J151" s="152">
        <f t="shared" si="0"/>
        <v>0</v>
      </c>
      <c r="K151" s="153"/>
      <c r="L151" s="30"/>
      <c r="M151" s="154" t="s">
        <v>1</v>
      </c>
      <c r="N151" s="120" t="s">
        <v>37</v>
      </c>
      <c r="O151" s="155">
        <v>0</v>
      </c>
      <c r="P151" s="155">
        <f t="shared" si="1"/>
        <v>0</v>
      </c>
      <c r="Q151" s="155">
        <v>0</v>
      </c>
      <c r="R151" s="155">
        <f t="shared" si="2"/>
        <v>0</v>
      </c>
      <c r="S151" s="155">
        <v>0</v>
      </c>
      <c r="T151" s="156">
        <f t="shared" si="3"/>
        <v>0</v>
      </c>
      <c r="AR151" s="157" t="s">
        <v>452</v>
      </c>
      <c r="AT151" s="157" t="s">
        <v>144</v>
      </c>
      <c r="AU151" s="157" t="s">
        <v>80</v>
      </c>
      <c r="AY151" s="16" t="s">
        <v>142</v>
      </c>
      <c r="BE151" s="158">
        <f t="shared" si="4"/>
        <v>0</v>
      </c>
      <c r="BF151" s="158">
        <f t="shared" si="5"/>
        <v>0</v>
      </c>
      <c r="BG151" s="158">
        <f t="shared" si="6"/>
        <v>0</v>
      </c>
      <c r="BH151" s="158">
        <f t="shared" si="7"/>
        <v>0</v>
      </c>
      <c r="BI151" s="158">
        <f t="shared" si="8"/>
        <v>0</v>
      </c>
      <c r="BJ151" s="16" t="s">
        <v>80</v>
      </c>
      <c r="BK151" s="158">
        <f t="shared" si="9"/>
        <v>0</v>
      </c>
      <c r="BL151" s="16" t="s">
        <v>452</v>
      </c>
      <c r="BM151" s="157" t="s">
        <v>926</v>
      </c>
    </row>
    <row r="152" spans="2:65" s="1" customFormat="1" ht="16.5" customHeight="1">
      <c r="B152" s="121"/>
      <c r="C152" s="147" t="s">
        <v>573</v>
      </c>
      <c r="D152" s="147" t="s">
        <v>144</v>
      </c>
      <c r="E152" s="148" t="s">
        <v>927</v>
      </c>
      <c r="F152" s="149" t="s">
        <v>928</v>
      </c>
      <c r="G152" s="150" t="s">
        <v>156</v>
      </c>
      <c r="H152" s="151">
        <v>1</v>
      </c>
      <c r="I152" s="152"/>
      <c r="J152" s="152">
        <f t="shared" si="0"/>
        <v>0</v>
      </c>
      <c r="K152" s="153"/>
      <c r="L152" s="30"/>
      <c r="M152" s="154" t="s">
        <v>1</v>
      </c>
      <c r="N152" s="120" t="s">
        <v>37</v>
      </c>
      <c r="O152" s="155">
        <v>0</v>
      </c>
      <c r="P152" s="155">
        <f t="shared" si="1"/>
        <v>0</v>
      </c>
      <c r="Q152" s="155">
        <v>0</v>
      </c>
      <c r="R152" s="155">
        <f t="shared" si="2"/>
        <v>0</v>
      </c>
      <c r="S152" s="155">
        <v>0</v>
      </c>
      <c r="T152" s="156">
        <f t="shared" si="3"/>
        <v>0</v>
      </c>
      <c r="AR152" s="157" t="s">
        <v>452</v>
      </c>
      <c r="AT152" s="157" t="s">
        <v>144</v>
      </c>
      <c r="AU152" s="157" t="s">
        <v>80</v>
      </c>
      <c r="AY152" s="16" t="s">
        <v>142</v>
      </c>
      <c r="BE152" s="158">
        <f t="shared" si="4"/>
        <v>0</v>
      </c>
      <c r="BF152" s="158">
        <f t="shared" si="5"/>
        <v>0</v>
      </c>
      <c r="BG152" s="158">
        <f t="shared" si="6"/>
        <v>0</v>
      </c>
      <c r="BH152" s="158">
        <f t="shared" si="7"/>
        <v>0</v>
      </c>
      <c r="BI152" s="158">
        <f t="shared" si="8"/>
        <v>0</v>
      </c>
      <c r="BJ152" s="16" t="s">
        <v>80</v>
      </c>
      <c r="BK152" s="158">
        <f t="shared" si="9"/>
        <v>0</v>
      </c>
      <c r="BL152" s="16" t="s">
        <v>452</v>
      </c>
      <c r="BM152" s="157" t="s">
        <v>929</v>
      </c>
    </row>
    <row r="153" spans="2:65" s="1" customFormat="1" ht="16.5" customHeight="1">
      <c r="B153" s="121"/>
      <c r="C153" s="147" t="s">
        <v>577</v>
      </c>
      <c r="D153" s="147" t="s">
        <v>144</v>
      </c>
      <c r="E153" s="148" t="s">
        <v>930</v>
      </c>
      <c r="F153" s="149" t="s">
        <v>931</v>
      </c>
      <c r="G153" s="150" t="s">
        <v>156</v>
      </c>
      <c r="H153" s="151">
        <v>4</v>
      </c>
      <c r="I153" s="152"/>
      <c r="J153" s="152">
        <f t="shared" si="0"/>
        <v>0</v>
      </c>
      <c r="K153" s="153"/>
      <c r="L153" s="30"/>
      <c r="M153" s="154" t="s">
        <v>1</v>
      </c>
      <c r="N153" s="120" t="s">
        <v>37</v>
      </c>
      <c r="O153" s="155">
        <v>0</v>
      </c>
      <c r="P153" s="155">
        <f t="shared" si="1"/>
        <v>0</v>
      </c>
      <c r="Q153" s="155">
        <v>0</v>
      </c>
      <c r="R153" s="155">
        <f t="shared" si="2"/>
        <v>0</v>
      </c>
      <c r="S153" s="155">
        <v>0</v>
      </c>
      <c r="T153" s="156">
        <f t="shared" si="3"/>
        <v>0</v>
      </c>
      <c r="AR153" s="157" t="s">
        <v>452</v>
      </c>
      <c r="AT153" s="157" t="s">
        <v>144</v>
      </c>
      <c r="AU153" s="157" t="s">
        <v>80</v>
      </c>
      <c r="AY153" s="16" t="s">
        <v>142</v>
      </c>
      <c r="BE153" s="158">
        <f t="shared" si="4"/>
        <v>0</v>
      </c>
      <c r="BF153" s="158">
        <f t="shared" si="5"/>
        <v>0</v>
      </c>
      <c r="BG153" s="158">
        <f t="shared" si="6"/>
        <v>0</v>
      </c>
      <c r="BH153" s="158">
        <f t="shared" si="7"/>
        <v>0</v>
      </c>
      <c r="BI153" s="158">
        <f t="shared" si="8"/>
        <v>0</v>
      </c>
      <c r="BJ153" s="16" t="s">
        <v>80</v>
      </c>
      <c r="BK153" s="158">
        <f t="shared" si="9"/>
        <v>0</v>
      </c>
      <c r="BL153" s="16" t="s">
        <v>452</v>
      </c>
      <c r="BM153" s="157" t="s">
        <v>932</v>
      </c>
    </row>
    <row r="154" spans="2:65" s="1" customFormat="1" ht="16.5" customHeight="1">
      <c r="B154" s="121"/>
      <c r="C154" s="147" t="s">
        <v>581</v>
      </c>
      <c r="D154" s="147" t="s">
        <v>144</v>
      </c>
      <c r="E154" s="148" t="s">
        <v>933</v>
      </c>
      <c r="F154" s="149" t="s">
        <v>934</v>
      </c>
      <c r="G154" s="150" t="s">
        <v>156</v>
      </c>
      <c r="H154" s="151">
        <v>4</v>
      </c>
      <c r="I154" s="152"/>
      <c r="J154" s="152">
        <f t="shared" si="0"/>
        <v>0</v>
      </c>
      <c r="K154" s="153"/>
      <c r="L154" s="30"/>
      <c r="M154" s="154" t="s">
        <v>1</v>
      </c>
      <c r="N154" s="120" t="s">
        <v>37</v>
      </c>
      <c r="O154" s="155">
        <v>0</v>
      </c>
      <c r="P154" s="155">
        <f t="shared" si="1"/>
        <v>0</v>
      </c>
      <c r="Q154" s="155">
        <v>0</v>
      </c>
      <c r="R154" s="155">
        <f t="shared" si="2"/>
        <v>0</v>
      </c>
      <c r="S154" s="155">
        <v>0</v>
      </c>
      <c r="T154" s="156">
        <f t="shared" si="3"/>
        <v>0</v>
      </c>
      <c r="AR154" s="157" t="s">
        <v>452</v>
      </c>
      <c r="AT154" s="157" t="s">
        <v>144</v>
      </c>
      <c r="AU154" s="157" t="s">
        <v>80</v>
      </c>
      <c r="AY154" s="16" t="s">
        <v>142</v>
      </c>
      <c r="BE154" s="158">
        <f t="shared" si="4"/>
        <v>0</v>
      </c>
      <c r="BF154" s="158">
        <f t="shared" si="5"/>
        <v>0</v>
      </c>
      <c r="BG154" s="158">
        <f t="shared" si="6"/>
        <v>0</v>
      </c>
      <c r="BH154" s="158">
        <f t="shared" si="7"/>
        <v>0</v>
      </c>
      <c r="BI154" s="158">
        <f t="shared" si="8"/>
        <v>0</v>
      </c>
      <c r="BJ154" s="16" t="s">
        <v>80</v>
      </c>
      <c r="BK154" s="158">
        <f t="shared" si="9"/>
        <v>0</v>
      </c>
      <c r="BL154" s="16" t="s">
        <v>452</v>
      </c>
      <c r="BM154" s="157" t="s">
        <v>935</v>
      </c>
    </row>
    <row r="155" spans="2:65" s="1" customFormat="1" ht="16.5" customHeight="1">
      <c r="B155" s="121"/>
      <c r="C155" s="147" t="s">
        <v>601</v>
      </c>
      <c r="D155" s="147" t="s">
        <v>144</v>
      </c>
      <c r="E155" s="148" t="s">
        <v>936</v>
      </c>
      <c r="F155" s="149" t="s">
        <v>937</v>
      </c>
      <c r="G155" s="150" t="s">
        <v>156</v>
      </c>
      <c r="H155" s="151">
        <v>4</v>
      </c>
      <c r="I155" s="152"/>
      <c r="J155" s="152">
        <f t="shared" si="0"/>
        <v>0</v>
      </c>
      <c r="K155" s="153"/>
      <c r="L155" s="30"/>
      <c r="M155" s="154" t="s">
        <v>1</v>
      </c>
      <c r="N155" s="120" t="s">
        <v>37</v>
      </c>
      <c r="O155" s="155">
        <v>0</v>
      </c>
      <c r="P155" s="155">
        <f t="shared" si="1"/>
        <v>0</v>
      </c>
      <c r="Q155" s="155">
        <v>0</v>
      </c>
      <c r="R155" s="155">
        <f t="shared" si="2"/>
        <v>0</v>
      </c>
      <c r="S155" s="155">
        <v>0</v>
      </c>
      <c r="T155" s="156">
        <f t="shared" si="3"/>
        <v>0</v>
      </c>
      <c r="AR155" s="157" t="s">
        <v>452</v>
      </c>
      <c r="AT155" s="157" t="s">
        <v>144</v>
      </c>
      <c r="AU155" s="157" t="s">
        <v>80</v>
      </c>
      <c r="AY155" s="16" t="s">
        <v>142</v>
      </c>
      <c r="BE155" s="158">
        <f t="shared" si="4"/>
        <v>0</v>
      </c>
      <c r="BF155" s="158">
        <f t="shared" si="5"/>
        <v>0</v>
      </c>
      <c r="BG155" s="158">
        <f t="shared" si="6"/>
        <v>0</v>
      </c>
      <c r="BH155" s="158">
        <f t="shared" si="7"/>
        <v>0</v>
      </c>
      <c r="BI155" s="158">
        <f t="shared" si="8"/>
        <v>0</v>
      </c>
      <c r="BJ155" s="16" t="s">
        <v>80</v>
      </c>
      <c r="BK155" s="158">
        <f t="shared" si="9"/>
        <v>0</v>
      </c>
      <c r="BL155" s="16" t="s">
        <v>452</v>
      </c>
      <c r="BM155" s="157" t="s">
        <v>938</v>
      </c>
    </row>
    <row r="156" spans="2:65" s="1" customFormat="1" ht="16.5" customHeight="1">
      <c r="B156" s="121"/>
      <c r="C156" s="147" t="s">
        <v>347</v>
      </c>
      <c r="D156" s="147" t="s">
        <v>144</v>
      </c>
      <c r="E156" s="148" t="s">
        <v>939</v>
      </c>
      <c r="F156" s="149" t="s">
        <v>143</v>
      </c>
      <c r="G156" s="150" t="s">
        <v>156</v>
      </c>
      <c r="H156" s="151">
        <v>1</v>
      </c>
      <c r="I156" s="152"/>
      <c r="J156" s="152">
        <f t="shared" si="0"/>
        <v>0</v>
      </c>
      <c r="K156" s="153"/>
      <c r="L156" s="30"/>
      <c r="M156" s="154" t="s">
        <v>1</v>
      </c>
      <c r="N156" s="120" t="s">
        <v>37</v>
      </c>
      <c r="O156" s="155">
        <v>0</v>
      </c>
      <c r="P156" s="155">
        <f t="shared" si="1"/>
        <v>0</v>
      </c>
      <c r="Q156" s="155">
        <v>0</v>
      </c>
      <c r="R156" s="155">
        <f t="shared" si="2"/>
        <v>0</v>
      </c>
      <c r="S156" s="155">
        <v>0</v>
      </c>
      <c r="T156" s="156">
        <f t="shared" si="3"/>
        <v>0</v>
      </c>
      <c r="AR156" s="157" t="s">
        <v>452</v>
      </c>
      <c r="AT156" s="157" t="s">
        <v>144</v>
      </c>
      <c r="AU156" s="157" t="s">
        <v>80</v>
      </c>
      <c r="AY156" s="16" t="s">
        <v>142</v>
      </c>
      <c r="BE156" s="158">
        <f t="shared" si="4"/>
        <v>0</v>
      </c>
      <c r="BF156" s="158">
        <f t="shared" si="5"/>
        <v>0</v>
      </c>
      <c r="BG156" s="158">
        <f t="shared" si="6"/>
        <v>0</v>
      </c>
      <c r="BH156" s="158">
        <f t="shared" si="7"/>
        <v>0</v>
      </c>
      <c r="BI156" s="158">
        <f t="shared" si="8"/>
        <v>0</v>
      </c>
      <c r="BJ156" s="16" t="s">
        <v>80</v>
      </c>
      <c r="BK156" s="158">
        <f t="shared" si="9"/>
        <v>0</v>
      </c>
      <c r="BL156" s="16" t="s">
        <v>452</v>
      </c>
      <c r="BM156" s="157" t="s">
        <v>940</v>
      </c>
    </row>
    <row r="157" spans="2:65" s="1" customFormat="1" ht="16.5" customHeight="1">
      <c r="B157" s="121"/>
      <c r="C157" s="147" t="s">
        <v>585</v>
      </c>
      <c r="D157" s="147" t="s">
        <v>144</v>
      </c>
      <c r="E157" s="148" t="s">
        <v>941</v>
      </c>
      <c r="F157" s="149" t="s">
        <v>835</v>
      </c>
      <c r="G157" s="150" t="s">
        <v>156</v>
      </c>
      <c r="H157" s="151">
        <v>1</v>
      </c>
      <c r="I157" s="152"/>
      <c r="J157" s="152">
        <f t="shared" si="0"/>
        <v>0</v>
      </c>
      <c r="K157" s="153"/>
      <c r="L157" s="30"/>
      <c r="M157" s="154" t="s">
        <v>1</v>
      </c>
      <c r="N157" s="120" t="s">
        <v>37</v>
      </c>
      <c r="O157" s="155">
        <v>0</v>
      </c>
      <c r="P157" s="155">
        <f t="shared" si="1"/>
        <v>0</v>
      </c>
      <c r="Q157" s="155">
        <v>0</v>
      </c>
      <c r="R157" s="155">
        <f t="shared" si="2"/>
        <v>0</v>
      </c>
      <c r="S157" s="155">
        <v>0</v>
      </c>
      <c r="T157" s="156">
        <f t="shared" si="3"/>
        <v>0</v>
      </c>
      <c r="AR157" s="157" t="s">
        <v>452</v>
      </c>
      <c r="AT157" s="157" t="s">
        <v>144</v>
      </c>
      <c r="AU157" s="157" t="s">
        <v>80</v>
      </c>
      <c r="AY157" s="16" t="s">
        <v>142</v>
      </c>
      <c r="BE157" s="158">
        <f t="shared" si="4"/>
        <v>0</v>
      </c>
      <c r="BF157" s="158">
        <f t="shared" si="5"/>
        <v>0</v>
      </c>
      <c r="BG157" s="158">
        <f t="shared" si="6"/>
        <v>0</v>
      </c>
      <c r="BH157" s="158">
        <f t="shared" si="7"/>
        <v>0</v>
      </c>
      <c r="BI157" s="158">
        <f t="shared" si="8"/>
        <v>0</v>
      </c>
      <c r="BJ157" s="16" t="s">
        <v>80</v>
      </c>
      <c r="BK157" s="158">
        <f t="shared" si="9"/>
        <v>0</v>
      </c>
      <c r="BL157" s="16" t="s">
        <v>452</v>
      </c>
      <c r="BM157" s="157" t="s">
        <v>942</v>
      </c>
    </row>
    <row r="158" spans="2:65" s="1" customFormat="1" ht="16.5" customHeight="1">
      <c r="B158" s="121"/>
      <c r="C158" s="147" t="s">
        <v>558</v>
      </c>
      <c r="D158" s="147" t="s">
        <v>144</v>
      </c>
      <c r="E158" s="148" t="s">
        <v>943</v>
      </c>
      <c r="F158" s="149" t="s">
        <v>944</v>
      </c>
      <c r="G158" s="150" t="s">
        <v>156</v>
      </c>
      <c r="H158" s="151">
        <v>1</v>
      </c>
      <c r="I158" s="152"/>
      <c r="J158" s="152">
        <f t="shared" si="0"/>
        <v>0</v>
      </c>
      <c r="K158" s="153"/>
      <c r="L158" s="30"/>
      <c r="M158" s="187" t="s">
        <v>1</v>
      </c>
      <c r="N158" s="188" t="s">
        <v>37</v>
      </c>
      <c r="O158" s="189">
        <v>0</v>
      </c>
      <c r="P158" s="189">
        <f t="shared" si="1"/>
        <v>0</v>
      </c>
      <c r="Q158" s="189">
        <v>0</v>
      </c>
      <c r="R158" s="189">
        <f t="shared" si="2"/>
        <v>0</v>
      </c>
      <c r="S158" s="189">
        <v>0</v>
      </c>
      <c r="T158" s="190">
        <f t="shared" si="3"/>
        <v>0</v>
      </c>
      <c r="AR158" s="157" t="s">
        <v>452</v>
      </c>
      <c r="AT158" s="157" t="s">
        <v>144</v>
      </c>
      <c r="AU158" s="157" t="s">
        <v>80</v>
      </c>
      <c r="AY158" s="16" t="s">
        <v>142</v>
      </c>
      <c r="BE158" s="158">
        <f t="shared" si="4"/>
        <v>0</v>
      </c>
      <c r="BF158" s="158">
        <f t="shared" si="5"/>
        <v>0</v>
      </c>
      <c r="BG158" s="158">
        <f t="shared" si="6"/>
        <v>0</v>
      </c>
      <c r="BH158" s="158">
        <f t="shared" si="7"/>
        <v>0</v>
      </c>
      <c r="BI158" s="158">
        <f t="shared" si="8"/>
        <v>0</v>
      </c>
      <c r="BJ158" s="16" t="s">
        <v>80</v>
      </c>
      <c r="BK158" s="158">
        <f t="shared" si="9"/>
        <v>0</v>
      </c>
      <c r="BL158" s="16" t="s">
        <v>452</v>
      </c>
      <c r="BM158" s="157" t="s">
        <v>945</v>
      </c>
    </row>
    <row r="159" spans="2:65" s="1" customFormat="1" ht="6.95" customHeight="1">
      <c r="B159" s="45"/>
      <c r="C159" s="46"/>
      <c r="D159" s="46"/>
      <c r="E159" s="46"/>
      <c r="F159" s="46"/>
      <c r="G159" s="46"/>
      <c r="H159" s="46"/>
      <c r="I159" s="46"/>
      <c r="J159" s="46"/>
      <c r="K159" s="46"/>
      <c r="L159" s="30"/>
    </row>
  </sheetData>
  <autoFilter ref="C121:K158" xr:uid="{00000000-0009-0000-0000-000003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30"/>
  <sheetViews>
    <sheetView showGridLines="0" topLeftCell="A6" workbookViewId="0">
      <selection activeCell="X127" sqref="X126:X127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197" t="s">
        <v>5</v>
      </c>
      <c r="M2" s="198"/>
      <c r="N2" s="198"/>
      <c r="O2" s="198"/>
      <c r="P2" s="198"/>
      <c r="Q2" s="198"/>
      <c r="R2" s="198"/>
      <c r="S2" s="198"/>
      <c r="T2" s="198"/>
      <c r="U2" s="198"/>
      <c r="V2" s="198"/>
      <c r="AT2" s="16" t="s">
        <v>88</v>
      </c>
    </row>
    <row r="3" spans="2:46" ht="6.95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9"/>
      <c r="AT3" s="16" t="s">
        <v>71</v>
      </c>
    </row>
    <row r="4" spans="2:46" ht="24.95" customHeight="1">
      <c r="B4" s="19"/>
      <c r="D4" s="20" t="s">
        <v>93</v>
      </c>
      <c r="L4" s="19"/>
      <c r="M4" s="92" t="s">
        <v>9</v>
      </c>
      <c r="AT4" s="16" t="s">
        <v>3</v>
      </c>
    </row>
    <row r="5" spans="2:46" ht="6.95" customHeight="1">
      <c r="B5" s="19"/>
      <c r="L5" s="19"/>
    </row>
    <row r="6" spans="2:46" ht="12" customHeight="1">
      <c r="B6" s="19"/>
      <c r="D6" s="25" t="s">
        <v>13</v>
      </c>
      <c r="L6" s="19"/>
    </row>
    <row r="7" spans="2:46" ht="16.5" customHeight="1">
      <c r="B7" s="19"/>
      <c r="E7" s="233" t="str">
        <f>'Rekapitulácia stavby'!K6</f>
        <v>Dom smútku Rača</v>
      </c>
      <c r="F7" s="234"/>
      <c r="G7" s="234"/>
      <c r="H7" s="234"/>
      <c r="L7" s="19"/>
    </row>
    <row r="8" spans="2:46" s="1" customFormat="1" ht="12" customHeight="1">
      <c r="B8" s="30"/>
      <c r="D8" s="25" t="s">
        <v>94</v>
      </c>
      <c r="L8" s="30"/>
    </row>
    <row r="9" spans="2:46" s="1" customFormat="1" ht="16.5" customHeight="1">
      <c r="B9" s="30"/>
      <c r="E9" s="223" t="s">
        <v>946</v>
      </c>
      <c r="F9" s="235"/>
      <c r="G9" s="235"/>
      <c r="H9" s="235"/>
      <c r="L9" s="30"/>
    </row>
    <row r="10" spans="2:46" s="1" customFormat="1">
      <c r="B10" s="30"/>
      <c r="L10" s="30"/>
    </row>
    <row r="11" spans="2:46" s="1" customFormat="1" ht="12" customHeight="1">
      <c r="B11" s="30"/>
      <c r="D11" s="25" t="s">
        <v>15</v>
      </c>
      <c r="F11" s="23" t="s">
        <v>1</v>
      </c>
      <c r="I11" s="25" t="s">
        <v>16</v>
      </c>
      <c r="J11" s="23" t="s">
        <v>1</v>
      </c>
      <c r="L11" s="30"/>
    </row>
    <row r="12" spans="2:46" s="1" customFormat="1" ht="12" customHeight="1">
      <c r="B12" s="30"/>
      <c r="D12" s="25" t="s">
        <v>17</v>
      </c>
      <c r="F12" s="23" t="s">
        <v>18</v>
      </c>
      <c r="I12" s="25" t="s">
        <v>19</v>
      </c>
      <c r="J12" s="53" t="str">
        <f>'Rekapitulácia stavby'!AN8</f>
        <v>5. 8. 2022</v>
      </c>
      <c r="L12" s="30"/>
    </row>
    <row r="13" spans="2:46" s="1" customFormat="1" ht="10.9" customHeight="1">
      <c r="B13" s="30"/>
      <c r="L13" s="30"/>
    </row>
    <row r="14" spans="2:46" s="1" customFormat="1" ht="12" customHeight="1">
      <c r="B14" s="30"/>
      <c r="D14" s="25" t="s">
        <v>21</v>
      </c>
      <c r="I14" s="25" t="s">
        <v>22</v>
      </c>
      <c r="J14" s="23" t="str">
        <f>IF('Rekapitulácia stavby'!AN10="","",'Rekapitulácia stavby'!AN10)</f>
        <v/>
      </c>
      <c r="L14" s="30"/>
    </row>
    <row r="15" spans="2:46" s="1" customFormat="1" ht="18" customHeight="1">
      <c r="B15" s="30"/>
      <c r="E15" s="23" t="str">
        <f>IF('Rekapitulácia stavby'!E11="","",'Rekapitulácia stavby'!E11)</f>
        <v xml:space="preserve"> </v>
      </c>
      <c r="I15" s="25" t="s">
        <v>23</v>
      </c>
      <c r="J15" s="23" t="str">
        <f>IF('Rekapitulácia stavby'!AN11="","",'Rekapitulácia stavby'!AN11)</f>
        <v/>
      </c>
      <c r="L15" s="30"/>
    </row>
    <row r="16" spans="2:46" s="1" customFormat="1" ht="6.95" customHeight="1">
      <c r="B16" s="30"/>
      <c r="L16" s="30"/>
    </row>
    <row r="17" spans="2:12" s="1" customFormat="1" ht="12" customHeight="1">
      <c r="B17" s="30"/>
      <c r="D17" s="25" t="s">
        <v>24</v>
      </c>
      <c r="I17" s="25" t="s">
        <v>22</v>
      </c>
      <c r="J17" s="23"/>
      <c r="L17" s="30"/>
    </row>
    <row r="18" spans="2:12" s="1" customFormat="1" ht="18" customHeight="1">
      <c r="B18" s="30"/>
      <c r="E18" s="23"/>
      <c r="I18" s="25" t="s">
        <v>23</v>
      </c>
      <c r="J18" s="23"/>
      <c r="L18" s="30"/>
    </row>
    <row r="19" spans="2:12" s="1" customFormat="1" ht="6.95" customHeight="1">
      <c r="B19" s="30"/>
      <c r="L19" s="30"/>
    </row>
    <row r="20" spans="2:12" s="1" customFormat="1" ht="12" customHeight="1">
      <c r="B20" s="30"/>
      <c r="D20" s="25" t="s">
        <v>25</v>
      </c>
      <c r="I20" s="25" t="s">
        <v>22</v>
      </c>
      <c r="J20" s="23" t="str">
        <f>IF('Rekapitulácia stavby'!AN16="","",'Rekapitulácia stavby'!AN16)</f>
        <v/>
      </c>
      <c r="L20" s="30"/>
    </row>
    <row r="21" spans="2:12" s="1" customFormat="1" ht="18" customHeight="1">
      <c r="B21" s="30"/>
      <c r="E21" s="23" t="str">
        <f>IF('Rekapitulácia stavby'!E17="","",'Rekapitulácia stavby'!E17)</f>
        <v xml:space="preserve"> </v>
      </c>
      <c r="I21" s="25" t="s">
        <v>23</v>
      </c>
      <c r="J21" s="23" t="str">
        <f>IF('Rekapitulácia stavby'!AN17="","",'Rekapitulácia stavby'!AN17)</f>
        <v/>
      </c>
      <c r="L21" s="30"/>
    </row>
    <row r="22" spans="2:12" s="1" customFormat="1" ht="6.95" customHeight="1">
      <c r="B22" s="30"/>
      <c r="L22" s="30"/>
    </row>
    <row r="23" spans="2:12" s="1" customFormat="1" ht="12" customHeight="1">
      <c r="B23" s="30"/>
      <c r="D23" s="25" t="s">
        <v>27</v>
      </c>
      <c r="I23" s="25" t="s">
        <v>22</v>
      </c>
      <c r="J23" s="23" t="s">
        <v>1</v>
      </c>
      <c r="L23" s="30"/>
    </row>
    <row r="24" spans="2:12" s="1" customFormat="1" ht="18" customHeight="1">
      <c r="B24" s="30"/>
      <c r="E24" s="23"/>
      <c r="I24" s="25" t="s">
        <v>23</v>
      </c>
      <c r="J24" s="23" t="s">
        <v>1</v>
      </c>
      <c r="L24" s="30"/>
    </row>
    <row r="25" spans="2:12" s="1" customFormat="1" ht="6.95" customHeight="1">
      <c r="B25" s="30"/>
      <c r="L25" s="30"/>
    </row>
    <row r="26" spans="2:12" s="1" customFormat="1" ht="12" customHeight="1">
      <c r="B26" s="30"/>
      <c r="D26" s="25" t="s">
        <v>28</v>
      </c>
      <c r="L26" s="30"/>
    </row>
    <row r="27" spans="2:12" s="7" customFormat="1" ht="16.5" customHeight="1">
      <c r="B27" s="93"/>
      <c r="E27" s="209" t="s">
        <v>1</v>
      </c>
      <c r="F27" s="209"/>
      <c r="G27" s="209"/>
      <c r="H27" s="209"/>
      <c r="L27" s="93"/>
    </row>
    <row r="28" spans="2:12" s="1" customFormat="1" ht="6.95" customHeight="1">
      <c r="B28" s="30"/>
      <c r="L28" s="30"/>
    </row>
    <row r="29" spans="2:12" s="1" customFormat="1" ht="6.95" customHeight="1">
      <c r="B29" s="30"/>
      <c r="D29" s="54"/>
      <c r="E29" s="54"/>
      <c r="F29" s="54"/>
      <c r="G29" s="54"/>
      <c r="H29" s="54"/>
      <c r="I29" s="54"/>
      <c r="J29" s="54"/>
      <c r="K29" s="54"/>
      <c r="L29" s="30"/>
    </row>
    <row r="30" spans="2:12" s="1" customFormat="1" ht="14.45" customHeight="1">
      <c r="B30" s="30"/>
      <c r="D30" s="23" t="s">
        <v>96</v>
      </c>
      <c r="J30" s="29">
        <f>J96</f>
        <v>0</v>
      </c>
      <c r="L30" s="30"/>
    </row>
    <row r="31" spans="2:12" s="1" customFormat="1" ht="14.45" customHeight="1">
      <c r="B31" s="30"/>
      <c r="D31" s="28" t="s">
        <v>97</v>
      </c>
      <c r="J31" s="29">
        <f>J101</f>
        <v>0</v>
      </c>
      <c r="L31" s="30"/>
    </row>
    <row r="32" spans="2:12" s="1" customFormat="1" ht="25.35" customHeight="1">
      <c r="B32" s="30"/>
      <c r="D32" s="94" t="s">
        <v>31</v>
      </c>
      <c r="J32" s="66">
        <f>ROUND(J30 + J31, 2)</f>
        <v>0</v>
      </c>
      <c r="L32" s="30"/>
    </row>
    <row r="33" spans="2:12" s="1" customFormat="1" ht="6.95" customHeight="1">
      <c r="B33" s="30"/>
      <c r="D33" s="54"/>
      <c r="E33" s="54"/>
      <c r="F33" s="54"/>
      <c r="G33" s="54"/>
      <c r="H33" s="54"/>
      <c r="I33" s="54"/>
      <c r="J33" s="54"/>
      <c r="K33" s="54"/>
      <c r="L33" s="30"/>
    </row>
    <row r="34" spans="2:12" s="1" customFormat="1" ht="14.45" customHeight="1">
      <c r="B34" s="30"/>
      <c r="F34" s="33" t="s">
        <v>33</v>
      </c>
      <c r="I34" s="33" t="s">
        <v>32</v>
      </c>
      <c r="J34" s="33" t="s">
        <v>34</v>
      </c>
      <c r="L34" s="30"/>
    </row>
    <row r="35" spans="2:12" s="1" customFormat="1" ht="14.45" customHeight="1">
      <c r="B35" s="30"/>
      <c r="D35" s="95" t="s">
        <v>35</v>
      </c>
      <c r="E35" s="35" t="s">
        <v>36</v>
      </c>
      <c r="F35" s="96">
        <f>ROUND((SUM(BE101:BE102) + SUM(BE122:BE129)),  2)</f>
        <v>0</v>
      </c>
      <c r="G35" s="97"/>
      <c r="H35" s="97"/>
      <c r="I35" s="98">
        <v>0.2</v>
      </c>
      <c r="J35" s="96">
        <f>ROUND(((SUM(BE101:BE102) + SUM(BE122:BE129))*I35),  2)</f>
        <v>0</v>
      </c>
      <c r="L35" s="30"/>
    </row>
    <row r="36" spans="2:12" s="1" customFormat="1" ht="14.45" customHeight="1">
      <c r="B36" s="30"/>
      <c r="E36" s="35" t="s">
        <v>37</v>
      </c>
      <c r="F36" s="99">
        <f>ROUND((SUM(BF101:BF102) + SUM(BF122:BF129)),  2)</f>
        <v>0</v>
      </c>
      <c r="I36" s="100">
        <v>0.2</v>
      </c>
      <c r="J36" s="99">
        <f>ROUND(((SUM(BF101:BF102) + SUM(BF122:BF129))*I36),  2)</f>
        <v>0</v>
      </c>
      <c r="L36" s="30"/>
    </row>
    <row r="37" spans="2:12" s="1" customFormat="1" ht="14.45" hidden="1" customHeight="1">
      <c r="B37" s="30"/>
      <c r="E37" s="25" t="s">
        <v>38</v>
      </c>
      <c r="F37" s="99">
        <f>ROUND((SUM(BG101:BG102) + SUM(BG122:BG129)),  2)</f>
        <v>0</v>
      </c>
      <c r="I37" s="100">
        <v>0.2</v>
      </c>
      <c r="J37" s="99">
        <f>0</f>
        <v>0</v>
      </c>
      <c r="L37" s="30"/>
    </row>
    <row r="38" spans="2:12" s="1" customFormat="1" ht="14.45" hidden="1" customHeight="1">
      <c r="B38" s="30"/>
      <c r="E38" s="25" t="s">
        <v>39</v>
      </c>
      <c r="F38" s="99">
        <f>ROUND((SUM(BH101:BH102) + SUM(BH122:BH129)),  2)</f>
        <v>0</v>
      </c>
      <c r="I38" s="100">
        <v>0.2</v>
      </c>
      <c r="J38" s="99">
        <f>0</f>
        <v>0</v>
      </c>
      <c r="L38" s="30"/>
    </row>
    <row r="39" spans="2:12" s="1" customFormat="1" ht="14.45" hidden="1" customHeight="1">
      <c r="B39" s="30"/>
      <c r="E39" s="35" t="s">
        <v>40</v>
      </c>
      <c r="F39" s="96">
        <f>ROUND((SUM(BI101:BI102) + SUM(BI122:BI129)),  2)</f>
        <v>0</v>
      </c>
      <c r="G39" s="97"/>
      <c r="H39" s="97"/>
      <c r="I39" s="98">
        <v>0</v>
      </c>
      <c r="J39" s="96">
        <f>0</f>
        <v>0</v>
      </c>
      <c r="L39" s="30"/>
    </row>
    <row r="40" spans="2:12" s="1" customFormat="1" ht="6.95" customHeight="1">
      <c r="B40" s="30"/>
      <c r="L40" s="30"/>
    </row>
    <row r="41" spans="2:12" s="1" customFormat="1" ht="25.35" customHeight="1">
      <c r="B41" s="30"/>
      <c r="C41" s="90"/>
      <c r="D41" s="101" t="s">
        <v>41</v>
      </c>
      <c r="E41" s="57"/>
      <c r="F41" s="57"/>
      <c r="G41" s="102" t="s">
        <v>42</v>
      </c>
      <c r="H41" s="103" t="s">
        <v>43</v>
      </c>
      <c r="I41" s="57"/>
      <c r="J41" s="104">
        <f>SUM(J32:J39)</f>
        <v>0</v>
      </c>
      <c r="K41" s="105"/>
      <c r="L41" s="30"/>
    </row>
    <row r="42" spans="2:12" s="1" customFormat="1" ht="14.45" customHeight="1">
      <c r="B42" s="30"/>
      <c r="L42" s="30"/>
    </row>
    <row r="43" spans="2:12" ht="14.45" customHeight="1">
      <c r="B43" s="19"/>
      <c r="L43" s="19"/>
    </row>
    <row r="44" spans="2:12" ht="14.45" customHeight="1">
      <c r="B44" s="19"/>
      <c r="L44" s="19"/>
    </row>
    <row r="45" spans="2:12" ht="14.45" customHeight="1">
      <c r="B45" s="19"/>
      <c r="L45" s="19"/>
    </row>
    <row r="46" spans="2:12" ht="14.45" customHeight="1">
      <c r="B46" s="19"/>
      <c r="L46" s="19"/>
    </row>
    <row r="47" spans="2:12" ht="14.45" customHeight="1">
      <c r="B47" s="19"/>
      <c r="L47" s="19"/>
    </row>
    <row r="48" spans="2:12" ht="14.45" customHeight="1">
      <c r="B48" s="19"/>
      <c r="L48" s="19"/>
    </row>
    <row r="49" spans="2:12" ht="14.45" customHeight="1">
      <c r="B49" s="19"/>
      <c r="L49" s="19"/>
    </row>
    <row r="50" spans="2:12" s="1" customFormat="1" ht="14.45" customHeight="1">
      <c r="B50" s="30"/>
      <c r="D50" s="42" t="s">
        <v>44</v>
      </c>
      <c r="E50" s="43"/>
      <c r="F50" s="43"/>
      <c r="G50" s="42" t="s">
        <v>45</v>
      </c>
      <c r="H50" s="43"/>
      <c r="I50" s="43"/>
      <c r="J50" s="43"/>
      <c r="K50" s="43"/>
      <c r="L50" s="30"/>
    </row>
    <row r="51" spans="2:12">
      <c r="B51" s="19"/>
      <c r="L51" s="19"/>
    </row>
    <row r="52" spans="2:12">
      <c r="B52" s="19"/>
      <c r="L52" s="19"/>
    </row>
    <row r="53" spans="2:12">
      <c r="B53" s="19"/>
      <c r="L53" s="19"/>
    </row>
    <row r="54" spans="2:12">
      <c r="B54" s="19"/>
      <c r="L54" s="19"/>
    </row>
    <row r="55" spans="2:12">
      <c r="B55" s="19"/>
      <c r="L55" s="19"/>
    </row>
    <row r="56" spans="2:12">
      <c r="B56" s="19"/>
      <c r="L56" s="19"/>
    </row>
    <row r="57" spans="2:12">
      <c r="B57" s="19"/>
      <c r="L57" s="19"/>
    </row>
    <row r="58" spans="2:12">
      <c r="B58" s="19"/>
      <c r="L58" s="19"/>
    </row>
    <row r="59" spans="2:12">
      <c r="B59" s="19"/>
      <c r="L59" s="19"/>
    </row>
    <row r="60" spans="2:12">
      <c r="B60" s="19"/>
      <c r="L60" s="19"/>
    </row>
    <row r="61" spans="2:12" s="1" customFormat="1" ht="12.75">
      <c r="B61" s="30"/>
      <c r="D61" s="44" t="s">
        <v>46</v>
      </c>
      <c r="E61" s="32"/>
      <c r="F61" s="106" t="s">
        <v>47</v>
      </c>
      <c r="G61" s="44" t="s">
        <v>46</v>
      </c>
      <c r="H61" s="32"/>
      <c r="I61" s="32"/>
      <c r="J61" s="107" t="s">
        <v>47</v>
      </c>
      <c r="K61" s="32"/>
      <c r="L61" s="30"/>
    </row>
    <row r="62" spans="2:12">
      <c r="B62" s="19"/>
      <c r="L62" s="19"/>
    </row>
    <row r="63" spans="2:12">
      <c r="B63" s="19"/>
      <c r="L63" s="19"/>
    </row>
    <row r="64" spans="2:12">
      <c r="B64" s="19"/>
      <c r="L64" s="19"/>
    </row>
    <row r="65" spans="2:12" s="1" customFormat="1" ht="12.75">
      <c r="B65" s="30"/>
      <c r="D65" s="42" t="s">
        <v>48</v>
      </c>
      <c r="E65" s="43"/>
      <c r="F65" s="43"/>
      <c r="G65" s="42" t="s">
        <v>49</v>
      </c>
      <c r="H65" s="43"/>
      <c r="I65" s="43"/>
      <c r="J65" s="43"/>
      <c r="K65" s="43"/>
      <c r="L65" s="30"/>
    </row>
    <row r="66" spans="2:12">
      <c r="B66" s="19"/>
      <c r="L66" s="19"/>
    </row>
    <row r="67" spans="2:12">
      <c r="B67" s="19"/>
      <c r="L67" s="19"/>
    </row>
    <row r="68" spans="2:12">
      <c r="B68" s="19"/>
      <c r="L68" s="19"/>
    </row>
    <row r="69" spans="2:12">
      <c r="B69" s="19"/>
      <c r="L69" s="19"/>
    </row>
    <row r="70" spans="2:12">
      <c r="B70" s="19"/>
      <c r="L70" s="19"/>
    </row>
    <row r="71" spans="2:12">
      <c r="B71" s="19"/>
      <c r="L71" s="19"/>
    </row>
    <row r="72" spans="2:12">
      <c r="B72" s="19"/>
      <c r="L72" s="19"/>
    </row>
    <row r="73" spans="2:12">
      <c r="B73" s="19"/>
      <c r="L73" s="19"/>
    </row>
    <row r="74" spans="2:12">
      <c r="B74" s="19"/>
      <c r="L74" s="19"/>
    </row>
    <row r="75" spans="2:12">
      <c r="B75" s="19"/>
      <c r="L75" s="19"/>
    </row>
    <row r="76" spans="2:12" s="1" customFormat="1" ht="12.75">
      <c r="B76" s="30"/>
      <c r="D76" s="44" t="s">
        <v>46</v>
      </c>
      <c r="E76" s="32"/>
      <c r="F76" s="106" t="s">
        <v>47</v>
      </c>
      <c r="G76" s="44" t="s">
        <v>46</v>
      </c>
      <c r="H76" s="32"/>
      <c r="I76" s="32"/>
      <c r="J76" s="107" t="s">
        <v>47</v>
      </c>
      <c r="K76" s="32"/>
      <c r="L76" s="30"/>
    </row>
    <row r="77" spans="2:12" s="1" customFormat="1" ht="14.45" customHeight="1">
      <c r="B77" s="45"/>
      <c r="C77" s="46"/>
      <c r="D77" s="46"/>
      <c r="E77" s="46"/>
      <c r="F77" s="46"/>
      <c r="G77" s="46"/>
      <c r="H77" s="46"/>
      <c r="I77" s="46"/>
      <c r="J77" s="46"/>
      <c r="K77" s="46"/>
      <c r="L77" s="30"/>
    </row>
    <row r="81" spans="2:47" s="1" customFormat="1" ht="6.95" customHeight="1">
      <c r="B81" s="47"/>
      <c r="C81" s="48"/>
      <c r="D81" s="48"/>
      <c r="E81" s="48"/>
      <c r="F81" s="48"/>
      <c r="G81" s="48"/>
      <c r="H81" s="48"/>
      <c r="I81" s="48"/>
      <c r="J81" s="48"/>
      <c r="K81" s="48"/>
      <c r="L81" s="30"/>
    </row>
    <row r="82" spans="2:47" s="1" customFormat="1" ht="24.95" customHeight="1">
      <c r="B82" s="30"/>
      <c r="C82" s="20" t="s">
        <v>98</v>
      </c>
      <c r="L82" s="30"/>
    </row>
    <row r="83" spans="2:47" s="1" customFormat="1" ht="6.95" customHeight="1">
      <c r="B83" s="30"/>
      <c r="L83" s="30"/>
    </row>
    <row r="84" spans="2:47" s="1" customFormat="1" ht="12" customHeight="1">
      <c r="B84" s="30"/>
      <c r="C84" s="25" t="s">
        <v>13</v>
      </c>
      <c r="L84" s="30"/>
    </row>
    <row r="85" spans="2:47" s="1" customFormat="1" ht="16.5" customHeight="1">
      <c r="B85" s="30"/>
      <c r="E85" s="233" t="str">
        <f>E7</f>
        <v>Dom smútku Rača</v>
      </c>
      <c r="F85" s="234"/>
      <c r="G85" s="234"/>
      <c r="H85" s="234"/>
      <c r="L85" s="30"/>
    </row>
    <row r="86" spans="2:47" s="1" customFormat="1" ht="12" customHeight="1">
      <c r="B86" s="30"/>
      <c r="C86" s="25" t="s">
        <v>94</v>
      </c>
      <c r="L86" s="30"/>
    </row>
    <row r="87" spans="2:47" s="1" customFormat="1" ht="16.5" customHeight="1">
      <c r="B87" s="30"/>
      <c r="E87" s="223" t="str">
        <f>E9</f>
        <v>4 - ÚK</v>
      </c>
      <c r="F87" s="235"/>
      <c r="G87" s="235"/>
      <c r="H87" s="235"/>
      <c r="L87" s="30"/>
    </row>
    <row r="88" spans="2:47" s="1" customFormat="1" ht="6.95" customHeight="1">
      <c r="B88" s="30"/>
      <c r="L88" s="30"/>
    </row>
    <row r="89" spans="2:47" s="1" customFormat="1" ht="12" customHeight="1">
      <c r="B89" s="30"/>
      <c r="C89" s="25" t="s">
        <v>17</v>
      </c>
      <c r="F89" s="23" t="str">
        <f>F12</f>
        <v xml:space="preserve"> </v>
      </c>
      <c r="I89" s="25" t="s">
        <v>19</v>
      </c>
      <c r="J89" s="53" t="str">
        <f>IF(J12="","",J12)</f>
        <v>5. 8. 2022</v>
      </c>
      <c r="L89" s="30"/>
    </row>
    <row r="90" spans="2:47" s="1" customFormat="1" ht="6.95" customHeight="1">
      <c r="B90" s="30"/>
      <c r="L90" s="30"/>
    </row>
    <row r="91" spans="2:47" s="1" customFormat="1" ht="15.2" customHeight="1">
      <c r="B91" s="30"/>
      <c r="C91" s="25" t="s">
        <v>21</v>
      </c>
      <c r="F91" s="23" t="str">
        <f>E15</f>
        <v xml:space="preserve"> </v>
      </c>
      <c r="I91" s="25" t="s">
        <v>25</v>
      </c>
      <c r="J91" s="26" t="str">
        <f>E21</f>
        <v xml:space="preserve"> </v>
      </c>
      <c r="L91" s="30"/>
    </row>
    <row r="92" spans="2:47" s="1" customFormat="1" ht="15.2" customHeight="1">
      <c r="B92" s="30"/>
      <c r="C92" s="25" t="s">
        <v>24</v>
      </c>
      <c r="F92" s="23" t="str">
        <f>IF(E18="","",E18)</f>
        <v/>
      </c>
      <c r="I92" s="25" t="s">
        <v>27</v>
      </c>
      <c r="J92" s="26">
        <f>E24</f>
        <v>0</v>
      </c>
      <c r="L92" s="30"/>
    </row>
    <row r="93" spans="2:47" s="1" customFormat="1" ht="10.35" customHeight="1">
      <c r="B93" s="30"/>
      <c r="L93" s="30"/>
    </row>
    <row r="94" spans="2:47" s="1" customFormat="1" ht="29.25" customHeight="1">
      <c r="B94" s="30"/>
      <c r="C94" s="108" t="s">
        <v>99</v>
      </c>
      <c r="D94" s="90"/>
      <c r="E94" s="90"/>
      <c r="F94" s="90"/>
      <c r="G94" s="90"/>
      <c r="H94" s="90"/>
      <c r="I94" s="90"/>
      <c r="J94" s="109" t="s">
        <v>100</v>
      </c>
      <c r="K94" s="90"/>
      <c r="L94" s="30"/>
    </row>
    <row r="95" spans="2:47" s="1" customFormat="1" ht="10.35" customHeight="1">
      <c r="B95" s="30"/>
      <c r="L95" s="30"/>
    </row>
    <row r="96" spans="2:47" s="1" customFormat="1" ht="22.9" customHeight="1">
      <c r="B96" s="30"/>
      <c r="C96" s="110" t="s">
        <v>101</v>
      </c>
      <c r="J96" s="66">
        <f>J122</f>
        <v>0</v>
      </c>
      <c r="L96" s="30"/>
      <c r="AU96" s="16" t="s">
        <v>102</v>
      </c>
    </row>
    <row r="97" spans="2:14" s="8" customFormat="1" ht="24.95" customHeight="1">
      <c r="B97" s="111"/>
      <c r="D97" s="112" t="s">
        <v>111</v>
      </c>
      <c r="E97" s="113"/>
      <c r="F97" s="113"/>
      <c r="G97" s="113"/>
      <c r="H97" s="113"/>
      <c r="I97" s="113"/>
      <c r="J97" s="114">
        <f>J123</f>
        <v>0</v>
      </c>
      <c r="L97" s="111"/>
    </row>
    <row r="98" spans="2:14" s="9" customFormat="1" ht="19.899999999999999" customHeight="1">
      <c r="B98" s="115"/>
      <c r="D98" s="116" t="s">
        <v>947</v>
      </c>
      <c r="E98" s="117"/>
      <c r="F98" s="117"/>
      <c r="G98" s="117"/>
      <c r="H98" s="117"/>
      <c r="I98" s="117"/>
      <c r="J98" s="118">
        <f>J124</f>
        <v>0</v>
      </c>
      <c r="L98" s="115"/>
    </row>
    <row r="99" spans="2:14" s="1" customFormat="1" ht="21.75" customHeight="1">
      <c r="B99" s="30"/>
      <c r="L99" s="30"/>
    </row>
    <row r="100" spans="2:14" s="1" customFormat="1" ht="6.95" customHeight="1">
      <c r="B100" s="30"/>
      <c r="L100" s="30"/>
    </row>
    <row r="101" spans="2:14" s="1" customFormat="1" ht="29.25" customHeight="1">
      <c r="B101" s="30"/>
      <c r="C101" s="110" t="s">
        <v>123</v>
      </c>
      <c r="J101" s="119">
        <v>0</v>
      </c>
      <c r="L101" s="30"/>
      <c r="N101" s="120" t="s">
        <v>35</v>
      </c>
    </row>
    <row r="102" spans="2:14" s="1" customFormat="1" ht="18" customHeight="1">
      <c r="B102" s="30"/>
      <c r="L102" s="30"/>
    </row>
    <row r="103" spans="2:14" s="1" customFormat="1" ht="29.25" customHeight="1">
      <c r="B103" s="30"/>
      <c r="C103" s="89" t="s">
        <v>92</v>
      </c>
      <c r="D103" s="90"/>
      <c r="E103" s="90"/>
      <c r="F103" s="90"/>
      <c r="G103" s="90"/>
      <c r="H103" s="90"/>
      <c r="I103" s="90"/>
      <c r="J103" s="91">
        <f>ROUND(J96+J101,2)</f>
        <v>0</v>
      </c>
      <c r="K103" s="90"/>
      <c r="L103" s="30"/>
    </row>
    <row r="104" spans="2:14" s="1" customFormat="1" ht="6.95" customHeight="1">
      <c r="B104" s="45"/>
      <c r="C104" s="46"/>
      <c r="D104" s="46"/>
      <c r="E104" s="46"/>
      <c r="F104" s="46"/>
      <c r="G104" s="46"/>
      <c r="H104" s="46"/>
      <c r="I104" s="46"/>
      <c r="J104" s="46"/>
      <c r="K104" s="46"/>
      <c r="L104" s="30"/>
    </row>
    <row r="108" spans="2:14" s="1" customFormat="1" ht="6.95" customHeight="1">
      <c r="B108" s="47"/>
      <c r="C108" s="48"/>
      <c r="D108" s="48"/>
      <c r="E108" s="48"/>
      <c r="F108" s="48"/>
      <c r="G108" s="48"/>
      <c r="H108" s="48"/>
      <c r="I108" s="48"/>
      <c r="J108" s="48"/>
      <c r="K108" s="48"/>
      <c r="L108" s="30"/>
    </row>
    <row r="109" spans="2:14" s="1" customFormat="1" ht="24.95" customHeight="1">
      <c r="B109" s="30"/>
      <c r="C109" s="20" t="s">
        <v>128</v>
      </c>
      <c r="L109" s="30"/>
    </row>
    <row r="110" spans="2:14" s="1" customFormat="1" ht="6.95" customHeight="1">
      <c r="B110" s="30"/>
      <c r="L110" s="30"/>
    </row>
    <row r="111" spans="2:14" s="1" customFormat="1" ht="12" customHeight="1">
      <c r="B111" s="30"/>
      <c r="C111" s="25" t="s">
        <v>13</v>
      </c>
      <c r="L111" s="30"/>
    </row>
    <row r="112" spans="2:14" s="1" customFormat="1" ht="16.5" customHeight="1">
      <c r="B112" s="30"/>
      <c r="E112" s="233" t="str">
        <f>E7</f>
        <v>Dom smútku Rača</v>
      </c>
      <c r="F112" s="234"/>
      <c r="G112" s="234"/>
      <c r="H112" s="234"/>
      <c r="L112" s="30"/>
    </row>
    <row r="113" spans="2:65" s="1" customFormat="1" ht="12" customHeight="1">
      <c r="B113" s="30"/>
      <c r="C113" s="25" t="s">
        <v>94</v>
      </c>
      <c r="L113" s="30"/>
    </row>
    <row r="114" spans="2:65" s="1" customFormat="1" ht="16.5" customHeight="1">
      <c r="B114" s="30"/>
      <c r="E114" s="223" t="str">
        <f>E9</f>
        <v>4 - ÚK</v>
      </c>
      <c r="F114" s="235"/>
      <c r="G114" s="235"/>
      <c r="H114" s="235"/>
      <c r="L114" s="30"/>
    </row>
    <row r="115" spans="2:65" s="1" customFormat="1" ht="6.95" customHeight="1">
      <c r="B115" s="30"/>
      <c r="L115" s="30"/>
    </row>
    <row r="116" spans="2:65" s="1" customFormat="1" ht="12" customHeight="1">
      <c r="B116" s="30"/>
      <c r="C116" s="25" t="s">
        <v>17</v>
      </c>
      <c r="F116" s="23" t="str">
        <f>F12</f>
        <v xml:space="preserve"> </v>
      </c>
      <c r="I116" s="25" t="s">
        <v>19</v>
      </c>
      <c r="J116" s="53" t="str">
        <f>IF(J12="","",J12)</f>
        <v>5. 8. 2022</v>
      </c>
      <c r="L116" s="30"/>
    </row>
    <row r="117" spans="2:65" s="1" customFormat="1" ht="6.95" customHeight="1">
      <c r="B117" s="30"/>
      <c r="L117" s="30"/>
    </row>
    <row r="118" spans="2:65" s="1" customFormat="1" ht="15.2" customHeight="1">
      <c r="B118" s="30"/>
      <c r="C118" s="25" t="s">
        <v>21</v>
      </c>
      <c r="F118" s="23" t="str">
        <f>E15</f>
        <v xml:space="preserve"> </v>
      </c>
      <c r="I118" s="25" t="s">
        <v>25</v>
      </c>
      <c r="J118" s="26" t="str">
        <f>E21</f>
        <v xml:space="preserve"> </v>
      </c>
      <c r="L118" s="30"/>
    </row>
    <row r="119" spans="2:65" s="1" customFormat="1" ht="15.2" customHeight="1">
      <c r="B119" s="30"/>
      <c r="C119" s="25" t="s">
        <v>24</v>
      </c>
      <c r="F119" s="23" t="str">
        <f>IF(E18="","",E18)</f>
        <v/>
      </c>
      <c r="I119" s="25" t="s">
        <v>27</v>
      </c>
      <c r="J119" s="26">
        <f>E24</f>
        <v>0</v>
      </c>
      <c r="L119" s="30"/>
    </row>
    <row r="120" spans="2:65" s="1" customFormat="1" ht="10.35" customHeight="1">
      <c r="B120" s="30"/>
      <c r="L120" s="30"/>
    </row>
    <row r="121" spans="2:65" s="10" customFormat="1" ht="29.25" customHeight="1">
      <c r="B121" s="127"/>
      <c r="C121" s="128" t="s">
        <v>129</v>
      </c>
      <c r="D121" s="129" t="s">
        <v>56</v>
      </c>
      <c r="E121" s="129" t="s">
        <v>52</v>
      </c>
      <c r="F121" s="129" t="s">
        <v>53</v>
      </c>
      <c r="G121" s="129" t="s">
        <v>130</v>
      </c>
      <c r="H121" s="129" t="s">
        <v>131</v>
      </c>
      <c r="I121" s="129" t="s">
        <v>132</v>
      </c>
      <c r="J121" s="130" t="s">
        <v>100</v>
      </c>
      <c r="K121" s="131" t="s">
        <v>133</v>
      </c>
      <c r="L121" s="127"/>
      <c r="M121" s="59" t="s">
        <v>1</v>
      </c>
      <c r="N121" s="60" t="s">
        <v>35</v>
      </c>
      <c r="O121" s="60" t="s">
        <v>134</v>
      </c>
      <c r="P121" s="60" t="s">
        <v>135</v>
      </c>
      <c r="Q121" s="60" t="s">
        <v>136</v>
      </c>
      <c r="R121" s="60" t="s">
        <v>137</v>
      </c>
      <c r="S121" s="60" t="s">
        <v>138</v>
      </c>
      <c r="T121" s="61" t="s">
        <v>139</v>
      </c>
    </row>
    <row r="122" spans="2:65" s="1" customFormat="1" ht="22.9" customHeight="1">
      <c r="B122" s="30"/>
      <c r="C122" s="64" t="s">
        <v>96</v>
      </c>
      <c r="J122" s="132">
        <f>BK122</f>
        <v>0</v>
      </c>
      <c r="L122" s="30"/>
      <c r="M122" s="62"/>
      <c r="N122" s="54"/>
      <c r="O122" s="54"/>
      <c r="P122" s="133">
        <f>P123</f>
        <v>4.6143999999999998</v>
      </c>
      <c r="Q122" s="54"/>
      <c r="R122" s="133">
        <f>R123</f>
        <v>6.8039999999999989E-2</v>
      </c>
      <c r="S122" s="54"/>
      <c r="T122" s="134">
        <f>T123</f>
        <v>0</v>
      </c>
      <c r="AT122" s="16" t="s">
        <v>70</v>
      </c>
      <c r="AU122" s="16" t="s">
        <v>102</v>
      </c>
      <c r="BK122" s="135">
        <f>BK123</f>
        <v>0</v>
      </c>
    </row>
    <row r="123" spans="2:65" s="11" customFormat="1" ht="25.9" customHeight="1">
      <c r="B123" s="136"/>
      <c r="D123" s="137" t="s">
        <v>70</v>
      </c>
      <c r="E123" s="138" t="s">
        <v>337</v>
      </c>
      <c r="F123" s="138" t="s">
        <v>338</v>
      </c>
      <c r="J123" s="139">
        <f>BK123</f>
        <v>0</v>
      </c>
      <c r="L123" s="136"/>
      <c r="M123" s="140"/>
      <c r="P123" s="141">
        <f>P124</f>
        <v>4.6143999999999998</v>
      </c>
      <c r="R123" s="141">
        <f>R124</f>
        <v>6.8039999999999989E-2</v>
      </c>
      <c r="T123" s="142">
        <f>T124</f>
        <v>0</v>
      </c>
      <c r="AR123" s="137" t="s">
        <v>80</v>
      </c>
      <c r="AT123" s="143" t="s">
        <v>70</v>
      </c>
      <c r="AU123" s="143" t="s">
        <v>71</v>
      </c>
      <c r="AY123" s="137" t="s">
        <v>142</v>
      </c>
      <c r="BK123" s="144">
        <f>BK124</f>
        <v>0</v>
      </c>
    </row>
    <row r="124" spans="2:65" s="11" customFormat="1" ht="22.9" customHeight="1">
      <c r="B124" s="136"/>
      <c r="D124" s="137" t="s">
        <v>70</v>
      </c>
      <c r="E124" s="145" t="s">
        <v>948</v>
      </c>
      <c r="F124" s="145" t="s">
        <v>949</v>
      </c>
      <c r="J124" s="146">
        <f>BK124</f>
        <v>0</v>
      </c>
      <c r="L124" s="136"/>
      <c r="M124" s="140"/>
      <c r="P124" s="141">
        <f>SUM(P125:P129)</f>
        <v>4.6143999999999998</v>
      </c>
      <c r="R124" s="141">
        <f>SUM(R125:R129)</f>
        <v>6.8039999999999989E-2</v>
      </c>
      <c r="T124" s="142">
        <f>SUM(T125:T129)</f>
        <v>0</v>
      </c>
      <c r="AR124" s="137" t="s">
        <v>80</v>
      </c>
      <c r="AT124" s="143" t="s">
        <v>70</v>
      </c>
      <c r="AU124" s="143" t="s">
        <v>76</v>
      </c>
      <c r="AY124" s="137" t="s">
        <v>142</v>
      </c>
      <c r="BK124" s="144">
        <f>SUM(BK125:BK129)</f>
        <v>0</v>
      </c>
    </row>
    <row r="125" spans="2:65" s="1" customFormat="1" ht="16.5" customHeight="1">
      <c r="B125" s="121"/>
      <c r="C125" s="147" t="s">
        <v>76</v>
      </c>
      <c r="D125" s="147" t="s">
        <v>144</v>
      </c>
      <c r="E125" s="148" t="s">
        <v>950</v>
      </c>
      <c r="F125" s="149" t="s">
        <v>951</v>
      </c>
      <c r="G125" s="150" t="s">
        <v>952</v>
      </c>
      <c r="H125" s="151">
        <v>7</v>
      </c>
      <c r="I125" s="152"/>
      <c r="J125" s="152">
        <f>ROUND(I125*H125,2)</f>
        <v>0</v>
      </c>
      <c r="K125" s="153"/>
      <c r="L125" s="30"/>
      <c r="M125" s="154" t="s">
        <v>1</v>
      </c>
      <c r="N125" s="120" t="s">
        <v>37</v>
      </c>
      <c r="O125" s="155">
        <v>0.65920000000000001</v>
      </c>
      <c r="P125" s="155">
        <f>O125*H125</f>
        <v>4.6143999999999998</v>
      </c>
      <c r="Q125" s="155">
        <v>0</v>
      </c>
      <c r="R125" s="155">
        <f>Q125*H125</f>
        <v>0</v>
      </c>
      <c r="S125" s="155">
        <v>0</v>
      </c>
      <c r="T125" s="156">
        <f>S125*H125</f>
        <v>0</v>
      </c>
      <c r="AR125" s="157" t="s">
        <v>343</v>
      </c>
      <c r="AT125" s="157" t="s">
        <v>144</v>
      </c>
      <c r="AU125" s="157" t="s">
        <v>80</v>
      </c>
      <c r="AY125" s="16" t="s">
        <v>142</v>
      </c>
      <c r="BE125" s="158">
        <f>IF(N125="základná",J125,0)</f>
        <v>0</v>
      </c>
      <c r="BF125" s="158">
        <f>IF(N125="znížená",J125,0)</f>
        <v>0</v>
      </c>
      <c r="BG125" s="158">
        <f>IF(N125="zákl. prenesená",J125,0)</f>
        <v>0</v>
      </c>
      <c r="BH125" s="158">
        <f>IF(N125="zníž. prenesená",J125,0)</f>
        <v>0</v>
      </c>
      <c r="BI125" s="158">
        <f>IF(N125="nulová",J125,0)</f>
        <v>0</v>
      </c>
      <c r="BJ125" s="16" t="s">
        <v>80</v>
      </c>
      <c r="BK125" s="158">
        <f>ROUND(I125*H125,2)</f>
        <v>0</v>
      </c>
      <c r="BL125" s="16" t="s">
        <v>343</v>
      </c>
      <c r="BM125" s="157" t="s">
        <v>953</v>
      </c>
    </row>
    <row r="126" spans="2:65" s="1" customFormat="1" ht="16.5" customHeight="1">
      <c r="B126" s="121"/>
      <c r="C126" s="172" t="s">
        <v>80</v>
      </c>
      <c r="D126" s="172" t="s">
        <v>191</v>
      </c>
      <c r="E126" s="173" t="s">
        <v>954</v>
      </c>
      <c r="F126" s="174" t="s">
        <v>955</v>
      </c>
      <c r="G126" s="175" t="s">
        <v>156</v>
      </c>
      <c r="H126" s="176">
        <v>4</v>
      </c>
      <c r="I126" s="177"/>
      <c r="J126" s="177">
        <f>ROUND(I126*H126,2)</f>
        <v>0</v>
      </c>
      <c r="K126" s="178"/>
      <c r="L126" s="179"/>
      <c r="M126" s="180" t="s">
        <v>1</v>
      </c>
      <c r="N126" s="181" t="s">
        <v>37</v>
      </c>
      <c r="O126" s="155">
        <v>0</v>
      </c>
      <c r="P126" s="155">
        <f>O126*H126</f>
        <v>0</v>
      </c>
      <c r="Q126" s="155">
        <v>9.7199999999999995E-3</v>
      </c>
      <c r="R126" s="155">
        <f>Q126*H126</f>
        <v>3.8879999999999998E-2</v>
      </c>
      <c r="S126" s="155">
        <v>0</v>
      </c>
      <c r="T126" s="156">
        <f>S126*H126</f>
        <v>0</v>
      </c>
      <c r="AR126" s="157" t="s">
        <v>347</v>
      </c>
      <c r="AT126" s="157" t="s">
        <v>191</v>
      </c>
      <c r="AU126" s="157" t="s">
        <v>80</v>
      </c>
      <c r="AY126" s="16" t="s">
        <v>142</v>
      </c>
      <c r="BE126" s="158">
        <f>IF(N126="základná",J126,0)</f>
        <v>0</v>
      </c>
      <c r="BF126" s="158">
        <f>IF(N126="znížená",J126,0)</f>
        <v>0</v>
      </c>
      <c r="BG126" s="158">
        <f>IF(N126="zákl. prenesená",J126,0)</f>
        <v>0</v>
      </c>
      <c r="BH126" s="158">
        <f>IF(N126="zníž. prenesená",J126,0)</f>
        <v>0</v>
      </c>
      <c r="BI126" s="158">
        <f>IF(N126="nulová",J126,0)</f>
        <v>0</v>
      </c>
      <c r="BJ126" s="16" t="s">
        <v>80</v>
      </c>
      <c r="BK126" s="158">
        <f>ROUND(I126*H126,2)</f>
        <v>0</v>
      </c>
      <c r="BL126" s="16" t="s">
        <v>343</v>
      </c>
      <c r="BM126" s="157" t="s">
        <v>956</v>
      </c>
    </row>
    <row r="127" spans="2:65" s="1" customFormat="1" ht="24.2" customHeight="1">
      <c r="B127" s="121"/>
      <c r="C127" s="172" t="s">
        <v>83</v>
      </c>
      <c r="D127" s="172" t="s">
        <v>191</v>
      </c>
      <c r="E127" s="173" t="s">
        <v>957</v>
      </c>
      <c r="F127" s="174" t="s">
        <v>958</v>
      </c>
      <c r="G127" s="175" t="s">
        <v>156</v>
      </c>
      <c r="H127" s="176">
        <v>2</v>
      </c>
      <c r="I127" s="177"/>
      <c r="J127" s="177">
        <f>ROUND(I127*H127,2)</f>
        <v>0</v>
      </c>
      <c r="K127" s="178"/>
      <c r="L127" s="179"/>
      <c r="M127" s="180" t="s">
        <v>1</v>
      </c>
      <c r="N127" s="181" t="s">
        <v>37</v>
      </c>
      <c r="O127" s="155">
        <v>0</v>
      </c>
      <c r="P127" s="155">
        <f>O127*H127</f>
        <v>0</v>
      </c>
      <c r="Q127" s="155">
        <v>9.7199999999999995E-3</v>
      </c>
      <c r="R127" s="155">
        <f>Q127*H127</f>
        <v>1.9439999999999999E-2</v>
      </c>
      <c r="S127" s="155">
        <v>0</v>
      </c>
      <c r="T127" s="156">
        <f>S127*H127</f>
        <v>0</v>
      </c>
      <c r="AR127" s="157" t="s">
        <v>347</v>
      </c>
      <c r="AT127" s="157" t="s">
        <v>191</v>
      </c>
      <c r="AU127" s="157" t="s">
        <v>80</v>
      </c>
      <c r="AY127" s="16" t="s">
        <v>142</v>
      </c>
      <c r="BE127" s="158">
        <f>IF(N127="základná",J127,0)</f>
        <v>0</v>
      </c>
      <c r="BF127" s="158">
        <f>IF(N127="znížená",J127,0)</f>
        <v>0</v>
      </c>
      <c r="BG127" s="158">
        <f>IF(N127="zákl. prenesená",J127,0)</f>
        <v>0</v>
      </c>
      <c r="BH127" s="158">
        <f>IF(N127="zníž. prenesená",J127,0)</f>
        <v>0</v>
      </c>
      <c r="BI127" s="158">
        <f>IF(N127="nulová",J127,0)</f>
        <v>0</v>
      </c>
      <c r="BJ127" s="16" t="s">
        <v>80</v>
      </c>
      <c r="BK127" s="158">
        <f>ROUND(I127*H127,2)</f>
        <v>0</v>
      </c>
      <c r="BL127" s="16" t="s">
        <v>343</v>
      </c>
      <c r="BM127" s="157" t="s">
        <v>959</v>
      </c>
    </row>
    <row r="128" spans="2:65" s="1" customFormat="1" ht="24.2" customHeight="1">
      <c r="B128" s="121"/>
      <c r="C128" s="172" t="s">
        <v>86</v>
      </c>
      <c r="D128" s="172" t="s">
        <v>191</v>
      </c>
      <c r="E128" s="173" t="s">
        <v>960</v>
      </c>
      <c r="F128" s="174" t="s">
        <v>961</v>
      </c>
      <c r="G128" s="175" t="s">
        <v>156</v>
      </c>
      <c r="H128" s="176">
        <v>1</v>
      </c>
      <c r="I128" s="177"/>
      <c r="J128" s="177">
        <f>ROUND(I128*H128,2)</f>
        <v>0</v>
      </c>
      <c r="K128" s="178"/>
      <c r="L128" s="179"/>
      <c r="M128" s="180" t="s">
        <v>1</v>
      </c>
      <c r="N128" s="181" t="s">
        <v>37</v>
      </c>
      <c r="O128" s="155">
        <v>0</v>
      </c>
      <c r="P128" s="155">
        <f>O128*H128</f>
        <v>0</v>
      </c>
      <c r="Q128" s="155">
        <v>9.7199999999999995E-3</v>
      </c>
      <c r="R128" s="155">
        <f>Q128*H128</f>
        <v>9.7199999999999995E-3</v>
      </c>
      <c r="S128" s="155">
        <v>0</v>
      </c>
      <c r="T128" s="156">
        <f>S128*H128</f>
        <v>0</v>
      </c>
      <c r="AR128" s="157" t="s">
        <v>347</v>
      </c>
      <c r="AT128" s="157" t="s">
        <v>191</v>
      </c>
      <c r="AU128" s="157" t="s">
        <v>80</v>
      </c>
      <c r="AY128" s="16" t="s">
        <v>142</v>
      </c>
      <c r="BE128" s="158">
        <f>IF(N128="základná",J128,0)</f>
        <v>0</v>
      </c>
      <c r="BF128" s="158">
        <f>IF(N128="znížená",J128,0)</f>
        <v>0</v>
      </c>
      <c r="BG128" s="158">
        <f>IF(N128="zákl. prenesená",J128,0)</f>
        <v>0</v>
      </c>
      <c r="BH128" s="158">
        <f>IF(N128="zníž. prenesená",J128,0)</f>
        <v>0</v>
      </c>
      <c r="BI128" s="158">
        <f>IF(N128="nulová",J128,0)</f>
        <v>0</v>
      </c>
      <c r="BJ128" s="16" t="s">
        <v>80</v>
      </c>
      <c r="BK128" s="158">
        <f>ROUND(I128*H128,2)</f>
        <v>0</v>
      </c>
      <c r="BL128" s="16" t="s">
        <v>343</v>
      </c>
      <c r="BM128" s="157" t="s">
        <v>962</v>
      </c>
    </row>
    <row r="129" spans="2:65" s="1" customFormat="1" ht="24.2" customHeight="1">
      <c r="B129" s="121"/>
      <c r="C129" s="147" t="s">
        <v>171</v>
      </c>
      <c r="D129" s="147" t="s">
        <v>144</v>
      </c>
      <c r="E129" s="148" t="s">
        <v>963</v>
      </c>
      <c r="F129" s="149" t="s">
        <v>964</v>
      </c>
      <c r="G129" s="150" t="s">
        <v>409</v>
      </c>
      <c r="H129" s="151">
        <v>11.475</v>
      </c>
      <c r="I129" s="152"/>
      <c r="J129" s="152">
        <f>ROUND(I129*H129,2)</f>
        <v>0</v>
      </c>
      <c r="K129" s="153"/>
      <c r="L129" s="30"/>
      <c r="M129" s="187" t="s">
        <v>1</v>
      </c>
      <c r="N129" s="188" t="s">
        <v>37</v>
      </c>
      <c r="O129" s="189">
        <v>0</v>
      </c>
      <c r="P129" s="189">
        <f>O129*H129</f>
        <v>0</v>
      </c>
      <c r="Q129" s="189">
        <v>0</v>
      </c>
      <c r="R129" s="189">
        <f>Q129*H129</f>
        <v>0</v>
      </c>
      <c r="S129" s="189">
        <v>0</v>
      </c>
      <c r="T129" s="190">
        <f>S129*H129</f>
        <v>0</v>
      </c>
      <c r="AR129" s="157" t="s">
        <v>343</v>
      </c>
      <c r="AT129" s="157" t="s">
        <v>144</v>
      </c>
      <c r="AU129" s="157" t="s">
        <v>80</v>
      </c>
      <c r="AY129" s="16" t="s">
        <v>142</v>
      </c>
      <c r="BE129" s="158">
        <f>IF(N129="základná",J129,0)</f>
        <v>0</v>
      </c>
      <c r="BF129" s="158">
        <f>IF(N129="znížená",J129,0)</f>
        <v>0</v>
      </c>
      <c r="BG129" s="158">
        <f>IF(N129="zákl. prenesená",J129,0)</f>
        <v>0</v>
      </c>
      <c r="BH129" s="158">
        <f>IF(N129="zníž. prenesená",J129,0)</f>
        <v>0</v>
      </c>
      <c r="BI129" s="158">
        <f>IF(N129="nulová",J129,0)</f>
        <v>0</v>
      </c>
      <c r="BJ129" s="16" t="s">
        <v>80</v>
      </c>
      <c r="BK129" s="158">
        <f>ROUND(I129*H129,2)</f>
        <v>0</v>
      </c>
      <c r="BL129" s="16" t="s">
        <v>343</v>
      </c>
      <c r="BM129" s="157" t="s">
        <v>965</v>
      </c>
    </row>
    <row r="130" spans="2:65" s="1" customFormat="1" ht="6.95" customHeight="1">
      <c r="B130" s="45"/>
      <c r="C130" s="46"/>
      <c r="D130" s="46"/>
      <c r="E130" s="46"/>
      <c r="F130" s="46"/>
      <c r="G130" s="46"/>
      <c r="H130" s="46"/>
      <c r="I130" s="46"/>
      <c r="J130" s="46"/>
      <c r="K130" s="46"/>
      <c r="L130" s="30"/>
    </row>
  </sheetData>
  <autoFilter ref="C121:K129" xr:uid="{00000000-0009-0000-0000-000004000000}"/>
  <mergeCells count="8">
    <mergeCell ref="E112:H112"/>
    <mergeCell ref="E114:H114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10</vt:i4>
      </vt:variant>
    </vt:vector>
  </HeadingPairs>
  <TitlesOfParts>
    <vt:vector size="15" baseType="lpstr">
      <vt:lpstr>Rekapitulácia stavby</vt:lpstr>
      <vt:lpstr>1 - Stavebná časť</vt:lpstr>
      <vt:lpstr>2 - ZTI</vt:lpstr>
      <vt:lpstr>3 - Elektroinštalácia</vt:lpstr>
      <vt:lpstr>4 - ÚK</vt:lpstr>
      <vt:lpstr>'1 - Stavebná časť'!Názvy_tlače</vt:lpstr>
      <vt:lpstr>'2 - ZTI'!Názvy_tlače</vt:lpstr>
      <vt:lpstr>'3 - Elektroinštalácia'!Názvy_tlače</vt:lpstr>
      <vt:lpstr>'4 - ÚK'!Názvy_tlače</vt:lpstr>
      <vt:lpstr>'Rekapitulácia stavby'!Názvy_tlače</vt:lpstr>
      <vt:lpstr>'1 - Stavebná časť'!Oblasť_tlače</vt:lpstr>
      <vt:lpstr>'2 - ZTI'!Oblasť_tlače</vt:lpstr>
      <vt:lpstr>'3 - Elektroinštalácia'!Oblasť_tlače</vt:lpstr>
      <vt:lpstr>'4 - ÚK'!Oblasť_tlače</vt:lpstr>
      <vt:lpstr>'Rekapitulácia stavby'!Oblasť_tlače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DESKTOP-C4BK65L\Admin</dc:creator>
  <cp:lastModifiedBy>Noskovičová Zuzana, Ing.</cp:lastModifiedBy>
  <dcterms:created xsi:type="dcterms:W3CDTF">2022-08-05T12:42:05Z</dcterms:created>
  <dcterms:modified xsi:type="dcterms:W3CDTF">2022-08-09T12:20:16Z</dcterms:modified>
</cp:coreProperties>
</file>